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evrennw-my.sharepoint.com/personal/lynng_evren-nw_com/Documents/ENW Data/ENW/Projects/186(Norris_Beggs_and_Simpson-Colliers Int)/19002(Irwin Hodson Building-2808-2838 SE 9th Avenue-Portland)/07(SSD-RA)/SSD Install Report/Emissions/"/>
    </mc:Choice>
  </mc:AlternateContent>
  <xr:revisionPtr revIDLastSave="4" documentId="13_ncr:1_{EA4FED72-E265-4961-B9D3-64A07A245C4E}" xr6:coauthVersionLast="47" xr6:coauthVersionMax="47" xr10:uidLastSave="{1EB4F0EA-DFAA-4E03-BB0E-2639BFFDDB85}"/>
  <bookViews>
    <workbookView xWindow="28680" yWindow="-120" windowWidth="29040" windowHeight="15840" activeTab="3" xr2:uid="{00000000-000D-0000-FFFF-FFFF00000000}"/>
  </bookViews>
  <sheets>
    <sheet name="Intro" sheetId="21" r:id="rId1"/>
    <sheet name="E-1" sheetId="1" r:id="rId2"/>
    <sheet name="E-2" sheetId="2" r:id="rId3"/>
    <sheet name="E-3-CAO" sheetId="3" r:id="rId4"/>
    <sheet name="E-3-CU" sheetId="19" r:id="rId5"/>
    <sheet name="CU Acute RBC" sheetId="20" r:id="rId6"/>
    <sheet name="OAR Table 3 Stack" sheetId="22" r:id="rId7"/>
    <sheet name="OAR Table 3 Fugitive" sheetId="23" r:id="rId8"/>
    <sheet name="CAO RBC" sheetId="16" r:id="rId9"/>
  </sheets>
  <definedNames>
    <definedName name="_xlnm._FilterDatabase" localSheetId="8" hidden="1">'CAO RBC'!$A$7:$K$268</definedName>
    <definedName name="_xlnm._FilterDatabase" localSheetId="5" hidden="1">'CU Acute RBC'!$B$6:$H$6</definedName>
    <definedName name="_xlnm.Print_Area" localSheetId="1">'E-1'!$A$1:$D$24</definedName>
    <definedName name="_xlnm.Print_Area" localSheetId="3">'E-3-CAO'!$A$7:$W$74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1" l="1"/>
  <c r="D17" i="1"/>
  <c r="D16" i="1"/>
  <c r="D15" i="1"/>
  <c r="F14" i="2"/>
  <c r="C18" i="1" l="1"/>
  <c r="C17" i="1"/>
  <c r="C16" i="1"/>
  <c r="C15" i="1"/>
  <c r="C13" i="1"/>
  <c r="G267" i="20" l="1"/>
  <c r="G266" i="20"/>
  <c r="G265" i="20"/>
  <c r="G264" i="20"/>
  <c r="G263" i="20"/>
  <c r="G262" i="20"/>
  <c r="G261" i="20"/>
  <c r="G260" i="20"/>
  <c r="G259" i="20"/>
  <c r="G258" i="20"/>
  <c r="G257" i="20"/>
  <c r="G256" i="20"/>
  <c r="G255" i="20"/>
  <c r="G254" i="20"/>
  <c r="G253" i="20"/>
  <c r="G252" i="20"/>
  <c r="G251" i="20"/>
  <c r="G250" i="20"/>
  <c r="G249" i="20"/>
  <c r="G248" i="20"/>
  <c r="G247" i="20"/>
  <c r="G246" i="20"/>
  <c r="G245" i="20"/>
  <c r="G244" i="20"/>
  <c r="G243" i="20"/>
  <c r="G242" i="20"/>
  <c r="G241" i="20"/>
  <c r="G240" i="20"/>
  <c r="G239" i="20"/>
  <c r="G238" i="20"/>
  <c r="G237" i="20"/>
  <c r="G236" i="20"/>
  <c r="G235" i="20"/>
  <c r="G234" i="20"/>
  <c r="G233" i="20"/>
  <c r="G232" i="20"/>
  <c r="G231" i="20"/>
  <c r="G230" i="20"/>
  <c r="G229" i="20"/>
  <c r="G228" i="20"/>
  <c r="G227" i="20"/>
  <c r="G226" i="20"/>
  <c r="G225" i="20"/>
  <c r="G224" i="20"/>
  <c r="G223" i="20"/>
  <c r="G222" i="20"/>
  <c r="G221" i="20"/>
  <c r="G220" i="20"/>
  <c r="G219" i="20"/>
  <c r="G218" i="20"/>
  <c r="G217" i="20"/>
  <c r="G216" i="20"/>
  <c r="G215" i="20"/>
  <c r="G214" i="20"/>
  <c r="G213" i="20"/>
  <c r="G212" i="20"/>
  <c r="G211" i="20"/>
  <c r="G210" i="20"/>
  <c r="G209" i="20"/>
  <c r="G208" i="20"/>
  <c r="G207" i="20"/>
  <c r="G206" i="20"/>
  <c r="G205" i="20"/>
  <c r="G204" i="20"/>
  <c r="G203" i="20"/>
  <c r="G202" i="20"/>
  <c r="G201" i="20"/>
  <c r="G200" i="20"/>
  <c r="G199" i="20"/>
  <c r="G198" i="20"/>
  <c r="G197" i="20"/>
  <c r="G196" i="20"/>
  <c r="G195" i="20"/>
  <c r="G194" i="20"/>
  <c r="G193" i="20"/>
  <c r="G192" i="20"/>
  <c r="G191" i="20"/>
  <c r="G190" i="20"/>
  <c r="G189" i="20"/>
  <c r="G188" i="20"/>
  <c r="G187" i="20"/>
  <c r="G186" i="20"/>
  <c r="G185" i="20"/>
  <c r="G184" i="20"/>
  <c r="G183" i="20"/>
  <c r="G182" i="20"/>
  <c r="G181" i="20"/>
  <c r="G180" i="20"/>
  <c r="G179" i="20"/>
  <c r="G178" i="20"/>
  <c r="G177" i="20"/>
  <c r="G176" i="20"/>
  <c r="G175" i="20"/>
  <c r="G174" i="20"/>
  <c r="G173" i="20"/>
  <c r="G172" i="20"/>
  <c r="G171" i="20"/>
  <c r="G170" i="20"/>
  <c r="G169" i="20"/>
  <c r="G168" i="20"/>
  <c r="G167" i="20"/>
  <c r="G166" i="20"/>
  <c r="G165" i="20"/>
  <c r="G164" i="20"/>
  <c r="G163" i="20"/>
  <c r="G162" i="20"/>
  <c r="G161" i="20"/>
  <c r="G160" i="20"/>
  <c r="G159" i="20"/>
  <c r="G158" i="20"/>
  <c r="G157" i="20"/>
  <c r="G156" i="20"/>
  <c r="G155" i="20"/>
  <c r="G154" i="20"/>
  <c r="G153" i="20"/>
  <c r="G152" i="20"/>
  <c r="G151" i="20"/>
  <c r="G150" i="20"/>
  <c r="G149" i="20"/>
  <c r="G148" i="20"/>
  <c r="G147" i="20"/>
  <c r="G146" i="20"/>
  <c r="G145" i="20"/>
  <c r="G144" i="20"/>
  <c r="G143" i="20"/>
  <c r="G142" i="20"/>
  <c r="G141" i="20"/>
  <c r="G140" i="20"/>
  <c r="G139" i="20"/>
  <c r="G138" i="20"/>
  <c r="G137" i="20"/>
  <c r="G136" i="20"/>
  <c r="G135" i="20"/>
  <c r="G134" i="20"/>
  <c r="G133" i="20"/>
  <c r="G132" i="20"/>
  <c r="G131" i="20"/>
  <c r="G130" i="20"/>
  <c r="G129" i="20"/>
  <c r="G128" i="20"/>
  <c r="G127" i="20"/>
  <c r="G126" i="20"/>
  <c r="G125" i="20"/>
  <c r="G124" i="20"/>
  <c r="G123" i="20"/>
  <c r="G122" i="20"/>
  <c r="G121" i="20"/>
  <c r="G120" i="20"/>
  <c r="G119" i="20"/>
  <c r="G118" i="20"/>
  <c r="G117" i="20"/>
  <c r="G116" i="20"/>
  <c r="G115" i="20"/>
  <c r="G114" i="20"/>
  <c r="G113" i="20"/>
  <c r="G112" i="20"/>
  <c r="G111" i="20"/>
  <c r="G110" i="20"/>
  <c r="G109" i="20"/>
  <c r="G108" i="20"/>
  <c r="G107" i="20"/>
  <c r="G106" i="20"/>
  <c r="G105" i="20"/>
  <c r="G104" i="20"/>
  <c r="G103" i="20"/>
  <c r="G102" i="20"/>
  <c r="G101" i="20"/>
  <c r="G100" i="20"/>
  <c r="G99" i="20"/>
  <c r="G98" i="20"/>
  <c r="G97" i="20"/>
  <c r="G96" i="20"/>
  <c r="G95" i="20"/>
  <c r="G94" i="20"/>
  <c r="G93" i="20"/>
  <c r="G92" i="20"/>
  <c r="G91" i="20"/>
  <c r="G90" i="20"/>
  <c r="G89" i="20"/>
  <c r="G88" i="20"/>
  <c r="G87" i="20"/>
  <c r="G86" i="20"/>
  <c r="G85" i="20"/>
  <c r="G84" i="20"/>
  <c r="G83" i="20"/>
  <c r="G82" i="20"/>
  <c r="G81" i="20"/>
  <c r="G80" i="20"/>
  <c r="G79" i="20"/>
  <c r="G78" i="20"/>
  <c r="G77" i="20"/>
  <c r="G76" i="20"/>
  <c r="G75" i="20"/>
  <c r="G74" i="20"/>
  <c r="G73" i="20"/>
  <c r="G72" i="20"/>
  <c r="G71" i="20"/>
  <c r="G70" i="20"/>
  <c r="G69" i="20"/>
  <c r="G68" i="20"/>
  <c r="G67" i="20"/>
  <c r="G66" i="20"/>
  <c r="G65" i="20"/>
  <c r="G64" i="20"/>
  <c r="G63" i="20"/>
  <c r="G62" i="20"/>
  <c r="G61" i="20"/>
  <c r="G60" i="20"/>
  <c r="G59" i="20"/>
  <c r="G58" i="20"/>
  <c r="G57" i="20"/>
  <c r="G56" i="20"/>
  <c r="G55" i="20"/>
  <c r="G54" i="20"/>
  <c r="G53" i="20"/>
  <c r="G26" i="20"/>
  <c r="G25" i="20"/>
  <c r="G20" i="20"/>
  <c r="G19" i="20"/>
  <c r="G17" i="20"/>
  <c r="G12" i="20"/>
  <c r="G11" i="20"/>
  <c r="G9" i="20"/>
  <c r="E267" i="20"/>
  <c r="E266" i="20"/>
  <c r="E265" i="20"/>
  <c r="E264" i="20"/>
  <c r="E263" i="20"/>
  <c r="E262" i="20"/>
  <c r="E261" i="20"/>
  <c r="E260" i="20"/>
  <c r="E259" i="20"/>
  <c r="E258" i="20"/>
  <c r="E257" i="20"/>
  <c r="E256" i="20"/>
  <c r="E255" i="20"/>
  <c r="E254" i="20"/>
  <c r="E253" i="20"/>
  <c r="E252" i="20"/>
  <c r="E251" i="20"/>
  <c r="E250" i="20"/>
  <c r="E249" i="20"/>
  <c r="E248" i="20"/>
  <c r="E247" i="20"/>
  <c r="E246" i="20"/>
  <c r="E245" i="20"/>
  <c r="E244" i="20"/>
  <c r="E243" i="20"/>
  <c r="E242" i="20"/>
  <c r="E241" i="20"/>
  <c r="E240" i="20"/>
  <c r="E239" i="20"/>
  <c r="E238" i="20"/>
  <c r="E237" i="20"/>
  <c r="E236" i="20"/>
  <c r="E235" i="20"/>
  <c r="E234" i="20"/>
  <c r="E233" i="20"/>
  <c r="E232" i="20"/>
  <c r="E231" i="20"/>
  <c r="E230" i="20"/>
  <c r="E229" i="20"/>
  <c r="E228" i="20"/>
  <c r="E227" i="20"/>
  <c r="E226" i="20"/>
  <c r="E225" i="20"/>
  <c r="E224" i="20"/>
  <c r="E223" i="20"/>
  <c r="E222" i="20"/>
  <c r="E221" i="20"/>
  <c r="E220" i="20"/>
  <c r="E219" i="20"/>
  <c r="E218" i="20"/>
  <c r="E217" i="20"/>
  <c r="E216" i="20"/>
  <c r="E215" i="20"/>
  <c r="E214" i="20"/>
  <c r="E213" i="20"/>
  <c r="E212" i="20"/>
  <c r="E211" i="20"/>
  <c r="E210" i="20"/>
  <c r="E209" i="20"/>
  <c r="E208" i="20"/>
  <c r="E207" i="20"/>
  <c r="E206" i="20"/>
  <c r="E205" i="20"/>
  <c r="E204" i="20"/>
  <c r="E203" i="20"/>
  <c r="E202" i="20"/>
  <c r="E201" i="20"/>
  <c r="E200" i="20"/>
  <c r="E199" i="20"/>
  <c r="E198" i="20"/>
  <c r="E197" i="20"/>
  <c r="E196" i="20"/>
  <c r="E195" i="20"/>
  <c r="E194" i="20"/>
  <c r="E193" i="20"/>
  <c r="E192" i="20"/>
  <c r="E191" i="20"/>
  <c r="E190" i="20"/>
  <c r="E189" i="20"/>
  <c r="E188" i="20"/>
  <c r="E187" i="20"/>
  <c r="E186" i="20"/>
  <c r="E185" i="20"/>
  <c r="E184" i="20"/>
  <c r="E183" i="20"/>
  <c r="E182" i="20"/>
  <c r="E181" i="20"/>
  <c r="E180" i="20"/>
  <c r="E179" i="20"/>
  <c r="E178" i="20"/>
  <c r="E177" i="20"/>
  <c r="E176" i="20"/>
  <c r="E175" i="20"/>
  <c r="E174" i="20"/>
  <c r="E173" i="20"/>
  <c r="E172" i="20"/>
  <c r="E171" i="20"/>
  <c r="E170" i="20"/>
  <c r="E169" i="20"/>
  <c r="E168" i="20"/>
  <c r="E167" i="20"/>
  <c r="E166" i="20"/>
  <c r="E165" i="20"/>
  <c r="E164" i="20"/>
  <c r="E163" i="20"/>
  <c r="E162" i="20"/>
  <c r="E161" i="20"/>
  <c r="E160" i="20"/>
  <c r="E159" i="20"/>
  <c r="E158" i="20"/>
  <c r="E157" i="20"/>
  <c r="E156" i="20"/>
  <c r="E155" i="20"/>
  <c r="E154" i="20"/>
  <c r="E153" i="20"/>
  <c r="E152" i="20"/>
  <c r="E151" i="20"/>
  <c r="E150" i="20"/>
  <c r="E149" i="20"/>
  <c r="E148" i="20"/>
  <c r="E147" i="20"/>
  <c r="E146" i="20"/>
  <c r="E145" i="20"/>
  <c r="E144" i="20"/>
  <c r="E143" i="20"/>
  <c r="E142" i="20"/>
  <c r="E141" i="20"/>
  <c r="E140" i="20"/>
  <c r="E139" i="20"/>
  <c r="E138" i="20"/>
  <c r="E137" i="20"/>
  <c r="E136" i="20"/>
  <c r="E135" i="20"/>
  <c r="E134" i="20"/>
  <c r="E133" i="20"/>
  <c r="E132" i="20"/>
  <c r="E131" i="20"/>
  <c r="E130" i="20"/>
  <c r="E129" i="20"/>
  <c r="E128" i="20"/>
  <c r="E127" i="20"/>
  <c r="E126" i="20"/>
  <c r="E125" i="20"/>
  <c r="E124" i="20"/>
  <c r="E123" i="20"/>
  <c r="E122" i="20"/>
  <c r="E121" i="20"/>
  <c r="E120" i="20"/>
  <c r="E119" i="20"/>
  <c r="E118" i="20"/>
  <c r="E117" i="20"/>
  <c r="E116" i="20"/>
  <c r="E115" i="20"/>
  <c r="E114" i="20"/>
  <c r="E113" i="20"/>
  <c r="E112" i="20"/>
  <c r="E111" i="20"/>
  <c r="E110" i="20"/>
  <c r="E109" i="20"/>
  <c r="E108" i="20"/>
  <c r="E107" i="20"/>
  <c r="E106" i="20"/>
  <c r="E105" i="20"/>
  <c r="E104" i="20"/>
  <c r="E103" i="20"/>
  <c r="E102" i="20"/>
  <c r="E101" i="20"/>
  <c r="E100" i="20"/>
  <c r="E99" i="20"/>
  <c r="E98" i="20"/>
  <c r="E97" i="20"/>
  <c r="E96" i="20"/>
  <c r="E95" i="20"/>
  <c r="E94" i="20"/>
  <c r="E93" i="20"/>
  <c r="E92" i="20"/>
  <c r="E91" i="20"/>
  <c r="E90" i="20"/>
  <c r="E89" i="20"/>
  <c r="E88" i="20"/>
  <c r="E87" i="20"/>
  <c r="E86" i="20"/>
  <c r="E85" i="20"/>
  <c r="E84" i="20"/>
  <c r="E83" i="20"/>
  <c r="E82" i="20"/>
  <c r="E81" i="20"/>
  <c r="E80" i="20"/>
  <c r="E79" i="20"/>
  <c r="E78" i="20"/>
  <c r="E77" i="20"/>
  <c r="E76" i="20"/>
  <c r="E75" i="20"/>
  <c r="E74" i="20"/>
  <c r="E73" i="20"/>
  <c r="E72" i="20"/>
  <c r="E71" i="20"/>
  <c r="E70" i="20"/>
  <c r="E69" i="20"/>
  <c r="E68" i="20"/>
  <c r="E67" i="20"/>
  <c r="E66" i="20"/>
  <c r="E65" i="20"/>
  <c r="E64" i="20"/>
  <c r="E63" i="20"/>
  <c r="E62" i="20"/>
  <c r="E61" i="20"/>
  <c r="E60" i="20"/>
  <c r="E59" i="20"/>
  <c r="E58" i="20"/>
  <c r="E57" i="20"/>
  <c r="E56" i="20"/>
  <c r="E55" i="20"/>
  <c r="E54" i="20"/>
  <c r="E53" i="20"/>
  <c r="E52" i="20"/>
  <c r="E51" i="20"/>
  <c r="E50" i="20"/>
  <c r="E49" i="20"/>
  <c r="E48" i="20"/>
  <c r="E47" i="20"/>
  <c r="E46" i="20"/>
  <c r="E45" i="20"/>
  <c r="E44" i="20"/>
  <c r="E43" i="20"/>
  <c r="E42" i="20"/>
  <c r="E41" i="20"/>
  <c r="E40" i="20"/>
  <c r="E39" i="20"/>
  <c r="E38" i="20"/>
  <c r="E37" i="20"/>
  <c r="E36" i="20"/>
  <c r="E35" i="20"/>
  <c r="E34" i="20"/>
  <c r="E33" i="20"/>
  <c r="E32" i="20"/>
  <c r="E31" i="20"/>
  <c r="E30" i="20"/>
  <c r="E29" i="20"/>
  <c r="E28" i="20"/>
  <c r="E27" i="20"/>
  <c r="E26" i="20"/>
  <c r="E25" i="20"/>
  <c r="E24" i="20"/>
  <c r="E23" i="20"/>
  <c r="E22" i="20"/>
  <c r="E21" i="20"/>
  <c r="E20" i="20"/>
  <c r="E19" i="20"/>
  <c r="E18" i="20"/>
  <c r="E17" i="20"/>
  <c r="E16" i="20"/>
  <c r="E15" i="20"/>
  <c r="E14" i="20"/>
  <c r="E13" i="20"/>
  <c r="E12" i="20"/>
  <c r="E11" i="20"/>
  <c r="E10" i="20"/>
  <c r="E9" i="20"/>
  <c r="E8" i="20"/>
  <c r="E7" i="20"/>
  <c r="T45" i="19"/>
  <c r="T44" i="19"/>
  <c r="F267" i="20"/>
  <c r="F266" i="20"/>
  <c r="F265" i="20"/>
  <c r="F264" i="20"/>
  <c r="F263" i="20"/>
  <c r="F262" i="20"/>
  <c r="F261" i="20"/>
  <c r="F260" i="20"/>
  <c r="F259" i="20"/>
  <c r="F258" i="2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F138" i="20"/>
  <c r="F137" i="20"/>
  <c r="F136" i="20"/>
  <c r="F135" i="20"/>
  <c r="F134" i="20"/>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69" i="20"/>
  <c r="F68" i="20"/>
  <c r="F67" i="20"/>
  <c r="F66" i="20"/>
  <c r="F65" i="20"/>
  <c r="F64" i="20"/>
  <c r="F63" i="20"/>
  <c r="F62" i="20"/>
  <c r="F61" i="20"/>
  <c r="F60" i="20"/>
  <c r="F59" i="20"/>
  <c r="F58" i="20"/>
  <c r="F57" i="20"/>
  <c r="F56" i="20"/>
  <c r="F55" i="20"/>
  <c r="F54" i="20"/>
  <c r="F53" i="20"/>
  <c r="F52" i="20"/>
  <c r="G52" i="20" s="1"/>
  <c r="F51" i="20"/>
  <c r="G51" i="20" s="1"/>
  <c r="F50" i="20"/>
  <c r="G50" i="20" s="1"/>
  <c r="F49" i="20"/>
  <c r="G49" i="20" s="1"/>
  <c r="F48" i="20"/>
  <c r="G48" i="20" s="1"/>
  <c r="F47" i="20"/>
  <c r="G47" i="20" s="1"/>
  <c r="F46" i="20"/>
  <c r="G46" i="20" s="1"/>
  <c r="F45" i="20"/>
  <c r="G45" i="20" s="1"/>
  <c r="F44" i="20"/>
  <c r="G44" i="20" s="1"/>
  <c r="F43" i="20"/>
  <c r="G43" i="20" s="1"/>
  <c r="F42" i="20"/>
  <c r="G42" i="20" s="1"/>
  <c r="F41" i="20"/>
  <c r="G41" i="20" s="1"/>
  <c r="F40" i="20"/>
  <c r="G40" i="20" s="1"/>
  <c r="F39" i="20"/>
  <c r="G39" i="20" s="1"/>
  <c r="F38" i="20"/>
  <c r="G38" i="20" s="1"/>
  <c r="F37" i="20"/>
  <c r="G37" i="20" s="1"/>
  <c r="F36" i="20"/>
  <c r="G36" i="20" s="1"/>
  <c r="F35" i="20"/>
  <c r="G35" i="20" s="1"/>
  <c r="F34" i="20"/>
  <c r="G34" i="20" s="1"/>
  <c r="F33" i="20"/>
  <c r="G33" i="20" s="1"/>
  <c r="F32" i="20"/>
  <c r="G32" i="20" s="1"/>
  <c r="F31" i="20"/>
  <c r="G31" i="20" s="1"/>
  <c r="F30" i="20"/>
  <c r="G30" i="20" s="1"/>
  <c r="F29" i="20"/>
  <c r="G29" i="20" s="1"/>
  <c r="F28" i="20"/>
  <c r="G28" i="20" s="1"/>
  <c r="F27" i="20"/>
  <c r="G27" i="20" s="1"/>
  <c r="F26" i="20"/>
  <c r="F25" i="20"/>
  <c r="F24" i="20"/>
  <c r="G24" i="20" s="1"/>
  <c r="F23" i="20"/>
  <c r="G23" i="20" s="1"/>
  <c r="F22" i="20"/>
  <c r="G22" i="20" s="1"/>
  <c r="F21" i="20"/>
  <c r="G21" i="20" s="1"/>
  <c r="F20" i="20"/>
  <c r="F19" i="20"/>
  <c r="F18" i="20"/>
  <c r="G18" i="20" s="1"/>
  <c r="F17" i="20"/>
  <c r="F16" i="20"/>
  <c r="G16" i="20" s="1"/>
  <c r="F15" i="20"/>
  <c r="G15" i="20" s="1"/>
  <c r="F14" i="20"/>
  <c r="G14" i="20" s="1"/>
  <c r="F13" i="20"/>
  <c r="G13" i="20" s="1"/>
  <c r="F12" i="20"/>
  <c r="F11" i="20"/>
  <c r="F10" i="20"/>
  <c r="G10" i="20" s="1"/>
  <c r="F9" i="20"/>
  <c r="F8" i="20"/>
  <c r="G8" i="20" s="1"/>
  <c r="F7" i="20"/>
  <c r="G7" i="20" s="1"/>
  <c r="G48" i="19"/>
  <c r="G45" i="19"/>
  <c r="G44" i="19"/>
  <c r="C48" i="19"/>
  <c r="B48" i="19"/>
  <c r="V48" i="3"/>
  <c r="R48" i="3"/>
  <c r="S48" i="3" s="1"/>
  <c r="P48" i="3"/>
  <c r="Q48" i="3" s="1"/>
  <c r="M48" i="3"/>
  <c r="N48" i="3" s="1"/>
  <c r="K48" i="3"/>
  <c r="L48" i="3" s="1"/>
  <c r="H48" i="3"/>
  <c r="I48" i="3" s="1"/>
  <c r="F48" i="3"/>
  <c r="G48" i="3" s="1"/>
  <c r="C45" i="19"/>
  <c r="C44" i="19"/>
  <c r="C43" i="19"/>
  <c r="B43" i="19"/>
  <c r="P43" i="19" s="1"/>
  <c r="C42" i="19"/>
  <c r="B42" i="19"/>
  <c r="P42" i="19" s="1"/>
  <c r="C41" i="19"/>
  <c r="B41" i="19"/>
  <c r="P41" i="19" s="1"/>
  <c r="C40" i="19"/>
  <c r="B40" i="19"/>
  <c r="S40" i="19" s="1"/>
  <c r="C39" i="19"/>
  <c r="B39" i="19"/>
  <c r="S39" i="19" s="1"/>
  <c r="C38" i="19"/>
  <c r="B38" i="19"/>
  <c r="P38" i="19" s="1"/>
  <c r="C37" i="19"/>
  <c r="B37" i="19"/>
  <c r="C36" i="19"/>
  <c r="B36" i="19"/>
  <c r="C35" i="19"/>
  <c r="B35" i="19"/>
  <c r="P35" i="19" s="1"/>
  <c r="C34" i="19"/>
  <c r="B34" i="19"/>
  <c r="P34" i="19" s="1"/>
  <c r="C33" i="19"/>
  <c r="B33" i="19"/>
  <c r="P33" i="19" s="1"/>
  <c r="C32" i="19"/>
  <c r="B32" i="19"/>
  <c r="S32" i="19" s="1"/>
  <c r="C31" i="19"/>
  <c r="B31" i="19"/>
  <c r="S31" i="19" s="1"/>
  <c r="C30" i="19"/>
  <c r="B30" i="19"/>
  <c r="P30" i="19" s="1"/>
  <c r="C29" i="19"/>
  <c r="B29" i="19"/>
  <c r="P29" i="19" s="1"/>
  <c r="C28" i="19"/>
  <c r="B28" i="19"/>
  <c r="C27" i="19"/>
  <c r="B27" i="19"/>
  <c r="P27" i="19" s="1"/>
  <c r="C26" i="19"/>
  <c r="B26" i="19"/>
  <c r="P26" i="19" s="1"/>
  <c r="C25" i="19"/>
  <c r="B25" i="19"/>
  <c r="S25" i="19" s="1"/>
  <c r="C24" i="19"/>
  <c r="B24" i="19"/>
  <c r="S24" i="19" s="1"/>
  <c r="C23" i="19"/>
  <c r="B23" i="19"/>
  <c r="S23" i="19" s="1"/>
  <c r="C22" i="19"/>
  <c r="B22" i="19"/>
  <c r="P22" i="19" s="1"/>
  <c r="C21" i="19"/>
  <c r="B21" i="19"/>
  <c r="C20" i="19"/>
  <c r="B20" i="19"/>
  <c r="C19" i="19"/>
  <c r="B19" i="19"/>
  <c r="P19" i="19" s="1"/>
  <c r="C18" i="19"/>
  <c r="B18" i="19"/>
  <c r="P18" i="19" s="1"/>
  <c r="C17" i="19"/>
  <c r="B17" i="19"/>
  <c r="S17" i="19" s="1"/>
  <c r="C16" i="19"/>
  <c r="B16" i="19"/>
  <c r="S16" i="19" s="1"/>
  <c r="C15" i="19"/>
  <c r="B15" i="19"/>
  <c r="P15" i="19" s="1"/>
  <c r="C14" i="19"/>
  <c r="B14" i="19"/>
  <c r="P14" i="19" s="1"/>
  <c r="C13" i="19"/>
  <c r="B13" i="19"/>
  <c r="P13" i="19" s="1"/>
  <c r="C12" i="19"/>
  <c r="B12" i="19"/>
  <c r="C11" i="19"/>
  <c r="B11" i="19"/>
  <c r="P11" i="19" s="1"/>
  <c r="C51" i="19"/>
  <c r="B51" i="19"/>
  <c r="S51" i="19" s="1"/>
  <c r="C50" i="19"/>
  <c r="B50" i="19"/>
  <c r="C49" i="19"/>
  <c r="B49" i="19"/>
  <c r="P49" i="19" s="1"/>
  <c r="C47" i="19"/>
  <c r="B47" i="19"/>
  <c r="S47" i="19" s="1"/>
  <c r="Q45" i="19"/>
  <c r="Q44" i="19"/>
  <c r="N40" i="19"/>
  <c r="N39" i="19"/>
  <c r="N38" i="19"/>
  <c r="N37" i="19"/>
  <c r="N36" i="19"/>
  <c r="N35" i="19"/>
  <c r="N34" i="19"/>
  <c r="N33" i="19"/>
  <c r="N32" i="19"/>
  <c r="N31" i="19"/>
  <c r="N30" i="19"/>
  <c r="N29" i="19"/>
  <c r="N28" i="19"/>
  <c r="N27" i="19"/>
  <c r="N26" i="19"/>
  <c r="N25" i="19"/>
  <c r="N23" i="19"/>
  <c r="N22" i="19"/>
  <c r="N21" i="19"/>
  <c r="L45" i="19"/>
  <c r="L44" i="19"/>
  <c r="L40" i="19"/>
  <c r="L39" i="19"/>
  <c r="L37" i="19"/>
  <c r="L36" i="19"/>
  <c r="L35" i="19"/>
  <c r="L34" i="19"/>
  <c r="L33" i="19"/>
  <c r="L31" i="19"/>
  <c r="L28" i="19"/>
  <c r="L27" i="19"/>
  <c r="L26" i="19"/>
  <c r="L22" i="19"/>
  <c r="L21" i="19"/>
  <c r="L20" i="19"/>
  <c r="L19" i="19"/>
  <c r="L18" i="19"/>
  <c r="L17" i="19"/>
  <c r="L16" i="19"/>
  <c r="L14" i="19"/>
  <c r="I40" i="19"/>
  <c r="I39" i="19"/>
  <c r="I38" i="19"/>
  <c r="I37" i="19"/>
  <c r="I36" i="19"/>
  <c r="I35" i="19"/>
  <c r="I34" i="19"/>
  <c r="I33" i="19"/>
  <c r="I32" i="19"/>
  <c r="I31" i="19"/>
  <c r="I30" i="19"/>
  <c r="I29" i="19"/>
  <c r="I28" i="19"/>
  <c r="I27" i="19"/>
  <c r="I26" i="19"/>
  <c r="I25" i="19"/>
  <c r="I23" i="19"/>
  <c r="I22" i="19"/>
  <c r="I21" i="19"/>
  <c r="G40" i="19"/>
  <c r="G39" i="19"/>
  <c r="G37" i="19"/>
  <c r="G36" i="19"/>
  <c r="G35" i="19"/>
  <c r="G34" i="19"/>
  <c r="G33" i="19"/>
  <c r="G31" i="19"/>
  <c r="G28" i="19"/>
  <c r="G27" i="19"/>
  <c r="G26" i="19"/>
  <c r="G22" i="19"/>
  <c r="G21" i="19"/>
  <c r="G20" i="19"/>
  <c r="G19" i="19"/>
  <c r="G18" i="19"/>
  <c r="G17" i="19"/>
  <c r="G16" i="19"/>
  <c r="G14" i="19"/>
  <c r="V51" i="3"/>
  <c r="R51" i="3"/>
  <c r="P51" i="3"/>
  <c r="M51" i="3"/>
  <c r="K51" i="3"/>
  <c r="H51" i="3"/>
  <c r="F51" i="3"/>
  <c r="V50" i="3"/>
  <c r="R50" i="3"/>
  <c r="P50" i="3"/>
  <c r="M50" i="3"/>
  <c r="K50" i="3"/>
  <c r="H50" i="3"/>
  <c r="F50" i="3"/>
  <c r="V49" i="3"/>
  <c r="R49" i="3"/>
  <c r="P49" i="3"/>
  <c r="M49" i="3"/>
  <c r="K49" i="3"/>
  <c r="H49" i="3"/>
  <c r="F49" i="3"/>
  <c r="V47" i="3"/>
  <c r="W47" i="3" s="1"/>
  <c r="R47" i="3"/>
  <c r="S47" i="3" s="1"/>
  <c r="P47" i="3"/>
  <c r="M47" i="3"/>
  <c r="N47" i="3" s="1"/>
  <c r="K47" i="3"/>
  <c r="H47" i="3"/>
  <c r="I47" i="3" s="1"/>
  <c r="F47" i="3"/>
  <c r="V43" i="3"/>
  <c r="R43" i="3"/>
  <c r="P43" i="3"/>
  <c r="M43" i="3"/>
  <c r="K43" i="3"/>
  <c r="H43" i="3"/>
  <c r="F43" i="3"/>
  <c r="V42" i="3"/>
  <c r="W42" i="3" s="1"/>
  <c r="R42" i="3"/>
  <c r="P42" i="3"/>
  <c r="M42" i="3"/>
  <c r="K42" i="3"/>
  <c r="H42" i="3"/>
  <c r="F42" i="3"/>
  <c r="V41" i="3"/>
  <c r="W41" i="3" s="1"/>
  <c r="R41" i="3"/>
  <c r="P41" i="3"/>
  <c r="M41" i="3"/>
  <c r="K41" i="3"/>
  <c r="H41" i="3"/>
  <c r="F41" i="3"/>
  <c r="V40" i="3"/>
  <c r="W40" i="3" s="1"/>
  <c r="R40" i="3"/>
  <c r="S40" i="3" s="1"/>
  <c r="P40" i="3"/>
  <c r="M40" i="3"/>
  <c r="N40" i="3" s="1"/>
  <c r="K40" i="3"/>
  <c r="H40" i="3"/>
  <c r="I40" i="3" s="1"/>
  <c r="F40" i="3"/>
  <c r="V39" i="3"/>
  <c r="W39" i="3" s="1"/>
  <c r="R39" i="3"/>
  <c r="S39" i="3" s="1"/>
  <c r="P39" i="3"/>
  <c r="M39" i="3"/>
  <c r="N39" i="3" s="1"/>
  <c r="K39" i="3"/>
  <c r="H39" i="3"/>
  <c r="I39" i="3" s="1"/>
  <c r="F39" i="3"/>
  <c r="V38" i="3"/>
  <c r="W38" i="3" s="1"/>
  <c r="R38" i="3"/>
  <c r="S38" i="3" s="1"/>
  <c r="P38" i="3"/>
  <c r="M38" i="3"/>
  <c r="N38" i="3" s="1"/>
  <c r="K38" i="3"/>
  <c r="H38" i="3"/>
  <c r="I38" i="3" s="1"/>
  <c r="F38" i="3"/>
  <c r="V37" i="3"/>
  <c r="W37" i="3" s="1"/>
  <c r="R37" i="3"/>
  <c r="S37" i="3" s="1"/>
  <c r="P37" i="3"/>
  <c r="M37" i="3"/>
  <c r="N37" i="3" s="1"/>
  <c r="K37" i="3"/>
  <c r="H37" i="3"/>
  <c r="I37" i="3" s="1"/>
  <c r="F37" i="3"/>
  <c r="V36" i="3"/>
  <c r="W36" i="3" s="1"/>
  <c r="R36" i="3"/>
  <c r="S36" i="3" s="1"/>
  <c r="P36" i="3"/>
  <c r="M36" i="3"/>
  <c r="N36" i="3" s="1"/>
  <c r="K36" i="3"/>
  <c r="H36" i="3"/>
  <c r="I36" i="3" s="1"/>
  <c r="F36" i="3"/>
  <c r="V35" i="3"/>
  <c r="W35" i="3" s="1"/>
  <c r="R35" i="3"/>
  <c r="S35" i="3" s="1"/>
  <c r="P35" i="3"/>
  <c r="M35" i="3"/>
  <c r="N35" i="3" s="1"/>
  <c r="K35" i="3"/>
  <c r="H35" i="3"/>
  <c r="I35" i="3" s="1"/>
  <c r="F35" i="3"/>
  <c r="V34" i="3"/>
  <c r="W34" i="3" s="1"/>
  <c r="R34" i="3"/>
  <c r="S34" i="3" s="1"/>
  <c r="P34" i="3"/>
  <c r="M34" i="3"/>
  <c r="N34" i="3" s="1"/>
  <c r="K34" i="3"/>
  <c r="H34" i="3"/>
  <c r="I34" i="3" s="1"/>
  <c r="F34" i="3"/>
  <c r="V33" i="3"/>
  <c r="W33" i="3" s="1"/>
  <c r="R33" i="3"/>
  <c r="S33" i="3" s="1"/>
  <c r="P33" i="3"/>
  <c r="M33" i="3"/>
  <c r="N33" i="3" s="1"/>
  <c r="K33" i="3"/>
  <c r="H33" i="3"/>
  <c r="I33" i="3" s="1"/>
  <c r="F33" i="3"/>
  <c r="V32" i="3"/>
  <c r="W32" i="3" s="1"/>
  <c r="R32" i="3"/>
  <c r="S32" i="3" s="1"/>
  <c r="P32" i="3"/>
  <c r="M32" i="3"/>
  <c r="N32" i="3" s="1"/>
  <c r="K32" i="3"/>
  <c r="H32" i="3"/>
  <c r="I32" i="3" s="1"/>
  <c r="F32" i="3"/>
  <c r="V31" i="3"/>
  <c r="W31" i="3" s="1"/>
  <c r="R31" i="3"/>
  <c r="S31" i="3" s="1"/>
  <c r="P31" i="3"/>
  <c r="M31" i="3"/>
  <c r="N31" i="3" s="1"/>
  <c r="K31" i="3"/>
  <c r="H31" i="3"/>
  <c r="I31" i="3" s="1"/>
  <c r="F31" i="3"/>
  <c r="V30" i="3"/>
  <c r="W30" i="3" s="1"/>
  <c r="R30" i="3"/>
  <c r="S30" i="3" s="1"/>
  <c r="P30" i="3"/>
  <c r="M30" i="3"/>
  <c r="N30" i="3" s="1"/>
  <c r="K30" i="3"/>
  <c r="H30" i="3"/>
  <c r="I30" i="3" s="1"/>
  <c r="F30" i="3"/>
  <c r="V29" i="3"/>
  <c r="W29" i="3" s="1"/>
  <c r="R29" i="3"/>
  <c r="S29" i="3" s="1"/>
  <c r="P29" i="3"/>
  <c r="M29" i="3"/>
  <c r="N29" i="3" s="1"/>
  <c r="K29" i="3"/>
  <c r="H29" i="3"/>
  <c r="I29" i="3" s="1"/>
  <c r="F29" i="3"/>
  <c r="V28" i="3"/>
  <c r="W28" i="3" s="1"/>
  <c r="R28" i="3"/>
  <c r="S28" i="3" s="1"/>
  <c r="P28" i="3"/>
  <c r="M28" i="3"/>
  <c r="N28" i="3" s="1"/>
  <c r="K28" i="3"/>
  <c r="H28" i="3"/>
  <c r="I28" i="3" s="1"/>
  <c r="F28" i="3"/>
  <c r="V27" i="3"/>
  <c r="W27" i="3" s="1"/>
  <c r="R27" i="3"/>
  <c r="S27" i="3" s="1"/>
  <c r="P27" i="3"/>
  <c r="M27" i="3"/>
  <c r="N27" i="3" s="1"/>
  <c r="K27" i="3"/>
  <c r="H27" i="3"/>
  <c r="I27" i="3" s="1"/>
  <c r="F27" i="3"/>
  <c r="V26" i="3"/>
  <c r="W26" i="3" s="1"/>
  <c r="R26" i="3"/>
  <c r="S26" i="3" s="1"/>
  <c r="P26" i="3"/>
  <c r="M26" i="3"/>
  <c r="N26" i="3" s="1"/>
  <c r="K26" i="3"/>
  <c r="H26" i="3"/>
  <c r="I26" i="3" s="1"/>
  <c r="F26" i="3"/>
  <c r="V25" i="3"/>
  <c r="W25" i="3" s="1"/>
  <c r="R25" i="3"/>
  <c r="S25" i="3" s="1"/>
  <c r="P25" i="3"/>
  <c r="M25" i="3"/>
  <c r="N25" i="3" s="1"/>
  <c r="K25" i="3"/>
  <c r="H25" i="3"/>
  <c r="I25" i="3" s="1"/>
  <c r="F25" i="3"/>
  <c r="V24" i="3"/>
  <c r="R24" i="3"/>
  <c r="P24" i="3"/>
  <c r="M24" i="3"/>
  <c r="K24" i="3"/>
  <c r="H24" i="3"/>
  <c r="F24" i="3"/>
  <c r="V23" i="3"/>
  <c r="W23" i="3" s="1"/>
  <c r="R23" i="3"/>
  <c r="S23" i="3" s="1"/>
  <c r="P23" i="3"/>
  <c r="M23" i="3"/>
  <c r="N23" i="3" s="1"/>
  <c r="K23" i="3"/>
  <c r="H23" i="3"/>
  <c r="I23" i="3" s="1"/>
  <c r="F23" i="3"/>
  <c r="V22" i="3"/>
  <c r="W22" i="3" s="1"/>
  <c r="R22" i="3"/>
  <c r="S22" i="3" s="1"/>
  <c r="P22" i="3"/>
  <c r="M22" i="3"/>
  <c r="N22" i="3" s="1"/>
  <c r="K22" i="3"/>
  <c r="H22" i="3"/>
  <c r="I22" i="3" s="1"/>
  <c r="F22" i="3"/>
  <c r="V21" i="3"/>
  <c r="W21" i="3" s="1"/>
  <c r="R21" i="3"/>
  <c r="S21" i="3" s="1"/>
  <c r="P21" i="3"/>
  <c r="M21" i="3"/>
  <c r="N21" i="3" s="1"/>
  <c r="K21" i="3"/>
  <c r="H21" i="3"/>
  <c r="I21" i="3" s="1"/>
  <c r="F21" i="3"/>
  <c r="V20" i="3"/>
  <c r="R20" i="3"/>
  <c r="P20" i="3"/>
  <c r="Q20" i="3" s="1"/>
  <c r="M20" i="3"/>
  <c r="K20" i="3"/>
  <c r="L20" i="3" s="1"/>
  <c r="H20" i="3"/>
  <c r="F20" i="3"/>
  <c r="G20" i="3" s="1"/>
  <c r="V19" i="3"/>
  <c r="W19" i="3" s="1"/>
  <c r="R19" i="3"/>
  <c r="P19" i="3"/>
  <c r="Q19" i="3" s="1"/>
  <c r="M19" i="3"/>
  <c r="K19" i="3"/>
  <c r="L19" i="3" s="1"/>
  <c r="H19" i="3"/>
  <c r="F19" i="3"/>
  <c r="G19" i="3" s="1"/>
  <c r="V18" i="3"/>
  <c r="W18" i="3" s="1"/>
  <c r="R18" i="3"/>
  <c r="P18" i="3"/>
  <c r="Q18" i="3" s="1"/>
  <c r="M18" i="3"/>
  <c r="K18" i="3"/>
  <c r="L18" i="3" s="1"/>
  <c r="H18" i="3"/>
  <c r="F18" i="3"/>
  <c r="G18" i="3" s="1"/>
  <c r="V17" i="3"/>
  <c r="W17" i="3" s="1"/>
  <c r="R17" i="3"/>
  <c r="P17" i="3"/>
  <c r="Q17" i="3" s="1"/>
  <c r="M17" i="3"/>
  <c r="K17" i="3"/>
  <c r="L17" i="3" s="1"/>
  <c r="H17" i="3"/>
  <c r="F17" i="3"/>
  <c r="G17" i="3" s="1"/>
  <c r="V16" i="3"/>
  <c r="R16" i="3"/>
  <c r="P16" i="3"/>
  <c r="Q16" i="3" s="1"/>
  <c r="M16" i="3"/>
  <c r="K16" i="3"/>
  <c r="L16" i="3" s="1"/>
  <c r="H16" i="3"/>
  <c r="F16" i="3"/>
  <c r="G16" i="3" s="1"/>
  <c r="V15" i="3"/>
  <c r="R15" i="3"/>
  <c r="P15" i="3"/>
  <c r="M15" i="3"/>
  <c r="K15" i="3"/>
  <c r="H15" i="3"/>
  <c r="F15" i="3"/>
  <c r="V14" i="3"/>
  <c r="W14" i="3" s="1"/>
  <c r="R14" i="3"/>
  <c r="P14" i="3"/>
  <c r="Q14" i="3" s="1"/>
  <c r="M14" i="3"/>
  <c r="K14" i="3"/>
  <c r="L14" i="3" s="1"/>
  <c r="H14" i="3"/>
  <c r="F14" i="3"/>
  <c r="G14" i="3" s="1"/>
  <c r="V13" i="3"/>
  <c r="R13" i="3"/>
  <c r="P13" i="3"/>
  <c r="M13" i="3"/>
  <c r="K13" i="3"/>
  <c r="H13" i="3"/>
  <c r="F13" i="3"/>
  <c r="V11" i="3"/>
  <c r="R11" i="3"/>
  <c r="P11" i="3"/>
  <c r="M11" i="3"/>
  <c r="K11" i="3"/>
  <c r="H11" i="3"/>
  <c r="F11" i="3"/>
  <c r="I43" i="2"/>
  <c r="T40" i="3" s="1"/>
  <c r="H43" i="2"/>
  <c r="O40" i="3" s="1"/>
  <c r="G43" i="2"/>
  <c r="J40" i="3" s="1"/>
  <c r="F43" i="2"/>
  <c r="I42" i="2"/>
  <c r="T39" i="3" s="1"/>
  <c r="H42" i="2"/>
  <c r="O39" i="3" s="1"/>
  <c r="Q39" i="3" s="1"/>
  <c r="G42" i="2"/>
  <c r="J39" i="3" s="1"/>
  <c r="F42" i="2"/>
  <c r="I41" i="2"/>
  <c r="T38" i="3" s="1"/>
  <c r="H41" i="2"/>
  <c r="O38" i="3" s="1"/>
  <c r="G41" i="2"/>
  <c r="J38" i="3" s="1"/>
  <c r="F41" i="2"/>
  <c r="I40" i="2"/>
  <c r="T37" i="3" s="1"/>
  <c r="H40" i="2"/>
  <c r="O37" i="3" s="1"/>
  <c r="G40" i="2"/>
  <c r="J37" i="3" s="1"/>
  <c r="F40" i="2"/>
  <c r="I39" i="2"/>
  <c r="T36" i="3" s="1"/>
  <c r="H39" i="2"/>
  <c r="O36" i="3" s="1"/>
  <c r="G39" i="2"/>
  <c r="F39" i="2"/>
  <c r="I38" i="2"/>
  <c r="T35" i="3" s="1"/>
  <c r="H38" i="2"/>
  <c r="O35" i="3" s="1"/>
  <c r="G38" i="2"/>
  <c r="J35" i="3" s="1"/>
  <c r="F38" i="2"/>
  <c r="I37" i="2"/>
  <c r="T34" i="3" s="1"/>
  <c r="H37" i="2"/>
  <c r="O34" i="3" s="1"/>
  <c r="G37" i="2"/>
  <c r="J34" i="3" s="1"/>
  <c r="F37" i="2"/>
  <c r="I36" i="2"/>
  <c r="T33" i="3" s="1"/>
  <c r="H36" i="2"/>
  <c r="O33" i="3" s="1"/>
  <c r="G36" i="2"/>
  <c r="J33" i="3" s="1"/>
  <c r="F36" i="2"/>
  <c r="I35" i="2"/>
  <c r="T32" i="3" s="1"/>
  <c r="H35" i="2"/>
  <c r="O32" i="3" s="1"/>
  <c r="G35" i="2"/>
  <c r="J32" i="3" s="1"/>
  <c r="F35" i="2"/>
  <c r="I34" i="2"/>
  <c r="T31" i="3" s="1"/>
  <c r="H34" i="2"/>
  <c r="O31" i="3" s="1"/>
  <c r="G34" i="2"/>
  <c r="F34" i="2"/>
  <c r="I33" i="2"/>
  <c r="T30" i="3" s="1"/>
  <c r="H33" i="2"/>
  <c r="O30" i="3" s="1"/>
  <c r="G33" i="2"/>
  <c r="F33" i="2"/>
  <c r="I32" i="2"/>
  <c r="T29" i="3" s="1"/>
  <c r="H32" i="2"/>
  <c r="O29" i="3" s="1"/>
  <c r="G32" i="2"/>
  <c r="J29" i="3" s="1"/>
  <c r="F32" i="2"/>
  <c r="I31" i="2"/>
  <c r="T28" i="3" s="1"/>
  <c r="H31" i="2"/>
  <c r="O28" i="3" s="1"/>
  <c r="G31" i="2"/>
  <c r="F31" i="2"/>
  <c r="I30" i="2"/>
  <c r="T27" i="3" s="1"/>
  <c r="H30" i="2"/>
  <c r="O27" i="3" s="1"/>
  <c r="G30" i="2"/>
  <c r="J27" i="3" s="1"/>
  <c r="F30" i="2"/>
  <c r="I29" i="2"/>
  <c r="T26" i="3" s="1"/>
  <c r="H29" i="2"/>
  <c r="O26" i="3" s="1"/>
  <c r="Q26" i="3" s="1"/>
  <c r="G29" i="2"/>
  <c r="F29" i="2"/>
  <c r="I28" i="2"/>
  <c r="T25" i="3" s="1"/>
  <c r="H28" i="2"/>
  <c r="O25" i="3" s="1"/>
  <c r="G28" i="2"/>
  <c r="J25" i="3" s="1"/>
  <c r="F28" i="2"/>
  <c r="I27" i="2"/>
  <c r="T24" i="3" s="1"/>
  <c r="H27" i="2"/>
  <c r="O24" i="3" s="1"/>
  <c r="G27" i="2"/>
  <c r="F27" i="2"/>
  <c r="I26" i="2"/>
  <c r="T23" i="3" s="1"/>
  <c r="H26" i="2"/>
  <c r="O23" i="3" s="1"/>
  <c r="G26" i="2"/>
  <c r="F26" i="2"/>
  <c r="I25" i="2"/>
  <c r="T22" i="3" s="1"/>
  <c r="H25" i="2"/>
  <c r="O22" i="3" s="1"/>
  <c r="G25" i="2"/>
  <c r="F25" i="2"/>
  <c r="I24" i="2"/>
  <c r="T21" i="3" s="1"/>
  <c r="H24" i="2"/>
  <c r="O21" i="3" s="1"/>
  <c r="G24" i="2"/>
  <c r="J21" i="3" s="1"/>
  <c r="F24" i="2"/>
  <c r="I20" i="2"/>
  <c r="T17" i="3" s="1"/>
  <c r="H20" i="2"/>
  <c r="O17" i="3" s="1"/>
  <c r="G20" i="2"/>
  <c r="J17" i="3" s="1"/>
  <c r="F20" i="2"/>
  <c r="I15" i="2"/>
  <c r="R12" i="19" s="1"/>
  <c r="H15" i="2"/>
  <c r="G15" i="2"/>
  <c r="J12" i="3" s="1"/>
  <c r="F15" i="2"/>
  <c r="D51" i="3"/>
  <c r="D50" i="3"/>
  <c r="D49" i="3"/>
  <c r="D47" i="3"/>
  <c r="I11" i="2"/>
  <c r="I53" i="2" s="1"/>
  <c r="H11" i="2"/>
  <c r="H53" i="2" s="1"/>
  <c r="G11" i="2"/>
  <c r="G53" i="2" s="1"/>
  <c r="F11" i="2"/>
  <c r="F53" i="2" s="1"/>
  <c r="Q22" i="3" l="1"/>
  <c r="R33" i="19"/>
  <c r="R39" i="19"/>
  <c r="R23" i="19"/>
  <c r="R25" i="19"/>
  <c r="R31" i="19"/>
  <c r="R17" i="19"/>
  <c r="R26" i="19"/>
  <c r="R34" i="19"/>
  <c r="E17" i="3"/>
  <c r="I17" i="3" s="1"/>
  <c r="E24" i="3"/>
  <c r="G24" i="3" s="1"/>
  <c r="E26" i="3"/>
  <c r="G26" i="3" s="1"/>
  <c r="E28" i="3"/>
  <c r="G28" i="3" s="1"/>
  <c r="E32" i="3"/>
  <c r="G32" i="3" s="1"/>
  <c r="E34" i="3"/>
  <c r="G34" i="3" s="1"/>
  <c r="E36" i="3"/>
  <c r="E40" i="3"/>
  <c r="G40" i="3" s="1"/>
  <c r="R27" i="19"/>
  <c r="R35" i="19"/>
  <c r="E22" i="3"/>
  <c r="R28" i="19"/>
  <c r="R36" i="19"/>
  <c r="E12" i="3"/>
  <c r="E21" i="3"/>
  <c r="G21" i="3" s="1"/>
  <c r="E25" i="3"/>
  <c r="G25" i="3" s="1"/>
  <c r="E27" i="3"/>
  <c r="G27" i="3" s="1"/>
  <c r="E29" i="3"/>
  <c r="E31" i="3"/>
  <c r="G31" i="3" s="1"/>
  <c r="E33" i="3"/>
  <c r="G33" i="3" s="1"/>
  <c r="E37" i="3"/>
  <c r="G37" i="3" s="1"/>
  <c r="R21" i="19"/>
  <c r="R29" i="19"/>
  <c r="R37" i="19"/>
  <c r="E30" i="3"/>
  <c r="G30" i="3" s="1"/>
  <c r="R22" i="19"/>
  <c r="R30" i="19"/>
  <c r="R38" i="19"/>
  <c r="R24" i="19"/>
  <c r="T24" i="19" s="1"/>
  <c r="R32" i="19"/>
  <c r="R40" i="19"/>
  <c r="S33" i="19"/>
  <c r="T33" i="19" s="1"/>
  <c r="S41" i="19"/>
  <c r="T32" i="19"/>
  <c r="T40" i="19"/>
  <c r="S18" i="19"/>
  <c r="T18" i="19" s="1"/>
  <c r="S26" i="19"/>
  <c r="T26" i="19" s="1"/>
  <c r="S34" i="19"/>
  <c r="T34" i="19" s="1"/>
  <c r="S42" i="19"/>
  <c r="T42" i="19" s="1"/>
  <c r="S11" i="19"/>
  <c r="S19" i="19"/>
  <c r="S27" i="19"/>
  <c r="S35" i="19"/>
  <c r="S43" i="19"/>
  <c r="S12" i="19"/>
  <c r="T12" i="19" s="1"/>
  <c r="S20" i="19"/>
  <c r="S28" i="19"/>
  <c r="T28" i="19" s="1"/>
  <c r="S36" i="19"/>
  <c r="T36" i="19" s="1"/>
  <c r="T17" i="19"/>
  <c r="T25" i="19"/>
  <c r="S13" i="19"/>
  <c r="S21" i="19"/>
  <c r="T21" i="19" s="1"/>
  <c r="S29" i="19"/>
  <c r="T29" i="19" s="1"/>
  <c r="S37" i="19"/>
  <c r="T37" i="19" s="1"/>
  <c r="S48" i="19"/>
  <c r="T47" i="19"/>
  <c r="S14" i="19"/>
  <c r="S22" i="19"/>
  <c r="S30" i="19"/>
  <c r="T30" i="19" s="1"/>
  <c r="S38" i="19"/>
  <c r="T38" i="19" s="1"/>
  <c r="S49" i="19"/>
  <c r="S15" i="19"/>
  <c r="S50" i="19"/>
  <c r="T23" i="19"/>
  <c r="T31" i="19"/>
  <c r="T39" i="19"/>
  <c r="P23" i="19"/>
  <c r="P39" i="19"/>
  <c r="P28" i="19"/>
  <c r="T22" i="19"/>
  <c r="P31" i="19"/>
  <c r="P36" i="19"/>
  <c r="P12" i="19"/>
  <c r="P47" i="19"/>
  <c r="Q47" i="19" s="1"/>
  <c r="P48" i="19"/>
  <c r="P20" i="19"/>
  <c r="T14" i="19"/>
  <c r="P37" i="19"/>
  <c r="T41" i="19"/>
  <c r="P16" i="19"/>
  <c r="P24" i="19"/>
  <c r="P32" i="19"/>
  <c r="P40" i="19"/>
  <c r="P51" i="19"/>
  <c r="P21" i="19"/>
  <c r="P50" i="19"/>
  <c r="P17" i="19"/>
  <c r="P25" i="19"/>
  <c r="T19" i="19"/>
  <c r="T27" i="19"/>
  <c r="T35" i="19"/>
  <c r="E23" i="3"/>
  <c r="G23" i="3" s="1"/>
  <c r="E35" i="3"/>
  <c r="G35" i="3" s="1"/>
  <c r="E39" i="3"/>
  <c r="G39" i="3" s="1"/>
  <c r="J23" i="3"/>
  <c r="L23" i="3" s="1"/>
  <c r="J31" i="3"/>
  <c r="L31" i="3" s="1"/>
  <c r="E38" i="3"/>
  <c r="G38" i="3" s="1"/>
  <c r="J22" i="3"/>
  <c r="L22" i="3" s="1"/>
  <c r="J24" i="3"/>
  <c r="N24" i="3" s="1"/>
  <c r="J26" i="3"/>
  <c r="L26" i="3" s="1"/>
  <c r="J28" i="3"/>
  <c r="L28" i="3" s="1"/>
  <c r="J30" i="3"/>
  <c r="L30" i="3" s="1"/>
  <c r="J36" i="3"/>
  <c r="L36" i="3" s="1"/>
  <c r="N17" i="3"/>
  <c r="L32" i="3"/>
  <c r="L34" i="3"/>
  <c r="L35" i="3"/>
  <c r="G29" i="3"/>
  <c r="G36" i="3"/>
  <c r="Q38" i="3"/>
  <c r="L27" i="3"/>
  <c r="Q30" i="3"/>
  <c r="Q34" i="3"/>
  <c r="W24" i="3"/>
  <c r="S17" i="3"/>
  <c r="Q23" i="3"/>
  <c r="Q25" i="3"/>
  <c r="L39" i="3"/>
  <c r="Q37" i="3"/>
  <c r="Q31" i="3"/>
  <c r="G22" i="3"/>
  <c r="Q33" i="3"/>
  <c r="Q21" i="3"/>
  <c r="L29" i="3"/>
  <c r="Q35" i="3"/>
  <c r="L38" i="3"/>
  <c r="L40" i="3"/>
  <c r="Q28" i="3"/>
  <c r="Q24" i="3"/>
  <c r="L25" i="3"/>
  <c r="Q29" i="3"/>
  <c r="S24" i="3"/>
  <c r="L21" i="3"/>
  <c r="Q27" i="3"/>
  <c r="Q32" i="3"/>
  <c r="L33" i="3"/>
  <c r="Q36" i="3"/>
  <c r="L37" i="3"/>
  <c r="Q40" i="3"/>
  <c r="I24" i="3" l="1"/>
  <c r="L24" i="3"/>
  <c r="Q42" i="19"/>
  <c r="Q41" i="19"/>
  <c r="D43" i="3"/>
  <c r="D42" i="3"/>
  <c r="D41" i="3"/>
  <c r="Q40" i="19" l="1"/>
  <c r="D40" i="19"/>
  <c r="Q39" i="19"/>
  <c r="D39" i="19"/>
  <c r="Q38" i="19"/>
  <c r="D38" i="19"/>
  <c r="Q37" i="19"/>
  <c r="D37" i="19"/>
  <c r="Q36" i="19"/>
  <c r="D36" i="19"/>
  <c r="Q35" i="19"/>
  <c r="D35" i="19"/>
  <c r="Q34" i="19"/>
  <c r="D34" i="19"/>
  <c r="Q33" i="19"/>
  <c r="D33" i="19"/>
  <c r="Q32" i="19"/>
  <c r="D32" i="19"/>
  <c r="Q31" i="19"/>
  <c r="D31" i="19"/>
  <c r="Q30" i="19"/>
  <c r="D30" i="19"/>
  <c r="Q29" i="19"/>
  <c r="D29" i="19"/>
  <c r="Q28" i="19"/>
  <c r="D28" i="19"/>
  <c r="Q27" i="19"/>
  <c r="D27" i="19"/>
  <c r="Q26" i="19"/>
  <c r="D26" i="19"/>
  <c r="Q25" i="19"/>
  <c r="D25" i="19"/>
  <c r="D24" i="19"/>
  <c r="Q23" i="19"/>
  <c r="D23" i="19"/>
  <c r="Q22" i="19"/>
  <c r="D22" i="19"/>
  <c r="Q21" i="19"/>
  <c r="D21" i="19"/>
  <c r="D20" i="19"/>
  <c r="Q19" i="19"/>
  <c r="D19" i="19"/>
  <c r="Q18" i="19"/>
  <c r="D18" i="19"/>
  <c r="Q17" i="19"/>
  <c r="D17" i="19"/>
  <c r="D16" i="19"/>
  <c r="D15" i="19"/>
  <c r="Q14" i="19"/>
  <c r="D14" i="19"/>
  <c r="D13" i="19"/>
  <c r="D12" i="19"/>
  <c r="D11" i="19"/>
  <c r="I10" i="2"/>
  <c r="H10" i="2"/>
  <c r="H51" i="2" s="1"/>
  <c r="G10" i="2"/>
  <c r="G51" i="2" s="1"/>
  <c r="J48" i="3" s="1"/>
  <c r="F10" i="2"/>
  <c r="F51" i="2" s="1"/>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V12" i="3"/>
  <c r="R12" i="3"/>
  <c r="P12" i="3"/>
  <c r="M12" i="3"/>
  <c r="N12" i="3" s="1"/>
  <c r="K12" i="3"/>
  <c r="L12" i="3" s="1"/>
  <c r="H12" i="3"/>
  <c r="I12" i="3" s="1"/>
  <c r="F12" i="3"/>
  <c r="G12" i="3" s="1"/>
  <c r="D12" i="3"/>
  <c r="I51" i="2" l="1"/>
  <c r="R48" i="19" s="1"/>
  <c r="T48" i="19" s="1"/>
  <c r="I14" i="2"/>
  <c r="E48" i="3"/>
  <c r="E48" i="19"/>
  <c r="O48" i="3"/>
  <c r="J48" i="19"/>
  <c r="I47" i="2"/>
  <c r="I54" i="2"/>
  <c r="R51" i="19" s="1"/>
  <c r="T51" i="19" s="1"/>
  <c r="I52" i="2"/>
  <c r="R49" i="19" s="1"/>
  <c r="T49" i="19" s="1"/>
  <c r="I48" i="2"/>
  <c r="I46" i="2"/>
  <c r="I44" i="2"/>
  <c r="I22" i="2"/>
  <c r="I18" i="2"/>
  <c r="I16" i="2"/>
  <c r="I50" i="2"/>
  <c r="R47" i="19" s="1"/>
  <c r="I23" i="2"/>
  <c r="I17" i="2"/>
  <c r="O14" i="19" s="1"/>
  <c r="R50" i="19"/>
  <c r="T50" i="19" s="1"/>
  <c r="I19" i="2"/>
  <c r="I45" i="2"/>
  <c r="I21" i="2"/>
  <c r="R11" i="19"/>
  <c r="T11" i="19" s="1"/>
  <c r="G47" i="2"/>
  <c r="J44" i="3" s="1"/>
  <c r="J50" i="3"/>
  <c r="G50" i="2"/>
  <c r="G45" i="2"/>
  <c r="J42" i="3" s="1"/>
  <c r="G54" i="2"/>
  <c r="J51" i="3" s="1"/>
  <c r="G44" i="2"/>
  <c r="J41" i="3" s="1"/>
  <c r="G22" i="2"/>
  <c r="G18" i="2"/>
  <c r="J15" i="3" s="1"/>
  <c r="G23" i="2"/>
  <c r="G14" i="2"/>
  <c r="J11" i="3" s="1"/>
  <c r="G52" i="2"/>
  <c r="J49" i="3" s="1"/>
  <c r="G21" i="2"/>
  <c r="G46" i="2"/>
  <c r="J43" i="3" s="1"/>
  <c r="G48" i="2"/>
  <c r="J45" i="3" s="1"/>
  <c r="G16" i="2"/>
  <c r="J13" i="3" s="1"/>
  <c r="G19" i="2"/>
  <c r="G17" i="2"/>
  <c r="H50" i="2"/>
  <c r="H47" i="2"/>
  <c r="O44" i="3" s="1"/>
  <c r="H45" i="2"/>
  <c r="O42" i="3" s="1"/>
  <c r="H23" i="2"/>
  <c r="O20" i="3" s="1"/>
  <c r="S20" i="3" s="1"/>
  <c r="H21" i="2"/>
  <c r="O18" i="3" s="1"/>
  <c r="S18" i="3" s="1"/>
  <c r="H19" i="2"/>
  <c r="O16" i="3" s="1"/>
  <c r="S16" i="3" s="1"/>
  <c r="H17" i="2"/>
  <c r="O14" i="3" s="1"/>
  <c r="S14" i="3" s="1"/>
  <c r="H14" i="2"/>
  <c r="H54" i="2"/>
  <c r="H48" i="2"/>
  <c r="O45" i="3" s="1"/>
  <c r="H46" i="2"/>
  <c r="O43" i="3" s="1"/>
  <c r="H22" i="2"/>
  <c r="O19" i="3" s="1"/>
  <c r="S19" i="3" s="1"/>
  <c r="H16" i="2"/>
  <c r="O13" i="3" s="1"/>
  <c r="H52" i="2"/>
  <c r="H44" i="2"/>
  <c r="O41" i="3" s="1"/>
  <c r="H18" i="2"/>
  <c r="O15" i="3" s="1"/>
  <c r="F50" i="2"/>
  <c r="F47" i="2"/>
  <c r="F45" i="2"/>
  <c r="F23" i="2"/>
  <c r="F21" i="2"/>
  <c r="F19" i="2"/>
  <c r="F17" i="2"/>
  <c r="F54" i="2"/>
  <c r="F52" i="2"/>
  <c r="F48" i="2"/>
  <c r="F46" i="2"/>
  <c r="F44" i="2"/>
  <c r="F22" i="2"/>
  <c r="F18" i="2"/>
  <c r="F16" i="2"/>
  <c r="O34" i="19"/>
  <c r="J32" i="19"/>
  <c r="L32" i="19" s="1"/>
  <c r="O38" i="19"/>
  <c r="J39" i="19"/>
  <c r="O12" i="3"/>
  <c r="J40" i="19"/>
  <c r="O48" i="19" l="1"/>
  <c r="Q48" i="19" s="1"/>
  <c r="T48" i="3"/>
  <c r="W48" i="3" s="1"/>
  <c r="T44" i="3"/>
  <c r="R44" i="19"/>
  <c r="E43" i="3"/>
  <c r="G43" i="3" s="1"/>
  <c r="T18" i="3"/>
  <c r="R18" i="19"/>
  <c r="T15" i="3"/>
  <c r="W15" i="3" s="1"/>
  <c r="R15" i="19"/>
  <c r="T15" i="19" s="1"/>
  <c r="E45" i="3"/>
  <c r="T19" i="3"/>
  <c r="R19" i="19"/>
  <c r="O44" i="19"/>
  <c r="E49" i="3"/>
  <c r="G49" i="3" s="1"/>
  <c r="E44" i="3"/>
  <c r="T16" i="3"/>
  <c r="W16" i="3" s="1"/>
  <c r="R16" i="19"/>
  <c r="T16" i="19" s="1"/>
  <c r="T41" i="3"/>
  <c r="R41" i="19"/>
  <c r="E51" i="3"/>
  <c r="I51" i="3" s="1"/>
  <c r="E47" i="3"/>
  <c r="G47" i="3" s="1"/>
  <c r="T43" i="3"/>
  <c r="W43" i="3" s="1"/>
  <c r="R43" i="19"/>
  <c r="T43" i="19" s="1"/>
  <c r="T42" i="3"/>
  <c r="R42" i="19"/>
  <c r="E13" i="3"/>
  <c r="I13" i="3" s="1"/>
  <c r="E11" i="3"/>
  <c r="E50" i="3"/>
  <c r="G50" i="3" s="1"/>
  <c r="G53" i="3" s="1"/>
  <c r="G54" i="3" s="1"/>
  <c r="T14" i="3"/>
  <c r="R14" i="19"/>
  <c r="T45" i="3"/>
  <c r="R45" i="19"/>
  <c r="E41" i="3"/>
  <c r="I41" i="3" s="1"/>
  <c r="E42" i="3"/>
  <c r="G42" i="3" s="1"/>
  <c r="E15" i="3"/>
  <c r="G15" i="3" s="1"/>
  <c r="T20" i="3"/>
  <c r="W20" i="3" s="1"/>
  <c r="R20" i="19"/>
  <c r="T20" i="19" s="1"/>
  <c r="T13" i="3"/>
  <c r="W13" i="3" s="1"/>
  <c r="R13" i="19"/>
  <c r="T13" i="19" s="1"/>
  <c r="J14" i="19"/>
  <c r="N14" i="19" s="1"/>
  <c r="E18" i="3"/>
  <c r="I18" i="3" s="1"/>
  <c r="J16" i="3"/>
  <c r="N16" i="3" s="1"/>
  <c r="E14" i="3"/>
  <c r="I14" i="3" s="1"/>
  <c r="E20" i="3"/>
  <c r="I20" i="3" s="1"/>
  <c r="J19" i="3"/>
  <c r="N19" i="3" s="1"/>
  <c r="J14" i="3"/>
  <c r="N14" i="3" s="1"/>
  <c r="E16" i="3"/>
  <c r="I16" i="3" s="1"/>
  <c r="E19" i="3"/>
  <c r="I19" i="3" s="1"/>
  <c r="J20" i="3"/>
  <c r="N20" i="3" s="1"/>
  <c r="J18" i="3"/>
  <c r="N18" i="3" s="1"/>
  <c r="J47" i="3"/>
  <c r="L47" i="3" s="1"/>
  <c r="O50" i="3"/>
  <c r="S50" i="3" s="1"/>
  <c r="J50" i="19"/>
  <c r="O49" i="3"/>
  <c r="Q49" i="3" s="1"/>
  <c r="J49" i="19"/>
  <c r="E51" i="19"/>
  <c r="E47" i="19"/>
  <c r="G47" i="19" s="1"/>
  <c r="E49" i="19"/>
  <c r="E50" i="19"/>
  <c r="O51" i="3"/>
  <c r="Q51" i="3" s="1"/>
  <c r="J51" i="19"/>
  <c r="O47" i="3"/>
  <c r="Q47" i="3" s="1"/>
  <c r="J47" i="19"/>
  <c r="L47" i="19" s="1"/>
  <c r="S13" i="3"/>
  <c r="Q13" i="3"/>
  <c r="Q43" i="3"/>
  <c r="S43" i="3"/>
  <c r="S42" i="3"/>
  <c r="Q42" i="3"/>
  <c r="S12" i="3"/>
  <c r="Q12" i="3"/>
  <c r="N42" i="3"/>
  <c r="L42" i="3"/>
  <c r="T50" i="3"/>
  <c r="W50" i="3" s="1"/>
  <c r="O50" i="19"/>
  <c r="Q50" i="19" s="1"/>
  <c r="E11" i="19"/>
  <c r="L49" i="3"/>
  <c r="N49" i="3"/>
  <c r="N13" i="3"/>
  <c r="L13" i="3"/>
  <c r="L43" i="3"/>
  <c r="N43" i="3"/>
  <c r="Q15" i="3"/>
  <c r="S15" i="3"/>
  <c r="J11" i="19"/>
  <c r="L11" i="19" s="1"/>
  <c r="O11" i="3"/>
  <c r="L11" i="3"/>
  <c r="N11" i="3"/>
  <c r="L50" i="3"/>
  <c r="N50" i="3"/>
  <c r="O49" i="19"/>
  <c r="Q49" i="19" s="1"/>
  <c r="T49" i="3"/>
  <c r="W49" i="3" s="1"/>
  <c r="L51" i="3"/>
  <c r="N51" i="3"/>
  <c r="Q41" i="3"/>
  <c r="S41" i="3"/>
  <c r="O47" i="19"/>
  <c r="T47" i="3"/>
  <c r="O51" i="19"/>
  <c r="Q51" i="19" s="1"/>
  <c r="T51" i="3"/>
  <c r="W51" i="3" s="1"/>
  <c r="I43" i="3"/>
  <c r="L41" i="3"/>
  <c r="N41" i="3"/>
  <c r="O18" i="19"/>
  <c r="L15" i="3"/>
  <c r="N15" i="3"/>
  <c r="T11" i="3"/>
  <c r="W11" i="3" s="1"/>
  <c r="O11" i="19"/>
  <c r="Q11" i="19" s="1"/>
  <c r="O22" i="19"/>
  <c r="O36" i="19"/>
  <c r="J22" i="19"/>
  <c r="J20" i="19"/>
  <c r="N20" i="19" s="1"/>
  <c r="J30" i="19"/>
  <c r="L30" i="19" s="1"/>
  <c r="J24" i="19"/>
  <c r="E44" i="19"/>
  <c r="I44" i="19" s="1"/>
  <c r="J44" i="19"/>
  <c r="N44" i="19" s="1"/>
  <c r="O20" i="19"/>
  <c r="Q20" i="19" s="1"/>
  <c r="J26" i="19"/>
  <c r="O32" i="19"/>
  <c r="O40" i="19"/>
  <c r="O30" i="19"/>
  <c r="J12" i="19"/>
  <c r="J18" i="19"/>
  <c r="N18" i="19" s="1"/>
  <c r="O43" i="19"/>
  <c r="Q43" i="19" s="1"/>
  <c r="O41" i="19"/>
  <c r="O42" i="19"/>
  <c r="J42" i="19"/>
  <c r="E41" i="19"/>
  <c r="J41" i="19"/>
  <c r="E42" i="19"/>
  <c r="J43" i="19"/>
  <c r="E43" i="19"/>
  <c r="J16" i="19"/>
  <c r="N16" i="19" s="1"/>
  <c r="O26" i="19"/>
  <c r="E37" i="19"/>
  <c r="J28" i="19"/>
  <c r="J38" i="19"/>
  <c r="L38" i="19" s="1"/>
  <c r="O39" i="19"/>
  <c r="O24" i="19"/>
  <c r="Q24" i="19" s="1"/>
  <c r="T12" i="3"/>
  <c r="W12" i="3" s="1"/>
  <c r="O12" i="19"/>
  <c r="Q12" i="19" s="1"/>
  <c r="J36" i="19"/>
  <c r="J34" i="19"/>
  <c r="O28" i="19"/>
  <c r="O16" i="19"/>
  <c r="Q16" i="19" s="1"/>
  <c r="E12" i="19"/>
  <c r="E40" i="19"/>
  <c r="E24" i="19"/>
  <c r="O25" i="19"/>
  <c r="J27" i="19"/>
  <c r="O13" i="19"/>
  <c r="Q13" i="19" s="1"/>
  <c r="E21" i="19"/>
  <c r="E38" i="19"/>
  <c r="G38" i="19" s="1"/>
  <c r="E22" i="19"/>
  <c r="O23" i="19"/>
  <c r="J25" i="19"/>
  <c r="L25" i="19" s="1"/>
  <c r="E27" i="19"/>
  <c r="J15" i="19"/>
  <c r="E26" i="19"/>
  <c r="E36" i="19"/>
  <c r="E20" i="19"/>
  <c r="I20" i="19" s="1"/>
  <c r="E39" i="19"/>
  <c r="O37" i="19"/>
  <c r="O21" i="19"/>
  <c r="J23" i="19"/>
  <c r="L23" i="19" s="1"/>
  <c r="E17" i="19"/>
  <c r="I17" i="19" s="1"/>
  <c r="J13" i="19"/>
  <c r="E34" i="19"/>
  <c r="E18" i="19"/>
  <c r="I18" i="19" s="1"/>
  <c r="E31" i="19"/>
  <c r="O35" i="19"/>
  <c r="O19" i="19"/>
  <c r="J37" i="19"/>
  <c r="J21" i="19"/>
  <c r="E28" i="19"/>
  <c r="E13" i="19"/>
  <c r="E19" i="19"/>
  <c r="I19" i="19" s="1"/>
  <c r="E32" i="19"/>
  <c r="G32" i="19" s="1"/>
  <c r="E16" i="19"/>
  <c r="I16" i="19" s="1"/>
  <c r="E23" i="19"/>
  <c r="G23" i="19" s="1"/>
  <c r="O33" i="19"/>
  <c r="O17" i="19"/>
  <c r="E33" i="19"/>
  <c r="J35" i="19"/>
  <c r="J19" i="19"/>
  <c r="N19" i="19" s="1"/>
  <c r="E35" i="19"/>
  <c r="O29" i="19"/>
  <c r="J31" i="19"/>
  <c r="O27" i="19"/>
  <c r="J29" i="19"/>
  <c r="L29" i="19" s="1"/>
  <c r="E30" i="19"/>
  <c r="G30" i="19" s="1"/>
  <c r="E14" i="19"/>
  <c r="I14" i="19" s="1"/>
  <c r="E15" i="19"/>
  <c r="O31" i="19"/>
  <c r="O15" i="19"/>
  <c r="Q15" i="19" s="1"/>
  <c r="E25" i="19"/>
  <c r="G25" i="19" s="1"/>
  <c r="J33" i="19"/>
  <c r="J17" i="19"/>
  <c r="N17" i="19" s="1"/>
  <c r="E29" i="19"/>
  <c r="G29" i="19" s="1"/>
  <c r="I50" i="3" l="1"/>
  <c r="Q53" i="19"/>
  <c r="Q54" i="19" s="1"/>
  <c r="W53" i="3"/>
  <c r="G41" i="3"/>
  <c r="I15" i="3"/>
  <c r="N24" i="19"/>
  <c r="L24" i="19"/>
  <c r="G13" i="3"/>
  <c r="G51" i="3"/>
  <c r="I49" i="3"/>
  <c r="I42" i="3"/>
  <c r="I12" i="19"/>
  <c r="G12" i="19"/>
  <c r="N12" i="19"/>
  <c r="L12" i="19"/>
  <c r="T53" i="19"/>
  <c r="T54" i="19" s="1"/>
  <c r="S49" i="3"/>
  <c r="S51" i="3"/>
  <c r="Q50" i="3"/>
  <c r="N51" i="19"/>
  <c r="L51" i="19"/>
  <c r="I51" i="19"/>
  <c r="G51" i="19"/>
  <c r="N49" i="19"/>
  <c r="L49" i="19"/>
  <c r="I50" i="19"/>
  <c r="G50" i="19"/>
  <c r="I49" i="19"/>
  <c r="G49" i="19"/>
  <c r="N50" i="19"/>
  <c r="L50" i="19"/>
  <c r="I11" i="3"/>
  <c r="G11" i="3"/>
  <c r="I11" i="19"/>
  <c r="G11" i="19"/>
  <c r="Q11" i="3"/>
  <c r="Q53" i="3" s="1"/>
  <c r="S11" i="3"/>
  <c r="N11" i="19"/>
  <c r="N42" i="19"/>
  <c r="L42" i="19"/>
  <c r="G24" i="19"/>
  <c r="I24" i="19"/>
  <c r="G43" i="19"/>
  <c r="I43" i="19"/>
  <c r="N43" i="19"/>
  <c r="L43" i="19"/>
  <c r="G42" i="19"/>
  <c r="I42" i="19"/>
  <c r="G15" i="19"/>
  <c r="I15" i="19"/>
  <c r="N41" i="19"/>
  <c r="L41" i="19"/>
  <c r="G13" i="19"/>
  <c r="I13" i="19"/>
  <c r="G41" i="19"/>
  <c r="I41" i="19"/>
  <c r="L13" i="19"/>
  <c r="N13" i="19"/>
  <c r="N15" i="19"/>
  <c r="L15" i="19"/>
  <c r="D11" i="3"/>
  <c r="G53" i="19" l="1"/>
  <c r="G54" i="19" s="1"/>
  <c r="W54" i="3" l="1"/>
  <c r="U56" i="3" s="1"/>
  <c r="W56" i="3" s="1"/>
  <c r="I53" i="3"/>
  <c r="I54" i="3" s="1"/>
  <c r="G56" i="3" l="1"/>
  <c r="I56" i="3" s="1"/>
  <c r="E45" i="19" l="1"/>
  <c r="Q54" i="3"/>
  <c r="J45" i="19"/>
  <c r="N45" i="19" s="1"/>
  <c r="O45" i="19"/>
  <c r="L53" i="3"/>
  <c r="L54" i="3" s="1"/>
  <c r="N53" i="3"/>
  <c r="N54" i="3" s="1"/>
  <c r="L56" i="3" s="1"/>
  <c r="N56" i="3" s="1"/>
  <c r="S53" i="3"/>
  <c r="S54" i="3" s="1"/>
  <c r="Q56" i="3" s="1"/>
  <c r="S56" i="3" s="1"/>
  <c r="I45" i="19" l="1"/>
  <c r="I53" i="19" s="1"/>
  <c r="I54" i="19" s="1"/>
  <c r="L53" i="19"/>
  <c r="L54" i="19" s="1"/>
  <c r="N53" i="19"/>
  <c r="N54"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tc={CAC0CF28-649F-4578-8213-CD36CAB5D21A}</author>
  </authors>
  <commentList>
    <comment ref="B47" authorId="0" shapeId="0" xr:uid="{CAC0CF28-649F-4578-8213-CD36CAB5D21A}">
      <text>
        <t>[Threaded comment]
Your version of Excel allows you to read this threaded comment; however, any edits to it will get removed if the file is opened in a newer version of Excel. Learn more: https://go.microsoft.com/fwlink/?linkid=870924
Comment:
    Needs to be updated with June 2023 table.</t>
      </text>
    </comment>
  </commentList>
</comments>
</file>

<file path=xl/sharedStrings.xml><?xml version="1.0" encoding="utf-8"?>
<sst xmlns="http://schemas.openxmlformats.org/spreadsheetml/2006/main" count="3249" uniqueCount="738">
  <si>
    <t>Vapor Treatment System Risk Evaluation Spreadsheet</t>
  </si>
  <si>
    <t>Compliance with Cleanup Program and Cleaner Air Oregon Program Requirements</t>
  </si>
  <si>
    <r>
      <t>·</t>
    </r>
    <r>
      <rPr>
        <sz val="7"/>
        <color theme="1"/>
        <rFont val="Times New Roman"/>
        <family val="1"/>
      </rPr>
      <t xml:space="preserve">        </t>
    </r>
    <r>
      <rPr>
        <sz val="11"/>
        <color theme="1"/>
        <rFont val="Arial"/>
        <family val="2"/>
      </rPr>
      <t>Evaluate risks from air emissions using CAO Level 1 lookup tables. You will need to know the stack height, estimates of chemical emission rates, and distances to relevant receptors.</t>
    </r>
  </si>
  <si>
    <r>
      <t>·</t>
    </r>
    <r>
      <rPr>
        <sz val="7"/>
        <color theme="1"/>
        <rFont val="Times New Roman"/>
        <family val="1"/>
      </rPr>
      <t xml:space="preserve">        </t>
    </r>
    <r>
      <rPr>
        <sz val="11"/>
        <color theme="1"/>
        <rFont val="Arial"/>
        <family val="2"/>
      </rPr>
      <t xml:space="preserve">As an option to a Level 1 evaluation, you can use Levels 2, 3, or 4.  </t>
    </r>
  </si>
  <si>
    <r>
      <t>·</t>
    </r>
    <r>
      <rPr>
        <sz val="7"/>
        <color theme="1"/>
        <rFont val="Times New Roman"/>
        <family val="1"/>
      </rPr>
      <t xml:space="preserve">        </t>
    </r>
    <r>
      <rPr>
        <sz val="11"/>
        <color theme="1"/>
        <rFont val="Arial"/>
        <family val="2"/>
      </rPr>
      <t>For RBCs, use both Cleanup Program and CAO RBCs. Present risks for both evaluations.</t>
    </r>
  </si>
  <si>
    <r>
      <t>·</t>
    </r>
    <r>
      <rPr>
        <sz val="7"/>
        <color theme="1"/>
        <rFont val="Times New Roman"/>
        <family val="1"/>
      </rPr>
      <t xml:space="preserve">        </t>
    </r>
    <r>
      <rPr>
        <sz val="11"/>
        <color theme="1"/>
        <rFont val="Arial"/>
        <family val="2"/>
      </rPr>
      <t>Include an evaluation of acute risk using CAO RBCs.</t>
    </r>
  </si>
  <si>
    <t>Instructions for Tables</t>
  </si>
  <si>
    <t>All Tables</t>
  </si>
  <si>
    <t>Blue cells are calculated and should not be altered.</t>
  </si>
  <si>
    <t>Enter the following information for each emission unit:</t>
  </si>
  <si>
    <t>Stack height.</t>
  </si>
  <si>
    <t>Distance to nearest resident, non-resident child, worker, and any acute only location.</t>
  </si>
  <si>
    <t>Dispersion factor from OAR 340-245-8010 Table 3 (Tab)</t>
  </si>
  <si>
    <t>Dispersion factor will automatically be entered into Table E-2.</t>
  </si>
  <si>
    <t>Annual emission rate in lb/yr.</t>
  </si>
  <si>
    <t>Daily emission rate in lb/day.</t>
  </si>
  <si>
    <t>The average annual concentration and the maximum daily concentration will be automatically calculated from the emission rates and dispersion factors.</t>
  </si>
  <si>
    <t>Table E-3-CAO CAO Program Risk Calculations</t>
  </si>
  <si>
    <t>No other entries are required.</t>
  </si>
  <si>
    <t xml:space="preserve">RBCs will be looked up and copied from CAO RBC tab. </t>
  </si>
  <si>
    <t>Excess cancer risk and hazard quotient calculations will be automatically performed.</t>
  </si>
  <si>
    <t>Table E-3-CU  Cleanup Program Risk Calculations</t>
  </si>
  <si>
    <t>Table CAO-RBC</t>
  </si>
  <si>
    <t>OAR 340-245-8010 Table 2 chronic and acute RBCs for CAO Program.</t>
  </si>
  <si>
    <t>Table CU-Acute-RBC</t>
  </si>
  <si>
    <t>Cleanup Program acute RBCs modified from CAO acute RBCs.</t>
  </si>
  <si>
    <t>OAR Table 3 Stack</t>
  </si>
  <si>
    <t>OAR 340-245-8010 Table 3 for stack emissions, from CAO Program.</t>
  </si>
  <si>
    <t>OAR Table 3 Fugitive</t>
  </si>
  <si>
    <t>OAR 340-245-8010 Table 3 for fugitive emissions, from CAO Program.</t>
  </si>
  <si>
    <t>For completeness only; unlikely to be used for vapor treatment systems.</t>
  </si>
  <si>
    <r>
      <t>Lookup Parameters</t>
    </r>
    <r>
      <rPr>
        <b/>
        <vertAlign val="superscript"/>
        <sz val="12"/>
        <color rgb="FF000000"/>
        <rFont val="Arial"/>
        <family val="2"/>
      </rPr>
      <t xml:space="preserve">[1]
</t>
    </r>
    <r>
      <rPr>
        <b/>
        <sz val="10"/>
        <color rgb="FF000000"/>
        <rFont val="Arial"/>
        <family val="2"/>
      </rPr>
      <t>[meters]</t>
    </r>
  </si>
  <si>
    <r>
      <t>Dispersion Factor</t>
    </r>
    <r>
      <rPr>
        <b/>
        <vertAlign val="superscript"/>
        <sz val="12"/>
        <color rgb="FF000000"/>
        <rFont val="Arial"/>
        <family val="2"/>
      </rPr>
      <t>[2]
[conc. / emission rate]</t>
    </r>
  </si>
  <si>
    <t>Stack height</t>
  </si>
  <si>
    <t>Distance to:</t>
  </si>
  <si>
    <t>Residential</t>
  </si>
  <si>
    <t>Nonresidential child</t>
  </si>
  <si>
    <t>Nonresidential worker</t>
  </si>
  <si>
    <t>Acute (24-hour)</t>
  </si>
  <si>
    <t>Notes:</t>
  </si>
  <si>
    <t>[1] - Lookup parameters include stack height and distance to nearest exposure location type.</t>
  </si>
  <si>
    <t xml:space="preserve">[2] - Dispersion factors from OAR 340-245-8010 Table 3. </t>
  </si>
  <si>
    <r>
      <t xml:space="preserve">        Units for residential, nonresidential child, and nonresidential worker are [µg/m</t>
    </r>
    <r>
      <rPr>
        <vertAlign val="superscript"/>
        <sz val="11"/>
        <color rgb="FF000000"/>
        <rFont val="Arial"/>
        <family val="2"/>
      </rPr>
      <t>3</t>
    </r>
    <r>
      <rPr>
        <sz val="11"/>
        <color rgb="FF000000"/>
        <rFont val="Arial"/>
        <family val="2"/>
      </rPr>
      <t xml:space="preserve"> per lb/yr].</t>
    </r>
  </si>
  <si>
    <r>
      <t xml:space="preserve">        Units for acute are [µg/m</t>
    </r>
    <r>
      <rPr>
        <vertAlign val="superscript"/>
        <sz val="11"/>
        <color rgb="FF000000"/>
        <rFont val="Arial"/>
        <family val="2"/>
      </rPr>
      <t>3</t>
    </r>
    <r>
      <rPr>
        <sz val="11"/>
        <color rgb="FF000000"/>
        <rFont val="Arial"/>
        <family val="2"/>
      </rPr>
      <t xml:space="preserve"> per lb/day].</t>
    </r>
  </si>
  <si>
    <t>Nonresidential Child</t>
  </si>
  <si>
    <t>Nonresidential Worker</t>
  </si>
  <si>
    <t>Toxics Emissions Unit</t>
  </si>
  <si>
    <r>
      <t>Dispersion Factor</t>
    </r>
    <r>
      <rPr>
        <b/>
        <vertAlign val="superscript"/>
        <sz val="16"/>
        <color theme="1"/>
        <rFont val="Arial"/>
        <family val="2"/>
      </rPr>
      <t>[1]</t>
    </r>
  </si>
  <si>
    <r>
      <rPr>
        <b/>
        <sz val="12"/>
        <color theme="1"/>
        <rFont val="Arial"/>
        <family val="2"/>
      </rPr>
      <t>Annual</t>
    </r>
    <r>
      <rPr>
        <b/>
        <sz val="11"/>
        <color theme="1"/>
        <rFont val="Arial"/>
        <family val="2"/>
      </rPr>
      <t xml:space="preserve">
</t>
    </r>
    <r>
      <rPr>
        <b/>
        <sz val="10"/>
        <color theme="1"/>
        <rFont val="Arial"/>
        <family val="2"/>
      </rPr>
      <t>[μg/m</t>
    </r>
    <r>
      <rPr>
        <b/>
        <vertAlign val="superscript"/>
        <sz val="10"/>
        <color theme="1"/>
        <rFont val="Arial"/>
        <family val="2"/>
      </rPr>
      <t>3</t>
    </r>
    <r>
      <rPr>
        <b/>
        <sz val="10"/>
        <color theme="1"/>
        <rFont val="Arial"/>
        <family val="2"/>
      </rPr>
      <t xml:space="preserve"> per lb/yr]</t>
    </r>
  </si>
  <si>
    <r>
      <rPr>
        <b/>
        <sz val="12"/>
        <color theme="1"/>
        <rFont val="Arial"/>
        <family val="2"/>
      </rPr>
      <t>Acute</t>
    </r>
    <r>
      <rPr>
        <b/>
        <sz val="11"/>
        <color theme="1"/>
        <rFont val="Arial"/>
        <family val="2"/>
      </rPr>
      <t xml:space="preserve">
</t>
    </r>
    <r>
      <rPr>
        <b/>
        <sz val="10"/>
        <color theme="1"/>
        <rFont val="Arial"/>
        <family val="2"/>
      </rPr>
      <t>[μg/m</t>
    </r>
    <r>
      <rPr>
        <b/>
        <vertAlign val="superscript"/>
        <sz val="10"/>
        <color theme="1"/>
        <rFont val="Arial"/>
        <family val="2"/>
      </rPr>
      <t>3</t>
    </r>
    <r>
      <rPr>
        <b/>
        <sz val="10"/>
        <color theme="1"/>
        <rFont val="Arial"/>
        <family val="2"/>
      </rPr>
      <t xml:space="preserve"> per lb/day]</t>
    </r>
  </si>
  <si>
    <r>
      <t>CASRN or DEQ ID</t>
    </r>
    <r>
      <rPr>
        <b/>
        <vertAlign val="superscript"/>
        <sz val="14"/>
        <color rgb="FF000000"/>
        <rFont val="Arial"/>
        <family val="2"/>
      </rPr>
      <t>[1]</t>
    </r>
  </si>
  <si>
    <t>Toxic Air Contaminant</t>
  </si>
  <si>
    <t>Emission Rate</t>
  </si>
  <si>
    <r>
      <t>Calculated Concentration</t>
    </r>
    <r>
      <rPr>
        <b/>
        <vertAlign val="superscript"/>
        <sz val="16"/>
        <color rgb="FF000000"/>
        <rFont val="Arial"/>
        <family val="2"/>
      </rPr>
      <t>[2]</t>
    </r>
  </si>
  <si>
    <r>
      <rPr>
        <b/>
        <sz val="12"/>
        <color rgb="FF000000"/>
        <rFont val="Arial"/>
        <family val="2"/>
      </rPr>
      <t>Annual</t>
    </r>
    <r>
      <rPr>
        <b/>
        <sz val="11"/>
        <color rgb="FF000000"/>
        <rFont val="Arial"/>
        <family val="2"/>
      </rPr>
      <t xml:space="preserve">
</t>
    </r>
    <r>
      <rPr>
        <b/>
        <sz val="10"/>
        <color rgb="FF000000"/>
        <rFont val="Arial"/>
        <family val="2"/>
      </rPr>
      <t>[lb/yr]</t>
    </r>
  </si>
  <si>
    <r>
      <rPr>
        <b/>
        <sz val="12"/>
        <color rgb="FF000000"/>
        <rFont val="Arial"/>
        <family val="2"/>
      </rPr>
      <t>Acute</t>
    </r>
    <r>
      <rPr>
        <b/>
        <vertAlign val="superscript"/>
        <sz val="12"/>
        <color rgb="FF000000"/>
        <rFont val="Arial"/>
        <family val="2"/>
      </rPr>
      <t>[3]</t>
    </r>
    <r>
      <rPr>
        <b/>
        <sz val="11"/>
        <color rgb="FF000000"/>
        <rFont val="Arial"/>
        <family val="2"/>
      </rPr>
      <t xml:space="preserve">
</t>
    </r>
    <r>
      <rPr>
        <b/>
        <sz val="10"/>
        <color rgb="FF000000"/>
        <rFont val="Arial"/>
        <family val="2"/>
      </rPr>
      <t>[lb/day]</t>
    </r>
  </si>
  <si>
    <r>
      <rPr>
        <b/>
        <sz val="12"/>
        <color rgb="FF000000"/>
        <rFont val="Arial"/>
        <family val="2"/>
      </rPr>
      <t>Average Annual</t>
    </r>
    <r>
      <rPr>
        <b/>
        <sz val="11"/>
        <color rgb="FF000000"/>
        <rFont val="Arial"/>
        <family val="2"/>
      </rPr>
      <t xml:space="preserve">
[</t>
    </r>
    <r>
      <rPr>
        <b/>
        <sz val="10"/>
        <color rgb="FF000000"/>
        <rFont val="Arial"/>
        <family val="2"/>
      </rPr>
      <t>μg/m</t>
    </r>
    <r>
      <rPr>
        <b/>
        <vertAlign val="superscript"/>
        <sz val="10"/>
        <color rgb="FF000000"/>
        <rFont val="Arial"/>
        <family val="2"/>
      </rPr>
      <t>3</t>
    </r>
    <r>
      <rPr>
        <b/>
        <sz val="10"/>
        <color rgb="FF000000"/>
        <rFont val="Arial"/>
        <family val="2"/>
      </rPr>
      <t>]</t>
    </r>
  </si>
  <si>
    <r>
      <rPr>
        <b/>
        <sz val="12"/>
        <color rgb="FF000000"/>
        <rFont val="Arial"/>
        <family val="2"/>
      </rPr>
      <t>Max Acute</t>
    </r>
    <r>
      <rPr>
        <b/>
        <sz val="11"/>
        <color rgb="FF000000"/>
        <rFont val="Arial"/>
        <family val="2"/>
      </rPr>
      <t xml:space="preserve">
[</t>
    </r>
    <r>
      <rPr>
        <b/>
        <sz val="10"/>
        <color rgb="FF000000"/>
        <rFont val="Arial"/>
        <family val="2"/>
      </rPr>
      <t>μg/m</t>
    </r>
    <r>
      <rPr>
        <b/>
        <vertAlign val="superscript"/>
        <sz val="10"/>
        <color rgb="FF000000"/>
        <rFont val="Arial"/>
        <family val="2"/>
      </rPr>
      <t>3</t>
    </r>
    <r>
      <rPr>
        <b/>
        <sz val="10"/>
        <color rgb="FF000000"/>
        <rFont val="Arial"/>
        <family val="2"/>
      </rPr>
      <t>]</t>
    </r>
  </si>
  <si>
    <t>71-43-2</t>
  </si>
  <si>
    <t>Benzene</t>
  </si>
  <si>
    <t>106-99-0</t>
  </si>
  <si>
    <t>1,3-Butadiene</t>
  </si>
  <si>
    <t>100-41-4</t>
  </si>
  <si>
    <t>Ethyl benzene</t>
  </si>
  <si>
    <t>98-82-8</t>
  </si>
  <si>
    <t>Isopropylbenzene (cumene)</t>
  </si>
  <si>
    <t>91-20-3</t>
  </si>
  <si>
    <t>Naphthalene</t>
  </si>
  <si>
    <t>108-88-3</t>
  </si>
  <si>
    <t>Toluene</t>
  </si>
  <si>
    <t>526-73-8</t>
  </si>
  <si>
    <t>1,2,3-Trimethylbenzene</t>
  </si>
  <si>
    <t>95-63-6</t>
  </si>
  <si>
    <t>1,2,4-Trimethylbenzene</t>
  </si>
  <si>
    <t>108-67-8</t>
  </si>
  <si>
    <t>1,3,5-Trimethylbenzene</t>
  </si>
  <si>
    <t>1330-20-7</t>
  </si>
  <si>
    <t>Xylene (mixture), including m-xylene, o-xylene, p-xylene</t>
  </si>
  <si>
    <t>Polycyclic aromatic hydrocarbons (PAHs)</t>
  </si>
  <si>
    <t>191-26-4</t>
  </si>
  <si>
    <t>Anthanthrene</t>
  </si>
  <si>
    <t>56-55-3</t>
  </si>
  <si>
    <t>Benz[a]anthracene</t>
  </si>
  <si>
    <t>50-32-8</t>
  </si>
  <si>
    <t>Benzo[a]pyrene</t>
  </si>
  <si>
    <t>205-99-2</t>
  </si>
  <si>
    <t>Benzo[b]fluoranthene</t>
  </si>
  <si>
    <t>205-12-9</t>
  </si>
  <si>
    <t>Benzo[c]fluorene</t>
  </si>
  <si>
    <t>191-24-2</t>
  </si>
  <si>
    <t>Benzo[g,h,i]perylene</t>
  </si>
  <si>
    <t>205-82-3</t>
  </si>
  <si>
    <t>Benzo[j]fluoranthene</t>
  </si>
  <si>
    <t>207-08-9</t>
  </si>
  <si>
    <t>Benzo[k]fluoranthene</t>
  </si>
  <si>
    <t>218-01-9</t>
  </si>
  <si>
    <t>Chrysene</t>
  </si>
  <si>
    <t>27208-37-3</t>
  </si>
  <si>
    <t>Cyclopenta[c,d]pyrene</t>
  </si>
  <si>
    <t>53-70-3</t>
  </si>
  <si>
    <t>Dibenz[a,h]anthracene</t>
  </si>
  <si>
    <t>192-65-4</t>
  </si>
  <si>
    <t>Dibenzo[a,e]pyrene</t>
  </si>
  <si>
    <t>189-64-0</t>
  </si>
  <si>
    <t>Dibenzo[a,h]pyrene</t>
  </si>
  <si>
    <t>189-55-9</t>
  </si>
  <si>
    <t>Dibenzo[a,i]pyrene</t>
  </si>
  <si>
    <t>191-30-0</t>
  </si>
  <si>
    <t>Dibenzo[a,l]pyrene</t>
  </si>
  <si>
    <t>206-44-0</t>
  </si>
  <si>
    <t>Fluoranthene</t>
  </si>
  <si>
    <t>193-39-5</t>
  </si>
  <si>
    <t>Indeno[1,2,3-cd]pyrene</t>
  </si>
  <si>
    <t>3697-24-3</t>
  </si>
  <si>
    <t>5-Methylchrysene</t>
  </si>
  <si>
    <t>7496-02-8</t>
  </si>
  <si>
    <t>6-Nitrochrysene</t>
  </si>
  <si>
    <t>106-93-4</t>
  </si>
  <si>
    <t>1,2-Dibromoethane (EDB)</t>
  </si>
  <si>
    <t>107-06-2</t>
  </si>
  <si>
    <t>1,2-Dichloroethane (EDC)</t>
  </si>
  <si>
    <t>1634-04-4</t>
  </si>
  <si>
    <r>
      <t>Methyl-</t>
    </r>
    <r>
      <rPr>
        <i/>
        <sz val="11"/>
        <rFont val="Arial"/>
        <family val="2"/>
      </rPr>
      <t>t</t>
    </r>
    <r>
      <rPr>
        <sz val="11"/>
        <rFont val="Arial"/>
        <family val="2"/>
      </rPr>
      <t>-butylether (MTBE)</t>
    </r>
  </si>
  <si>
    <t>TPH-diesel</t>
  </si>
  <si>
    <t>TPH-gasoline</t>
  </si>
  <si>
    <t>75-34-3</t>
  </si>
  <si>
    <t>1,1-Dichloroethane</t>
  </si>
  <si>
    <t>156-60-5</t>
  </si>
  <si>
    <r>
      <rPr>
        <i/>
        <sz val="11"/>
        <color rgb="FF000000"/>
        <rFont val="Arial"/>
        <family val="2"/>
      </rPr>
      <t>trans</t>
    </r>
    <r>
      <rPr>
        <sz val="11"/>
        <color rgb="FF000000"/>
        <rFont val="Arial"/>
        <family val="2"/>
      </rPr>
      <t>-1,2-Dichloroethene</t>
    </r>
  </si>
  <si>
    <t>127-18-4</t>
  </si>
  <si>
    <t>Tetrachloroethene</t>
  </si>
  <si>
    <t>79-01-6</t>
  </si>
  <si>
    <t>Trichloroethene</t>
  </si>
  <si>
    <t>75-01-4</t>
  </si>
  <si>
    <t>Vinyl chloride</t>
  </si>
  <si>
    <t>[2] - Concentration = Emission Rate * Dispersion Factor</t>
  </si>
  <si>
    <t>[3] - Acute (24-hour) emission rate may be annual rate/365 days, or vary if operation is either less than 365 days/year, or a batch operation.</t>
  </si>
  <si>
    <t>Legend:</t>
  </si>
  <si>
    <t>blue = calculated cell</t>
  </si>
  <si>
    <t>Table E-3-CAO. Example 1 SVE – Summary Risk Table for Level 1 Risk Assessment -- Cleaner Air Oregon Program</t>
  </si>
  <si>
    <r>
      <t>CASRN or DEQ ID</t>
    </r>
    <r>
      <rPr>
        <b/>
        <vertAlign val="superscript"/>
        <sz val="10"/>
        <color rgb="FF000000"/>
        <rFont val="Arial"/>
        <family val="2"/>
      </rPr>
      <t>[1]</t>
    </r>
  </si>
  <si>
    <t>Noncancer Class</t>
  </si>
  <si>
    <t>Residential Exposure</t>
  </si>
  <si>
    <t>Non-Resident Child Exposure</t>
  </si>
  <si>
    <t>Non-Resident Worker Exposure</t>
  </si>
  <si>
    <t>Acute Exposure</t>
  </si>
  <si>
    <t>Annual</t>
  </si>
  <si>
    <t>RBC</t>
  </si>
  <si>
    <t>Excess</t>
  </si>
  <si>
    <t>Hazard</t>
  </si>
  <si>
    <t>24-Hour</t>
  </si>
  <si>
    <t>Conc.</t>
  </si>
  <si>
    <t>Cancer</t>
  </si>
  <si>
    <t>Noncancer</t>
  </si>
  <si>
    <t>Quotient</t>
  </si>
  <si>
    <t>Acute</t>
  </si>
  <si>
    <r>
      <t>[μg/m</t>
    </r>
    <r>
      <rPr>
        <b/>
        <vertAlign val="superscript"/>
        <sz val="11"/>
        <color rgb="FF000000"/>
        <rFont val="Arial"/>
        <family val="2"/>
      </rPr>
      <t>3</t>
    </r>
    <r>
      <rPr>
        <b/>
        <sz val="11"/>
        <color rgb="FF000000"/>
        <rFont val="Arial"/>
        <family val="2"/>
      </rPr>
      <t>]</t>
    </r>
  </si>
  <si>
    <r>
      <t>Risk</t>
    </r>
    <r>
      <rPr>
        <b/>
        <vertAlign val="superscript"/>
        <sz val="10"/>
        <color rgb="FF000000"/>
        <rFont val="Arial"/>
        <family val="2"/>
      </rPr>
      <t>[2]</t>
    </r>
  </si>
  <si>
    <r>
      <t>or Index</t>
    </r>
    <r>
      <rPr>
        <b/>
        <vertAlign val="superscript"/>
        <sz val="10"/>
        <color rgb="FF000000"/>
        <rFont val="Arial"/>
        <family val="2"/>
      </rPr>
      <t>[3]</t>
    </r>
  </si>
  <si>
    <t>[μg/m3]</t>
  </si>
  <si>
    <r>
      <t>or Index</t>
    </r>
    <r>
      <rPr>
        <b/>
        <vertAlign val="superscript"/>
        <sz val="10"/>
        <color rgb="FF000000"/>
        <rFont val="Arial"/>
        <family val="2"/>
      </rPr>
      <t>[4]</t>
    </r>
  </si>
  <si>
    <r>
      <t>Methyl-</t>
    </r>
    <r>
      <rPr>
        <i/>
        <sz val="11"/>
        <color theme="1"/>
        <rFont val="Arial"/>
        <family val="2"/>
      </rPr>
      <t>t</t>
    </r>
    <r>
      <rPr>
        <sz val="11"/>
        <color theme="1"/>
        <rFont val="Arial"/>
        <family val="2"/>
      </rPr>
      <t>-butylether (MTBE)</t>
    </r>
  </si>
  <si>
    <t>--</t>
  </si>
  <si>
    <t>Totals</t>
  </si>
  <si>
    <t>Total Unrounded Source Risk</t>
  </si>
  <si>
    <t>Total Rounded Source Risk</t>
  </si>
  <si>
    <r>
      <t>Risk Determination Ratio Analysis</t>
    </r>
    <r>
      <rPr>
        <b/>
        <vertAlign val="superscript"/>
        <sz val="14"/>
        <color theme="1"/>
        <rFont val="Arial"/>
        <family val="2"/>
      </rPr>
      <t>[5]</t>
    </r>
  </si>
  <si>
    <t>RDR required:</t>
  </si>
  <si>
    <t>RDR =</t>
  </si>
  <si>
    <t xml:space="preserve">RDR required: </t>
  </si>
  <si>
    <t>Risk Action Levels for New Sources</t>
  </si>
  <si>
    <t xml:space="preserve">Cancer </t>
  </si>
  <si>
    <t>Source Permit</t>
  </si>
  <si>
    <t>Community Engagement</t>
  </si>
  <si>
    <t>TLAER</t>
  </si>
  <si>
    <t>1</t>
  </si>
  <si>
    <t>Permit Denial</t>
  </si>
  <si>
    <t>[1] - CAS No. is shown unless the contaminant listed includes multiple TACs (such as PAHs), in which case a DEQ ID is shown.</t>
  </si>
  <si>
    <r>
      <t>[2] - Excess Cancer Risk = Annual conc. (μg/m</t>
    </r>
    <r>
      <rPr>
        <vertAlign val="superscript"/>
        <sz val="11"/>
        <color rgb="FF000000"/>
        <rFont val="Arial"/>
        <family val="2"/>
      </rPr>
      <t>3</t>
    </r>
    <r>
      <rPr>
        <sz val="11"/>
        <color rgb="FF000000"/>
        <rFont val="Arial"/>
        <family val="2"/>
      </rPr>
      <t>) / Cancer RBC (μg/m</t>
    </r>
    <r>
      <rPr>
        <vertAlign val="superscript"/>
        <sz val="11"/>
        <color rgb="FF000000"/>
        <rFont val="Arial"/>
        <family val="2"/>
      </rPr>
      <t>3</t>
    </r>
    <r>
      <rPr>
        <sz val="11"/>
        <color rgb="FF000000"/>
        <rFont val="Arial"/>
        <family val="2"/>
      </rPr>
      <t>) expressed as risk per million</t>
    </r>
  </si>
  <si>
    <r>
      <t>[3] - Chronic Hazard Quotient = Annual conc. (μg/m</t>
    </r>
    <r>
      <rPr>
        <vertAlign val="superscript"/>
        <sz val="11"/>
        <color rgb="FF000000"/>
        <rFont val="Arial"/>
        <family val="2"/>
      </rPr>
      <t>3</t>
    </r>
    <r>
      <rPr>
        <sz val="11"/>
        <color rgb="FF000000"/>
        <rFont val="Arial"/>
        <family val="2"/>
      </rPr>
      <t>) / Noncancer RBC (μg/m</t>
    </r>
    <r>
      <rPr>
        <vertAlign val="superscript"/>
        <sz val="11"/>
        <color rgb="FF000000"/>
        <rFont val="Arial"/>
        <family val="2"/>
      </rPr>
      <t>3</t>
    </r>
    <r>
      <rPr>
        <sz val="11"/>
        <color rgb="FF000000"/>
        <rFont val="Arial"/>
        <family val="2"/>
      </rPr>
      <t>) x 1</t>
    </r>
  </si>
  <si>
    <r>
      <t>[4] - Acute Hazard Quotient = 24-hr conc. (μg/m</t>
    </r>
    <r>
      <rPr>
        <vertAlign val="superscript"/>
        <sz val="11"/>
        <color rgb="FF000000"/>
        <rFont val="Arial"/>
        <family val="2"/>
      </rPr>
      <t>3</t>
    </r>
    <r>
      <rPr>
        <sz val="11"/>
        <color rgb="FF000000"/>
        <rFont val="Arial"/>
        <family val="2"/>
      </rPr>
      <t>) / Acute RBC (μg/m</t>
    </r>
    <r>
      <rPr>
        <vertAlign val="superscript"/>
        <sz val="11"/>
        <color rgb="FF000000"/>
        <rFont val="Arial"/>
        <family val="2"/>
      </rPr>
      <t>3</t>
    </r>
    <r>
      <rPr>
        <sz val="11"/>
        <color rgb="FF000000"/>
        <rFont val="Arial"/>
        <family val="2"/>
      </rPr>
      <t>) x 1</t>
    </r>
  </si>
  <si>
    <t>[5] - If HI exceeds 3, a Risk Determination Ratio (RDR) evaluation table (Example Table A-16) must be included for comparison to RALs if both HI3 and HI5 chemicals are emitted from the facility.</t>
  </si>
  <si>
    <t>[6] - For noncancer risk, TBACT, Risk Reduction, and Immediate Curtailent levels are dependent on the noncancer class of chemicals emitted by the facility:</t>
  </si>
  <si>
    <t xml:space="preserve">       If all emissions from the facility are of HI5 chemicals, the RALs are: TBACT, HI = 5; Risk Reduction Level, HI = 10; Immediate Curtailment Level, HI = 20. </t>
  </si>
  <si>
    <t xml:space="preserve">       If all emissions from the facility are of HI3 chemicals, the RALs are: TBACT, HI = 3; Risk Reduction Level, HI = 6; Immediate Curtailment Level, HI = 12. </t>
  </si>
  <si>
    <t xml:space="preserve">       If emissions from the facility include a mix of HI5 and HI3 chemicals, the RALs are: TBACT, RDR = 1.0; Risk Reduction Level, RDR = 2.0; Immediate Curtailment Level, RDR = 4.0. </t>
  </si>
  <si>
    <t>[7] - Risk Determination Ratio calculation is not applicable below TBACT level. For comparision against Source Permit Level and Community Engagement RALs, sum the combined HI3 and HI5 risk and round appropriately [OAR 245-340-0200].</t>
  </si>
  <si>
    <t>HI = Hazard Index</t>
  </si>
  <si>
    <t>RAL = Risk Action Level</t>
  </si>
  <si>
    <t>RBC = Risk Based Concentration</t>
  </si>
  <si>
    <t>Chronic Residential Exposure</t>
  </si>
  <si>
    <t>Chronic Worker Exposure</t>
  </si>
  <si>
    <t>Acute Residential and Urban Exposure</t>
  </si>
  <si>
    <t>Acute Worker Exposure</t>
  </si>
  <si>
    <t>Acceptable Risk Levels</t>
  </si>
  <si>
    <t>Non-</t>
  </si>
  <si>
    <t>Individual Carcinogens</t>
  </si>
  <si>
    <t>Cummulative Carcinogens</t>
  </si>
  <si>
    <t>Individual Noncarcinogens</t>
  </si>
  <si>
    <t>Cummulative Noncarcinogens</t>
  </si>
  <si>
    <t>Chronic RBCs taken from DEQ's RBDM spreadsheet table</t>
  </si>
  <si>
    <t>Acute residential RBCs taken from Cleaner Air Oregon Program acute RBCs in OAR 340-245-8010, Table 2.</t>
  </si>
  <si>
    <t>Acute occupational RBCs calculated by multiplying residential RBCs by a factor of 24 hrs / 8 hrs = 3.</t>
  </si>
  <si>
    <t xml:space="preserve">&gt;Pv = The air concentration exceeds the vapor pressure of the pure chemical. </t>
  </si>
  <si>
    <t>Risk-Based Concentrations (RBCs) by Exposure Scenario [OAR 340-245-8010 Table 2]</t>
  </si>
  <si>
    <t>CASRN</t>
  </si>
  <si>
    <t>Chemical</t>
  </si>
  <si>
    <t>Risk-Based Concentrations (RBCs)</t>
  </si>
  <si>
    <t>Non-cancer Classification for Hazard Index</t>
  </si>
  <si>
    <t>Non-Residential</t>
  </si>
  <si>
    <t xml:space="preserve">Acute </t>
  </si>
  <si>
    <t>Child Cancer</t>
  </si>
  <si>
    <t>Child Noncancer</t>
  </si>
  <si>
    <t>Worker Cancer</t>
  </si>
  <si>
    <t>Worker Noncancer</t>
  </si>
  <si>
    <r>
      <t>(µg/m</t>
    </r>
    <r>
      <rPr>
        <b/>
        <vertAlign val="superscript"/>
        <sz val="11"/>
        <color theme="1"/>
        <rFont val="Arial"/>
        <family val="2"/>
      </rPr>
      <t>3</t>
    </r>
    <r>
      <rPr>
        <b/>
        <sz val="11"/>
        <color theme="1"/>
        <rFont val="Arial"/>
        <family val="2"/>
      </rPr>
      <t>)</t>
    </r>
  </si>
  <si>
    <t>75-07-0</t>
  </si>
  <si>
    <t>Acetaldehyde</t>
  </si>
  <si>
    <t>HI3</t>
  </si>
  <si>
    <t>60-35-5</t>
  </si>
  <si>
    <t>Acetamide</t>
  </si>
  <si>
    <t>67-64-1</t>
  </si>
  <si>
    <t>Acetone</t>
  </si>
  <si>
    <t>75-05-8</t>
  </si>
  <si>
    <t>Acetonitrile</t>
  </si>
  <si>
    <t>107-02-8</t>
  </si>
  <si>
    <t>Acrolein</t>
  </si>
  <si>
    <t>HI5</t>
  </si>
  <si>
    <t>79-06-1</t>
  </si>
  <si>
    <t>Acrylamide</t>
  </si>
  <si>
    <t>79-10-7</t>
  </si>
  <si>
    <t>Acrylic acid</t>
  </si>
  <si>
    <t>107-13-1</t>
  </si>
  <si>
    <t>Acrylonitrile</t>
  </si>
  <si>
    <t>309-00-2</t>
  </si>
  <si>
    <t>Aldrin</t>
  </si>
  <si>
    <t>107-05-1</t>
  </si>
  <si>
    <t>Allyl chloride</t>
  </si>
  <si>
    <t>7429-90-5</t>
  </si>
  <si>
    <t>Aluminum and compounds</t>
  </si>
  <si>
    <t>7664-41-7</t>
  </si>
  <si>
    <t>Ammonia</t>
  </si>
  <si>
    <t>62-53-3</t>
  </si>
  <si>
    <t>Aniline</t>
  </si>
  <si>
    <t>7440-36-0</t>
  </si>
  <si>
    <t>Antimony and compounds</t>
  </si>
  <si>
    <t>140-57-8</t>
  </si>
  <si>
    <t>Aramite</t>
  </si>
  <si>
    <t>7440-38-2</t>
  </si>
  <si>
    <t>Arsenic and compounds</t>
  </si>
  <si>
    <t>7784-42-1</t>
  </si>
  <si>
    <t>Arsine</t>
  </si>
  <si>
    <t>1332-21-4</t>
  </si>
  <si>
    <t>Asbestos</t>
  </si>
  <si>
    <t>103-33-3</t>
  </si>
  <si>
    <t>Azobenzene</t>
  </si>
  <si>
    <t>92-87-5</t>
  </si>
  <si>
    <t>Benzidine (and its salts)</t>
  </si>
  <si>
    <t>100-44-7</t>
  </si>
  <si>
    <t>Benzyl chloride</t>
  </si>
  <si>
    <t>7440-41-7</t>
  </si>
  <si>
    <t>Beryllium and compounds</t>
  </si>
  <si>
    <t>111-44-4</t>
  </si>
  <si>
    <t>Bis(2-chloroethyl) ether (BCEE)</t>
  </si>
  <si>
    <t>542-88-1</t>
  </si>
  <si>
    <t>Bis(chloromethyl) ether</t>
  </si>
  <si>
    <t>117-81-7</t>
  </si>
  <si>
    <t>Bis(2-ethylhexyl) phthalate (DEHP)</t>
  </si>
  <si>
    <t>75-25-2</t>
  </si>
  <si>
    <t>Bromoform</t>
  </si>
  <si>
    <t>74-83-9</t>
  </si>
  <si>
    <t>Bromomethane (Methyl bromide)</t>
  </si>
  <si>
    <t>106-94-5</t>
  </si>
  <si>
    <t>1-Bromopropane (n-propyl bromide)</t>
  </si>
  <si>
    <t>78-93-3</t>
  </si>
  <si>
    <t>2-Butanone (Methyl ethyl ketone)</t>
  </si>
  <si>
    <t>78-92-2</t>
  </si>
  <si>
    <t>sec-Butyl alcohol</t>
  </si>
  <si>
    <t>7440-43-9</t>
  </si>
  <si>
    <t>Cadmium and compounds</t>
  </si>
  <si>
    <t>105-60-2</t>
  </si>
  <si>
    <t>Caprolactam</t>
  </si>
  <si>
    <t>75-15-0</t>
  </si>
  <si>
    <t>Carbon disulfide</t>
  </si>
  <si>
    <t>56-23-5</t>
  </si>
  <si>
    <t>Carbon tetrachloride</t>
  </si>
  <si>
    <t>463-58-1</t>
  </si>
  <si>
    <t>Carbonyl sulfide</t>
  </si>
  <si>
    <t>57-74-9</t>
  </si>
  <si>
    <t>Chlordane</t>
  </si>
  <si>
    <t>108171-26-2</t>
  </si>
  <si>
    <t>Chlorinated paraffins</t>
  </si>
  <si>
    <t>7782-50-5</t>
  </si>
  <si>
    <t>Chlorine</t>
  </si>
  <si>
    <t>10049-04-4</t>
  </si>
  <si>
    <t>Chlorine dioxide</t>
  </si>
  <si>
    <t>532-27-4</t>
  </si>
  <si>
    <t>2-Chloroacetophenone</t>
  </si>
  <si>
    <t>108-90-7</t>
  </si>
  <si>
    <t>Chlorobenzene</t>
  </si>
  <si>
    <t>75-68-3</t>
  </si>
  <si>
    <t>1-Chloro-1,1-difluoroethane</t>
  </si>
  <si>
    <t>75-45-6</t>
  </si>
  <si>
    <t>Chlorodifluoromethane (Freon 22)</t>
  </si>
  <si>
    <t>75-00-3</t>
  </si>
  <si>
    <t>Chloroethane (Ethyl chloride)</t>
  </si>
  <si>
    <t>67-66-3</t>
  </si>
  <si>
    <t>Chloroform</t>
  </si>
  <si>
    <t>74-87-3</t>
  </si>
  <si>
    <t>Chloromethane (Methyl chloride)</t>
  </si>
  <si>
    <t>95-83-0</t>
  </si>
  <si>
    <t>4-Chloro-o-phenylenediamine</t>
  </si>
  <si>
    <t>76-06-2</t>
  </si>
  <si>
    <t>Chloropicrin</t>
  </si>
  <si>
    <t>126-99-8</t>
  </si>
  <si>
    <t>Chloroprene</t>
  </si>
  <si>
    <t>95-69-2</t>
  </si>
  <si>
    <t>p-Chloro-o-toluidine</t>
  </si>
  <si>
    <t>18540-29-9</t>
  </si>
  <si>
    <t>Chromium VI, chromate and dichromate particulate</t>
  </si>
  <si>
    <t>7738-94-5</t>
  </si>
  <si>
    <t>Chromium VI, chromic acid aerosol mist</t>
  </si>
  <si>
    <t>7440-48-4</t>
  </si>
  <si>
    <t>Cobalt and compounds</t>
  </si>
  <si>
    <t>148</t>
  </si>
  <si>
    <t>Coke Oven Emissions</t>
  </si>
  <si>
    <t>7440-50-8</t>
  </si>
  <si>
    <t>Copper and compounds</t>
  </si>
  <si>
    <t>120-71-8</t>
  </si>
  <si>
    <t>p-Cresidine</t>
  </si>
  <si>
    <t>1319-77-3</t>
  </si>
  <si>
    <t>Cresols (mixture), including m-cresol, o-cresol, p-cresol</t>
  </si>
  <si>
    <t>135-20-6</t>
  </si>
  <si>
    <t>Cupferron</t>
  </si>
  <si>
    <t>74-90-8</t>
  </si>
  <si>
    <t>Cyanide, Hydrogen</t>
  </si>
  <si>
    <t>110-82-7</t>
  </si>
  <si>
    <t>Cyclohexane</t>
  </si>
  <si>
    <t>50-29-3</t>
  </si>
  <si>
    <t>DDT</t>
  </si>
  <si>
    <t>615-05-4</t>
  </si>
  <si>
    <t>2,4-Diaminoanisole</t>
  </si>
  <si>
    <t>95-80-7</t>
  </si>
  <si>
    <t>2,4-Diaminotoluene (2,4-Toluene diamine)</t>
  </si>
  <si>
    <t>333-41-5</t>
  </si>
  <si>
    <t>Diazinon</t>
  </si>
  <si>
    <t>96-12-8</t>
  </si>
  <si>
    <t>1,2-Dibromo-3-chloropropane (DBCP)</t>
  </si>
  <si>
    <t>106-46-7</t>
  </si>
  <si>
    <t>p-Dichlorobenzene (1,4-Dichlorobenzene)</t>
  </si>
  <si>
    <t>91-94-1</t>
  </si>
  <si>
    <t>3,3'-Dichlorobenzidine</t>
  </si>
  <si>
    <t>1,1-Dichloroethane (Ethylidene dichloride)</t>
  </si>
  <si>
    <t>trans-1,2-dichloroethene</t>
  </si>
  <si>
    <t>75-09-2</t>
  </si>
  <si>
    <t>Dichloromethane (Methylene chloride)</t>
  </si>
  <si>
    <t>78-87-5</t>
  </si>
  <si>
    <t>1,2-Dichloropropane (Propylene dichloride)</t>
  </si>
  <si>
    <t>542-75-6</t>
  </si>
  <si>
    <t>1,3-Dichloropropene</t>
  </si>
  <si>
    <t>62-73-7</t>
  </si>
  <si>
    <t>Dichlorovos (DDVP)</t>
  </si>
  <si>
    <t>60-57-1</t>
  </si>
  <si>
    <t>Dieldrin</t>
  </si>
  <si>
    <t>200</t>
  </si>
  <si>
    <t>Diesel Particulate Matter</t>
  </si>
  <si>
    <t>111-42-2</t>
  </si>
  <si>
    <t>Diethanolamine</t>
  </si>
  <si>
    <t>112-34-5</t>
  </si>
  <si>
    <t>Diethylene glycol monobutyl ether</t>
  </si>
  <si>
    <t>111-90-0</t>
  </si>
  <si>
    <t>Diethylene glycol monoethyl ether</t>
  </si>
  <si>
    <t>75-37-6</t>
  </si>
  <si>
    <t>1,1-Difluoroethane</t>
  </si>
  <si>
    <t>60-11-7</t>
  </si>
  <si>
    <t>4-Dimethylaminoazobenzene</t>
  </si>
  <si>
    <t>68-12-2</t>
  </si>
  <si>
    <t>Dimethyl formamide</t>
  </si>
  <si>
    <t>57-14-7</t>
  </si>
  <si>
    <t>1,1-Dimethylhydrazine</t>
  </si>
  <si>
    <t>121-14-2</t>
  </si>
  <si>
    <t>2,4-Dinitrotoluene</t>
  </si>
  <si>
    <t>123-91-1</t>
  </si>
  <si>
    <t>1,4-Dioxane</t>
  </si>
  <si>
    <t>122-66-7</t>
  </si>
  <si>
    <t>1,2-Diphenylhydrazine (Hydrazobenzene)</t>
  </si>
  <si>
    <t>1937-37-7</t>
  </si>
  <si>
    <t>Direct Black 38</t>
  </si>
  <si>
    <t>2602-46-2</t>
  </si>
  <si>
    <t>Direct Blue 6</t>
  </si>
  <si>
    <t>16071-86-6</t>
  </si>
  <si>
    <t>Direct Brown 95 (technical grade)</t>
  </si>
  <si>
    <t>298-04-4</t>
  </si>
  <si>
    <t>Disulfoton</t>
  </si>
  <si>
    <t>106-89-8</t>
  </si>
  <si>
    <t>Epichlorohydrin</t>
  </si>
  <si>
    <t>106-88-7</t>
  </si>
  <si>
    <t>1,2-Epoxybutane</t>
  </si>
  <si>
    <t>140-88-5</t>
  </si>
  <si>
    <t>Ethyl acrylate</t>
  </si>
  <si>
    <t>Ethylene dibromide (EDB, 1,2-Dibromoethane)</t>
  </si>
  <si>
    <t>Ethylene dichloride (EDC, 1,2-Dichloroethane)</t>
  </si>
  <si>
    <t>107-21-1</t>
  </si>
  <si>
    <t>Ethylene glycol</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</si>
  <si>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</si>
  <si>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</si>
  <si>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</si>
  <si>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</si>
  <si>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</si>
  <si>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</si>
  <si>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</si>
  <si>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</si>
  <si>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</si>
  <si>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</si>
  <si>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75-21-8</t>
  </si>
  <si>
    <t>Ethylene oxide</t>
  </si>
  <si>
    <t>96-45-7</t>
  </si>
  <si>
    <t>Ethylene thiourea</t>
  </si>
  <si>
    <t>239</t>
  </si>
  <si>
    <t>Fluorides</t>
  </si>
  <si>
    <t>7782-41-4</t>
  </si>
  <si>
    <t>Fluorine gas</t>
  </si>
  <si>
    <t>50-00-0</t>
  </si>
  <si>
    <t>Formaldehyde</t>
  </si>
  <si>
    <t>111-30-8</t>
  </si>
  <si>
    <t>Glutaraldehyde</t>
  </si>
  <si>
    <t>76-44-8</t>
  </si>
  <si>
    <t>Heptachlor</t>
  </si>
  <si>
    <t>1024-57-3</t>
  </si>
  <si>
    <t>Heptachlor epoxide</t>
  </si>
  <si>
    <t>118-74-1</t>
  </si>
  <si>
    <t>Hexachlorobenzene</t>
  </si>
  <si>
    <t>87-68-3</t>
  </si>
  <si>
    <t>Hexachlorobutadiene</t>
  </si>
  <si>
    <t>608-73-1</t>
  </si>
  <si>
    <t>Hexachlorocyclohexanes (mixture) including but not limited to:</t>
  </si>
  <si>
    <t>319-84-6</t>
  </si>
  <si>
    <t>Hexachlorocyclohexane, alpha-</t>
  </si>
  <si>
    <t>319-85-7</t>
  </si>
  <si>
    <t>Hexachlorocyclohexane, beta-</t>
  </si>
  <si>
    <t>58-89-9</t>
  </si>
  <si>
    <t>Hexachlorocyclohexane, gamma- (Lindane)</t>
  </si>
  <si>
    <t>77-47-4</t>
  </si>
  <si>
    <t>Hexachlorocyclopentadiene</t>
  </si>
  <si>
    <t>67-72-1</t>
  </si>
  <si>
    <t>Hexachloroethane</t>
  </si>
  <si>
    <t>822-06-0</t>
  </si>
  <si>
    <t>Hexamethylene-1,6-diisocyanate</t>
  </si>
  <si>
    <t>110-54-3</t>
  </si>
  <si>
    <t>Hexane</t>
  </si>
  <si>
    <t>302-01-2</t>
  </si>
  <si>
    <t>Hydrazine</t>
  </si>
  <si>
    <t>7647-01-0</t>
  </si>
  <si>
    <t>Hydrochloric acid</t>
  </si>
  <si>
    <t>7664-39-3</t>
  </si>
  <si>
    <t>Hydrogen fluoride</t>
  </si>
  <si>
    <t>7783-06-4</t>
  </si>
  <si>
    <t>Hydrogen sulfide</t>
  </si>
  <si>
    <t>78-59-1</t>
  </si>
  <si>
    <t>Isophorone</t>
  </si>
  <si>
    <t>67-63-0</t>
  </si>
  <si>
    <t>Isopropyl alcohol</t>
  </si>
  <si>
    <t>Isopropylbenzene (Cumene)</t>
  </si>
  <si>
    <t>7439-92-1</t>
  </si>
  <si>
    <t>Lead and compounds</t>
  </si>
  <si>
    <t>108-31-6</t>
  </si>
  <si>
    <t>Maleic anhydride</t>
  </si>
  <si>
    <t>7439-96-5</t>
  </si>
  <si>
    <t>Manganese and compounds</t>
  </si>
  <si>
    <t>7439-97-6</t>
  </si>
  <si>
    <t>Mercury and compounds</t>
  </si>
  <si>
    <t>67-56-1</t>
  </si>
  <si>
    <t>Methanol</t>
  </si>
  <si>
    <t>101-14-4</t>
  </si>
  <si>
    <t>4,4'-Methylene bis(2-chloroaniline) (MOCA)</t>
  </si>
  <si>
    <t>101-77-9</t>
  </si>
  <si>
    <t>4,4'-Methylenedianiline (and its dichloride)</t>
  </si>
  <si>
    <t>101-68-8</t>
  </si>
  <si>
    <t>Methylene diphenyl diisocyanate (MDI)</t>
  </si>
  <si>
    <t>108-10-1</t>
  </si>
  <si>
    <t>Methyl isobutyl ketone (MIBK, Hexone)</t>
  </si>
  <si>
    <t>624-83-9</t>
  </si>
  <si>
    <t>Methyl isocyanate</t>
  </si>
  <si>
    <t>80-62-6</t>
  </si>
  <si>
    <t>Methyl methacrylate</t>
  </si>
  <si>
    <t>Methyl tert-butyl ether</t>
  </si>
  <si>
    <t>90-94-8</t>
  </si>
  <si>
    <t>Michler's ketone</t>
  </si>
  <si>
    <t>365</t>
  </si>
  <si>
    <t>Nickel compounds, insoluble</t>
  </si>
  <si>
    <t>368</t>
  </si>
  <si>
    <t>Nickel compounds, soluble</t>
  </si>
  <si>
    <t>7697-37-2</t>
  </si>
  <si>
    <t>Nitric acid</t>
  </si>
  <si>
    <t>98-95-3</t>
  </si>
  <si>
    <t>Nitrobenzene</t>
  </si>
  <si>
    <t>79-46-9</t>
  </si>
  <si>
    <t>2-Nitropropane</t>
  </si>
  <si>
    <t>924-16-3</t>
  </si>
  <si>
    <t>N-Nitrosodi-n-butylamine</t>
  </si>
  <si>
    <t>55-18-5</t>
  </si>
  <si>
    <t>N-Nitrosodiethylamine</t>
  </si>
  <si>
    <t>62-75-9</t>
  </si>
  <si>
    <t>N-Nitrosodimethylamine</t>
  </si>
  <si>
    <t>86-30-6</t>
  </si>
  <si>
    <t>N-Nitrosodiphenylamine</t>
  </si>
  <si>
    <t>156-10-5</t>
  </si>
  <si>
    <t>p-Nitrosodiphenylamine</t>
  </si>
  <si>
    <t>621-64-7</t>
  </si>
  <si>
    <t>N-Nitrosodi-n-propylamine</t>
  </si>
  <si>
    <t>10595-95-6</t>
  </si>
  <si>
    <t>N-Nitrosomethylethylamine</t>
  </si>
  <si>
    <t>59-89-2</t>
  </si>
  <si>
    <t>N-Nitrosomorpholine</t>
  </si>
  <si>
    <t>100-75-4</t>
  </si>
  <si>
    <t>N-Nitrosopiperidine</t>
  </si>
  <si>
    <t>930-55-2</t>
  </si>
  <si>
    <t>N-Nitrosopyrrolidine</t>
  </si>
  <si>
    <t>8014-95-7</t>
  </si>
  <si>
    <t>Oleum (fuming sulfuric acid)</t>
  </si>
  <si>
    <t>56-38-2</t>
  </si>
  <si>
    <t>Parathion</t>
  </si>
  <si>
    <t>87-86-5</t>
  </si>
  <si>
    <t>Pentachlorophenol</t>
  </si>
  <si>
    <t>108-95-2</t>
  </si>
  <si>
    <t>Phenol</t>
  </si>
  <si>
    <t>75-44-5</t>
  </si>
  <si>
    <t>Phosgene</t>
  </si>
  <si>
    <t>7803-51-2</t>
  </si>
  <si>
    <t>Phosphine</t>
  </si>
  <si>
    <t>7664-38-2</t>
  </si>
  <si>
    <t>Phosphoric acid</t>
  </si>
  <si>
    <t>12185-10-3</t>
  </si>
  <si>
    <t>Phosphorus, white</t>
  </si>
  <si>
    <t>85-44-9</t>
  </si>
  <si>
    <t>Phthalic anhydride</t>
  </si>
  <si>
    <t>447</t>
  </si>
  <si>
    <t>Polybrominated diphenyl ethers (PBDEs)</t>
  </si>
  <si>
    <t>1336-36-3</t>
  </si>
  <si>
    <t>Polychlorinated biphenyls (PCBs)</t>
  </si>
  <si>
    <t>645</t>
  </si>
  <si>
    <t>Polychlorinated biphenyls (PCBs) TEQ</t>
  </si>
  <si>
    <t>32598-13-3</t>
  </si>
  <si>
    <t>PCB 77 [3,3',4,4'-tetrachlorobiphenyl]</t>
  </si>
  <si>
    <t>70362-50-4</t>
  </si>
  <si>
    <t>PCB 81 [3,4,4',5-tetrachlorobiphenyl]</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</si>
  <si>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</si>
  <si>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</si>
  <si>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</si>
  <si>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</si>
  <si>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</si>
  <si>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</si>
  <si>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</si>
  <si>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</si>
  <si>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</si>
  <si>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</si>
  <si>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38380-08-4</t>
  </si>
  <si>
    <t>PCB 156 [2,3,3',4,4',5-hexachlorobiphenyl]</t>
  </si>
  <si>
    <t>69782-90-7</t>
  </si>
  <si>
    <t>PCB 157 [2,3,3',4,4',5'-hexachlorobiphenyl]</t>
  </si>
  <si>
    <t>52663-72-6</t>
  </si>
  <si>
    <t>PCB 167 [2,3',4,4',5,5'-hexachlorobiphenyl]</t>
  </si>
  <si>
    <t>32774-16-6</t>
  </si>
  <si>
    <t>PCB 169 [3,3',4,4',5,5'-hexachlorobiphenyl]</t>
  </si>
  <si>
    <t>39635-31-9</t>
  </si>
  <si>
    <t>PCB 189 [2,3,3',4,4',5,5'-heptachlorobiphenyl]</t>
  </si>
  <si>
    <t>646</t>
  </si>
  <si>
    <t>Polychlorinated dibenzo-p-dioxins (PCDDs) &amp; dibenzofurans (PCDFs) TEQ</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</si>
  <si>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</si>
  <si>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</si>
  <si>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</si>
  <si>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</si>
  <si>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</si>
  <si>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</si>
  <si>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</si>
  <si>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</si>
  <si>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</si>
  <si>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</si>
  <si>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</si>
  <si>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</si>
  <si>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</si>
  <si>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</si>
  <si>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</si>
  <si>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</si>
  <si>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</si>
  <si>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</si>
  <si>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</si>
  <si>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</si>
  <si>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</si>
  <si>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</si>
  <si>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</si>
  <si>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</si>
  <si>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</si>
  <si>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</si>
  <si>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</si>
  <si>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2,3,4,6,7,8-Hexachlorodibenzofuran  (HxCDF)</t>
  </si>
  <si>
    <t>67562-39-4</t>
  </si>
  <si>
    <t>1,2,3,4,6,7,8-Heptachlorodibenzofuran (HpCDF)</t>
  </si>
  <si>
    <t>55673-89-7</t>
  </si>
  <si>
    <t>1,2,3,4,7,8,9-Heptachlorodibenzofuran (HpCDF)</t>
  </si>
  <si>
    <t>39001-02-0</t>
  </si>
  <si>
    <t>Octachlorodibenzofuran (OCDF)</t>
  </si>
  <si>
    <t>7758-01-2</t>
  </si>
  <si>
    <t>Potassium bromate</t>
  </si>
  <si>
    <t>1120-71-4</t>
  </si>
  <si>
    <t>1,3-Propane sultone</t>
  </si>
  <si>
    <t>123-38-6</t>
  </si>
  <si>
    <t>Propionaldehyde</t>
  </si>
  <si>
    <t>115-07-1</t>
  </si>
  <si>
    <t>Propylene</t>
  </si>
  <si>
    <t>6423-43-4</t>
  </si>
  <si>
    <t>Propylene glycol dinitrate</t>
  </si>
  <si>
    <t>107-98-2</t>
  </si>
  <si>
    <t>Propylene glycol monomethyl ether</t>
  </si>
  <si>
    <t>75-56-9</t>
  </si>
  <si>
    <t>Propylene oxide</t>
  </si>
  <si>
    <t>572</t>
  </si>
  <si>
    <t>Refractory Ceramic Fibers</t>
  </si>
  <si>
    <t>7783-07-5</t>
  </si>
  <si>
    <t>Selenide, hydrogen</t>
  </si>
  <si>
    <t>7782-49-2</t>
  </si>
  <si>
    <t>Selenium and compounds</t>
  </si>
  <si>
    <t>7631-86-9</t>
  </si>
  <si>
    <t>Silica, crystalline (respirable)</t>
  </si>
  <si>
    <t>1310-73-2</t>
  </si>
  <si>
    <t>Sodium hydroxide</t>
  </si>
  <si>
    <t>100-42-5</t>
  </si>
  <si>
    <t>Styrene</t>
  </si>
  <si>
    <t>7664-93-9</t>
  </si>
  <si>
    <t>Sulfuric acid</t>
  </si>
  <si>
    <t>505-60-2</t>
  </si>
  <si>
    <t>Sulfur Mustard</t>
  </si>
  <si>
    <t>7446-71-9</t>
  </si>
  <si>
    <t>Sulfur trioxide</t>
  </si>
  <si>
    <t>630-20-6</t>
  </si>
  <si>
    <t>1,1,1,2-Tetrachloroethane</t>
  </si>
  <si>
    <t>79-34-5</t>
  </si>
  <si>
    <t>1,1,2,2-Tetrachloroethane</t>
  </si>
  <si>
    <t>Tetrachloroethene (Perchloroethylene)</t>
  </si>
  <si>
    <t>811-97-2</t>
  </si>
  <si>
    <t>1,1,1,2-Tetrafluoroethane</t>
  </si>
  <si>
    <t>62-55-5</t>
  </si>
  <si>
    <t>Thioacetamide</t>
  </si>
  <si>
    <t>7550-45-0</t>
  </si>
  <si>
    <t>Titanium tetrachloride</t>
  </si>
  <si>
    <t>26471-62-5</t>
  </si>
  <si>
    <t>Toluene diisocyanates (2,4- and 2,6-)</t>
  </si>
  <si>
    <t>8001-35-2</t>
  </si>
  <si>
    <t>Toxaphene (Polychlorinated camphenes)</t>
  </si>
  <si>
    <t>71-55-6</t>
  </si>
  <si>
    <t>1,1,1-Trichloroethane (Methyl chloroform)</t>
  </si>
  <si>
    <t>79-00-5</t>
  </si>
  <si>
    <t>1,1,2-Trichloroethane (Vinyl trichloride)</t>
  </si>
  <si>
    <t>Trichloroethene (TCE, Trichloroethylene)</t>
  </si>
  <si>
    <t>88-06-2</t>
  </si>
  <si>
    <t>2,4,6-Trichlorophenol</t>
  </si>
  <si>
    <t>96-18-4</t>
  </si>
  <si>
    <t>1,2,3-Trichloropropane</t>
  </si>
  <si>
    <t>121-44-8</t>
  </si>
  <si>
    <t>Triethylamine</t>
  </si>
  <si>
    <t>51-79-6</t>
  </si>
  <si>
    <t>Urethane (Ethyl carbamate)</t>
  </si>
  <si>
    <t>7440-62-2</t>
  </si>
  <si>
    <t>Vanadium (fume or dust)</t>
  </si>
  <si>
    <t>1314-62-1</t>
  </si>
  <si>
    <t>Vanadium pentoxide</t>
  </si>
  <si>
    <t>108-05-4</t>
  </si>
  <si>
    <t>Vinyl acetate</t>
  </si>
  <si>
    <t>593-60-2</t>
  </si>
  <si>
    <t>Vinyl bromide</t>
  </si>
  <si>
    <t>75-35-4</t>
  </si>
  <si>
    <t>Vinylidene chloride</t>
  </si>
  <si>
    <t>Cleanup Program Acute Risk-Based Concentrations</t>
  </si>
  <si>
    <t>HIDE Unrounded</t>
  </si>
  <si>
    <t>NIOSH</t>
  </si>
  <si>
    <t>Residential Acute RBC</t>
  </si>
  <si>
    <t>Urban Acute RBC</t>
  </si>
  <si>
    <t>Occupational Acute RBC</t>
  </si>
  <si>
    <t>Lower Flammability</t>
  </si>
  <si>
    <t>Limit</t>
  </si>
  <si>
    <t>(% vol)</t>
  </si>
  <si>
    <t>Residential RBCs taken from Cleaner Air Oregon Program acute RBCs in OAR 340-245-8010, Table 2.</t>
  </si>
  <si>
    <t>Occupational RBCs calculated by multiplying residential RBCs by a factor of 24 hrs / 8 hrs = 3.</t>
  </si>
  <si>
    <t>RBC = Risk-Based Concentration</t>
  </si>
  <si>
    <t>CASRN = Chemical Abstracts Service Registry Number</t>
  </si>
  <si>
    <t>Stack</t>
  </si>
  <si>
    <t>Ht</t>
  </si>
  <si>
    <t>m</t>
  </si>
  <si>
    <t>OAR 340-245-8010 Table 3</t>
  </si>
  <si>
    <t>Level 1 Risk Assessment Tool</t>
  </si>
  <si>
    <t>Dispersion Factors</t>
  </si>
  <si>
    <r>
      <t>Table 3A: Stack Emission Dispersion Factors for Annual Exposure (</t>
    </r>
    <r>
      <rPr>
        <b/>
        <sz val="12"/>
        <rFont val="Calibri"/>
        <family val="2"/>
      </rPr>
      <t>µ</t>
    </r>
    <r>
      <rPr>
        <b/>
        <sz val="12"/>
        <rFont val="Arial"/>
        <family val="2"/>
      </rPr>
      <t>g/m</t>
    </r>
    <r>
      <rPr>
        <b/>
        <vertAlign val="superscript"/>
        <sz val="12"/>
        <rFont val="Arial"/>
        <family val="2"/>
      </rPr>
      <t>3</t>
    </r>
    <r>
      <rPr>
        <b/>
        <sz val="12"/>
        <rFont val="Arial"/>
        <family val="2"/>
      </rPr>
      <t xml:space="preserve"> / pounds/year)</t>
    </r>
  </si>
  <si>
    <t>Exposure Location Distance (meters)</t>
  </si>
  <si>
    <t>Ht (m)</t>
  </si>
  <si>
    <r>
      <t>Table 3B: Stack Emission Dispersion Factors for 24 hour Exposure (</t>
    </r>
    <r>
      <rPr>
        <b/>
        <sz val="12"/>
        <rFont val="Calibri"/>
        <family val="2"/>
      </rPr>
      <t>µ</t>
    </r>
    <r>
      <rPr>
        <b/>
        <sz val="12"/>
        <rFont val="Arial"/>
        <family val="2"/>
      </rPr>
      <t>g/m</t>
    </r>
    <r>
      <rPr>
        <b/>
        <vertAlign val="superscript"/>
        <sz val="12"/>
        <rFont val="Arial"/>
        <family val="2"/>
      </rPr>
      <t>3</t>
    </r>
    <r>
      <rPr>
        <b/>
        <sz val="12"/>
        <rFont val="Arial"/>
        <family val="2"/>
      </rPr>
      <t xml:space="preserve"> / pounds/day)</t>
    </r>
  </si>
  <si>
    <t xml:space="preserve">Use of stack emission dispersion factors in a Level 1 screening risk assessment: </t>
  </si>
  <si>
    <t>For each Toxics Emissions Unit, select the appropriate stack height and distance from the stack to nearest exposure locations approved by DEQ. For each exposure location, find the corresponding annual dispersion factor in Table 3A. For each toxic air contaminant, multiply the annual air toxic emission rate (in pounds/year) by the dispersion factor. Divide the product by the RBC for all the toxic air contaminants for the appropriate exposure location in OAR 340-245-8010 Table 2. Add up the resulting ratios for all Toxic Emissions Units for each exposure location. Compare the results with the Risk Action Levels in OAR 340-245-8010 Table 1. Repeat the process for daily emission rates (in pounds/day) using Table 3B at the acute exposure location.</t>
  </si>
  <si>
    <t>For a stack height between the values shown in the table, either use the next lowest stack height, or interpolate the dispersion factor. For an exposure location distance between the values shown in the table, either use the next lowest distance, or interpolate the dispersion factor. For stack heights greater than 50 meters, use the appropriate dispersion factor for 50 meters. For exposure locations greater than 1,000 meters from your facility, use the appropriate dispersion factor at 1,000 meters. In the absence of a known stack height and exposure location distance, use as a default the annual dispersion factor (0.0033 μg/m3 / pounds/year) and daily dispersion factor (8.3 μg/m3 / pounds/day) for a stack height of 5 meters and an exposure location distance of 50 meters.</t>
  </si>
  <si>
    <t xml:space="preserve">Stat. Auth.: ORS 468.020, 468A.025, 468A.135 </t>
  </si>
  <si>
    <t>Stats. Implemented: 468A.025</t>
  </si>
  <si>
    <r>
      <t>Table 3C: Fugitive Emission Dispersion Factors for Annual Exposure (</t>
    </r>
    <r>
      <rPr>
        <b/>
        <sz val="12"/>
        <rFont val="Calibri"/>
        <family val="2"/>
      </rPr>
      <t>µ</t>
    </r>
    <r>
      <rPr>
        <b/>
        <sz val="12"/>
        <rFont val="Arial"/>
        <family val="2"/>
      </rPr>
      <t>g/m</t>
    </r>
    <r>
      <rPr>
        <b/>
        <vertAlign val="superscript"/>
        <sz val="12"/>
        <rFont val="Arial"/>
        <family val="2"/>
      </rPr>
      <t>3</t>
    </r>
    <r>
      <rPr>
        <b/>
        <sz val="12"/>
        <rFont val="Arial"/>
        <family val="2"/>
      </rPr>
      <t xml:space="preserve"> / pounds/year)</t>
    </r>
  </si>
  <si>
    <t>Building Area</t>
  </si>
  <si>
    <t>Building</t>
  </si>
  <si>
    <t>(1,000 ft2)</t>
  </si>
  <si>
    <t>Height (ft)</t>
  </si>
  <si>
    <t>≤3</t>
  </si>
  <si>
    <t>≤20</t>
  </si>
  <si>
    <t>&gt;3 to 6</t>
  </si>
  <si>
    <t>&gt;20</t>
  </si>
  <si>
    <t>&gt;6 to 10</t>
  </si>
  <si>
    <t>&gt;10 to 15</t>
  </si>
  <si>
    <t>&gt;15 to 30</t>
  </si>
  <si>
    <t>&gt;30</t>
  </si>
  <si>
    <r>
      <t>Table 3D: Fugitive Emission Dispersion Factors for 24 hour Exposure (</t>
    </r>
    <r>
      <rPr>
        <b/>
        <sz val="12"/>
        <rFont val="Calibri"/>
        <family val="2"/>
      </rPr>
      <t>µ</t>
    </r>
    <r>
      <rPr>
        <b/>
        <sz val="12"/>
        <rFont val="Arial"/>
        <family val="2"/>
      </rPr>
      <t>g/m</t>
    </r>
    <r>
      <rPr>
        <b/>
        <vertAlign val="superscript"/>
        <sz val="12"/>
        <rFont val="Arial"/>
        <family val="2"/>
      </rPr>
      <t>3</t>
    </r>
    <r>
      <rPr>
        <b/>
        <sz val="12"/>
        <rFont val="Arial"/>
        <family val="2"/>
      </rPr>
      <t xml:space="preserve"> / pounds/day)</t>
    </r>
  </si>
  <si>
    <t xml:space="preserve">Use of fugitive emission dispersion factors in a Level 1 screening risk assessment: </t>
  </si>
  <si>
    <t>For each Toxics Emissions Unit, select the appropriate building dimensions and distance from building to nearest exposure locations approved by DEQ. For each exposure location, find the corresponding annual dispersion factor in Table 3C. For each toxic air contaminant, multiply the annual air toxic emission rate (in pounds/year) by the dispersion factor. Divide the product by the RBC for all the toxic air contaminants for the appropriate exposure location in OAR 340-245-8010 Table 2. Add up the resulting ratios for all Toxic Emissions Units for each exposure location. Compare the results with the Risk Action Levels in OAR 340-245-8010 Table 1. Repeat the process for daily emission rates (in pounds/day) using Table 3D at the acute exposure location.</t>
  </si>
  <si>
    <r>
      <t xml:space="preserve">For an exposure location distance between the values shown in the table, either use the next lowest distance, or interpolate the dispersion factor. For exposure locations greater than 1,000 meters from your facility, use the appropriate dispersion factor at 1,000 meters. In the absence of known buidling dimensions and exposure location distance, use as a default, the annual dispersion factor (0.0045 μg/m3 / pounds/year) and daily dispersion factor (4.8 μg/m3 / pounds/day) for a building area of </t>
    </r>
    <r>
      <rPr>
        <sz val="10"/>
        <color theme="1"/>
        <rFont val="Calibri"/>
        <family val="2"/>
      </rPr>
      <t>≤</t>
    </r>
    <r>
      <rPr>
        <sz val="10"/>
        <color theme="1"/>
        <rFont val="Arial"/>
        <family val="2"/>
      </rPr>
      <t>3,000 ft2, height of ≤20 ft, and exposure location distance of 50 meters.</t>
    </r>
  </si>
  <si>
    <t>Unit-1</t>
  </si>
  <si>
    <t>Unit-2</t>
  </si>
  <si>
    <t xml:space="preserve">[1] - Dispersion factors from OAR 340-245-8010 Table 3. See Table 3a. </t>
  </si>
  <si>
    <t xml:space="preserve">Remedial System Emissions Unit            </t>
  </si>
  <si>
    <t>Cleanup RBCs must be entered by hand.</t>
  </si>
  <si>
    <t>Table E-2 Calculation of Air Concentrations</t>
  </si>
  <si>
    <t>Dispersion factors will be automatically copied in from Table E-1.</t>
  </si>
  <si>
    <t>The list of chemicals with their CAS numbers must match those in Table E-2.</t>
  </si>
  <si>
    <t xml:space="preserve">Annual and daily concentrations will be copied from Table E-2. </t>
  </si>
  <si>
    <t>March 2024</t>
  </si>
  <si>
    <t xml:space="preserve">This spreadsheet is used in conjunction with VI RBC posted on DEQ's website: </t>
  </si>
  <si>
    <t>https://www.oregon.gov/deq/Hazards-and-Cleanup/env-cleanup/pages/risk-based-decision-making.aspx</t>
  </si>
  <si>
    <t>Refer to DEQ's updated Guidance for Managing Hazardous Substance Air Discharges From Remedial Systems (updated 2024) for addition details to conduct an implementation risk evaluation of remedial system emissions. A remedial system under DEQ’s Cleanup Program will also need to meet substantive requirements of a permit including an evaluation of potential risks from remedial system emissions.To meet DEQ’s Cleanup Program requirements and DEQ’s Cleaner Air Oregon (CAO) substantive requirements, take the following steps:</t>
  </si>
  <si>
    <r>
      <t>·</t>
    </r>
    <r>
      <rPr>
        <sz val="7"/>
        <color theme="1"/>
        <rFont val="Times New Roman"/>
        <family val="1"/>
      </rPr>
      <t>     </t>
    </r>
    <r>
      <rPr>
        <sz val="11"/>
        <color theme="1"/>
        <rFont val="Arial"/>
        <family val="2"/>
      </rPr>
      <t xml:space="preserve">To assess acceptable risk, use both Cleanup Program and CAO acceptable risk levels (i.e., RBCs). Show results for both programs. Most likely the results will be similar. </t>
    </r>
  </si>
  <si>
    <t>Table E-1 Emission Unit Information</t>
  </si>
  <si>
    <t>To assist projects in conducting risk assessments of emissions from remedial systems, DEQ developed this example spreadsheet. Typically, remedial systems are implemented for the remediation of chlorinated solvents or petroleum hydrocarbons, so these chemicals are included in the example tables. If you have additional chemicals, they need to be added. Note that a Cleanup Program engineer should be on the review team for any treatment system.</t>
  </si>
  <si>
    <t>Table E-1. Example 1 – Toxics Emissions Unit Information and Dispersion Factors</t>
  </si>
  <si>
    <t>Table E-2. Example 1 – Level 1 Calculation of Air Concentrations</t>
  </si>
  <si>
    <t>Table E-3-CU. Example 1 SVE – Summary Risk Table for Level 1 Risk Assessment -- Cleanup Program</t>
  </si>
  <si>
    <t>Toxic air contaminant and CAS number.</t>
  </si>
  <si>
    <t>Unit1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</si>
</sst>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_(* \(#,##0.00\);_(* &quot;-&quot;??_);_(@_)"/>
    <numFmt numFmtId="164" formatCode="0.0000"/>
    <numFmt numFmtId="165" formatCode="0.000"/>
    <numFmt numFmtId="166" formatCode="0.0"/>
    <numFmt numFmtId="167" formatCode="0.00000"/>
    <numFmt numFmtId="168" formatCode="0.000000"/>
    <numFmt numFmtId="169" formatCode="#,##0.0000"/>
    <numFmt numFmtId="170" formatCode="0.0E+00"/>
    <numFmt numFmtId="171" formatCode="_(* #,##0_);_(* \(#,##0\);_(* &quot;-&quot;??_);_(@_)"/>
    <numFmt numFmtId="172" formatCode="#,##0.0_);\(#,##0.0\)"/>
    <numFmt numFmtId="173" formatCode="#,##0.0"/>
    <numFmt numFmtId="174" formatCode="#,##0.000"/>
    <numFmt numFmtId="175" formatCode="#,##0.000_);\(#,##0.000\)"/>
    <numFmt numFmtId="176" formatCode="0.00.E+00"/>
    <numFmt numFmtId="177" formatCode="#,##0.0000_);\(#,##0.0000\)"/>
    <numFmt numFmtId="178" formatCode="0.E+00"/>
  </numFmts>
  <fonts count="64" x14ac:knownFonts="1">
    <font>
      <sz val="11"/>
      <color theme="1"/>
      <name val="Calibri"/>
      <family val="2"/>
      <scheme val="minor"/>
    </font>
    <font>
      <sz val="11"/>
      <color theme="1"/>
      <name val="Times New Roman"/>
      <family val="1"/>
    </font>
    <font>
      <b/>
      <sz val="11"/>
      <color theme="1"/>
      <name val="Arial"/>
      <family val="2"/>
    </font>
    <font>
      <sz val="11"/>
      <color theme="1"/>
      <name val="Arial"/>
      <family val="2"/>
    </font>
    <font>
      <sz val="10"/>
      <color theme="1"/>
      <name val="Times New Roman"/>
      <family val="1"/>
    </font>
    <font>
      <b/>
      <sz val="11"/>
      <color rgb="FF000000"/>
      <name val="Arial"/>
      <family val="2"/>
    </font>
    <font>
      <sz val="11"/>
      <color rgb="FF000000"/>
      <name val="Arial"/>
      <family val="2"/>
    </font>
    <font>
      <vertAlign val="superscript"/>
      <sz val="11"/>
      <color rgb="FF000000"/>
      <name val="Arial"/>
      <family val="2"/>
    </font>
    <font>
      <sz val="10"/>
      <color rgb="FF000000"/>
      <name val="Arial"/>
      <family val="2"/>
    </font>
    <font>
      <b/>
      <vertAlign val="superscript"/>
      <sz val="11"/>
      <color rgb="FF000000"/>
      <name val="Arial"/>
      <family val="2"/>
    </font>
    <font>
      <b/>
      <sz val="10"/>
      <color rgb="FF000000"/>
      <name val="Arial"/>
      <family val="2"/>
    </font>
    <font>
      <sz val="10"/>
      <color theme="1"/>
      <name val="Arial"/>
      <family val="2"/>
    </font>
    <font>
      <b/>
      <sz val="10"/>
      <color theme="1"/>
      <name val="Arial"/>
      <family val="2"/>
    </font>
    <font>
      <i/>
      <sz val="11"/>
      <color rgb="FF000000"/>
      <name val="Arial"/>
      <family val="2"/>
    </font>
    <font>
      <b/>
      <vertAlign val="superscript"/>
      <sz val="11"/>
      <color theme="1"/>
      <name val="Arial"/>
      <family val="2"/>
    </font>
    <font>
      <i/>
      <sz val="11"/>
      <color theme="1"/>
      <name val="Arial"/>
      <family val="2"/>
    </font>
    <font>
      <b/>
      <vertAlign val="superscript"/>
      <sz val="10"/>
      <color theme="1"/>
      <name val="Arial"/>
      <family val="2"/>
    </font>
    <font>
      <sz val="10"/>
      <color indexed="8"/>
      <name val="Arial"/>
      <family val="2"/>
    </font>
    <font>
      <sz val="11"/>
      <color indexed="8"/>
      <name val="Calibri"/>
      <family val="2"/>
    </font>
    <font>
      <sz val="11"/>
      <color theme="1"/>
      <name val="Calibri"/>
      <family val="2"/>
      <scheme val="minor"/>
    </font>
    <font>
      <b/>
      <sz val="12"/>
      <color theme="1"/>
      <name val="Arial"/>
      <family val="2"/>
    </font>
    <font>
      <b/>
      <sz val="14"/>
      <color theme="1"/>
      <name val="Arial"/>
      <family val="2"/>
    </font>
    <font>
      <b/>
      <sz val="16"/>
      <color theme="1"/>
      <name val="Arial"/>
      <family val="2"/>
    </font>
    <font>
      <b/>
      <sz val="12"/>
      <color rgb="FF000000"/>
      <name val="Arial"/>
      <family val="2"/>
    </font>
    <font>
      <b/>
      <sz val="14"/>
      <color rgb="FF000000"/>
      <name val="Arial"/>
      <family val="2"/>
    </font>
    <font>
      <b/>
      <sz val="16"/>
      <color rgb="FF000000"/>
      <name val="Arial"/>
      <family val="2"/>
    </font>
    <font>
      <b/>
      <vertAlign val="superscript"/>
      <sz val="16"/>
      <color theme="1"/>
      <name val="Arial"/>
      <family val="2"/>
    </font>
    <font>
      <b/>
      <vertAlign val="superscript"/>
      <sz val="16"/>
      <color rgb="FF000000"/>
      <name val="Arial"/>
      <family val="2"/>
    </font>
    <font>
      <b/>
      <vertAlign val="superscript"/>
      <sz val="12"/>
      <color rgb="FF000000"/>
      <name val="Arial"/>
      <family val="2"/>
    </font>
    <font>
      <b/>
      <vertAlign val="superscript"/>
      <sz val="10"/>
      <color rgb="FF000000"/>
      <name val="Arial"/>
      <family val="2"/>
    </font>
    <font>
      <b/>
      <vertAlign val="superscript"/>
      <sz val="14"/>
      <color theme="1"/>
      <name val="Arial"/>
      <family val="2"/>
    </font>
    <font>
      <b/>
      <sz val="15"/>
      <color theme="1"/>
      <name val="Arial"/>
      <family val="2"/>
    </font>
    <font>
      <b/>
      <sz val="15"/>
      <color rgb="FF000000"/>
      <name val="Arial"/>
      <family val="2"/>
    </font>
    <font>
      <b/>
      <sz val="15"/>
      <color theme="1"/>
      <name val="Calibri"/>
      <family val="2"/>
      <scheme val="minor"/>
    </font>
    <font>
      <sz val="11"/>
      <color rgb="FFFF0000"/>
      <name val="Arial"/>
      <family val="2"/>
    </font>
    <font>
      <b/>
      <sz val="15"/>
      <name val="Calibri"/>
      <family val="2"/>
      <scheme val="minor"/>
    </font>
    <font>
      <sz val="11"/>
      <name val="Arial"/>
      <family val="2"/>
    </font>
    <font>
      <i/>
      <sz val="11"/>
      <name val="Arial"/>
      <family val="2"/>
    </font>
    <font>
      <sz val="11"/>
      <name val="Calibri"/>
      <family val="2"/>
      <scheme val="minor"/>
    </font>
    <font>
      <sz val="11"/>
      <color theme="1"/>
      <name val="Calibri"/>
      <family val="2"/>
    </font>
    <font>
      <b/>
      <sz val="11"/>
      <color rgb="FFFF0000"/>
      <name val="Arial"/>
      <family val="2"/>
    </font>
    <font>
      <sz val="11"/>
      <color theme="1"/>
      <name val="Symbol"/>
      <family val="1"/>
      <charset val="2"/>
    </font>
    <font>
      <sz val="7"/>
      <color theme="1"/>
      <name val="Times New Roman"/>
      <family val="1"/>
    </font>
    <font>
      <b/>
      <sz val="11"/>
      <name val="Arial"/>
      <family val="2"/>
    </font>
    <font>
      <sz val="10"/>
      <name val="Arial"/>
      <family val="2"/>
    </font>
    <font>
      <b/>
      <vertAlign val="superscript"/>
      <sz val="14"/>
      <color rgb="FF000000"/>
      <name val="Arial"/>
      <family val="2"/>
    </font>
    <font>
      <sz val="8"/>
      <name val="Arial"/>
      <family val="2"/>
    </font>
    <font>
      <b/>
      <sz val="8"/>
      <name val="Arial"/>
      <family val="2"/>
    </font>
    <font>
      <b/>
      <sz val="8"/>
      <color theme="1"/>
      <name val="Arial"/>
      <family val="2"/>
    </font>
    <font>
      <b/>
      <sz val="8"/>
      <color rgb="FFFF0000"/>
      <name val="Arial"/>
      <family val="2"/>
    </font>
    <font>
      <b/>
      <sz val="14"/>
      <name val="Arial"/>
      <family val="2"/>
    </font>
    <font>
      <b/>
      <sz val="12"/>
      <name val="Arial"/>
      <family val="2"/>
    </font>
    <font>
      <b/>
      <sz val="12"/>
      <name val="Calibri"/>
      <family val="2"/>
    </font>
    <font>
      <b/>
      <vertAlign val="superscript"/>
      <sz val="12"/>
      <name val="Arial"/>
      <family val="2"/>
    </font>
    <font>
      <sz val="8.5"/>
      <color theme="0"/>
      <name val="Arial"/>
      <family val="2"/>
    </font>
    <font>
      <sz val="8.5"/>
      <color theme="1"/>
      <name val="Arial"/>
      <family val="2"/>
    </font>
    <font>
      <b/>
      <sz val="8.5"/>
      <color theme="1"/>
      <name val="Arial"/>
      <family val="2"/>
    </font>
    <font>
      <b/>
      <sz val="8.5"/>
      <name val="Arial"/>
      <family val="2"/>
    </font>
    <font>
      <sz val="8.5"/>
      <name val="Arial"/>
      <family val="2"/>
    </font>
    <font>
      <b/>
      <sz val="9"/>
      <color theme="1"/>
      <name val="Arial"/>
      <family val="2"/>
    </font>
    <font>
      <sz val="9"/>
      <color theme="1"/>
      <name val="Arial"/>
      <family val="2"/>
    </font>
    <font>
      <sz val="10"/>
      <color theme="0"/>
      <name val="Arial"/>
      <family val="2"/>
    </font>
    <font>
      <sz val="10"/>
      <color theme="1"/>
      <name val="Calibri"/>
      <family val="2"/>
    </font>
    <font>
      <u/>
      <sz val="11"/>
      <color theme="10"/>
      <name val="Calibri"/>
      <family val="2"/>
      <scheme val="minor"/>
    </font>
  </fonts>
  <fills count="14">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7" tint="0.59999389629810485"/>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5">
    <xf numFmtId="0" fontId="0" fillId="0" borderId="0"/>
    <xf numFmtId="0" fontId="17" fillId="0" borderId="0"/>
    <xf numFmtId="43" fontId="19" fillId="0" borderId="0" applyFont="0" applyFill="0" applyBorder="0" applyAlignment="0" applyProtection="0"/>
    <xf numFmtId="0" fontId="44" fillId="0" borderId="0"/>
    <xf numFmtId="0" fontId="63" fillId="0" borderId="0" applyNumberFormat="0" applyFill="0" applyBorder="0" applyAlignment="0" applyProtection="0"/>
  </cellStyleXfs>
  <cellXfs count="452">
    <xf numFmtId="0" fontId="0" fillId="0" borderId="0" xfId="0"/>
    <xf numFmtId="0" fontId="0" fillId="3" borderId="0" xfId="0" applyFill="1"/>
    <xf numFmtId="0" fontId="3" fillId="3" borderId="0" xfId="0" applyFont="1" applyFill="1" applyAlignment="1">
      <alignment vertical="center"/>
    </xf>
    <xf numFmtId="0" fontId="5" fillId="3" borderId="0" xfId="0" applyFont="1" applyFill="1" applyAlignment="1">
      <alignment vertical="center"/>
    </xf>
    <xf numFmtId="0" fontId="5" fillId="3" borderId="0" xfId="0" applyFont="1" applyFill="1" applyAlignment="1">
      <alignment horizontal="left" vertical="center"/>
    </xf>
    <xf numFmtId="0" fontId="0" fillId="3" borderId="0" xfId="0" applyFill="1" applyAlignment="1">
      <alignment horizontal="left"/>
    </xf>
    <xf numFmtId="0" fontId="5" fillId="0" borderId="0" xfId="0" applyFont="1" applyAlignment="1">
      <alignment vertical="center"/>
    </xf>
    <xf numFmtId="0" fontId="6" fillId="0" borderId="7" xfId="0" applyFont="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vertical="center"/>
    </xf>
    <xf numFmtId="0" fontId="3" fillId="0" borderId="0" xfId="0" applyFont="1"/>
    <xf numFmtId="0" fontId="3" fillId="0" borderId="4" xfId="0" applyFont="1" applyBorder="1"/>
    <xf numFmtId="0" fontId="3" fillId="3" borderId="0" xfId="0" applyFont="1" applyFill="1"/>
    <xf numFmtId="0" fontId="3" fillId="0" borderId="2" xfId="0" applyFont="1" applyBorder="1"/>
    <xf numFmtId="0" fontId="6" fillId="0" borderId="2" xfId="0" applyFont="1" applyBorder="1" applyAlignment="1">
      <alignment vertical="center"/>
    </xf>
    <xf numFmtId="0" fontId="3" fillId="0" borderId="7" xfId="0" applyFont="1" applyBorder="1"/>
    <xf numFmtId="0" fontId="3" fillId="0" borderId="1" xfId="0" applyFont="1" applyBorder="1"/>
    <xf numFmtId="0" fontId="3" fillId="0" borderId="6" xfId="0" applyFont="1" applyBorder="1"/>
    <xf numFmtId="0" fontId="6" fillId="3" borderId="0" xfId="0" applyFont="1" applyFill="1" applyAlignment="1">
      <alignment vertical="center"/>
    </xf>
    <xf numFmtId="0" fontId="6" fillId="3" borderId="0" xfId="0" applyFont="1" applyFill="1" applyAlignment="1">
      <alignment horizontal="left" vertical="center"/>
    </xf>
    <xf numFmtId="169" fontId="2" fillId="4" borderId="14" xfId="0" applyNumberFormat="1" applyFont="1" applyFill="1" applyBorder="1" applyAlignment="1">
      <alignment horizontal="center"/>
    </xf>
    <xf numFmtId="3" fontId="2" fillId="4" borderId="14" xfId="0" applyNumberFormat="1" applyFont="1" applyFill="1" applyBorder="1" applyAlignment="1">
      <alignment horizontal="center"/>
    </xf>
    <xf numFmtId="0" fontId="0" fillId="0" borderId="14" xfId="0" applyBorder="1"/>
    <xf numFmtId="0" fontId="0" fillId="0" borderId="14" xfId="0" applyBorder="1" applyAlignment="1">
      <alignment wrapText="1"/>
    </xf>
    <xf numFmtId="0" fontId="0" fillId="5" borderId="14" xfId="0" applyFill="1" applyBorder="1" applyAlignment="1">
      <alignment horizontal="center"/>
    </xf>
    <xf numFmtId="0" fontId="0" fillId="6" borderId="14" xfId="0" applyFill="1" applyBorder="1" applyAlignment="1">
      <alignment horizontal="center"/>
    </xf>
    <xf numFmtId="0" fontId="0" fillId="7" borderId="14" xfId="0" applyFill="1" applyBorder="1" applyAlignment="1">
      <alignment horizontal="center"/>
    </xf>
    <xf numFmtId="49" fontId="18" fillId="0" borderId="14" xfId="1" applyNumberFormat="1" applyFont="1" applyBorder="1" applyAlignment="1">
      <alignment wrapText="1"/>
    </xf>
    <xf numFmtId="0" fontId="6" fillId="0" borderId="2" xfId="0" applyFont="1" applyBorder="1" applyAlignment="1">
      <alignment horizontal="center" vertical="center"/>
    </xf>
    <xf numFmtId="0" fontId="2" fillId="0" borderId="6" xfId="0" applyFont="1" applyBorder="1" applyAlignment="1">
      <alignment vertical="center"/>
    </xf>
    <xf numFmtId="0" fontId="0" fillId="3" borderId="14" xfId="0" applyFill="1" applyBorder="1" applyAlignment="1">
      <alignment horizontal="center"/>
    </xf>
    <xf numFmtId="0" fontId="0" fillId="3" borderId="0" xfId="0" applyFill="1" applyAlignment="1">
      <alignment horizontal="center"/>
    </xf>
    <xf numFmtId="0" fontId="13" fillId="0" borderId="38" xfId="0" applyFont="1" applyBorder="1" applyAlignment="1">
      <alignment horizontal="center" vertical="center"/>
    </xf>
    <xf numFmtId="0" fontId="6" fillId="0" borderId="0" xfId="0" applyFont="1" applyAlignment="1">
      <alignment vertical="center"/>
    </xf>
    <xf numFmtId="0" fontId="13" fillId="3" borderId="0" xfId="0" applyFont="1" applyFill="1" applyAlignment="1">
      <alignment horizontal="center" vertical="center"/>
    </xf>
    <xf numFmtId="49" fontId="13" fillId="3" borderId="0" xfId="0" applyNumberFormat="1" applyFont="1" applyFill="1" applyAlignment="1">
      <alignment horizontal="center" vertical="center" wrapText="1"/>
    </xf>
    <xf numFmtId="0" fontId="11" fillId="3" borderId="0" xfId="0" applyFont="1" applyFill="1"/>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6" fillId="0" borderId="44" xfId="0" applyFont="1" applyBorder="1" applyAlignment="1">
      <alignment vertical="center"/>
    </xf>
    <xf numFmtId="0" fontId="6" fillId="0" borderId="28" xfId="0" applyFont="1" applyBorder="1" applyAlignment="1">
      <alignment horizontal="center" vertical="center"/>
    </xf>
    <xf numFmtId="0" fontId="6" fillId="0" borderId="46" xfId="0" applyFont="1" applyBorder="1" applyAlignment="1">
      <alignment horizontal="center" vertical="center"/>
    </xf>
    <xf numFmtId="0" fontId="6" fillId="0" borderId="4" xfId="0" applyFont="1" applyBorder="1" applyAlignment="1">
      <alignment horizontal="right" vertical="center"/>
    </xf>
    <xf numFmtId="0" fontId="6" fillId="0" borderId="6" xfId="0" applyFont="1" applyBorder="1" applyAlignment="1">
      <alignment horizontal="right" vertical="center"/>
    </xf>
    <xf numFmtId="0" fontId="6" fillId="0" borderId="36" xfId="0" applyFont="1" applyBorder="1" applyAlignment="1">
      <alignment horizontal="left" vertical="center"/>
    </xf>
    <xf numFmtId="0" fontId="6" fillId="0" borderId="16" xfId="0" applyFont="1" applyBorder="1" applyAlignment="1">
      <alignment horizontal="center" vertical="center"/>
    </xf>
    <xf numFmtId="0" fontId="3" fillId="0" borderId="47" xfId="0" applyFont="1" applyBorder="1"/>
    <xf numFmtId="1" fontId="2" fillId="2" borderId="10" xfId="0" applyNumberFormat="1" applyFont="1" applyFill="1" applyBorder="1" applyAlignment="1">
      <alignment horizontal="center" vertical="center"/>
    </xf>
    <xf numFmtId="0" fontId="2" fillId="3" borderId="10" xfId="0" applyFont="1" applyFill="1" applyBorder="1" applyAlignment="1">
      <alignment horizontal="right" vertical="center"/>
    </xf>
    <xf numFmtId="0" fontId="6" fillId="0" borderId="15" xfId="0" applyFont="1" applyBorder="1" applyAlignment="1">
      <alignment vertical="center"/>
    </xf>
    <xf numFmtId="0" fontId="6" fillId="0" borderId="18" xfId="0" applyFont="1" applyBorder="1" applyAlignment="1">
      <alignment vertical="center"/>
    </xf>
    <xf numFmtId="0" fontId="13" fillId="3" borderId="37" xfId="0" applyFont="1" applyFill="1" applyBorder="1" applyAlignment="1">
      <alignment horizontal="center" vertical="center"/>
    </xf>
    <xf numFmtId="0" fontId="13" fillId="0" borderId="43" xfId="0" applyFont="1" applyBorder="1" applyAlignment="1">
      <alignment horizontal="center" vertical="center"/>
    </xf>
    <xf numFmtId="0" fontId="6" fillId="8" borderId="26" xfId="0" applyFont="1" applyFill="1" applyBorder="1" applyAlignment="1">
      <alignment horizontal="center" vertical="center" wrapText="1"/>
    </xf>
    <xf numFmtId="0" fontId="6" fillId="8" borderId="27" xfId="0" applyFont="1" applyFill="1" applyBorder="1" applyAlignment="1">
      <alignment horizontal="center" vertical="center" wrapText="1"/>
    </xf>
    <xf numFmtId="0" fontId="6" fillId="8" borderId="25" xfId="0" applyFont="1" applyFill="1" applyBorder="1" applyAlignment="1">
      <alignment horizontal="center" vertical="center" wrapText="1"/>
    </xf>
    <xf numFmtId="0" fontId="6" fillId="8" borderId="0" xfId="0" applyFont="1" applyFill="1" applyAlignment="1">
      <alignment horizontal="center" vertical="center"/>
    </xf>
    <xf numFmtId="0" fontId="5" fillId="0" borderId="9" xfId="0" applyFont="1" applyBorder="1" applyAlignment="1">
      <alignment horizontal="center" vertical="center" wrapText="1"/>
    </xf>
    <xf numFmtId="0" fontId="0" fillId="9" borderId="9" xfId="0" applyFill="1" applyBorder="1"/>
    <xf numFmtId="0" fontId="2" fillId="9" borderId="21" xfId="0" applyFont="1" applyFill="1" applyBorder="1" applyAlignment="1">
      <alignment horizontal="center" wrapText="1"/>
    </xf>
    <xf numFmtId="0" fontId="5" fillId="9" borderId="21" xfId="0" applyFont="1" applyFill="1" applyBorder="1" applyAlignment="1">
      <alignment horizontal="center" vertical="center" wrapText="1"/>
    </xf>
    <xf numFmtId="166" fontId="6" fillId="8" borderId="0" xfId="0" applyNumberFormat="1" applyFont="1" applyFill="1" applyAlignment="1">
      <alignment horizontal="center" vertical="center"/>
    </xf>
    <xf numFmtId="165" fontId="6" fillId="8" borderId="5" xfId="0" applyNumberFormat="1" applyFont="1" applyFill="1" applyBorder="1" applyAlignment="1">
      <alignment horizontal="center" vertical="center"/>
    </xf>
    <xf numFmtId="164" fontId="6" fillId="8" borderId="5" xfId="0" applyNumberFormat="1" applyFont="1" applyFill="1" applyBorder="1" applyAlignment="1">
      <alignment horizontal="center" vertical="center"/>
    </xf>
    <xf numFmtId="166" fontId="10" fillId="8" borderId="12" xfId="0" applyNumberFormat="1" applyFont="1" applyFill="1" applyBorder="1" applyAlignment="1">
      <alignment horizontal="center" vertical="center"/>
    </xf>
    <xf numFmtId="0" fontId="21" fillId="9" borderId="9" xfId="0" applyFont="1" applyFill="1" applyBorder="1" applyAlignment="1">
      <alignment horizontal="center" vertical="center"/>
    </xf>
    <xf numFmtId="0" fontId="3" fillId="9" borderId="10" xfId="0" applyFont="1" applyFill="1" applyBorder="1"/>
    <xf numFmtId="0" fontId="6" fillId="9" borderId="10" xfId="0" applyFont="1" applyFill="1" applyBorder="1" applyAlignment="1">
      <alignment vertical="center"/>
    </xf>
    <xf numFmtId="0" fontId="6" fillId="9" borderId="10" xfId="0" applyFont="1" applyFill="1" applyBorder="1" applyAlignment="1">
      <alignment horizontal="center" vertical="center" wrapText="1"/>
    </xf>
    <xf numFmtId="0" fontId="6" fillId="9" borderId="10" xfId="0" applyFont="1" applyFill="1" applyBorder="1" applyAlignment="1">
      <alignment horizontal="center" vertical="center"/>
    </xf>
    <xf numFmtId="1" fontId="6" fillId="9" borderId="10" xfId="0" applyNumberFormat="1" applyFont="1" applyFill="1" applyBorder="1" applyAlignment="1">
      <alignment horizontal="center" vertical="center"/>
    </xf>
    <xf numFmtId="2" fontId="6" fillId="9" borderId="10" xfId="0" applyNumberFormat="1" applyFont="1" applyFill="1" applyBorder="1" applyAlignment="1">
      <alignment horizontal="center" vertical="center"/>
    </xf>
    <xf numFmtId="166" fontId="6" fillId="9" borderId="10" xfId="0" applyNumberFormat="1" applyFont="1" applyFill="1" applyBorder="1" applyAlignment="1">
      <alignment horizontal="center" vertical="center"/>
    </xf>
    <xf numFmtId="1" fontId="6" fillId="9" borderId="10" xfId="0" applyNumberFormat="1" applyFont="1" applyFill="1" applyBorder="1" applyAlignment="1">
      <alignment horizontal="center" vertical="center" wrapText="1"/>
    </xf>
    <xf numFmtId="166" fontId="6" fillId="9" borderId="12" xfId="0" applyNumberFormat="1" applyFont="1" applyFill="1" applyBorder="1" applyAlignment="1">
      <alignment horizontal="center" vertical="center"/>
    </xf>
    <xf numFmtId="0" fontId="5" fillId="9" borderId="10" xfId="0" applyFont="1" applyFill="1" applyBorder="1" applyAlignment="1">
      <alignment vertical="center"/>
    </xf>
    <xf numFmtId="0" fontId="5" fillId="9" borderId="10" xfId="0" applyFont="1" applyFill="1" applyBorder="1" applyAlignment="1">
      <alignment horizontal="center" vertical="center"/>
    </xf>
    <xf numFmtId="1" fontId="5" fillId="9" borderId="10" xfId="0" applyNumberFormat="1" applyFont="1" applyFill="1" applyBorder="1" applyAlignment="1">
      <alignment horizontal="center" vertical="center"/>
    </xf>
    <xf numFmtId="166" fontId="5" fillId="9" borderId="10" xfId="0" applyNumberFormat="1" applyFont="1" applyFill="1" applyBorder="1" applyAlignment="1">
      <alignment horizontal="center" vertical="center"/>
    </xf>
    <xf numFmtId="1" fontId="5" fillId="9" borderId="12" xfId="0" applyNumberFormat="1" applyFont="1" applyFill="1" applyBorder="1" applyAlignment="1">
      <alignment horizontal="center" vertical="center"/>
    </xf>
    <xf numFmtId="0" fontId="3" fillId="9" borderId="0" xfId="0" applyFont="1" applyFill="1"/>
    <xf numFmtId="0" fontId="5" fillId="9" borderId="0" xfId="0" applyFont="1" applyFill="1" applyAlignment="1">
      <alignment vertical="center"/>
    </xf>
    <xf numFmtId="1" fontId="2" fillId="9" borderId="0" xfId="0" applyNumberFormat="1" applyFont="1" applyFill="1" applyAlignment="1">
      <alignment horizontal="center" vertical="center"/>
    </xf>
    <xf numFmtId="1" fontId="2" fillId="9" borderId="0" xfId="0" applyNumberFormat="1" applyFont="1" applyFill="1" applyAlignment="1">
      <alignment horizontal="center"/>
    </xf>
    <xf numFmtId="0" fontId="2" fillId="9" borderId="0" xfId="0" applyFont="1" applyFill="1" applyAlignment="1">
      <alignment vertical="center"/>
    </xf>
    <xf numFmtId="0" fontId="5" fillId="9" borderId="0" xfId="0" applyFont="1" applyFill="1" applyAlignment="1">
      <alignment horizontal="center" vertical="center"/>
    </xf>
    <xf numFmtId="0" fontId="3" fillId="9" borderId="4" xfId="0" applyFont="1" applyFill="1" applyBorder="1"/>
    <xf numFmtId="1" fontId="2" fillId="9" borderId="5" xfId="0" applyNumberFormat="1" applyFont="1" applyFill="1" applyBorder="1" applyAlignment="1">
      <alignment horizontal="center"/>
    </xf>
    <xf numFmtId="0" fontId="8" fillId="0" borderId="1" xfId="0" applyFont="1" applyBorder="1" applyAlignment="1">
      <alignment vertical="center"/>
    </xf>
    <xf numFmtId="0" fontId="6" fillId="0" borderId="4" xfId="0" applyFont="1" applyBorder="1" applyAlignment="1">
      <alignment horizontal="left" vertical="center"/>
    </xf>
    <xf numFmtId="0" fontId="4" fillId="9" borderId="7" xfId="0" applyFont="1" applyFill="1" applyBorder="1"/>
    <xf numFmtId="0" fontId="4" fillId="9" borderId="8" xfId="0" applyFont="1" applyFill="1" applyBorder="1" applyAlignment="1">
      <alignment horizontal="center"/>
    </xf>
    <xf numFmtId="0" fontId="6" fillId="0" borderId="51" xfId="0" applyFont="1" applyBorder="1" applyAlignment="1">
      <alignment horizontal="center" vertical="center"/>
    </xf>
    <xf numFmtId="0" fontId="6" fillId="0" borderId="45" xfId="0" applyFont="1" applyBorder="1" applyAlignment="1">
      <alignment horizontal="center" vertical="center"/>
    </xf>
    <xf numFmtId="0" fontId="23" fillId="0" borderId="42" xfId="0" applyFont="1" applyBorder="1" applyAlignment="1">
      <alignment horizontal="center" vertical="center" wrapText="1"/>
    </xf>
    <xf numFmtId="0" fontId="6" fillId="0" borderId="17" xfId="0" quotePrefix="1" applyFont="1" applyBorder="1" applyAlignment="1">
      <alignment horizontal="center" vertical="center"/>
    </xf>
    <xf numFmtId="0" fontId="6" fillId="0" borderId="51" xfId="0" quotePrefix="1" applyFont="1" applyBorder="1" applyAlignment="1">
      <alignment horizontal="center" vertical="center"/>
    </xf>
    <xf numFmtId="165" fontId="6" fillId="8" borderId="0" xfId="0" applyNumberFormat="1" applyFont="1" applyFill="1" applyAlignment="1">
      <alignment horizontal="center" vertical="center"/>
    </xf>
    <xf numFmtId="164" fontId="6" fillId="8" borderId="0" xfId="0" applyNumberFormat="1" applyFont="1" applyFill="1" applyAlignment="1">
      <alignment horizontal="center" vertical="center"/>
    </xf>
    <xf numFmtId="0" fontId="3" fillId="0" borderId="10" xfId="0" applyFont="1" applyBorder="1"/>
    <xf numFmtId="170" fontId="6" fillId="8" borderId="0" xfId="0" applyNumberFormat="1" applyFont="1" applyFill="1" applyAlignment="1">
      <alignment horizontal="center" vertical="center"/>
    </xf>
    <xf numFmtId="170" fontId="6" fillId="8" borderId="5" xfId="0" applyNumberFormat="1" applyFont="1" applyFill="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6" fillId="8" borderId="0" xfId="0" quotePrefix="1" applyFont="1" applyFill="1" applyAlignment="1">
      <alignment horizontal="center" vertical="center"/>
    </xf>
    <xf numFmtId="170" fontId="6" fillId="8" borderId="22" xfId="0" applyNumberFormat="1" applyFont="1" applyFill="1" applyBorder="1" applyAlignment="1">
      <alignment horizontal="center" vertical="center"/>
    </xf>
    <xf numFmtId="170" fontId="6" fillId="8" borderId="23" xfId="0" applyNumberFormat="1" applyFont="1" applyFill="1" applyBorder="1" applyAlignment="1">
      <alignment horizontal="center" vertical="center"/>
    </xf>
    <xf numFmtId="170" fontId="6" fillId="8" borderId="24" xfId="0" applyNumberFormat="1" applyFont="1" applyFill="1" applyBorder="1" applyAlignment="1">
      <alignment horizontal="center" vertical="center"/>
    </xf>
    <xf numFmtId="0" fontId="34" fillId="3" borderId="0" xfId="0" applyFont="1" applyFill="1"/>
    <xf numFmtId="0" fontId="6" fillId="0" borderId="10" xfId="0" applyFont="1" applyBorder="1" applyAlignment="1">
      <alignment horizontal="center" vertical="center"/>
    </xf>
    <xf numFmtId="0" fontId="6" fillId="8" borderId="51" xfId="0" applyFont="1" applyFill="1" applyBorder="1" applyAlignment="1">
      <alignment horizontal="center" vertical="center"/>
    </xf>
    <xf numFmtId="0" fontId="6" fillId="8" borderId="23" xfId="0" applyFont="1" applyFill="1" applyBorder="1" applyAlignment="1">
      <alignment horizontal="center" vertical="center"/>
    </xf>
    <xf numFmtId="0" fontId="6" fillId="8" borderId="24" xfId="0" applyFont="1" applyFill="1" applyBorder="1" applyAlignment="1">
      <alignment horizontal="center" vertical="center"/>
    </xf>
    <xf numFmtId="0" fontId="6" fillId="0" borderId="0" xfId="0" quotePrefix="1" applyFont="1" applyAlignment="1">
      <alignment horizontal="center" vertical="center"/>
    </xf>
    <xf numFmtId="0" fontId="11" fillId="0" borderId="0" xfId="0" applyFont="1"/>
    <xf numFmtId="0" fontId="3" fillId="0" borderId="0" xfId="0" applyFont="1" applyAlignment="1">
      <alignment vertical="center" wrapText="1"/>
    </xf>
    <xf numFmtId="0" fontId="13" fillId="0" borderId="0" xfId="0" applyFont="1" applyAlignment="1">
      <alignment horizontal="center" vertical="center"/>
    </xf>
    <xf numFmtId="3" fontId="6" fillId="0" borderId="0" xfId="0" quotePrefix="1" applyNumberFormat="1" applyFont="1" applyAlignment="1">
      <alignment horizontal="center" vertical="center"/>
    </xf>
    <xf numFmtId="0" fontId="3" fillId="8" borderId="0" xfId="0" applyFont="1" applyFill="1"/>
    <xf numFmtId="0" fontId="0" fillId="8" borderId="0" xfId="0" applyFill="1"/>
    <xf numFmtId="165" fontId="6" fillId="0" borderId="0" xfId="0" quotePrefix="1" applyNumberFormat="1" applyFont="1" applyAlignment="1">
      <alignment horizontal="center" vertical="center"/>
    </xf>
    <xf numFmtId="2" fontId="0" fillId="3" borderId="0" xfId="0" applyNumberFormat="1" applyFill="1"/>
    <xf numFmtId="2" fontId="1" fillId="3" borderId="0" xfId="0" applyNumberFormat="1" applyFont="1" applyFill="1" applyAlignment="1">
      <alignment horizontal="left" vertical="center" wrapText="1"/>
    </xf>
    <xf numFmtId="2" fontId="6" fillId="3" borderId="0" xfId="0" applyNumberFormat="1" applyFont="1" applyFill="1" applyAlignment="1">
      <alignment horizontal="left" vertical="center"/>
    </xf>
    <xf numFmtId="171" fontId="0" fillId="3" borderId="0" xfId="2" applyNumberFormat="1" applyFont="1" applyFill="1"/>
    <xf numFmtId="171" fontId="22" fillId="3" borderId="0" xfId="2" applyNumberFormat="1" applyFont="1" applyFill="1" applyBorder="1" applyAlignment="1">
      <alignment vertical="center" wrapText="1"/>
    </xf>
    <xf numFmtId="171" fontId="5" fillId="9" borderId="20" xfId="2" applyNumberFormat="1" applyFont="1" applyFill="1" applyBorder="1" applyAlignment="1">
      <alignment horizontal="center" vertical="center" wrapText="1"/>
    </xf>
    <xf numFmtId="171" fontId="6" fillId="0" borderId="16" xfId="2" applyNumberFormat="1" applyFont="1" applyFill="1" applyBorder="1" applyAlignment="1">
      <alignment horizontal="center" vertical="center" wrapText="1"/>
    </xf>
    <xf numFmtId="171" fontId="1" fillId="3" borderId="0" xfId="2" applyNumberFormat="1" applyFont="1" applyFill="1" applyAlignment="1">
      <alignment horizontal="left" vertical="center" wrapText="1"/>
    </xf>
    <xf numFmtId="171" fontId="6" fillId="3" borderId="0" xfId="2" applyNumberFormat="1" applyFont="1" applyFill="1" applyAlignment="1">
      <alignment horizontal="left" vertical="center"/>
    </xf>
    <xf numFmtId="2" fontId="22" fillId="3" borderId="5" xfId="0" applyNumberFormat="1" applyFont="1" applyFill="1" applyBorder="1" applyAlignment="1">
      <alignment vertical="center" wrapText="1"/>
    </xf>
    <xf numFmtId="2" fontId="5" fillId="9" borderId="21" xfId="0" applyNumberFormat="1" applyFont="1" applyFill="1" applyBorder="1" applyAlignment="1">
      <alignment horizontal="center" vertical="center" wrapText="1"/>
    </xf>
    <xf numFmtId="165" fontId="6" fillId="0" borderId="17" xfId="0" applyNumberFormat="1" applyFont="1" applyBorder="1" applyAlignment="1">
      <alignment horizontal="center" vertical="center"/>
    </xf>
    <xf numFmtId="170" fontId="6" fillId="8" borderId="4" xfId="0" applyNumberFormat="1" applyFont="1" applyFill="1" applyBorder="1" applyAlignment="1">
      <alignment horizontal="center" vertical="center" wrapText="1"/>
    </xf>
    <xf numFmtId="170" fontId="6" fillId="8" borderId="0" xfId="0" applyNumberFormat="1" applyFont="1" applyFill="1" applyAlignment="1">
      <alignment horizontal="center" vertical="center" wrapText="1"/>
    </xf>
    <xf numFmtId="49" fontId="13" fillId="0" borderId="40" xfId="0" applyNumberFormat="1" applyFont="1" applyBorder="1" applyAlignment="1">
      <alignment horizontal="center" vertical="center" wrapText="1"/>
    </xf>
    <xf numFmtId="0" fontId="13" fillId="3" borderId="36" xfId="0" applyFont="1" applyFill="1" applyBorder="1" applyAlignment="1">
      <alignment horizontal="center" vertical="center"/>
    </xf>
    <xf numFmtId="0" fontId="13" fillId="0" borderId="40" xfId="0" applyFont="1" applyBorder="1" applyAlignment="1">
      <alignment horizontal="center" vertical="center"/>
    </xf>
    <xf numFmtId="0" fontId="6" fillId="8" borderId="35" xfId="0" applyFont="1" applyFill="1" applyBorder="1" applyAlignment="1">
      <alignment horizontal="center" vertical="center"/>
    </xf>
    <xf numFmtId="0" fontId="6" fillId="8" borderId="20" xfId="0" applyFont="1" applyFill="1" applyBorder="1" applyAlignment="1">
      <alignment horizontal="center" vertical="center"/>
    </xf>
    <xf numFmtId="0" fontId="6" fillId="8" borderId="21" xfId="0" applyFont="1" applyFill="1" applyBorder="1" applyAlignment="1">
      <alignment horizontal="center" vertical="center"/>
    </xf>
    <xf numFmtId="0" fontId="6" fillId="0" borderId="54" xfId="0" applyFont="1" applyBorder="1" applyAlignment="1">
      <alignment vertical="center"/>
    </xf>
    <xf numFmtId="0" fontId="3" fillId="0" borderId="14" xfId="0" applyFont="1" applyBorder="1" applyAlignment="1">
      <alignment wrapText="1"/>
    </xf>
    <xf numFmtId="0" fontId="36" fillId="0" borderId="14" xfId="0" applyFont="1" applyBorder="1" applyAlignment="1">
      <alignment wrapText="1"/>
    </xf>
    <xf numFmtId="171" fontId="36" fillId="0" borderId="16" xfId="2" applyNumberFormat="1" applyFont="1" applyFill="1" applyBorder="1" applyAlignment="1">
      <alignment horizontal="center" vertical="center" wrapText="1"/>
    </xf>
    <xf numFmtId="164" fontId="36" fillId="0" borderId="17" xfId="0" applyNumberFormat="1" applyFont="1" applyBorder="1" applyAlignment="1">
      <alignment horizontal="center" vertical="center"/>
    </xf>
    <xf numFmtId="165" fontId="36" fillId="0" borderId="17" xfId="0" applyNumberFormat="1" applyFont="1" applyBorder="1" applyAlignment="1">
      <alignment horizontal="center" vertical="center"/>
    </xf>
    <xf numFmtId="0" fontId="36" fillId="0" borderId="14" xfId="0" applyFont="1" applyBorder="1" applyAlignment="1">
      <alignment vertical="top" wrapText="1"/>
    </xf>
    <xf numFmtId="2" fontId="36" fillId="0" borderId="17" xfId="0" applyNumberFormat="1" applyFont="1" applyBorder="1" applyAlignment="1">
      <alignment horizontal="center" vertical="center"/>
    </xf>
    <xf numFmtId="43" fontId="36" fillId="0" borderId="16" xfId="2" applyFont="1" applyFill="1" applyBorder="1" applyAlignment="1">
      <alignment horizontal="center" vertical="center" wrapText="1"/>
    </xf>
    <xf numFmtId="167" fontId="36" fillId="0" borderId="17" xfId="0" applyNumberFormat="1" applyFont="1" applyBorder="1" applyAlignment="1">
      <alignment horizontal="center" vertical="center"/>
    </xf>
    <xf numFmtId="171" fontId="36" fillId="0" borderId="28" xfId="2" applyNumberFormat="1" applyFont="1" applyFill="1" applyBorder="1" applyAlignment="1">
      <alignment horizontal="center" vertical="center" wrapText="1"/>
    </xf>
    <xf numFmtId="2" fontId="36" fillId="0" borderId="51" xfId="0" applyNumberFormat="1" applyFont="1" applyBorder="1" applyAlignment="1">
      <alignment horizontal="center" vertical="center"/>
    </xf>
    <xf numFmtId="0" fontId="3" fillId="0" borderId="14" xfId="0" applyFont="1" applyBorder="1"/>
    <xf numFmtId="0" fontId="3" fillId="0" borderId="48" xfId="0" applyFont="1" applyBorder="1"/>
    <xf numFmtId="0" fontId="3" fillId="0" borderId="52" xfId="0" applyFont="1" applyBorder="1" applyAlignment="1">
      <alignment wrapText="1"/>
    </xf>
    <xf numFmtId="0" fontId="3" fillId="0" borderId="0" xfId="0" applyFont="1" applyAlignment="1">
      <alignment wrapText="1"/>
    </xf>
    <xf numFmtId="0" fontId="6" fillId="0" borderId="48" xfId="0" applyFont="1" applyBorder="1" applyAlignment="1">
      <alignment vertical="center" wrapText="1"/>
    </xf>
    <xf numFmtId="0" fontId="6" fillId="0" borderId="22" xfId="0" applyFont="1" applyBorder="1" applyAlignment="1">
      <alignment vertical="center"/>
    </xf>
    <xf numFmtId="171" fontId="6" fillId="0" borderId="23" xfId="2" applyNumberFormat="1" applyFont="1" applyFill="1" applyBorder="1" applyAlignment="1">
      <alignment horizontal="center" vertical="center" wrapText="1"/>
    </xf>
    <xf numFmtId="170" fontId="6" fillId="8" borderId="0" xfId="0" quotePrefix="1" applyNumberFormat="1" applyFont="1" applyFill="1" applyAlignment="1">
      <alignment horizontal="center" vertical="center"/>
    </xf>
    <xf numFmtId="172" fontId="6" fillId="0" borderId="0" xfId="2" applyNumberFormat="1" applyFont="1" applyFill="1" applyBorder="1" applyAlignment="1">
      <alignment horizontal="center" vertical="center"/>
    </xf>
    <xf numFmtId="0" fontId="3" fillId="3" borderId="0" xfId="0" quotePrefix="1" applyFont="1" applyFill="1"/>
    <xf numFmtId="0" fontId="5" fillId="3" borderId="0" xfId="0" applyFont="1" applyFill="1" applyAlignment="1">
      <alignment horizontal="center" vertical="center"/>
    </xf>
    <xf numFmtId="0" fontId="2" fillId="3" borderId="0" xfId="0" applyFont="1" applyFill="1" applyAlignment="1">
      <alignment horizontal="center"/>
    </xf>
    <xf numFmtId="49" fontId="13" fillId="0" borderId="0" xfId="0" applyNumberFormat="1" applyFont="1" applyAlignment="1">
      <alignment horizontal="center" vertical="center" wrapText="1"/>
    </xf>
    <xf numFmtId="166" fontId="15" fillId="3" borderId="0" xfId="0" applyNumberFormat="1" applyFont="1" applyFill="1" applyAlignment="1">
      <alignment horizontal="center"/>
    </xf>
    <xf numFmtId="0" fontId="5" fillId="3" borderId="15" xfId="0" applyFont="1" applyFill="1" applyBorder="1" applyAlignment="1">
      <alignment horizontal="center" vertical="center"/>
    </xf>
    <xf numFmtId="0" fontId="5" fillId="3" borderId="44" xfId="0" applyFont="1" applyFill="1" applyBorder="1" applyAlignment="1">
      <alignment horizontal="center" vertical="center"/>
    </xf>
    <xf numFmtId="49" fontId="13" fillId="0" borderId="19" xfId="0" applyNumberFormat="1" applyFont="1" applyBorder="1" applyAlignment="1">
      <alignment horizontal="center" vertical="center" wrapText="1"/>
    </xf>
    <xf numFmtId="0" fontId="13" fillId="3" borderId="53" xfId="0" applyFont="1" applyFill="1" applyBorder="1" applyAlignment="1">
      <alignment horizontal="center" vertical="center"/>
    </xf>
    <xf numFmtId="0" fontId="13" fillId="0" borderId="53" xfId="0" applyFont="1" applyBorder="1" applyAlignment="1">
      <alignment horizontal="center" vertical="center"/>
    </xf>
    <xf numFmtId="49" fontId="13" fillId="0" borderId="53" xfId="0" applyNumberFormat="1" applyFont="1" applyBorder="1" applyAlignment="1">
      <alignment horizontal="center" vertical="center" wrapText="1"/>
    </xf>
    <xf numFmtId="0" fontId="5" fillId="3" borderId="37" xfId="0" applyFont="1" applyFill="1" applyBorder="1" applyAlignment="1">
      <alignment horizontal="left" vertical="center"/>
    </xf>
    <xf numFmtId="0" fontId="2" fillId="0" borderId="43" xfId="0" applyFont="1" applyBorder="1" applyAlignment="1">
      <alignment horizontal="left"/>
    </xf>
    <xf numFmtId="49" fontId="13" fillId="0" borderId="38" xfId="0" applyNumberFormat="1" applyFont="1" applyBorder="1" applyAlignment="1">
      <alignment horizontal="center" vertical="center" wrapText="1"/>
    </xf>
    <xf numFmtId="0" fontId="15" fillId="0" borderId="43" xfId="0" applyFont="1" applyBorder="1" applyAlignment="1">
      <alignment horizontal="center"/>
    </xf>
    <xf numFmtId="0" fontId="13" fillId="0" borderId="41" xfId="0" applyFont="1" applyBorder="1" applyAlignment="1">
      <alignment horizontal="center" vertical="center"/>
    </xf>
    <xf numFmtId="49" fontId="13" fillId="0" borderId="43" xfId="0" applyNumberFormat="1" applyFont="1" applyBorder="1" applyAlignment="1">
      <alignment horizontal="center" vertical="center" wrapText="1"/>
    </xf>
    <xf numFmtId="164" fontId="6" fillId="0" borderId="42" xfId="0" applyNumberFormat="1" applyFont="1" applyBorder="1" applyAlignment="1">
      <alignment horizontal="center" vertical="center"/>
    </xf>
    <xf numFmtId="170" fontId="6" fillId="8" borderId="44" xfId="0" applyNumberFormat="1" applyFont="1" applyFill="1" applyBorder="1" applyAlignment="1">
      <alignment horizontal="center" vertical="center"/>
    </xf>
    <xf numFmtId="170" fontId="6" fillId="8" borderId="46" xfId="0" applyNumberFormat="1" applyFont="1" applyFill="1" applyBorder="1" applyAlignment="1">
      <alignment horizontal="center" vertical="center"/>
    </xf>
    <xf numFmtId="170" fontId="6" fillId="8" borderId="45" xfId="0" applyNumberFormat="1" applyFont="1" applyFill="1" applyBorder="1" applyAlignment="1">
      <alignment horizontal="center" vertical="center"/>
    </xf>
    <xf numFmtId="3" fontId="31" fillId="3" borderId="0" xfId="0" applyNumberFormat="1" applyFont="1" applyFill="1" applyAlignment="1">
      <alignment horizontal="center"/>
    </xf>
    <xf numFmtId="3" fontId="0" fillId="0" borderId="14" xfId="0" applyNumberFormat="1" applyBorder="1" applyAlignment="1">
      <alignment horizontal="center"/>
    </xf>
    <xf numFmtId="37" fontId="0" fillId="0" borderId="14" xfId="2" applyNumberFormat="1" applyFont="1" applyFill="1" applyBorder="1" applyAlignment="1">
      <alignment horizontal="center"/>
    </xf>
    <xf numFmtId="3" fontId="0" fillId="0" borderId="14" xfId="2" applyNumberFormat="1" applyFont="1" applyFill="1" applyBorder="1" applyAlignment="1">
      <alignment horizontal="center"/>
    </xf>
    <xf numFmtId="173" fontId="0" fillId="0" borderId="14" xfId="0" applyNumberFormat="1" applyBorder="1" applyAlignment="1">
      <alignment horizontal="center"/>
    </xf>
    <xf numFmtId="172" fontId="0" fillId="0" borderId="14" xfId="2" applyNumberFormat="1" applyFont="1" applyFill="1" applyBorder="1" applyAlignment="1">
      <alignment horizontal="center"/>
    </xf>
    <xf numFmtId="4" fontId="0" fillId="0" borderId="14" xfId="0" applyNumberFormat="1" applyBorder="1" applyAlignment="1">
      <alignment horizontal="center"/>
    </xf>
    <xf numFmtId="39" fontId="0" fillId="0" borderId="14" xfId="2" applyNumberFormat="1" applyFont="1" applyFill="1" applyBorder="1" applyAlignment="1">
      <alignment horizontal="center"/>
    </xf>
    <xf numFmtId="174" fontId="0" fillId="0" borderId="14" xfId="0" applyNumberFormat="1" applyBorder="1" applyAlignment="1">
      <alignment horizontal="center"/>
    </xf>
    <xf numFmtId="175" fontId="0" fillId="0" borderId="14" xfId="2" applyNumberFormat="1" applyFont="1" applyFill="1" applyBorder="1" applyAlignment="1">
      <alignment horizontal="center"/>
    </xf>
    <xf numFmtId="4" fontId="0" fillId="0" borderId="14" xfId="2" applyNumberFormat="1" applyFont="1" applyFill="1" applyBorder="1" applyAlignment="1">
      <alignment horizontal="center"/>
    </xf>
    <xf numFmtId="173" fontId="0" fillId="0" borderId="14" xfId="2" applyNumberFormat="1" applyFont="1" applyFill="1" applyBorder="1" applyAlignment="1">
      <alignment horizontal="center"/>
    </xf>
    <xf numFmtId="0" fontId="38" fillId="3" borderId="14" xfId="0" applyFont="1" applyFill="1" applyBorder="1" applyAlignment="1">
      <alignment horizontal="center"/>
    </xf>
    <xf numFmtId="174" fontId="0" fillId="0" borderId="14" xfId="2" applyNumberFormat="1" applyFont="1" applyFill="1" applyBorder="1" applyAlignment="1">
      <alignment horizontal="center"/>
    </xf>
    <xf numFmtId="3" fontId="0" fillId="0" borderId="0" xfId="0" applyNumberFormat="1"/>
    <xf numFmtId="3" fontId="0" fillId="3" borderId="0" xfId="0" applyNumberFormat="1" applyFill="1"/>
    <xf numFmtId="3" fontId="39" fillId="0" borderId="14" xfId="0" applyNumberFormat="1" applyFont="1" applyBorder="1" applyAlignment="1">
      <alignment horizontal="center" vertical="center"/>
    </xf>
    <xf numFmtId="0" fontId="40" fillId="3" borderId="0" xfId="0" applyFont="1" applyFill="1" applyAlignment="1">
      <alignment horizontal="center" wrapText="1"/>
    </xf>
    <xf numFmtId="173" fontId="39" fillId="0" borderId="14" xfId="0" applyNumberFormat="1" applyFont="1" applyBorder="1" applyAlignment="1">
      <alignment horizontal="center" vertical="center"/>
    </xf>
    <xf numFmtId="4" fontId="39" fillId="0" borderId="14" xfId="0" applyNumberFormat="1" applyFont="1" applyBorder="1" applyAlignment="1">
      <alignment horizontal="center" vertical="center"/>
    </xf>
    <xf numFmtId="174" fontId="39" fillId="0" borderId="14" xfId="0" applyNumberFormat="1" applyFont="1" applyBorder="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quotePrefix="1" applyFont="1" applyAlignment="1">
      <alignment horizontal="center"/>
    </xf>
    <xf numFmtId="0" fontId="3" fillId="0" borderId="0" xfId="0" applyFont="1" applyAlignment="1">
      <alignment vertical="center"/>
    </xf>
    <xf numFmtId="0" fontId="41" fillId="0" borderId="0" xfId="0" applyFont="1" applyAlignment="1">
      <alignment horizontal="left" vertical="center" wrapText="1" indent="5"/>
    </xf>
    <xf numFmtId="0" fontId="35" fillId="3" borderId="6" xfId="0" applyFont="1" applyFill="1" applyBorder="1" applyAlignment="1">
      <alignment horizontal="center" vertical="center"/>
    </xf>
    <xf numFmtId="0" fontId="36" fillId="0" borderId="57" xfId="0" applyFont="1" applyBorder="1" applyAlignment="1">
      <alignment wrapText="1"/>
    </xf>
    <xf numFmtId="0" fontId="36" fillId="0" borderId="28" xfId="0" applyFont="1" applyBorder="1" applyAlignment="1">
      <alignment wrapText="1"/>
    </xf>
    <xf numFmtId="0" fontId="36" fillId="0" borderId="46" xfId="0" applyFont="1" applyBorder="1" applyAlignment="1">
      <alignment horizontal="left" vertical="center" wrapText="1"/>
    </xf>
    <xf numFmtId="0" fontId="6" fillId="0" borderId="16" xfId="0" applyFont="1" applyBorder="1" applyAlignment="1">
      <alignment vertical="center"/>
    </xf>
    <xf numFmtId="0" fontId="6" fillId="0" borderId="23" xfId="0" applyFont="1" applyBorder="1" applyAlignment="1">
      <alignment vertical="center"/>
    </xf>
    <xf numFmtId="0" fontId="6" fillId="0" borderId="14" xfId="0" applyFont="1" applyBorder="1" applyAlignment="1">
      <alignment vertical="center"/>
    </xf>
    <xf numFmtId="0" fontId="6" fillId="0" borderId="28" xfId="0" applyFont="1" applyBorder="1" applyAlignment="1">
      <alignment vertical="center"/>
    </xf>
    <xf numFmtId="0" fontId="6" fillId="0" borderId="46" xfId="0" applyFont="1" applyBorder="1" applyAlignment="1">
      <alignment vertical="center"/>
    </xf>
    <xf numFmtId="0" fontId="35" fillId="3" borderId="18" xfId="0" applyFont="1" applyFill="1" applyBorder="1" applyAlignment="1">
      <alignment horizontal="center" vertical="center"/>
    </xf>
    <xf numFmtId="0" fontId="46" fillId="9" borderId="58" xfId="3" applyFont="1" applyFill="1" applyBorder="1"/>
    <xf numFmtId="0" fontId="46" fillId="9" borderId="53" xfId="3" applyFont="1" applyFill="1" applyBorder="1"/>
    <xf numFmtId="0" fontId="47" fillId="9" borderId="0" xfId="3" applyFont="1" applyFill="1" applyAlignment="1">
      <alignment horizontal="center"/>
    </xf>
    <xf numFmtId="0" fontId="46" fillId="9" borderId="53" xfId="3" applyFont="1" applyFill="1" applyBorder="1" applyAlignment="1">
      <alignment horizontal="center"/>
    </xf>
    <xf numFmtId="0" fontId="0" fillId="9" borderId="0" xfId="0" applyFill="1" applyAlignment="1">
      <alignment horizontal="center"/>
    </xf>
    <xf numFmtId="0" fontId="46" fillId="9" borderId="30" xfId="3" applyFont="1" applyFill="1" applyBorder="1" applyAlignment="1">
      <alignment horizontal="center"/>
    </xf>
    <xf numFmtId="0" fontId="46" fillId="9" borderId="48" xfId="3" applyFont="1" applyFill="1" applyBorder="1" applyAlignment="1">
      <alignment horizontal="center"/>
    </xf>
    <xf numFmtId="0" fontId="48" fillId="4" borderId="53" xfId="3" applyFont="1" applyFill="1" applyBorder="1" applyAlignment="1">
      <alignment horizontal="center"/>
    </xf>
    <xf numFmtId="3" fontId="49" fillId="4" borderId="0" xfId="0" applyNumberFormat="1" applyFont="1" applyFill="1" applyAlignment="1">
      <alignment horizontal="center"/>
    </xf>
    <xf numFmtId="3" fontId="0" fillId="4" borderId="0" xfId="0" applyNumberFormat="1" applyFill="1" applyAlignment="1">
      <alignment horizontal="center"/>
    </xf>
    <xf numFmtId="166" fontId="0" fillId="4" borderId="0" xfId="0" applyNumberFormat="1" applyFill="1" applyAlignment="1">
      <alignment horizontal="center"/>
    </xf>
    <xf numFmtId="1" fontId="0" fillId="4" borderId="0" xfId="0" applyNumberFormat="1" applyFill="1" applyAlignment="1">
      <alignment horizontal="center"/>
    </xf>
    <xf numFmtId="0" fontId="54" fillId="11" borderId="14" xfId="0" applyFont="1" applyFill="1" applyBorder="1"/>
    <xf numFmtId="0" fontId="55" fillId="0" borderId="0" xfId="0" applyFont="1"/>
    <xf numFmtId="0" fontId="54" fillId="11" borderId="14" xfId="3" applyFont="1" applyFill="1" applyBorder="1" applyAlignment="1">
      <alignment horizontal="center"/>
    </xf>
    <xf numFmtId="0" fontId="54" fillId="11" borderId="14" xfId="0" applyFont="1" applyFill="1" applyBorder="1" applyAlignment="1">
      <alignment horizontal="center"/>
    </xf>
    <xf numFmtId="164" fontId="55" fillId="0" borderId="14" xfId="0" applyNumberFormat="1" applyFont="1" applyBorder="1" applyAlignment="1">
      <alignment horizontal="center"/>
    </xf>
    <xf numFmtId="167" fontId="55" fillId="0" borderId="14" xfId="0" applyNumberFormat="1" applyFont="1" applyBorder="1" applyAlignment="1">
      <alignment horizontal="center"/>
    </xf>
    <xf numFmtId="168" fontId="55" fillId="0" borderId="14" xfId="0" applyNumberFormat="1" applyFont="1" applyBorder="1" applyAlignment="1">
      <alignment horizontal="center"/>
    </xf>
    <xf numFmtId="0" fontId="55" fillId="10" borderId="14" xfId="0" applyFont="1" applyFill="1" applyBorder="1"/>
    <xf numFmtId="0" fontId="55" fillId="0" borderId="14" xfId="0" applyFont="1" applyBorder="1"/>
    <xf numFmtId="0" fontId="55" fillId="9" borderId="14" xfId="0" applyFont="1" applyFill="1" applyBorder="1" applyAlignment="1">
      <alignment horizontal="center"/>
    </xf>
    <xf numFmtId="0" fontId="56" fillId="4" borderId="14" xfId="3" applyFont="1" applyFill="1" applyBorder="1" applyAlignment="1">
      <alignment horizontal="center"/>
    </xf>
    <xf numFmtId="164" fontId="55" fillId="4" borderId="14" xfId="0" applyNumberFormat="1" applyFont="1" applyFill="1" applyBorder="1" applyAlignment="1">
      <alignment horizontal="center"/>
    </xf>
    <xf numFmtId="167" fontId="55" fillId="4" borderId="14" xfId="0" applyNumberFormat="1" applyFont="1" applyFill="1" applyBorder="1" applyAlignment="1">
      <alignment horizontal="center"/>
    </xf>
    <xf numFmtId="168" fontId="55" fillId="4" borderId="14" xfId="0" applyNumberFormat="1" applyFont="1" applyFill="1" applyBorder="1" applyAlignment="1">
      <alignment horizontal="center"/>
    </xf>
    <xf numFmtId="3" fontId="55" fillId="4" borderId="14" xfId="0" applyNumberFormat="1" applyFont="1" applyFill="1" applyBorder="1" applyAlignment="1">
      <alignment horizontal="center"/>
    </xf>
    <xf numFmtId="166" fontId="55" fillId="4" borderId="14" xfId="0" applyNumberFormat="1" applyFont="1" applyFill="1" applyBorder="1" applyAlignment="1">
      <alignment horizontal="center"/>
    </xf>
    <xf numFmtId="2" fontId="55" fillId="4" borderId="14" xfId="0" applyNumberFormat="1" applyFont="1" applyFill="1" applyBorder="1" applyAlignment="1">
      <alignment horizontal="center"/>
    </xf>
    <xf numFmtId="0" fontId="58" fillId="9" borderId="14" xfId="3" applyFont="1" applyFill="1" applyBorder="1"/>
    <xf numFmtId="0" fontId="56" fillId="10" borderId="14" xfId="3" applyFont="1" applyFill="1" applyBorder="1" applyAlignment="1">
      <alignment horizontal="center"/>
    </xf>
    <xf numFmtId="1" fontId="55" fillId="10" borderId="14" xfId="0" applyNumberFormat="1" applyFont="1" applyFill="1" applyBorder="1" applyAlignment="1">
      <alignment horizontal="center"/>
    </xf>
    <xf numFmtId="166" fontId="55" fillId="0" borderId="14" xfId="0" applyNumberFormat="1" applyFont="1" applyBorder="1"/>
    <xf numFmtId="2" fontId="55" fillId="0" borderId="14" xfId="0" applyNumberFormat="1" applyFont="1" applyBorder="1"/>
    <xf numFmtId="165" fontId="55" fillId="0" borderId="14" xfId="0" applyNumberFormat="1" applyFont="1" applyBorder="1"/>
    <xf numFmtId="0" fontId="60" fillId="0" borderId="0" xfId="0" applyFont="1"/>
    <xf numFmtId="0" fontId="55" fillId="0" borderId="14" xfId="3" applyFont="1" applyBorder="1" applyAlignment="1">
      <alignment horizontal="center"/>
    </xf>
    <xf numFmtId="0" fontId="61" fillId="11" borderId="14" xfId="3" applyFont="1" applyFill="1" applyBorder="1" applyAlignment="1">
      <alignment horizontal="center"/>
    </xf>
    <xf numFmtId="0" fontId="61" fillId="11" borderId="14" xfId="0" applyFont="1" applyFill="1" applyBorder="1" applyAlignment="1">
      <alignment horizontal="center"/>
    </xf>
    <xf numFmtId="0" fontId="11" fillId="0" borderId="14" xfId="3" applyFont="1" applyBorder="1" applyAlignment="1">
      <alignment horizontal="center"/>
    </xf>
    <xf numFmtId="166" fontId="11" fillId="0" borderId="14" xfId="0" applyNumberFormat="1" applyFont="1" applyBorder="1"/>
    <xf numFmtId="164" fontId="11" fillId="0" borderId="14" xfId="0" applyNumberFormat="1" applyFont="1" applyBorder="1" applyAlignment="1">
      <alignment horizontal="center"/>
    </xf>
    <xf numFmtId="2" fontId="11" fillId="0" borderId="14" xfId="0" applyNumberFormat="1" applyFont="1" applyBorder="1"/>
    <xf numFmtId="165" fontId="11" fillId="0" borderId="14" xfId="0" applyNumberFormat="1" applyFont="1" applyBorder="1"/>
    <xf numFmtId="166" fontId="6" fillId="8" borderId="4" xfId="0" applyNumberFormat="1" applyFont="1" applyFill="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164" fontId="6" fillId="8" borderId="4" xfId="0" applyNumberFormat="1" applyFont="1" applyFill="1" applyBorder="1" applyAlignment="1">
      <alignment horizontal="center" vertical="center" wrapText="1"/>
    </xf>
    <xf numFmtId="164" fontId="6" fillId="8" borderId="0" xfId="0" applyNumberFormat="1" applyFont="1" applyFill="1" applyAlignment="1">
      <alignment horizontal="center" vertical="center" wrapText="1"/>
    </xf>
    <xf numFmtId="0" fontId="6" fillId="0" borderId="4" xfId="0" applyFont="1" applyBorder="1" applyAlignment="1">
      <alignment horizontal="center" vertical="center"/>
    </xf>
    <xf numFmtId="0" fontId="6" fillId="0" borderId="0" xfId="0" applyFont="1" applyAlignment="1">
      <alignment horizontal="center" vertical="center"/>
    </xf>
    <xf numFmtId="2" fontId="6" fillId="8" borderId="4" xfId="0" applyNumberFormat="1" applyFont="1" applyFill="1" applyBorder="1" applyAlignment="1">
      <alignment horizontal="center" vertical="center" wrapText="1"/>
    </xf>
    <xf numFmtId="0" fontId="5" fillId="3" borderId="25" xfId="0" applyFont="1" applyFill="1" applyBorder="1" applyAlignment="1">
      <alignment horizontal="center" vertical="center"/>
    </xf>
    <xf numFmtId="165" fontId="6" fillId="8" borderId="4" xfId="0" applyNumberFormat="1" applyFont="1" applyFill="1" applyBorder="1" applyAlignment="1">
      <alignment horizontal="center" vertical="center" wrapText="1"/>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31" fillId="3" borderId="0" xfId="0" applyFont="1" applyFill="1" applyAlignment="1">
      <alignment horizontal="center"/>
    </xf>
    <xf numFmtId="0" fontId="2" fillId="4" borderId="14" xfId="0" applyFont="1" applyFill="1" applyBorder="1" applyAlignment="1">
      <alignment horizontal="center"/>
    </xf>
    <xf numFmtId="0" fontId="2" fillId="4" borderId="14" xfId="0" applyFont="1" applyFill="1" applyBorder="1" applyAlignment="1">
      <alignment horizontal="center" wrapText="1"/>
    </xf>
    <xf numFmtId="0" fontId="0" fillId="0" borderId="14" xfId="0" applyBorder="1" applyAlignment="1">
      <alignment horizontal="center"/>
    </xf>
    <xf numFmtId="0" fontId="46" fillId="9" borderId="0" xfId="3" applyFont="1" applyFill="1" applyAlignment="1">
      <alignment horizontal="center"/>
    </xf>
    <xf numFmtId="1" fontId="54" fillId="11" borderId="14" xfId="0" applyNumberFormat="1" applyFont="1" applyFill="1" applyBorder="1" applyAlignment="1">
      <alignment horizontal="center"/>
    </xf>
    <xf numFmtId="0" fontId="58" fillId="9" borderId="14" xfId="3" applyFont="1" applyFill="1" applyBorder="1" applyAlignment="1">
      <alignment horizontal="center"/>
    </xf>
    <xf numFmtId="0" fontId="56" fillId="0" borderId="14" xfId="3" applyFont="1" applyBorder="1" applyAlignment="1">
      <alignment horizontal="center"/>
    </xf>
    <xf numFmtId="0" fontId="11" fillId="0" borderId="14" xfId="0" applyFont="1" applyBorder="1"/>
    <xf numFmtId="0" fontId="36" fillId="0" borderId="0" xfId="0" applyFont="1" applyAlignment="1">
      <alignment vertical="center"/>
    </xf>
    <xf numFmtId="0" fontId="43" fillId="0" borderId="0" xfId="0" applyFont="1" applyAlignment="1">
      <alignment vertical="center"/>
    </xf>
    <xf numFmtId="0" fontId="36" fillId="0" borderId="0" xfId="0" applyFont="1" applyAlignment="1">
      <alignment vertical="center" wrapText="1"/>
    </xf>
    <xf numFmtId="0" fontId="63" fillId="0" borderId="0" xfId="4" applyFill="1" applyAlignment="1">
      <alignment vertical="center" wrapText="1"/>
    </xf>
    <xf numFmtId="0" fontId="38" fillId="0" borderId="0" xfId="0" applyFont="1"/>
    <xf numFmtId="0" fontId="3" fillId="0" borderId="14" xfId="0" applyFont="1" applyBorder="1" applyAlignment="1">
      <alignment horizontal="left"/>
    </xf>
    <xf numFmtId="49" fontId="3" fillId="0" borderId="14" xfId="0" applyNumberFormat="1" applyFont="1" applyBorder="1" applyAlignment="1">
      <alignment horizontal="left"/>
    </xf>
    <xf numFmtId="0" fontId="0" fillId="0" borderId="14" xfId="0" applyBorder="1" applyAlignment="1">
      <alignment horizontal="left"/>
    </xf>
    <xf numFmtId="3" fontId="0" fillId="0" borderId="14" xfId="0" applyNumberFormat="1" applyBorder="1" applyAlignment="1">
      <alignment horizontal="center" vertical="center"/>
    </xf>
    <xf numFmtId="0" fontId="13" fillId="0" borderId="38" xfId="0" applyFont="1" applyBorder="1" applyAlignment="1">
      <alignment horizontal="center" vertical="center" wrapText="1"/>
    </xf>
    <xf numFmtId="176" fontId="6" fillId="0" borderId="28" xfId="2" applyNumberFormat="1" applyFont="1" applyFill="1" applyBorder="1" applyAlignment="1">
      <alignment horizontal="center" vertical="center" wrapText="1"/>
    </xf>
    <xf numFmtId="177" fontId="36" fillId="0" borderId="16" xfId="2" applyNumberFormat="1" applyFont="1" applyFill="1" applyBorder="1" applyAlignment="1">
      <alignment horizontal="center" vertical="center" wrapText="1"/>
    </xf>
    <xf numFmtId="168" fontId="36" fillId="0" borderId="17" xfId="0" applyNumberFormat="1" applyFont="1" applyBorder="1" applyAlignment="1">
      <alignment horizontal="center" vertical="center"/>
    </xf>
    <xf numFmtId="177" fontId="6" fillId="0" borderId="14" xfId="2" applyNumberFormat="1" applyFont="1" applyFill="1" applyBorder="1" applyAlignment="1">
      <alignment horizontal="center" vertical="center" wrapText="1"/>
    </xf>
    <xf numFmtId="167" fontId="6" fillId="0" borderId="17" xfId="0" applyNumberFormat="1" applyFont="1" applyBorder="1" applyAlignment="1">
      <alignment horizontal="center" vertical="center"/>
    </xf>
    <xf numFmtId="39" fontId="6" fillId="0" borderId="46" xfId="2" applyNumberFormat="1" applyFont="1" applyFill="1" applyBorder="1" applyAlignment="1">
      <alignment horizontal="center" vertical="center" wrapText="1"/>
    </xf>
    <xf numFmtId="170" fontId="2" fillId="8" borderId="8" xfId="0" applyNumberFormat="1" applyFont="1" applyFill="1" applyBorder="1" applyAlignment="1">
      <alignment horizontal="center" vertical="center"/>
    </xf>
    <xf numFmtId="178" fontId="2" fillId="8" borderId="7" xfId="0" applyNumberFormat="1" applyFont="1" applyFill="1" applyBorder="1" applyAlignment="1">
      <alignment horizontal="center" vertical="center"/>
    </xf>
    <xf numFmtId="178" fontId="3" fillId="8" borderId="2" xfId="0" applyNumberFormat="1" applyFont="1" applyFill="1" applyBorder="1" applyAlignment="1">
      <alignment horizontal="center"/>
    </xf>
    <xf numFmtId="170" fontId="3" fillId="8" borderId="5" xfId="0" applyNumberFormat="1" applyFont="1" applyFill="1" applyBorder="1" applyAlignment="1">
      <alignment horizontal="center"/>
    </xf>
    <xf numFmtId="0" fontId="6" fillId="8" borderId="5" xfId="0" quotePrefix="1" applyFont="1" applyFill="1" applyBorder="1" applyAlignment="1">
      <alignment horizontal="center" vertical="center"/>
    </xf>
    <xf numFmtId="178" fontId="3" fillId="8" borderId="0" xfId="0" applyNumberFormat="1" applyFont="1" applyFill="1" applyAlignment="1">
      <alignment horizontal="center"/>
    </xf>
    <xf numFmtId="0" fontId="3" fillId="9" borderId="6" xfId="0" applyFont="1" applyFill="1" applyBorder="1"/>
    <xf numFmtId="0" fontId="5" fillId="9" borderId="7" xfId="0" applyFont="1" applyFill="1" applyBorder="1" applyAlignment="1">
      <alignment vertical="center"/>
    </xf>
    <xf numFmtId="0" fontId="3" fillId="9" borderId="7" xfId="0" applyFont="1" applyFill="1" applyBorder="1"/>
    <xf numFmtId="1" fontId="2" fillId="9" borderId="7" xfId="0" applyNumberFormat="1" applyFont="1" applyFill="1" applyBorder="1" applyAlignment="1">
      <alignment horizontal="center" vertical="center"/>
    </xf>
    <xf numFmtId="1" fontId="2" fillId="9" borderId="7" xfId="0" applyNumberFormat="1" applyFont="1" applyFill="1" applyBorder="1" applyAlignment="1">
      <alignment horizontal="center"/>
    </xf>
    <xf numFmtId="0" fontId="2" fillId="9" borderId="7" xfId="0" applyFont="1" applyFill="1" applyBorder="1" applyAlignment="1">
      <alignment vertical="center"/>
    </xf>
    <xf numFmtId="0" fontId="5" fillId="9" borderId="7" xfId="0" applyFont="1" applyFill="1" applyBorder="1" applyAlignment="1">
      <alignment horizontal="center" vertical="center"/>
    </xf>
    <xf numFmtId="1" fontId="2" fillId="9" borderId="8" xfId="0" applyNumberFormat="1" applyFont="1" applyFill="1" applyBorder="1" applyAlignment="1">
      <alignment horizontal="center"/>
    </xf>
    <xf numFmtId="11" fontId="6" fillId="8" borderId="5" xfId="0" applyNumberFormat="1" applyFont="1" applyFill="1" applyBorder="1" applyAlignment="1">
      <alignment horizontal="center" vertical="center"/>
    </xf>
    <xf numFmtId="11" fontId="6" fillId="8" borderId="0" xfId="0" applyNumberFormat="1" applyFont="1" applyFill="1" applyAlignment="1">
      <alignment horizontal="center" vertical="center" wrapText="1"/>
    </xf>
    <xf numFmtId="11" fontId="6" fillId="8" borderId="0" xfId="0" applyNumberFormat="1" applyFont="1" applyFill="1" applyAlignment="1">
      <alignment horizontal="center" vertical="center"/>
    </xf>
    <xf numFmtId="11" fontId="3" fillId="8" borderId="3" xfId="0" applyNumberFormat="1" applyFont="1" applyFill="1" applyBorder="1" applyAlignment="1">
      <alignment horizontal="center"/>
    </xf>
    <xf numFmtId="11" fontId="2" fillId="8" borderId="8" xfId="0" applyNumberFormat="1" applyFont="1" applyFill="1" applyBorder="1" applyAlignment="1">
      <alignment horizontal="center" vertical="center"/>
    </xf>
    <xf numFmtId="11" fontId="3" fillId="8" borderId="0" xfId="0" applyNumberFormat="1" applyFont="1" applyFill="1" applyAlignment="1">
      <alignment horizontal="center"/>
    </xf>
    <xf numFmtId="11" fontId="2" fillId="8" borderId="7" xfId="0" applyNumberFormat="1" applyFont="1" applyFill="1" applyBorder="1" applyAlignment="1">
      <alignment horizontal="center" vertical="center"/>
    </xf>
    <xf numFmtId="11" fontId="6" fillId="8" borderId="4" xfId="0" applyNumberFormat="1" applyFont="1" applyFill="1" applyBorder="1" applyAlignment="1">
      <alignment horizontal="center" vertical="center" wrapText="1"/>
    </xf>
    <xf numFmtId="11" fontId="6" fillId="9" borderId="10" xfId="0" applyNumberFormat="1" applyFont="1" applyFill="1" applyBorder="1" applyAlignment="1">
      <alignment vertical="center"/>
    </xf>
    <xf numFmtId="11" fontId="6" fillId="9" borderId="0" xfId="0" applyNumberFormat="1" applyFont="1" applyFill="1" applyAlignment="1">
      <alignment horizontal="center" vertical="center"/>
    </xf>
    <xf numFmtId="11" fontId="3" fillId="8" borderId="2" xfId="0" applyNumberFormat="1" applyFont="1" applyFill="1" applyBorder="1" applyAlignment="1">
      <alignment horizontal="center"/>
    </xf>
    <xf numFmtId="11" fontId="3" fillId="8" borderId="5" xfId="0" applyNumberFormat="1" applyFont="1" applyFill="1" applyBorder="1" applyAlignment="1">
      <alignment horizontal="center"/>
    </xf>
    <xf numFmtId="0" fontId="31" fillId="3" borderId="27" xfId="0" applyFont="1" applyFill="1" applyBorder="1" applyAlignment="1">
      <alignment horizontal="center" vertical="center"/>
    </xf>
    <xf numFmtId="0" fontId="31" fillId="3" borderId="26" xfId="0" applyFont="1" applyFill="1" applyBorder="1" applyAlignment="1">
      <alignment horizontal="center" vertical="center"/>
    </xf>
    <xf numFmtId="0" fontId="31" fillId="3" borderId="25" xfId="0" applyFont="1" applyFill="1" applyBorder="1" applyAlignment="1">
      <alignment horizontal="center" vertical="center"/>
    </xf>
    <xf numFmtId="0" fontId="32" fillId="0" borderId="27" xfId="0" applyFont="1" applyBorder="1" applyAlignment="1">
      <alignment horizontal="center" vertical="center"/>
    </xf>
    <xf numFmtId="0" fontId="32" fillId="0" borderId="26" xfId="0" applyFont="1" applyBorder="1" applyAlignment="1">
      <alignment horizontal="center" vertical="center"/>
    </xf>
    <xf numFmtId="0" fontId="32" fillId="0" borderId="25" xfId="0" applyFont="1" applyBorder="1" applyAlignment="1">
      <alignment horizontal="center" vertical="center"/>
    </xf>
    <xf numFmtId="0" fontId="23" fillId="0" borderId="9" xfId="0" applyFont="1" applyBorder="1" applyAlignment="1">
      <alignment horizontal="center" vertical="center" wrapText="1"/>
    </xf>
    <xf numFmtId="0" fontId="23" fillId="0" borderId="34" xfId="0" applyFont="1" applyBorder="1" applyAlignment="1">
      <alignment horizontal="center" vertical="center" wrapText="1"/>
    </xf>
    <xf numFmtId="0" fontId="31" fillId="13" borderId="0" xfId="0" applyFont="1" applyFill="1" applyAlignment="1">
      <alignment horizontal="center" vertical="center" wrapText="1"/>
    </xf>
    <xf numFmtId="0" fontId="35" fillId="3" borderId="26" xfId="0" applyFont="1" applyFill="1" applyBorder="1" applyAlignment="1">
      <alignment horizontal="center" vertical="center"/>
    </xf>
    <xf numFmtId="0" fontId="35" fillId="3" borderId="25" xfId="0" applyFont="1" applyFill="1" applyBorder="1" applyAlignment="1">
      <alignment horizontal="center" vertical="center"/>
    </xf>
    <xf numFmtId="0" fontId="33" fillId="3" borderId="26" xfId="0" applyFont="1" applyFill="1" applyBorder="1" applyAlignment="1">
      <alignment horizontal="center" vertical="center"/>
    </xf>
    <xf numFmtId="0" fontId="33" fillId="3" borderId="25" xfId="0" applyFont="1" applyFill="1" applyBorder="1" applyAlignment="1">
      <alignment horizontal="center" vertical="center"/>
    </xf>
    <xf numFmtId="0" fontId="22" fillId="0" borderId="0" xfId="0" applyFont="1" applyAlignment="1">
      <alignment horizontal="left" vertical="center"/>
    </xf>
    <xf numFmtId="0" fontId="24" fillId="9" borderId="4" xfId="0" applyFont="1" applyFill="1" applyBorder="1" applyAlignment="1">
      <alignment horizontal="center" vertical="center" wrapText="1"/>
    </xf>
    <xf numFmtId="0" fontId="24" fillId="9" borderId="6" xfId="0" applyFont="1" applyFill="1" applyBorder="1" applyAlignment="1">
      <alignment horizontal="center" vertical="center" wrapText="1"/>
    </xf>
    <xf numFmtId="0" fontId="22" fillId="9" borderId="31" xfId="0" applyFont="1" applyFill="1" applyBorder="1" applyAlignment="1">
      <alignment horizontal="center" vertical="center" wrapText="1"/>
    </xf>
    <xf numFmtId="0" fontId="22" fillId="9" borderId="39" xfId="0" applyFont="1" applyFill="1" applyBorder="1" applyAlignment="1">
      <alignment horizontal="center" vertical="center" wrapText="1"/>
    </xf>
    <xf numFmtId="0" fontId="2" fillId="9" borderId="50" xfId="0" applyFont="1" applyFill="1" applyBorder="1" applyAlignment="1">
      <alignment horizontal="center" vertical="center" wrapText="1"/>
    </xf>
    <xf numFmtId="0" fontId="2" fillId="9" borderId="35" xfId="0" applyFont="1" applyFill="1" applyBorder="1" applyAlignment="1">
      <alignment horizontal="center" vertical="center" wrapText="1"/>
    </xf>
    <xf numFmtId="0" fontId="5" fillId="9" borderId="35" xfId="0" applyFont="1" applyFill="1" applyBorder="1" applyAlignment="1">
      <alignment horizontal="center" vertical="center" wrapText="1"/>
    </xf>
    <xf numFmtId="0" fontId="5" fillId="9" borderId="20" xfId="0" applyFont="1" applyFill="1" applyBorder="1" applyAlignment="1">
      <alignment horizontal="center" vertical="center"/>
    </xf>
    <xf numFmtId="0" fontId="25" fillId="9" borderId="23" xfId="0" applyFont="1" applyFill="1" applyBorder="1" applyAlignment="1">
      <alignment horizontal="center" vertical="center"/>
    </xf>
    <xf numFmtId="0" fontId="25" fillId="9" borderId="24" xfId="0" applyFont="1" applyFill="1" applyBorder="1" applyAlignment="1">
      <alignment horizontal="center" vertical="center"/>
    </xf>
    <xf numFmtId="0" fontId="25" fillId="9" borderId="36" xfId="0" applyFont="1" applyFill="1" applyBorder="1" applyAlignment="1">
      <alignment horizontal="center" vertical="center" wrapText="1"/>
    </xf>
    <xf numFmtId="0" fontId="25" fillId="9" borderId="31"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2" fillId="9" borderId="15" xfId="0" applyFont="1" applyFill="1" applyBorder="1" applyAlignment="1">
      <alignment horizontal="center" vertical="center" wrapText="1"/>
    </xf>
    <xf numFmtId="0" fontId="22" fillId="9" borderId="55" xfId="0" applyFont="1" applyFill="1" applyBorder="1" applyAlignment="1">
      <alignment horizontal="center" vertical="center" wrapText="1"/>
    </xf>
    <xf numFmtId="0" fontId="22" fillId="9" borderId="16" xfId="0" applyFont="1" applyFill="1" applyBorder="1" applyAlignment="1">
      <alignment horizontal="center" vertical="center" wrapText="1"/>
    </xf>
    <xf numFmtId="0" fontId="22" fillId="9" borderId="17" xfId="0" applyFont="1" applyFill="1" applyBorder="1" applyAlignment="1">
      <alignment horizontal="center" vertical="center" wrapText="1"/>
    </xf>
    <xf numFmtId="0" fontId="22" fillId="9" borderId="19" xfId="0" applyFont="1" applyFill="1" applyBorder="1" applyAlignment="1">
      <alignment horizontal="center" vertical="center" wrapText="1"/>
    </xf>
    <xf numFmtId="0" fontId="22" fillId="9" borderId="35" xfId="0" applyFont="1" applyFill="1" applyBorder="1" applyAlignment="1">
      <alignment horizontal="center" vertical="center" wrapText="1"/>
    </xf>
    <xf numFmtId="0" fontId="22" fillId="9" borderId="20" xfId="0" applyFont="1" applyFill="1" applyBorder="1" applyAlignment="1">
      <alignment horizontal="center" vertical="center" wrapText="1"/>
    </xf>
    <xf numFmtId="0" fontId="22" fillId="9" borderId="21" xfId="0" applyFont="1" applyFill="1" applyBorder="1" applyAlignment="1">
      <alignment horizontal="center" vertical="center" wrapText="1"/>
    </xf>
    <xf numFmtId="0" fontId="5" fillId="3" borderId="22" xfId="0" applyFont="1" applyFill="1" applyBorder="1" applyAlignment="1">
      <alignment horizontal="center" vertical="center"/>
    </xf>
    <xf numFmtId="0" fontId="5" fillId="3" borderId="56"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11" fontId="6" fillId="8" borderId="4" xfId="0" applyNumberFormat="1" applyFont="1" applyFill="1" applyBorder="1" applyAlignment="1">
      <alignment horizontal="center" vertical="center" wrapText="1"/>
    </xf>
    <xf numFmtId="11" fontId="6" fillId="8" borderId="0" xfId="0" applyNumberFormat="1" applyFont="1" applyFill="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165" fontId="6" fillId="8" borderId="6" xfId="0" applyNumberFormat="1" applyFont="1" applyFill="1" applyBorder="1" applyAlignment="1">
      <alignment horizontal="center" vertical="center" wrapText="1"/>
    </xf>
    <xf numFmtId="165" fontId="6" fillId="8" borderId="7" xfId="0" applyNumberFormat="1" applyFont="1" applyFill="1" applyBorder="1" applyAlignment="1">
      <alignment horizontal="center" vertical="center" wrapText="1"/>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2" xfId="0" applyFont="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5"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30" xfId="0" applyFont="1" applyFill="1" applyBorder="1" applyAlignment="1">
      <alignment horizontal="center" vertical="center"/>
    </xf>
    <xf numFmtId="0" fontId="2" fillId="3" borderId="27"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24" fillId="0" borderId="2" xfId="0" applyFont="1" applyBorder="1" applyAlignment="1">
      <alignment horizontal="center" vertical="center"/>
    </xf>
    <xf numFmtId="0" fontId="24" fillId="0" borderId="0" xfId="0" applyFont="1" applyAlignment="1">
      <alignment horizontal="center" vertical="center"/>
    </xf>
    <xf numFmtId="0" fontId="24" fillId="0" borderId="7" xfId="0" applyFont="1" applyBorder="1" applyAlignment="1">
      <alignment horizontal="center" vertical="center"/>
    </xf>
    <xf numFmtId="0" fontId="21" fillId="3" borderId="27" xfId="0" applyFont="1" applyFill="1" applyBorder="1" applyAlignment="1">
      <alignment horizontal="center" vertical="center"/>
    </xf>
    <xf numFmtId="0" fontId="21" fillId="3" borderId="25"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4" xfId="0" applyFont="1" applyFill="1" applyBorder="1" applyAlignment="1">
      <alignment horizontal="center" vertical="center"/>
    </xf>
    <xf numFmtId="0" fontId="21" fillId="3" borderId="6" xfId="0" applyFont="1" applyFill="1" applyBorder="1" applyAlignment="1">
      <alignment horizontal="center" vertical="center"/>
    </xf>
    <xf numFmtId="0" fontId="13" fillId="0" borderId="18" xfId="0" applyFont="1" applyBorder="1" applyAlignment="1">
      <alignment horizontal="center" vertical="center"/>
    </xf>
    <xf numFmtId="0" fontId="13" fillId="0" borderId="29" xfId="0" applyFont="1" applyBorder="1" applyAlignment="1">
      <alignment horizontal="center" vertical="center"/>
    </xf>
    <xf numFmtId="0" fontId="13" fillId="0" borderId="19" xfId="0" applyFont="1" applyBorder="1" applyAlignment="1">
      <alignment horizontal="center" vertical="center"/>
    </xf>
    <xf numFmtId="0" fontId="13" fillId="0" borderId="49"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5" fillId="0" borderId="27"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5" xfId="0" applyFont="1" applyBorder="1" applyAlignment="1">
      <alignment horizontal="center" vertical="center" wrapText="1"/>
    </xf>
    <xf numFmtId="0" fontId="10" fillId="0" borderId="13" xfId="0" applyFont="1" applyBorder="1" applyAlignment="1">
      <alignment horizontal="center"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21" fillId="3" borderId="26" xfId="0" applyFont="1" applyFill="1" applyBorder="1" applyAlignment="1">
      <alignment horizontal="center" vertical="center"/>
    </xf>
    <xf numFmtId="0" fontId="31" fillId="3" borderId="0" xfId="0" applyFont="1" applyFill="1" applyAlignment="1">
      <alignment horizontal="center"/>
    </xf>
    <xf numFmtId="0" fontId="2" fillId="4" borderId="14" xfId="0" applyFont="1" applyFill="1" applyBorder="1" applyAlignment="1">
      <alignment horizontal="center"/>
    </xf>
    <xf numFmtId="0" fontId="2" fillId="4" borderId="14" xfId="0" applyFont="1" applyFill="1" applyBorder="1" applyAlignment="1">
      <alignment horizontal="center" wrapText="1"/>
    </xf>
    <xf numFmtId="3" fontId="2" fillId="4" borderId="14" xfId="0" applyNumberFormat="1" applyFont="1" applyFill="1" applyBorder="1" applyAlignment="1">
      <alignment horizontal="center" wrapText="1"/>
    </xf>
    <xf numFmtId="0" fontId="57" fillId="9" borderId="14" xfId="3" applyFont="1" applyFill="1" applyBorder="1" applyAlignment="1">
      <alignment horizontal="center"/>
    </xf>
    <xf numFmtId="0" fontId="47" fillId="9" borderId="59" xfId="3" applyFont="1" applyFill="1" applyBorder="1" applyAlignment="1">
      <alignment horizontal="center"/>
    </xf>
    <xf numFmtId="0" fontId="46" fillId="9" borderId="0" xfId="3" applyFont="1" applyFill="1" applyAlignment="1">
      <alignment horizontal="center"/>
    </xf>
    <xf numFmtId="0" fontId="50" fillId="10" borderId="57" xfId="3" applyFont="1" applyFill="1" applyBorder="1" applyAlignment="1">
      <alignment horizontal="center"/>
    </xf>
    <xf numFmtId="0" fontId="50" fillId="10" borderId="28" xfId="3" applyFont="1" applyFill="1" applyBorder="1" applyAlignment="1">
      <alignment horizontal="center"/>
    </xf>
    <xf numFmtId="0" fontId="51" fillId="10" borderId="28" xfId="3" applyFont="1" applyFill="1" applyBorder="1" applyAlignment="1">
      <alignment horizontal="center"/>
    </xf>
    <xf numFmtId="0" fontId="51" fillId="10" borderId="23" xfId="3" applyFont="1" applyFill="1" applyBorder="1" applyAlignment="1">
      <alignment horizontal="center"/>
    </xf>
    <xf numFmtId="1" fontId="54" fillId="11" borderId="14" xfId="0" applyNumberFormat="1" applyFont="1" applyFill="1" applyBorder="1" applyAlignment="1">
      <alignment horizontal="center"/>
    </xf>
    <xf numFmtId="0" fontId="58" fillId="9" borderId="14" xfId="3" applyFont="1" applyFill="1" applyBorder="1" applyAlignment="1">
      <alignment horizontal="center"/>
    </xf>
    <xf numFmtId="0" fontId="59" fillId="0" borderId="14" xfId="0" applyFont="1" applyBorder="1" applyAlignment="1">
      <alignment vertical="center"/>
    </xf>
    <xf numFmtId="0" fontId="60" fillId="0" borderId="14" xfId="0" applyFont="1" applyBorder="1"/>
    <xf numFmtId="0" fontId="60" fillId="0" borderId="14" xfId="0" applyFont="1" applyBorder="1" applyAlignment="1">
      <alignment vertical="center" wrapText="1"/>
    </xf>
    <xf numFmtId="0" fontId="60" fillId="0" borderId="14" xfId="0" applyFont="1" applyBorder="1" applyAlignment="1">
      <alignment wrapText="1"/>
    </xf>
    <xf numFmtId="0" fontId="56" fillId="0" borderId="14" xfId="3" applyFont="1" applyBorder="1" applyAlignment="1">
      <alignment horizontal="center"/>
    </xf>
    <xf numFmtId="0" fontId="51" fillId="12" borderId="14" xfId="3" applyFont="1" applyFill="1" applyBorder="1" applyAlignment="1">
      <alignment horizontal="center"/>
    </xf>
    <xf numFmtId="0" fontId="12" fillId="0" borderId="14" xfId="0" applyFont="1" applyBorder="1" applyAlignment="1">
      <alignment vertical="center"/>
    </xf>
    <xf numFmtId="0" fontId="11" fillId="0" borderId="14" xfId="0" applyFont="1" applyBorder="1"/>
    <xf numFmtId="0" fontId="11" fillId="0" borderId="14" xfId="0" applyFont="1" applyBorder="1" applyAlignment="1">
      <alignment vertical="center" wrapText="1"/>
    </xf>
    <xf numFmtId="0" fontId="11" fillId="0" borderId="14" xfId="0" applyFont="1" applyBorder="1" applyAlignment="1">
      <alignment wrapText="1"/>
    </xf>
    <xf numFmtId="1" fontId="61" fillId="11" borderId="14" xfId="0" applyNumberFormat="1" applyFont="1" applyFill="1" applyBorder="1" applyAlignment="1">
      <alignment horizontal="center"/>
    </xf>
    <xf numFmtId="0" fontId="0" fillId="0" borderId="14" xfId="0" applyBorder="1" applyAlignment="1">
      <alignment horizontal="center"/>
    </xf>
    <xf numFmtId="0" fontId="3" fillId="0" borderId="14" xfId="0" applyFont="1" applyBorder="1" applyAlignment="1">
      <alignment horizontal="center"/>
    </xf>
  </cellXfs>
  <cellStyles count="5">
    <cellStyle name="Comma" xfId="2" builtinId="3"/>
    <cellStyle name="Hyperlink" xfId="4" builtinId="8"/>
    <cellStyle name="Normal" xfId="0" builtinId="0"/>
    <cellStyle name="Normal 2" xfId="3" xr:uid="{D574E040-FF86-4A8A-BCC9-173A87E0A8CF}"/>
    <cellStyle name="Normal_Sheet1" xfId="1" xr:uid="{00000000-0005-0000-0000-000002000000}"/>
  </cellStyles>
  <dxfs count="8">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s>
  <tableStyles count="0" defaultTableStyle="TableStyleMedium2" defaultPivotStyle="PivotStyleLight16"/>
  <colors>
    <mruColors>
      <color rgb="FFFF37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274336</xdr:colOff>
      <xdr:row>0</xdr:row>
      <xdr:rowOff>88707</xdr:rowOff>
    </xdr:from>
    <xdr:to>
      <xdr:col>0</xdr:col>
      <xdr:colOff>876685</xdr:colOff>
      <xdr:row>3</xdr:row>
      <xdr:rowOff>19627</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36" y="88707"/>
          <a:ext cx="602349" cy="866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257174</xdr:colOff>
      <xdr:row>0</xdr:row>
      <xdr:rowOff>161924</xdr:rowOff>
    </xdr:from>
    <xdr:to>
      <xdr:col>1</xdr:col>
      <xdr:colOff>53340</xdr:colOff>
      <xdr:row>6</xdr:row>
      <xdr:rowOff>232803</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4" y="161924"/>
          <a:ext cx="847726" cy="1259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189795</xdr:colOff>
      <xdr:row>0</xdr:row>
      <xdr:rowOff>76200</xdr:rowOff>
    </xdr:from>
    <xdr:to>
      <xdr:col>0</xdr:col>
      <xdr:colOff>655330</xdr:colOff>
      <xdr:row>4</xdr:row>
      <xdr:rowOff>48068</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795" y="76200"/>
          <a:ext cx="465535" cy="677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189795</xdr:colOff>
      <xdr:row>0</xdr:row>
      <xdr:rowOff>76200</xdr:rowOff>
    </xdr:from>
    <xdr:to>
      <xdr:col>0</xdr:col>
      <xdr:colOff>655330</xdr:colOff>
      <xdr:row>4</xdr:row>
      <xdr:rowOff>48068</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795" y="76200"/>
          <a:ext cx="465535" cy="695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145472</xdr:colOff>
      <xdr:row>0</xdr:row>
      <xdr:rowOff>0</xdr:rowOff>
    </xdr:from>
    <xdr:to>
      <xdr:col>1</xdr:col>
      <xdr:colOff>526472</xdr:colOff>
      <xdr:row>2</xdr:row>
      <xdr:rowOff>324437</xdr:rowOff>
    </xdr:to>
    <xdr:pic>
      <xdr:nvPicPr>
        <xdr:cNvPr id="2" name="Picture 1">
          <a:extLst>
            <a:ext uri="{FF2B5EF4-FFF2-40B4-BE49-F238E27FC236}">
              <a16:creationId xmlns:a16="http://schemas.microsoft.com/office/drawing/2014/main" id="{A4021DD3-D4A3-4FFD-9CAF-2EC8BB1824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472" y="0"/>
          <a:ext cx="526473" cy="747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23446</xdr:colOff>
      <xdr:row>19</xdr:row>
      <xdr:rowOff>15985</xdr:rowOff>
    </xdr:from>
    <xdr:to>
      <xdr:col>2</xdr:col>
      <xdr:colOff>140677</xdr:colOff>
      <xdr:row>22</xdr:row>
      <xdr:rowOff>169313</xdr:rowOff>
    </xdr:to>
    <xdr:pic>
      <xdr:nvPicPr>
        <xdr:cNvPr id="2" name="Picture 1">
          <a:extLst>
            <a:ext uri="{FF2B5EF4-FFF2-40B4-BE49-F238E27FC236}">
              <a16:creationId xmlns:a16="http://schemas.microsoft.com/office/drawing/2014/main" id="{05786F46-24D5-4DEE-86EF-4B40837B03E9}"/>
            </a:ext>
          </a:extLst>
        </xdr:cNvPr>
        <xdr:cNvPicPr>
          <a:picLocks noChangeAspect="1"/>
        </xdr:cNvPicPr>
      </xdr:nvPicPr>
      <xdr:blipFill>
        <a:blip xmlns:r="http://schemas.openxmlformats.org/officeDocument/2006/relationships" r:embed="rId1"/>
        <a:stretch>
          <a:fillRect/>
        </a:stretch>
      </xdr:blipFill>
      <xdr:spPr>
        <a:xfrm>
          <a:off x="175846" y="15985"/>
          <a:ext cx="422031" cy="76292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17584</xdr:colOff>
      <xdr:row>19</xdr:row>
      <xdr:rowOff>11723</xdr:rowOff>
    </xdr:from>
    <xdr:to>
      <xdr:col>1</xdr:col>
      <xdr:colOff>445476</xdr:colOff>
      <xdr:row>22</xdr:row>
      <xdr:rowOff>175646</xdr:rowOff>
    </xdr:to>
    <xdr:pic>
      <xdr:nvPicPr>
        <xdr:cNvPr id="3" name="Picture 2">
          <a:extLst>
            <a:ext uri="{FF2B5EF4-FFF2-40B4-BE49-F238E27FC236}">
              <a16:creationId xmlns:a16="http://schemas.microsoft.com/office/drawing/2014/main" id="{4E98AC22-D956-48EC-8057-C399B8F58E61}"/>
            </a:ext>
          </a:extLst>
        </xdr:cNvPr>
        <xdr:cNvPicPr>
          <a:picLocks noChangeAspect="1"/>
        </xdr:cNvPicPr>
      </xdr:nvPicPr>
      <xdr:blipFill>
        <a:blip xmlns:r="http://schemas.openxmlformats.org/officeDocument/2006/relationships" r:embed="rId1"/>
        <a:stretch>
          <a:fillRect/>
        </a:stretch>
      </xdr:blipFill>
      <xdr:spPr>
        <a:xfrm>
          <a:off x="175846" y="11723"/>
          <a:ext cx="427892" cy="77352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510540</xdr:colOff>
      <xdr:row>2</xdr:row>
      <xdr:rowOff>306464</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80" y="0"/>
          <a:ext cx="510540" cy="7331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LANDES Franziska * DEQ" id="{D80D48D4-C648-45E6-A434-12911531A32F}" userId="S::Franziska.LANDES@deq.oregon.gov::bfa1e2f3-d158-4486-9f9b-1266a9405ae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7" dT="2023-11-30T18:02:22.70" personId="{D80D48D4-C648-45E6-A434-12911531A32F}" id="{CAC0CF28-649F-4578-8213-CD36CAB5D21A}">
    <text>Needs to be updated with June 2023 table.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oregon.gov/deq/Hazards-and-Cleanup/env-cleanup/pages/risk-based-decision-making.aspx"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C2084-D457-4BDF-8ED6-27009A181D60}">
  <sheetPr>
    <tabColor theme="7" tint="0.39997558519241921"/>
  </sheetPr>
  <dimension ref="B1:B61"/>
  <sheetViews>
    <sheetView zoomScale="110" zoomScaleNormal="110" workbookViewId="0">
      <selection activeCell="B11" sqref="B11"/>
    </sheetView>
  </sheetViews>
  <sheetFormatPr defaultRowHeight="15" x14ac:dyDescent="0.25"/>
  <cols>
    <col min="1" max="1" width="2" customWidth="1"/>
    <col min="2" max="2" width="95" customWidth="1"/>
  </cols>
  <sheetData>
    <row r="1" spans="2:2" x14ac:dyDescent="0.25">
      <c r="B1" s="207" t="s">
        <v>0</v>
      </c>
    </row>
    <row r="2" spans="2:2" x14ac:dyDescent="0.25">
      <c r="B2" s="207" t="s">
        <v>1</v>
      </c>
    </row>
    <row r="3" spans="2:2" x14ac:dyDescent="0.25">
      <c r="B3" s="208" t="s">
        <v>726</v>
      </c>
    </row>
    <row r="5" spans="2:2" ht="94.15" customHeight="1" x14ac:dyDescent="0.25">
      <c r="B5" s="158" t="s">
        <v>729</v>
      </c>
    </row>
    <row r="6" spans="2:2" ht="43.5" x14ac:dyDescent="0.25">
      <c r="B6" s="210" t="s">
        <v>2</v>
      </c>
    </row>
    <row r="7" spans="2:2" x14ac:dyDescent="0.25">
      <c r="B7" s="210" t="s">
        <v>3</v>
      </c>
    </row>
    <row r="8" spans="2:2" ht="29.25" x14ac:dyDescent="0.25">
      <c r="B8" s="210" t="s">
        <v>4</v>
      </c>
    </row>
    <row r="9" spans="2:2" x14ac:dyDescent="0.25">
      <c r="B9" s="210" t="s">
        <v>5</v>
      </c>
    </row>
    <row r="10" spans="2:2" ht="29.25" x14ac:dyDescent="0.25">
      <c r="B10" s="210" t="s">
        <v>730</v>
      </c>
    </row>
    <row r="12" spans="2:2" ht="78" customHeight="1" x14ac:dyDescent="0.25">
      <c r="B12" s="158" t="s">
        <v>732</v>
      </c>
    </row>
    <row r="14" spans="2:2" x14ac:dyDescent="0.25">
      <c r="B14" s="206" t="s">
        <v>6</v>
      </c>
    </row>
    <row r="16" spans="2:2" x14ac:dyDescent="0.25">
      <c r="B16" s="206" t="s">
        <v>7</v>
      </c>
    </row>
    <row r="17" spans="2:2" x14ac:dyDescent="0.25">
      <c r="B17" s="209" t="s">
        <v>8</v>
      </c>
    </row>
    <row r="18" spans="2:2" x14ac:dyDescent="0.25">
      <c r="B18" s="117" t="s">
        <v>727</v>
      </c>
    </row>
    <row r="19" spans="2:2" ht="30" x14ac:dyDescent="0.25">
      <c r="B19" s="293" t="s">
        <v>728</v>
      </c>
    </row>
    <row r="20" spans="2:2" x14ac:dyDescent="0.25">
      <c r="B20" s="294"/>
    </row>
    <row r="21" spans="2:2" x14ac:dyDescent="0.25">
      <c r="B21" s="291" t="s">
        <v>731</v>
      </c>
    </row>
    <row r="22" spans="2:2" x14ac:dyDescent="0.25">
      <c r="B22" s="290" t="s">
        <v>9</v>
      </c>
    </row>
    <row r="23" spans="2:2" x14ac:dyDescent="0.25">
      <c r="B23" s="290" t="s">
        <v>10</v>
      </c>
    </row>
    <row r="24" spans="2:2" x14ac:dyDescent="0.25">
      <c r="B24" s="290" t="s">
        <v>11</v>
      </c>
    </row>
    <row r="25" spans="2:2" x14ac:dyDescent="0.25">
      <c r="B25" s="290" t="s">
        <v>12</v>
      </c>
    </row>
    <row r="26" spans="2:2" x14ac:dyDescent="0.25">
      <c r="B26" s="290" t="s">
        <v>13</v>
      </c>
    </row>
    <row r="27" spans="2:2" x14ac:dyDescent="0.25">
      <c r="B27" s="290"/>
    </row>
    <row r="28" spans="2:2" x14ac:dyDescent="0.25">
      <c r="B28" s="291" t="s">
        <v>722</v>
      </c>
    </row>
    <row r="29" spans="2:2" x14ac:dyDescent="0.25">
      <c r="B29" s="290" t="s">
        <v>9</v>
      </c>
    </row>
    <row r="30" spans="2:2" x14ac:dyDescent="0.25">
      <c r="B30" s="290" t="s">
        <v>736</v>
      </c>
    </row>
    <row r="31" spans="2:2" x14ac:dyDescent="0.25">
      <c r="B31" s="290" t="s">
        <v>14</v>
      </c>
    </row>
    <row r="32" spans="2:2" x14ac:dyDescent="0.25">
      <c r="B32" s="290" t="s">
        <v>15</v>
      </c>
    </row>
    <row r="34" spans="2:2" x14ac:dyDescent="0.25">
      <c r="B34" s="290" t="s">
        <v>723</v>
      </c>
    </row>
    <row r="35" spans="2:2" ht="28.5" x14ac:dyDescent="0.25">
      <c r="B35" s="292" t="s">
        <v>16</v>
      </c>
    </row>
    <row r="36" spans="2:2" x14ac:dyDescent="0.25">
      <c r="B36" s="290"/>
    </row>
    <row r="37" spans="2:2" x14ac:dyDescent="0.25">
      <c r="B37" s="291" t="s">
        <v>17</v>
      </c>
    </row>
    <row r="38" spans="2:2" x14ac:dyDescent="0.25">
      <c r="B38" s="290" t="s">
        <v>724</v>
      </c>
    </row>
    <row r="39" spans="2:2" x14ac:dyDescent="0.25">
      <c r="B39" s="290" t="s">
        <v>18</v>
      </c>
    </row>
    <row r="40" spans="2:2" x14ac:dyDescent="0.25">
      <c r="B40" s="290" t="s">
        <v>725</v>
      </c>
    </row>
    <row r="41" spans="2:2" x14ac:dyDescent="0.25">
      <c r="B41" s="290" t="s">
        <v>19</v>
      </c>
    </row>
    <row r="42" spans="2:2" x14ac:dyDescent="0.25">
      <c r="B42" s="290" t="s">
        <v>20</v>
      </c>
    </row>
    <row r="43" spans="2:2" x14ac:dyDescent="0.25">
      <c r="B43" s="290"/>
    </row>
    <row r="44" spans="2:2" x14ac:dyDescent="0.25">
      <c r="B44" s="291" t="s">
        <v>21</v>
      </c>
    </row>
    <row r="45" spans="2:2" x14ac:dyDescent="0.25">
      <c r="B45" s="290" t="s">
        <v>724</v>
      </c>
    </row>
    <row r="46" spans="2:2" x14ac:dyDescent="0.25">
      <c r="B46" s="290" t="s">
        <v>725</v>
      </c>
    </row>
    <row r="47" spans="2:2" x14ac:dyDescent="0.25">
      <c r="B47" s="290" t="s">
        <v>721</v>
      </c>
    </row>
    <row r="48" spans="2:2" x14ac:dyDescent="0.25">
      <c r="B48" s="290" t="s">
        <v>20</v>
      </c>
    </row>
    <row r="50" spans="2:2" x14ac:dyDescent="0.25">
      <c r="B50" s="206" t="s">
        <v>22</v>
      </c>
    </row>
    <row r="51" spans="2:2" x14ac:dyDescent="0.25">
      <c r="B51" s="209" t="s">
        <v>23</v>
      </c>
    </row>
    <row r="52" spans="2:2" x14ac:dyDescent="0.25">
      <c r="B52" s="209"/>
    </row>
    <row r="53" spans="2:2" x14ac:dyDescent="0.25">
      <c r="B53" s="206" t="s">
        <v>24</v>
      </c>
    </row>
    <row r="54" spans="2:2" x14ac:dyDescent="0.25">
      <c r="B54" s="209" t="s">
        <v>25</v>
      </c>
    </row>
    <row r="56" spans="2:2" x14ac:dyDescent="0.25">
      <c r="B56" s="206" t="s">
        <v>26</v>
      </c>
    </row>
    <row r="57" spans="2:2" x14ac:dyDescent="0.25">
      <c r="B57" s="209" t="s">
        <v>27</v>
      </c>
    </row>
    <row r="59" spans="2:2" x14ac:dyDescent="0.25">
      <c r="B59" s="206" t="s">
        <v>28</v>
      </c>
    </row>
    <row r="60" spans="2:2" x14ac:dyDescent="0.25">
      <c r="B60" s="209" t="s">
        <v>29</v>
      </c>
    </row>
    <row r="61" spans="2:2" x14ac:dyDescent="0.25">
      <c r="B61" s="209" t="s">
        <v>30</v>
      </c>
    </row>
  </sheetData>
  <hyperlinks>
    <hyperlink ref="B19" r:id="rId1" xr:uid="{9A08DBB8-FDA8-40FF-85A3-5D2BFAF44863}"/>
  </hyperlinks>
  <pageMargins left="0.7" right="0.7" top="0.75" bottom="0.75" header="0.3" footer="0.3"/>
  <pageSetup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3:D24"/>
  <sheetViews>
    <sheetView zoomScale="110" zoomScaleNormal="110" workbookViewId="0">
      <selection activeCell="A5" sqref="A5:D24"/>
    </sheetView>
  </sheetViews>
  <sheetFormatPr defaultColWidth="9.140625" defaultRowHeight="15" x14ac:dyDescent="0.25"/>
  <cols>
    <col min="1" max="1" width="18.5703125" style="1" customWidth="1"/>
    <col min="2" max="2" width="24.140625" style="1" customWidth="1"/>
    <col min="3" max="3" width="27.42578125" style="1" customWidth="1"/>
    <col min="4" max="4" width="22.5703125" style="31" customWidth="1"/>
    <col min="5" max="16384" width="9.140625" style="1"/>
  </cols>
  <sheetData>
    <row r="3" spans="1:4" ht="45" customHeight="1" x14ac:dyDescent="0.25">
      <c r="B3" s="340" t="s">
        <v>733</v>
      </c>
      <c r="C3" s="340"/>
      <c r="D3" s="340"/>
    </row>
    <row r="4" spans="1:4" ht="15.75" thickBot="1" x14ac:dyDescent="0.3"/>
    <row r="5" spans="1:4" ht="49.5" customHeight="1" thickBot="1" x14ac:dyDescent="0.3">
      <c r="A5" s="58" t="s">
        <v>720</v>
      </c>
      <c r="B5" s="338" t="s">
        <v>31</v>
      </c>
      <c r="C5" s="339"/>
      <c r="D5" s="95" t="s">
        <v>32</v>
      </c>
    </row>
    <row r="6" spans="1:4" x14ac:dyDescent="0.25">
      <c r="A6" s="332" t="s">
        <v>717</v>
      </c>
      <c r="B6" s="45" t="s">
        <v>33</v>
      </c>
      <c r="C6" s="46">
        <v>10</v>
      </c>
      <c r="D6" s="96"/>
    </row>
    <row r="7" spans="1:4" x14ac:dyDescent="0.25">
      <c r="A7" s="333"/>
      <c r="B7" s="90" t="s">
        <v>34</v>
      </c>
      <c r="C7" s="41"/>
      <c r="D7" s="97"/>
    </row>
    <row r="8" spans="1:4" x14ac:dyDescent="0.25">
      <c r="A8" s="333"/>
      <c r="B8" s="43" t="s">
        <v>35</v>
      </c>
      <c r="C8" s="41">
        <v>135</v>
      </c>
      <c r="D8" s="93">
        <v>5.1999999999999995E-4</v>
      </c>
    </row>
    <row r="9" spans="1:4" x14ac:dyDescent="0.25">
      <c r="A9" s="333"/>
      <c r="B9" s="43" t="s">
        <v>36</v>
      </c>
      <c r="C9" s="41">
        <v>420</v>
      </c>
      <c r="D9" s="93">
        <v>9.7999999999999997E-5</v>
      </c>
    </row>
    <row r="10" spans="1:4" x14ac:dyDescent="0.25">
      <c r="A10" s="333"/>
      <c r="B10" s="43" t="s">
        <v>37</v>
      </c>
      <c r="C10" s="41">
        <v>30</v>
      </c>
      <c r="D10" s="93">
        <v>1.4E-3</v>
      </c>
    </row>
    <row r="11" spans="1:4" ht="15.75" thickBot="1" x14ac:dyDescent="0.3">
      <c r="A11" s="334"/>
      <c r="B11" s="44" t="s">
        <v>38</v>
      </c>
      <c r="C11" s="42">
        <v>110</v>
      </c>
      <c r="D11" s="94">
        <v>2.2000000000000002</v>
      </c>
    </row>
    <row r="12" spans="1:4" ht="15.75" hidden="1" thickBot="1" x14ac:dyDescent="0.3">
      <c r="A12" s="59"/>
      <c r="B12" s="91"/>
      <c r="C12" s="91"/>
      <c r="D12" s="92"/>
    </row>
    <row r="13" spans="1:4" hidden="1" x14ac:dyDescent="0.25">
      <c r="A13" s="335" t="s">
        <v>718</v>
      </c>
      <c r="B13" s="45" t="s">
        <v>33</v>
      </c>
      <c r="C13" s="46">
        <f>C6</f>
        <v>10</v>
      </c>
      <c r="D13" s="96"/>
    </row>
    <row r="14" spans="1:4" hidden="1" x14ac:dyDescent="0.25">
      <c r="A14" s="336"/>
      <c r="B14" s="90" t="s">
        <v>34</v>
      </c>
      <c r="C14" s="41"/>
      <c r="D14" s="97"/>
    </row>
    <row r="15" spans="1:4" hidden="1" x14ac:dyDescent="0.25">
      <c r="A15" s="336"/>
      <c r="B15" s="43" t="s">
        <v>35</v>
      </c>
      <c r="C15" s="41">
        <f t="shared" ref="C15:D18" si="0">C8</f>
        <v>135</v>
      </c>
      <c r="D15" s="93">
        <f>D8</f>
        <v>5.1999999999999995E-4</v>
      </c>
    </row>
    <row r="16" spans="1:4" hidden="1" x14ac:dyDescent="0.25">
      <c r="A16" s="336"/>
      <c r="B16" s="43" t="s">
        <v>36</v>
      </c>
      <c r="C16" s="41">
        <f t="shared" si="0"/>
        <v>420</v>
      </c>
      <c r="D16" s="93">
        <f t="shared" si="0"/>
        <v>9.7999999999999997E-5</v>
      </c>
    </row>
    <row r="17" spans="1:4" hidden="1" x14ac:dyDescent="0.25">
      <c r="A17" s="336"/>
      <c r="B17" s="43" t="s">
        <v>37</v>
      </c>
      <c r="C17" s="41">
        <f t="shared" si="0"/>
        <v>30</v>
      </c>
      <c r="D17" s="93">
        <f t="shared" si="0"/>
        <v>1.4E-3</v>
      </c>
    </row>
    <row r="18" spans="1:4" ht="15.75" hidden="1" thickBot="1" x14ac:dyDescent="0.3">
      <c r="A18" s="337"/>
      <c r="B18" s="44" t="s">
        <v>38</v>
      </c>
      <c r="C18" s="42">
        <f t="shared" si="0"/>
        <v>110</v>
      </c>
      <c r="D18" s="94">
        <f t="shared" si="0"/>
        <v>2.2000000000000002</v>
      </c>
    </row>
    <row r="19" spans="1:4" hidden="1" x14ac:dyDescent="0.25"/>
    <row r="20" spans="1:4" x14ac:dyDescent="0.25">
      <c r="A20" s="4" t="s">
        <v>39</v>
      </c>
      <c r="C20" s="31"/>
      <c r="D20" s="1"/>
    </row>
    <row r="21" spans="1:4" x14ac:dyDescent="0.25">
      <c r="A21" s="12" t="s">
        <v>40</v>
      </c>
      <c r="C21" s="31"/>
      <c r="D21" s="1"/>
    </row>
    <row r="22" spans="1:4" x14ac:dyDescent="0.25">
      <c r="A22" s="19" t="s">
        <v>41</v>
      </c>
    </row>
    <row r="23" spans="1:4" ht="16.5" x14ac:dyDescent="0.25">
      <c r="A23" s="19" t="s">
        <v>42</v>
      </c>
    </row>
    <row r="24" spans="1:4" ht="16.5" x14ac:dyDescent="0.25">
      <c r="A24" s="19" t="s">
        <v>43</v>
      </c>
    </row>
  </sheetData>
  <mergeCells count="4">
    <mergeCell ref="A6:A11"/>
    <mergeCell ref="A13:A18"/>
    <mergeCell ref="B5:C5"/>
    <mergeCell ref="B3:D3"/>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5:I62"/>
  <sheetViews>
    <sheetView zoomScale="90" zoomScaleNormal="90" workbookViewId="0">
      <selection activeCell="E55" sqref="E55"/>
    </sheetView>
  </sheetViews>
  <sheetFormatPr defaultColWidth="9.140625" defaultRowHeight="15" x14ac:dyDescent="0.25"/>
  <cols>
    <col min="1" max="2" width="15.28515625" style="1" customWidth="1"/>
    <col min="3" max="3" width="32.5703125" style="1" customWidth="1"/>
    <col min="4" max="4" width="15.5703125" style="126" bestFit="1" customWidth="1"/>
    <col min="5" max="5" width="17" style="123" bestFit="1" customWidth="1"/>
    <col min="6" max="9" width="18.5703125" style="1" customWidth="1"/>
    <col min="10" max="10" width="9.140625" style="1"/>
    <col min="11" max="11" width="13.7109375" style="1" bestFit="1" customWidth="1"/>
    <col min="12" max="16384" width="9.140625" style="1"/>
  </cols>
  <sheetData>
    <row r="5" spans="1:9" ht="20.25" x14ac:dyDescent="0.25">
      <c r="C5" s="345" t="s">
        <v>734</v>
      </c>
      <c r="D5" s="345"/>
      <c r="E5" s="345"/>
      <c r="F5" s="345"/>
      <c r="G5" s="345"/>
      <c r="H5" s="345"/>
      <c r="I5" s="345"/>
    </row>
    <row r="6" spans="1:9" ht="15.75" thickBot="1" x14ac:dyDescent="0.3"/>
    <row r="7" spans="1:9" ht="28.5" customHeight="1" thickBot="1" x14ac:dyDescent="0.3">
      <c r="D7" s="127"/>
      <c r="E7" s="132"/>
      <c r="F7" s="37" t="s">
        <v>35</v>
      </c>
      <c r="G7" s="38" t="s">
        <v>44</v>
      </c>
      <c r="H7" s="38" t="s">
        <v>45</v>
      </c>
      <c r="I7" s="39" t="s">
        <v>38</v>
      </c>
    </row>
    <row r="8" spans="1:9" ht="32.1" customHeight="1" x14ac:dyDescent="0.25">
      <c r="A8" s="359" t="s">
        <v>46</v>
      </c>
      <c r="B8" s="360"/>
      <c r="C8" s="361"/>
      <c r="D8" s="361"/>
      <c r="E8" s="362"/>
      <c r="F8" s="348" t="s">
        <v>47</v>
      </c>
      <c r="G8" s="348"/>
      <c r="H8" s="348"/>
      <c r="I8" s="349"/>
    </row>
    <row r="9" spans="1:9" ht="32.1" customHeight="1" thickBot="1" x14ac:dyDescent="0.3">
      <c r="A9" s="363"/>
      <c r="B9" s="364"/>
      <c r="C9" s="365"/>
      <c r="D9" s="365"/>
      <c r="E9" s="366"/>
      <c r="F9" s="350" t="s">
        <v>48</v>
      </c>
      <c r="G9" s="350"/>
      <c r="H9" s="351"/>
      <c r="I9" s="60" t="s">
        <v>49</v>
      </c>
    </row>
    <row r="10" spans="1:9" ht="20.100000000000001" customHeight="1" x14ac:dyDescent="0.25">
      <c r="A10" s="367" t="s">
        <v>717</v>
      </c>
      <c r="B10" s="368"/>
      <c r="C10" s="369"/>
      <c r="D10" s="369"/>
      <c r="E10" s="370"/>
      <c r="F10" s="112">
        <f>'E-1'!D8</f>
        <v>5.1999999999999995E-4</v>
      </c>
      <c r="G10" s="112">
        <f>'E-1'!D9</f>
        <v>9.7999999999999997E-5</v>
      </c>
      <c r="H10" s="113">
        <f>'E-1'!D10</f>
        <v>1.4E-3</v>
      </c>
      <c r="I10" s="114">
        <f>'E-1'!D11</f>
        <v>2.2000000000000002</v>
      </c>
    </row>
    <row r="11" spans="1:9" ht="19.5" customHeight="1" thickBot="1" x14ac:dyDescent="0.3">
      <c r="A11" s="371" t="s">
        <v>718</v>
      </c>
      <c r="B11" s="372"/>
      <c r="C11" s="373"/>
      <c r="D11" s="373"/>
      <c r="E11" s="374"/>
      <c r="F11" s="140">
        <f>'E-1'!D15</f>
        <v>5.1999999999999995E-4</v>
      </c>
      <c r="G11" s="141">
        <f>'E-1'!D16</f>
        <v>9.7999999999999997E-5</v>
      </c>
      <c r="H11" s="141">
        <f>'E-1'!D17</f>
        <v>1.4E-3</v>
      </c>
      <c r="I11" s="142">
        <f>'E-1'!D18</f>
        <v>2.2000000000000002</v>
      </c>
    </row>
    <row r="12" spans="1:9" ht="32.1" customHeight="1" x14ac:dyDescent="0.25">
      <c r="A12" s="346" t="s">
        <v>46</v>
      </c>
      <c r="B12" s="346" t="s">
        <v>50</v>
      </c>
      <c r="C12" s="346" t="s">
        <v>51</v>
      </c>
      <c r="D12" s="354" t="s">
        <v>52</v>
      </c>
      <c r="E12" s="355"/>
      <c r="F12" s="356" t="s">
        <v>53</v>
      </c>
      <c r="G12" s="357"/>
      <c r="H12" s="357"/>
      <c r="I12" s="358"/>
    </row>
    <row r="13" spans="1:9" ht="32.1" customHeight="1" thickBot="1" x14ac:dyDescent="0.3">
      <c r="A13" s="347"/>
      <c r="B13" s="347"/>
      <c r="C13" s="347"/>
      <c r="D13" s="128" t="s">
        <v>54</v>
      </c>
      <c r="E13" s="133" t="s">
        <v>55</v>
      </c>
      <c r="F13" s="352" t="s">
        <v>56</v>
      </c>
      <c r="G13" s="353"/>
      <c r="H13" s="353"/>
      <c r="I13" s="61" t="s">
        <v>57</v>
      </c>
    </row>
    <row r="14" spans="1:9" ht="19.5" customHeight="1" thickBot="1" x14ac:dyDescent="0.3">
      <c r="A14" s="341" t="s">
        <v>737</v>
      </c>
      <c r="B14" s="155" t="s">
        <v>58</v>
      </c>
      <c r="C14" s="145" t="s">
        <v>59</v>
      </c>
      <c r="D14" s="301">
        <v>2.6459650132686953E-2</v>
      </c>
      <c r="E14" s="302">
        <v>7.2492192144347819E-5</v>
      </c>
      <c r="F14" s="107">
        <f>IF($D14="","--",$D14*$F$10)</f>
        <v>1.3759018068997214E-5</v>
      </c>
      <c r="G14" s="108">
        <f>IF($D14="","--",$D14*$G$10)</f>
        <v>2.5930457130033213E-6</v>
      </c>
      <c r="H14" s="108">
        <f>IF($D14="","--",$D14*$H$10)</f>
        <v>3.7043510185761731E-5</v>
      </c>
      <c r="I14" s="109">
        <f>IF($E14="","--",$E14*$I$10)</f>
        <v>1.5948282271756521E-4</v>
      </c>
    </row>
    <row r="15" spans="1:9" ht="19.5" hidden="1" customHeight="1" thickBot="1" x14ac:dyDescent="0.3">
      <c r="A15" s="341"/>
      <c r="B15" s="155" t="s">
        <v>60</v>
      </c>
      <c r="C15" s="145" t="s">
        <v>61</v>
      </c>
      <c r="D15" s="146"/>
      <c r="E15" s="148"/>
      <c r="F15" s="107" t="str">
        <f>IF($D15="","--",$D15*$F$10)</f>
        <v>--</v>
      </c>
      <c r="G15" s="108" t="str">
        <f>IF($D15="","--",$D15*$G$10)</f>
        <v>--</v>
      </c>
      <c r="H15" s="108" t="str">
        <f>IF($D15="","--",$D15*$H$10)</f>
        <v>--</v>
      </c>
      <c r="I15" s="109" t="str">
        <f>IF($E15="","--",$E15*$I$10)</f>
        <v>--</v>
      </c>
    </row>
    <row r="16" spans="1:9" ht="19.5" customHeight="1" thickBot="1" x14ac:dyDescent="0.3">
      <c r="A16" s="341"/>
      <c r="B16" s="155" t="s">
        <v>62</v>
      </c>
      <c r="C16" s="145" t="s">
        <v>63</v>
      </c>
      <c r="D16" s="301">
        <v>7.0742814590864416E-3</v>
      </c>
      <c r="E16" s="302">
        <v>1.9381593038592991E-5</v>
      </c>
      <c r="F16" s="107">
        <f t="shared" ref="F16:F54" si="0">IF($D16="","--",$D16*$F$10)</f>
        <v>3.6786263587249492E-6</v>
      </c>
      <c r="G16" s="108">
        <f t="shared" ref="G16:G54" si="1">IF($D16="","--",$D16*$G$10)</f>
        <v>6.9327958299047124E-7</v>
      </c>
      <c r="H16" s="108">
        <f t="shared" ref="H16:H54" si="2">IF($D16="","--",$D16*$H$10)</f>
        <v>9.9039940427210187E-6</v>
      </c>
      <c r="I16" s="109">
        <f t="shared" ref="I16:I54" si="3">IF($E16="","--",$E16*$I$10)</f>
        <v>4.2639504684904581E-5</v>
      </c>
    </row>
    <row r="17" spans="1:9" ht="19.5" hidden="1" customHeight="1" thickBot="1" x14ac:dyDescent="0.3">
      <c r="A17" s="341"/>
      <c r="B17" s="155" t="s">
        <v>64</v>
      </c>
      <c r="C17" s="145" t="s">
        <v>65</v>
      </c>
      <c r="D17" s="146"/>
      <c r="E17" s="148"/>
      <c r="F17" s="107" t="str">
        <f t="shared" si="0"/>
        <v>--</v>
      </c>
      <c r="G17" s="108" t="str">
        <f t="shared" si="1"/>
        <v>--</v>
      </c>
      <c r="H17" s="108" t="str">
        <f t="shared" si="2"/>
        <v>--</v>
      </c>
      <c r="I17" s="109" t="str">
        <f t="shared" si="3"/>
        <v>--</v>
      </c>
    </row>
    <row r="18" spans="1:9" ht="19.5" hidden="1" customHeight="1" thickBot="1" x14ac:dyDescent="0.3">
      <c r="A18" s="341"/>
      <c r="B18" s="155" t="s">
        <v>66</v>
      </c>
      <c r="C18" s="145" t="s">
        <v>67</v>
      </c>
      <c r="D18" s="146"/>
      <c r="E18" s="147"/>
      <c r="F18" s="107" t="str">
        <f t="shared" si="0"/>
        <v>--</v>
      </c>
      <c r="G18" s="108" t="str">
        <f t="shared" si="1"/>
        <v>--</v>
      </c>
      <c r="H18" s="108" t="str">
        <f t="shared" si="2"/>
        <v>--</v>
      </c>
      <c r="I18" s="109" t="str">
        <f t="shared" si="3"/>
        <v>--</v>
      </c>
    </row>
    <row r="19" spans="1:9" ht="19.5" hidden="1" customHeight="1" thickBot="1" x14ac:dyDescent="0.3">
      <c r="A19" s="341"/>
      <c r="B19" s="155" t="s">
        <v>68</v>
      </c>
      <c r="C19" s="145" t="s">
        <v>69</v>
      </c>
      <c r="D19" s="146"/>
      <c r="E19" s="148"/>
      <c r="F19" s="107" t="str">
        <f t="shared" si="0"/>
        <v>--</v>
      </c>
      <c r="G19" s="108" t="str">
        <f t="shared" si="1"/>
        <v>--</v>
      </c>
      <c r="H19" s="108" t="str">
        <f t="shared" si="2"/>
        <v>--</v>
      </c>
      <c r="I19" s="109" t="str">
        <f t="shared" si="3"/>
        <v>--</v>
      </c>
    </row>
    <row r="20" spans="1:9" ht="19.5" hidden="1" customHeight="1" thickBot="1" x14ac:dyDescent="0.3">
      <c r="A20" s="341"/>
      <c r="B20" s="155" t="s">
        <v>70</v>
      </c>
      <c r="C20" s="145" t="s">
        <v>71</v>
      </c>
      <c r="D20" s="146"/>
      <c r="E20" s="148"/>
      <c r="F20" s="107" t="str">
        <f t="shared" si="0"/>
        <v>--</v>
      </c>
      <c r="G20" s="108" t="str">
        <f t="shared" si="1"/>
        <v>--</v>
      </c>
      <c r="H20" s="108" t="str">
        <f t="shared" si="2"/>
        <v>--</v>
      </c>
      <c r="I20" s="109" t="str">
        <f t="shared" si="3"/>
        <v>--</v>
      </c>
    </row>
    <row r="21" spans="1:9" ht="19.5" hidden="1" customHeight="1" thickBot="1" x14ac:dyDescent="0.3">
      <c r="A21" s="341"/>
      <c r="B21" s="155" t="s">
        <v>72</v>
      </c>
      <c r="C21" s="145" t="s">
        <v>73</v>
      </c>
      <c r="D21" s="146"/>
      <c r="E21" s="148"/>
      <c r="F21" s="107" t="str">
        <f t="shared" si="0"/>
        <v>--</v>
      </c>
      <c r="G21" s="108" t="str">
        <f t="shared" si="1"/>
        <v>--</v>
      </c>
      <c r="H21" s="108" t="str">
        <f t="shared" si="2"/>
        <v>--</v>
      </c>
      <c r="I21" s="109" t="str">
        <f t="shared" si="3"/>
        <v>--</v>
      </c>
    </row>
    <row r="22" spans="1:9" ht="19.5" hidden="1" customHeight="1" thickBot="1" x14ac:dyDescent="0.3">
      <c r="A22" s="341"/>
      <c r="B22" s="155" t="s">
        <v>74</v>
      </c>
      <c r="C22" s="145" t="s">
        <v>75</v>
      </c>
      <c r="D22" s="146"/>
      <c r="E22" s="147"/>
      <c r="F22" s="107" t="str">
        <f t="shared" si="0"/>
        <v>--</v>
      </c>
      <c r="G22" s="108" t="str">
        <f t="shared" si="1"/>
        <v>--</v>
      </c>
      <c r="H22" s="108" t="str">
        <f t="shared" si="2"/>
        <v>--</v>
      </c>
      <c r="I22" s="109" t="str">
        <f t="shared" si="3"/>
        <v>--</v>
      </c>
    </row>
    <row r="23" spans="1:9" ht="19.5" hidden="1" customHeight="1" thickBot="1" x14ac:dyDescent="0.3">
      <c r="A23" s="341"/>
      <c r="B23" s="155" t="s">
        <v>76</v>
      </c>
      <c r="C23" s="149" t="s">
        <v>77</v>
      </c>
      <c r="D23" s="146"/>
      <c r="E23" s="150"/>
      <c r="F23" s="107" t="str">
        <f t="shared" si="0"/>
        <v>--</v>
      </c>
      <c r="G23" s="108" t="str">
        <f t="shared" si="1"/>
        <v>--</v>
      </c>
      <c r="H23" s="108" t="str">
        <f t="shared" si="2"/>
        <v>--</v>
      </c>
      <c r="I23" s="109" t="str">
        <f t="shared" si="3"/>
        <v>--</v>
      </c>
    </row>
    <row r="24" spans="1:9" ht="27" hidden="1" customHeight="1" thickBot="1" x14ac:dyDescent="0.3">
      <c r="A24" s="341"/>
      <c r="B24" s="295">
        <v>401</v>
      </c>
      <c r="C24" s="149" t="s">
        <v>78</v>
      </c>
      <c r="D24" s="146"/>
      <c r="E24" s="150"/>
      <c r="F24" s="107" t="str">
        <f t="shared" si="0"/>
        <v>--</v>
      </c>
      <c r="G24" s="108" t="str">
        <f t="shared" si="1"/>
        <v>--</v>
      </c>
      <c r="H24" s="108" t="str">
        <f t="shared" si="2"/>
        <v>--</v>
      </c>
      <c r="I24" s="109" t="str">
        <f t="shared" si="3"/>
        <v>--</v>
      </c>
    </row>
    <row r="25" spans="1:9" ht="19.5" hidden="1" customHeight="1" thickBot="1" x14ac:dyDescent="0.3">
      <c r="A25" s="341"/>
      <c r="B25" s="155" t="s">
        <v>79</v>
      </c>
      <c r="C25" s="145" t="s">
        <v>80</v>
      </c>
      <c r="D25" s="146"/>
      <c r="E25" s="150"/>
      <c r="F25" s="107" t="str">
        <f t="shared" si="0"/>
        <v>--</v>
      </c>
      <c r="G25" s="108" t="str">
        <f t="shared" si="1"/>
        <v>--</v>
      </c>
      <c r="H25" s="108" t="str">
        <f t="shared" si="2"/>
        <v>--</v>
      </c>
      <c r="I25" s="109" t="str">
        <f t="shared" si="3"/>
        <v>--</v>
      </c>
    </row>
    <row r="26" spans="1:9" ht="19.5" hidden="1" customHeight="1" thickBot="1" x14ac:dyDescent="0.3">
      <c r="A26" s="341"/>
      <c r="B26" s="155" t="s">
        <v>81</v>
      </c>
      <c r="C26" s="145" t="s">
        <v>82</v>
      </c>
      <c r="D26" s="146"/>
      <c r="E26" s="150"/>
      <c r="F26" s="107" t="str">
        <f t="shared" si="0"/>
        <v>--</v>
      </c>
      <c r="G26" s="108" t="str">
        <f t="shared" si="1"/>
        <v>--</v>
      </c>
      <c r="H26" s="108" t="str">
        <f t="shared" si="2"/>
        <v>--</v>
      </c>
      <c r="I26" s="109" t="str">
        <f t="shared" si="3"/>
        <v>--</v>
      </c>
    </row>
    <row r="27" spans="1:9" ht="19.5" hidden="1" customHeight="1" thickBot="1" x14ac:dyDescent="0.3">
      <c r="A27" s="341"/>
      <c r="B27" s="155" t="s">
        <v>83</v>
      </c>
      <c r="C27" s="145" t="s">
        <v>84</v>
      </c>
      <c r="D27" s="146"/>
      <c r="E27" s="150"/>
      <c r="F27" s="107" t="str">
        <f t="shared" si="0"/>
        <v>--</v>
      </c>
      <c r="G27" s="108" t="str">
        <f t="shared" si="1"/>
        <v>--</v>
      </c>
      <c r="H27" s="108" t="str">
        <f t="shared" si="2"/>
        <v>--</v>
      </c>
      <c r="I27" s="109" t="str">
        <f t="shared" si="3"/>
        <v>--</v>
      </c>
    </row>
    <row r="28" spans="1:9" ht="19.5" hidden="1" customHeight="1" thickBot="1" x14ac:dyDescent="0.3">
      <c r="A28" s="341"/>
      <c r="B28" s="155" t="s">
        <v>85</v>
      </c>
      <c r="C28" s="145" t="s">
        <v>86</v>
      </c>
      <c r="D28" s="146"/>
      <c r="E28" s="150"/>
      <c r="F28" s="107" t="str">
        <f t="shared" si="0"/>
        <v>--</v>
      </c>
      <c r="G28" s="108" t="str">
        <f t="shared" si="1"/>
        <v>--</v>
      </c>
      <c r="H28" s="108" t="str">
        <f t="shared" si="2"/>
        <v>--</v>
      </c>
      <c r="I28" s="109" t="str">
        <f t="shared" si="3"/>
        <v>--</v>
      </c>
    </row>
    <row r="29" spans="1:9" ht="19.5" hidden="1" customHeight="1" thickBot="1" x14ac:dyDescent="0.3">
      <c r="A29" s="341"/>
      <c r="B29" s="155" t="s">
        <v>87</v>
      </c>
      <c r="C29" s="145" t="s">
        <v>88</v>
      </c>
      <c r="D29" s="146"/>
      <c r="E29" s="150"/>
      <c r="F29" s="107" t="str">
        <f t="shared" si="0"/>
        <v>--</v>
      </c>
      <c r="G29" s="108" t="str">
        <f t="shared" si="1"/>
        <v>--</v>
      </c>
      <c r="H29" s="108" t="str">
        <f t="shared" si="2"/>
        <v>--</v>
      </c>
      <c r="I29" s="109" t="str">
        <f t="shared" si="3"/>
        <v>--</v>
      </c>
    </row>
    <row r="30" spans="1:9" ht="19.5" hidden="1" customHeight="1" thickBot="1" x14ac:dyDescent="0.3">
      <c r="A30" s="341"/>
      <c r="B30" s="155" t="s">
        <v>89</v>
      </c>
      <c r="C30" s="145" t="s">
        <v>90</v>
      </c>
      <c r="D30" s="146"/>
      <c r="E30" s="150"/>
      <c r="F30" s="107" t="str">
        <f t="shared" si="0"/>
        <v>--</v>
      </c>
      <c r="G30" s="108" t="str">
        <f t="shared" si="1"/>
        <v>--</v>
      </c>
      <c r="H30" s="108" t="str">
        <f t="shared" si="2"/>
        <v>--</v>
      </c>
      <c r="I30" s="109" t="str">
        <f t="shared" si="3"/>
        <v>--</v>
      </c>
    </row>
    <row r="31" spans="1:9" ht="19.5" hidden="1" customHeight="1" thickBot="1" x14ac:dyDescent="0.3">
      <c r="A31" s="341"/>
      <c r="B31" s="155" t="s">
        <v>91</v>
      </c>
      <c r="C31" s="145" t="s">
        <v>92</v>
      </c>
      <c r="D31" s="146"/>
      <c r="E31" s="150"/>
      <c r="F31" s="107" t="str">
        <f t="shared" si="0"/>
        <v>--</v>
      </c>
      <c r="G31" s="108" t="str">
        <f t="shared" si="1"/>
        <v>--</v>
      </c>
      <c r="H31" s="108" t="str">
        <f t="shared" si="2"/>
        <v>--</v>
      </c>
      <c r="I31" s="109" t="str">
        <f t="shared" si="3"/>
        <v>--</v>
      </c>
    </row>
    <row r="32" spans="1:9" ht="19.5" hidden="1" customHeight="1" thickBot="1" x14ac:dyDescent="0.3">
      <c r="A32" s="341"/>
      <c r="B32" s="155" t="s">
        <v>93</v>
      </c>
      <c r="C32" s="145" t="s">
        <v>94</v>
      </c>
      <c r="D32" s="146"/>
      <c r="E32" s="150"/>
      <c r="F32" s="107" t="str">
        <f t="shared" si="0"/>
        <v>--</v>
      </c>
      <c r="G32" s="108" t="str">
        <f t="shared" si="1"/>
        <v>--</v>
      </c>
      <c r="H32" s="108" t="str">
        <f t="shared" si="2"/>
        <v>--</v>
      </c>
      <c r="I32" s="109" t="str">
        <f t="shared" si="3"/>
        <v>--</v>
      </c>
    </row>
    <row r="33" spans="1:9" ht="19.5" hidden="1" customHeight="1" thickBot="1" x14ac:dyDescent="0.3">
      <c r="A33" s="341"/>
      <c r="B33" s="155" t="s">
        <v>95</v>
      </c>
      <c r="C33" s="145" t="s">
        <v>96</v>
      </c>
      <c r="D33" s="146"/>
      <c r="E33" s="150"/>
      <c r="F33" s="107" t="str">
        <f t="shared" si="0"/>
        <v>--</v>
      </c>
      <c r="G33" s="108" t="str">
        <f t="shared" si="1"/>
        <v>--</v>
      </c>
      <c r="H33" s="108" t="str">
        <f t="shared" si="2"/>
        <v>--</v>
      </c>
      <c r="I33" s="109" t="str">
        <f t="shared" si="3"/>
        <v>--</v>
      </c>
    </row>
    <row r="34" spans="1:9" ht="19.5" hidden="1" customHeight="1" thickBot="1" x14ac:dyDescent="0.3">
      <c r="A34" s="341"/>
      <c r="B34" s="155" t="s">
        <v>97</v>
      </c>
      <c r="C34" s="145" t="s">
        <v>98</v>
      </c>
      <c r="D34" s="146"/>
      <c r="E34" s="150"/>
      <c r="F34" s="107" t="str">
        <f t="shared" si="0"/>
        <v>--</v>
      </c>
      <c r="G34" s="108" t="str">
        <f t="shared" si="1"/>
        <v>--</v>
      </c>
      <c r="H34" s="108" t="str">
        <f t="shared" si="2"/>
        <v>--</v>
      </c>
      <c r="I34" s="109" t="str">
        <f t="shared" si="3"/>
        <v>--</v>
      </c>
    </row>
    <row r="35" spans="1:9" ht="19.5" hidden="1" customHeight="1" thickBot="1" x14ac:dyDescent="0.3">
      <c r="A35" s="341"/>
      <c r="B35" s="155" t="s">
        <v>99</v>
      </c>
      <c r="C35" s="145" t="s">
        <v>100</v>
      </c>
      <c r="D35" s="146"/>
      <c r="E35" s="150"/>
      <c r="F35" s="107" t="str">
        <f t="shared" si="0"/>
        <v>--</v>
      </c>
      <c r="G35" s="108" t="str">
        <f t="shared" si="1"/>
        <v>--</v>
      </c>
      <c r="H35" s="108" t="str">
        <f t="shared" si="2"/>
        <v>--</v>
      </c>
      <c r="I35" s="109" t="str">
        <f t="shared" si="3"/>
        <v>--</v>
      </c>
    </row>
    <row r="36" spans="1:9" ht="19.5" hidden="1" customHeight="1" thickBot="1" x14ac:dyDescent="0.3">
      <c r="A36" s="341"/>
      <c r="B36" s="155" t="s">
        <v>101</v>
      </c>
      <c r="C36" s="145" t="s">
        <v>102</v>
      </c>
      <c r="D36" s="146"/>
      <c r="E36" s="150"/>
      <c r="F36" s="107" t="str">
        <f t="shared" si="0"/>
        <v>--</v>
      </c>
      <c r="G36" s="108" t="str">
        <f t="shared" si="1"/>
        <v>--</v>
      </c>
      <c r="H36" s="108" t="str">
        <f t="shared" si="2"/>
        <v>--</v>
      </c>
      <c r="I36" s="109" t="str">
        <f t="shared" si="3"/>
        <v>--</v>
      </c>
    </row>
    <row r="37" spans="1:9" ht="19.5" hidden="1" customHeight="1" thickBot="1" x14ac:dyDescent="0.3">
      <c r="A37" s="341"/>
      <c r="B37" s="155" t="s">
        <v>103</v>
      </c>
      <c r="C37" s="145" t="s">
        <v>104</v>
      </c>
      <c r="D37" s="146"/>
      <c r="E37" s="150"/>
      <c r="F37" s="107" t="str">
        <f t="shared" si="0"/>
        <v>--</v>
      </c>
      <c r="G37" s="108" t="str">
        <f t="shared" si="1"/>
        <v>--</v>
      </c>
      <c r="H37" s="108" t="str">
        <f t="shared" si="2"/>
        <v>--</v>
      </c>
      <c r="I37" s="109" t="str">
        <f t="shared" si="3"/>
        <v>--</v>
      </c>
    </row>
    <row r="38" spans="1:9" ht="19.5" hidden="1" customHeight="1" thickBot="1" x14ac:dyDescent="0.3">
      <c r="A38" s="341"/>
      <c r="B38" s="155" t="s">
        <v>105</v>
      </c>
      <c r="C38" s="145" t="s">
        <v>106</v>
      </c>
      <c r="D38" s="146"/>
      <c r="E38" s="150"/>
      <c r="F38" s="107" t="str">
        <f t="shared" si="0"/>
        <v>--</v>
      </c>
      <c r="G38" s="108" t="str">
        <f t="shared" si="1"/>
        <v>--</v>
      </c>
      <c r="H38" s="108" t="str">
        <f t="shared" si="2"/>
        <v>--</v>
      </c>
      <c r="I38" s="109" t="str">
        <f t="shared" si="3"/>
        <v>--</v>
      </c>
    </row>
    <row r="39" spans="1:9" ht="19.5" hidden="1" customHeight="1" thickBot="1" x14ac:dyDescent="0.3">
      <c r="A39" s="341"/>
      <c r="B39" s="155" t="s">
        <v>107</v>
      </c>
      <c r="C39" s="145" t="s">
        <v>108</v>
      </c>
      <c r="D39" s="146"/>
      <c r="E39" s="150"/>
      <c r="F39" s="107" t="str">
        <f t="shared" si="0"/>
        <v>--</v>
      </c>
      <c r="G39" s="108" t="str">
        <f t="shared" si="1"/>
        <v>--</v>
      </c>
      <c r="H39" s="108" t="str">
        <f t="shared" si="2"/>
        <v>--</v>
      </c>
      <c r="I39" s="109" t="str">
        <f t="shared" si="3"/>
        <v>--</v>
      </c>
    </row>
    <row r="40" spans="1:9" ht="19.5" hidden="1" customHeight="1" thickBot="1" x14ac:dyDescent="0.3">
      <c r="A40" s="341"/>
      <c r="B40" s="155" t="s">
        <v>109</v>
      </c>
      <c r="C40" s="145" t="s">
        <v>110</v>
      </c>
      <c r="D40" s="146"/>
      <c r="E40" s="150"/>
      <c r="F40" s="107" t="str">
        <f t="shared" si="0"/>
        <v>--</v>
      </c>
      <c r="G40" s="108" t="str">
        <f t="shared" si="1"/>
        <v>--</v>
      </c>
      <c r="H40" s="108" t="str">
        <f t="shared" si="2"/>
        <v>--</v>
      </c>
      <c r="I40" s="109" t="str">
        <f t="shared" si="3"/>
        <v>--</v>
      </c>
    </row>
    <row r="41" spans="1:9" ht="19.5" hidden="1" customHeight="1" thickBot="1" x14ac:dyDescent="0.3">
      <c r="A41" s="341"/>
      <c r="B41" s="155" t="s">
        <v>111</v>
      </c>
      <c r="C41" s="145" t="s">
        <v>112</v>
      </c>
      <c r="D41" s="146"/>
      <c r="E41" s="150"/>
      <c r="F41" s="107" t="str">
        <f t="shared" si="0"/>
        <v>--</v>
      </c>
      <c r="G41" s="108" t="str">
        <f t="shared" si="1"/>
        <v>--</v>
      </c>
      <c r="H41" s="108" t="str">
        <f t="shared" si="2"/>
        <v>--</v>
      </c>
      <c r="I41" s="109" t="str">
        <f t="shared" si="3"/>
        <v>--</v>
      </c>
    </row>
    <row r="42" spans="1:9" ht="19.5" hidden="1" customHeight="1" thickBot="1" x14ac:dyDescent="0.3">
      <c r="A42" s="341"/>
      <c r="B42" s="155" t="s">
        <v>113</v>
      </c>
      <c r="C42" s="145" t="s">
        <v>114</v>
      </c>
      <c r="D42" s="146"/>
      <c r="E42" s="150"/>
      <c r="F42" s="107" t="str">
        <f t="shared" si="0"/>
        <v>--</v>
      </c>
      <c r="G42" s="108" t="str">
        <f t="shared" si="1"/>
        <v>--</v>
      </c>
      <c r="H42" s="108" t="str">
        <f t="shared" si="2"/>
        <v>--</v>
      </c>
      <c r="I42" s="109" t="str">
        <f t="shared" si="3"/>
        <v>--</v>
      </c>
    </row>
    <row r="43" spans="1:9" ht="19.5" hidden="1" customHeight="1" thickBot="1" x14ac:dyDescent="0.3">
      <c r="A43" s="341"/>
      <c r="B43" s="155" t="s">
        <v>115</v>
      </c>
      <c r="C43" s="145" t="s">
        <v>116</v>
      </c>
      <c r="D43" s="146"/>
      <c r="E43" s="150"/>
      <c r="F43" s="107" t="str">
        <f t="shared" si="0"/>
        <v>--</v>
      </c>
      <c r="G43" s="108" t="str">
        <f t="shared" si="1"/>
        <v>--</v>
      </c>
      <c r="H43" s="108" t="str">
        <f t="shared" si="2"/>
        <v>--</v>
      </c>
      <c r="I43" s="109" t="str">
        <f t="shared" si="3"/>
        <v>--</v>
      </c>
    </row>
    <row r="44" spans="1:9" ht="19.5" hidden="1" customHeight="1" thickBot="1" x14ac:dyDescent="0.3">
      <c r="A44" s="341"/>
      <c r="B44" s="156" t="s">
        <v>117</v>
      </c>
      <c r="C44" s="212" t="s">
        <v>118</v>
      </c>
      <c r="D44" s="151"/>
      <c r="E44" s="152"/>
      <c r="F44" s="107" t="str">
        <f t="shared" si="0"/>
        <v>--</v>
      </c>
      <c r="G44" s="108" t="str">
        <f t="shared" si="1"/>
        <v>--</v>
      </c>
      <c r="H44" s="108" t="str">
        <f t="shared" si="2"/>
        <v>--</v>
      </c>
      <c r="I44" s="109" t="str">
        <f t="shared" si="3"/>
        <v>--</v>
      </c>
    </row>
    <row r="45" spans="1:9" ht="19.5" hidden="1" customHeight="1" thickBot="1" x14ac:dyDescent="0.3">
      <c r="A45" s="341"/>
      <c r="B45" s="156" t="s">
        <v>119</v>
      </c>
      <c r="C45" s="213" t="s">
        <v>120</v>
      </c>
      <c r="D45" s="151"/>
      <c r="E45" s="152"/>
      <c r="F45" s="107" t="str">
        <f t="shared" si="0"/>
        <v>--</v>
      </c>
      <c r="G45" s="108" t="str">
        <f t="shared" si="1"/>
        <v>--</v>
      </c>
      <c r="H45" s="108" t="str">
        <f t="shared" si="2"/>
        <v>--</v>
      </c>
      <c r="I45" s="109" t="str">
        <f t="shared" si="3"/>
        <v>--</v>
      </c>
    </row>
    <row r="46" spans="1:9" ht="19.5" hidden="1" customHeight="1" x14ac:dyDescent="0.25">
      <c r="A46" s="341"/>
      <c r="B46" s="156" t="s">
        <v>121</v>
      </c>
      <c r="C46" s="213" t="s">
        <v>122</v>
      </c>
      <c r="D46" s="151"/>
      <c r="E46" s="152"/>
      <c r="F46" s="107" t="str">
        <f t="shared" si="0"/>
        <v>--</v>
      </c>
      <c r="G46" s="108" t="str">
        <f t="shared" si="1"/>
        <v>--</v>
      </c>
      <c r="H46" s="108" t="str">
        <f t="shared" si="2"/>
        <v>--</v>
      </c>
      <c r="I46" s="109" t="str">
        <f t="shared" si="3"/>
        <v>--</v>
      </c>
    </row>
    <row r="47" spans="1:9" ht="19.5" hidden="1" customHeight="1" x14ac:dyDescent="0.25">
      <c r="A47" s="341"/>
      <c r="B47" s="220"/>
      <c r="C47" s="213" t="s">
        <v>123</v>
      </c>
      <c r="D47" s="153"/>
      <c r="E47" s="154"/>
      <c r="F47" s="107" t="str">
        <f t="shared" si="0"/>
        <v>--</v>
      </c>
      <c r="G47" s="108" t="str">
        <f t="shared" si="1"/>
        <v>--</v>
      </c>
      <c r="H47" s="108" t="str">
        <f t="shared" si="2"/>
        <v>--</v>
      </c>
      <c r="I47" s="109" t="str">
        <f t="shared" si="3"/>
        <v>--</v>
      </c>
    </row>
    <row r="48" spans="1:9" ht="20.100000000000001" customHeight="1" thickBot="1" x14ac:dyDescent="0.3">
      <c r="A48" s="342"/>
      <c r="B48" s="211"/>
      <c r="C48" s="214" t="s">
        <v>124</v>
      </c>
      <c r="D48" s="305">
        <v>0.71252714098629766</v>
      </c>
      <c r="E48" s="181">
        <v>1.9521291533871167E-3</v>
      </c>
      <c r="F48" s="107">
        <f t="shared" si="0"/>
        <v>3.7051411331287477E-4</v>
      </c>
      <c r="G48" s="108">
        <f t="shared" si="1"/>
        <v>6.982765981665717E-5</v>
      </c>
      <c r="H48" s="108">
        <f t="shared" si="2"/>
        <v>9.9753799738081677E-4</v>
      </c>
      <c r="I48" s="109">
        <f t="shared" si="3"/>
        <v>4.2946841374516568E-3</v>
      </c>
    </row>
    <row r="49" spans="1:9" ht="15.75" hidden="1" thickBot="1" x14ac:dyDescent="0.3"/>
    <row r="50" spans="1:9" ht="20.100000000000001" hidden="1" customHeight="1" thickBot="1" x14ac:dyDescent="0.3">
      <c r="A50" s="343" t="s">
        <v>737</v>
      </c>
      <c r="B50" s="16" t="s">
        <v>125</v>
      </c>
      <c r="C50" s="215" t="s">
        <v>126</v>
      </c>
      <c r="D50" s="129"/>
      <c r="E50" s="134"/>
      <c r="F50" s="107" t="str">
        <f t="shared" si="0"/>
        <v>--</v>
      </c>
      <c r="G50" s="108" t="str">
        <f t="shared" si="1"/>
        <v>--</v>
      </c>
      <c r="H50" s="108" t="str">
        <f t="shared" si="2"/>
        <v>--</v>
      </c>
      <c r="I50" s="109" t="str">
        <f t="shared" si="3"/>
        <v>--</v>
      </c>
    </row>
    <row r="51" spans="1:9" ht="20.100000000000001" hidden="1" customHeight="1" thickBot="1" x14ac:dyDescent="0.3">
      <c r="A51" s="343"/>
      <c r="B51" s="11" t="s">
        <v>127</v>
      </c>
      <c r="C51" s="216" t="s">
        <v>128</v>
      </c>
      <c r="D51" s="161"/>
      <c r="E51" s="134"/>
      <c r="F51" s="107" t="str">
        <f t="shared" si="0"/>
        <v>--</v>
      </c>
      <c r="G51" s="108" t="str">
        <f t="shared" si="1"/>
        <v>--</v>
      </c>
      <c r="H51" s="108" t="str">
        <f t="shared" si="2"/>
        <v>--</v>
      </c>
      <c r="I51" s="109" t="str">
        <f t="shared" si="3"/>
        <v>--</v>
      </c>
    </row>
    <row r="52" spans="1:9" ht="20.100000000000001" customHeight="1" x14ac:dyDescent="0.25">
      <c r="A52" s="343"/>
      <c r="B52" s="11" t="s">
        <v>129</v>
      </c>
      <c r="C52" s="217" t="s">
        <v>130</v>
      </c>
      <c r="D52" s="303">
        <v>5.0438708065434511E-2</v>
      </c>
      <c r="E52" s="304">
        <v>1.3818824127516304E-4</v>
      </c>
      <c r="F52" s="107">
        <f t="shared" si="0"/>
        <v>2.6228128194025945E-5</v>
      </c>
      <c r="G52" s="108">
        <f t="shared" si="1"/>
        <v>4.942993390412582E-6</v>
      </c>
      <c r="H52" s="108">
        <f t="shared" si="2"/>
        <v>7.0614191291608312E-5</v>
      </c>
      <c r="I52" s="109">
        <f t="shared" si="3"/>
        <v>3.040141308053587E-4</v>
      </c>
    </row>
    <row r="53" spans="1:9" ht="20.100000000000001" customHeight="1" x14ac:dyDescent="0.25">
      <c r="A53" s="343"/>
      <c r="B53" s="11" t="s">
        <v>131</v>
      </c>
      <c r="C53" s="218" t="s">
        <v>132</v>
      </c>
      <c r="D53" s="300">
        <v>0.67416983567241973</v>
      </c>
      <c r="E53" s="300">
        <v>1.8470406456778622E-3</v>
      </c>
      <c r="F53" s="107">
        <f>IF($D53="","--",$D53*$F$11)</f>
        <v>3.5056831454965823E-4</v>
      </c>
      <c r="G53" s="108">
        <f>IF($D53="","--",$D53*$G$11)</f>
        <v>6.6068643895897137E-5</v>
      </c>
      <c r="H53" s="108">
        <f>IF($D53="","--",$D53*$H$11)</f>
        <v>9.4383776994138766E-4</v>
      </c>
      <c r="I53" s="109">
        <f>IF($E53="","--",$E53*$I$11)</f>
        <v>4.0634894204912972E-3</v>
      </c>
    </row>
    <row r="54" spans="1:9" ht="20.100000000000001" hidden="1" customHeight="1" thickBot="1" x14ac:dyDescent="0.3">
      <c r="A54" s="344"/>
      <c r="B54" s="17" t="s">
        <v>133</v>
      </c>
      <c r="C54" s="219" t="s">
        <v>134</v>
      </c>
      <c r="D54" s="305"/>
      <c r="E54" s="181"/>
      <c r="F54" s="182" t="str">
        <f t="shared" si="0"/>
        <v>--</v>
      </c>
      <c r="G54" s="183" t="str">
        <f t="shared" si="1"/>
        <v>--</v>
      </c>
      <c r="H54" s="183" t="str">
        <f t="shared" si="2"/>
        <v>--</v>
      </c>
      <c r="I54" s="184" t="str">
        <f t="shared" si="3"/>
        <v>--</v>
      </c>
    </row>
    <row r="56" spans="1:9" x14ac:dyDescent="0.25">
      <c r="A56" s="4" t="s">
        <v>39</v>
      </c>
      <c r="B56" s="4"/>
      <c r="D56" s="130"/>
      <c r="E56" s="124"/>
      <c r="F56" s="5"/>
    </row>
    <row r="57" spans="1:9" x14ac:dyDescent="0.25">
      <c r="A57" s="19" t="s">
        <v>719</v>
      </c>
      <c r="B57" s="19"/>
      <c r="D57" s="131"/>
      <c r="E57" s="125"/>
      <c r="F57" s="5"/>
    </row>
    <row r="58" spans="1:9" x14ac:dyDescent="0.25">
      <c r="A58" s="19" t="s">
        <v>135</v>
      </c>
      <c r="B58" s="19"/>
      <c r="D58" s="131"/>
      <c r="E58" s="124"/>
      <c r="F58" s="5"/>
    </row>
    <row r="59" spans="1:9" x14ac:dyDescent="0.25">
      <c r="A59" s="12" t="s">
        <v>136</v>
      </c>
      <c r="B59" s="12"/>
    </row>
    <row r="61" spans="1:9" x14ac:dyDescent="0.25">
      <c r="A61" s="4" t="s">
        <v>137</v>
      </c>
      <c r="B61" s="4"/>
    </row>
    <row r="62" spans="1:9" x14ac:dyDescent="0.25">
      <c r="A62" s="120" t="s">
        <v>138</v>
      </c>
      <c r="B62" s="120"/>
      <c r="C62" s="121"/>
    </row>
  </sheetData>
  <mergeCells count="14">
    <mergeCell ref="A14:A48"/>
    <mergeCell ref="A50:A54"/>
    <mergeCell ref="C5:I5"/>
    <mergeCell ref="C12:C13"/>
    <mergeCell ref="F8:I8"/>
    <mergeCell ref="F9:H9"/>
    <mergeCell ref="F13:H13"/>
    <mergeCell ref="D12:E12"/>
    <mergeCell ref="F12:I12"/>
    <mergeCell ref="A8:E9"/>
    <mergeCell ref="A10:E10"/>
    <mergeCell ref="A11:E11"/>
    <mergeCell ref="A12:A13"/>
    <mergeCell ref="B12:B13"/>
  </mergeCells>
  <pageMargins left="0.7" right="0.7" top="0.75" bottom="0.75" header="0.3" footer="0.3"/>
  <pageSetup scale="8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pageSetUpPr fitToPage="1"/>
  </sheetPr>
  <dimension ref="A5:W82"/>
  <sheetViews>
    <sheetView showGridLines="0" tabSelected="1" zoomScale="70" zoomScaleNormal="70" workbookViewId="0">
      <pane xSplit="3" ySplit="10" topLeftCell="D11" activePane="bottomRight" state="frozen"/>
      <selection pane="topRight" activeCell="D1" sqref="D1"/>
      <selection pane="bottomLeft" activeCell="A11" sqref="A11"/>
      <selection pane="bottomRight" activeCell="G82" sqref="G82"/>
    </sheetView>
  </sheetViews>
  <sheetFormatPr defaultColWidth="9.140625" defaultRowHeight="14.25" x14ac:dyDescent="0.2"/>
  <cols>
    <col min="1" max="1" width="12.5703125" style="12" customWidth="1"/>
    <col min="2" max="2" width="12.7109375" style="12" customWidth="1"/>
    <col min="3" max="3" width="32.85546875" style="12" customWidth="1"/>
    <col min="4" max="4" width="14.5703125" style="12" customWidth="1"/>
    <col min="5" max="5" width="13.140625" style="12" bestFit="1" customWidth="1"/>
    <col min="6" max="6" width="9.42578125" style="12" customWidth="1"/>
    <col min="7" max="7" width="12.5703125" style="12" bestFit="1" customWidth="1"/>
    <col min="8" max="8" width="10.28515625" style="12" customWidth="1"/>
    <col min="9" max="9" width="14.140625" style="12" customWidth="1"/>
    <col min="10" max="10" width="11.7109375" style="12" customWidth="1"/>
    <col min="11" max="11" width="9.140625" style="12" customWidth="1"/>
    <col min="12" max="12" width="14.28515625" style="12" bestFit="1" customWidth="1"/>
    <col min="13" max="13" width="11.7109375" style="12" customWidth="1"/>
    <col min="14" max="14" width="13.42578125" style="12" customWidth="1"/>
    <col min="15" max="15" width="11.7109375" style="12" customWidth="1"/>
    <col min="16" max="16" width="9.85546875" style="12" customWidth="1"/>
    <col min="17" max="17" width="16.5703125" style="12" customWidth="1"/>
    <col min="18" max="18" width="13.7109375" style="12" bestFit="1" customWidth="1"/>
    <col min="19" max="19" width="13.140625" style="12" customWidth="1"/>
    <col min="20" max="20" width="14.140625" style="12" bestFit="1" customWidth="1"/>
    <col min="21" max="21" width="8.28515625" style="12" customWidth="1"/>
    <col min="22" max="22" width="10.140625" style="12" customWidth="1"/>
    <col min="23" max="23" width="13.42578125" style="12" bestFit="1" customWidth="1"/>
    <col min="24" max="16384" width="9.140625" style="12"/>
  </cols>
  <sheetData>
    <row r="5" spans="1:23" ht="20.25" x14ac:dyDescent="0.2">
      <c r="B5" s="345" t="s">
        <v>139</v>
      </c>
      <c r="C5" s="345"/>
      <c r="D5" s="345"/>
      <c r="E5" s="345"/>
      <c r="F5" s="345"/>
      <c r="G5" s="345"/>
      <c r="H5" s="345"/>
      <c r="I5" s="345"/>
      <c r="J5" s="345"/>
      <c r="K5" s="345"/>
      <c r="L5" s="345"/>
      <c r="M5" s="345"/>
      <c r="N5" s="345"/>
      <c r="O5" s="345"/>
      <c r="P5" s="345"/>
      <c r="Q5" s="345"/>
      <c r="R5" s="345"/>
      <c r="S5" s="345"/>
      <c r="T5" s="345"/>
      <c r="U5" s="345"/>
      <c r="V5" s="345"/>
      <c r="W5" s="345"/>
    </row>
    <row r="6" spans="1:23" ht="15" thickBot="1" x14ac:dyDescent="0.25"/>
    <row r="7" spans="1:23" ht="15" customHeight="1" thickBot="1" x14ac:dyDescent="0.25">
      <c r="A7" s="394" t="s">
        <v>46</v>
      </c>
      <c r="B7" s="397" t="s">
        <v>140</v>
      </c>
      <c r="C7" s="400" t="s">
        <v>51</v>
      </c>
      <c r="D7" s="418" t="s">
        <v>141</v>
      </c>
      <c r="E7" s="414" t="s">
        <v>142</v>
      </c>
      <c r="F7" s="414"/>
      <c r="G7" s="414"/>
      <c r="H7" s="414"/>
      <c r="I7" s="415"/>
      <c r="J7" s="413" t="s">
        <v>143</v>
      </c>
      <c r="K7" s="413"/>
      <c r="L7" s="413"/>
      <c r="M7" s="413"/>
      <c r="N7" s="416"/>
      <c r="O7" s="421" t="s">
        <v>144</v>
      </c>
      <c r="P7" s="413"/>
      <c r="Q7" s="413"/>
      <c r="R7" s="413"/>
      <c r="S7" s="417"/>
      <c r="T7" s="412" t="s">
        <v>145</v>
      </c>
      <c r="U7" s="413"/>
      <c r="V7" s="413"/>
      <c r="W7" s="417"/>
    </row>
    <row r="8" spans="1:23" x14ac:dyDescent="0.2">
      <c r="A8" s="395"/>
      <c r="B8" s="398"/>
      <c r="C8" s="401"/>
      <c r="D8" s="419"/>
      <c r="E8" s="276" t="s">
        <v>146</v>
      </c>
      <c r="F8" s="276" t="s">
        <v>147</v>
      </c>
      <c r="G8" s="276" t="s">
        <v>148</v>
      </c>
      <c r="H8" s="276" t="s">
        <v>147</v>
      </c>
      <c r="I8" s="277" t="s">
        <v>149</v>
      </c>
      <c r="J8" s="276" t="s">
        <v>146</v>
      </c>
      <c r="K8" s="280" t="s">
        <v>147</v>
      </c>
      <c r="L8" s="280" t="s">
        <v>148</v>
      </c>
      <c r="M8" s="280" t="s">
        <v>147</v>
      </c>
      <c r="N8" s="277" t="s">
        <v>149</v>
      </c>
      <c r="O8" s="276" t="s">
        <v>146</v>
      </c>
      <c r="P8" s="280" t="s">
        <v>147</v>
      </c>
      <c r="Q8" s="280" t="s">
        <v>148</v>
      </c>
      <c r="R8" s="280" t="s">
        <v>147</v>
      </c>
      <c r="S8" s="277" t="s">
        <v>149</v>
      </c>
      <c r="T8" s="422" t="s">
        <v>150</v>
      </c>
      <c r="U8" s="414"/>
      <c r="V8" s="280" t="s">
        <v>147</v>
      </c>
      <c r="W8" s="277" t="s">
        <v>149</v>
      </c>
    </row>
    <row r="9" spans="1:23" x14ac:dyDescent="0.2">
      <c r="A9" s="395"/>
      <c r="B9" s="398"/>
      <c r="C9" s="401"/>
      <c r="D9" s="419"/>
      <c r="E9" s="280" t="s">
        <v>151</v>
      </c>
      <c r="F9" s="280" t="s">
        <v>152</v>
      </c>
      <c r="G9" s="280" t="s">
        <v>152</v>
      </c>
      <c r="H9" s="280" t="s">
        <v>153</v>
      </c>
      <c r="I9" s="104" t="s">
        <v>154</v>
      </c>
      <c r="J9" s="280" t="s">
        <v>151</v>
      </c>
      <c r="K9" s="280" t="s">
        <v>152</v>
      </c>
      <c r="L9" s="280" t="s">
        <v>152</v>
      </c>
      <c r="M9" s="280" t="s">
        <v>153</v>
      </c>
      <c r="N9" s="104" t="s">
        <v>154</v>
      </c>
      <c r="O9" s="280" t="s">
        <v>151</v>
      </c>
      <c r="P9" s="280" t="s">
        <v>152</v>
      </c>
      <c r="Q9" s="280" t="s">
        <v>152</v>
      </c>
      <c r="R9" s="280" t="s">
        <v>153</v>
      </c>
      <c r="S9" s="104" t="s">
        <v>154</v>
      </c>
      <c r="T9" s="423" t="s">
        <v>151</v>
      </c>
      <c r="U9" s="424"/>
      <c r="V9" s="280" t="s">
        <v>155</v>
      </c>
      <c r="W9" s="104" t="s">
        <v>154</v>
      </c>
    </row>
    <row r="10" spans="1:23" ht="18" thickBot="1" x14ac:dyDescent="0.25">
      <c r="A10" s="396"/>
      <c r="B10" s="399"/>
      <c r="C10" s="402"/>
      <c r="D10" s="420"/>
      <c r="E10" s="267" t="s">
        <v>156</v>
      </c>
      <c r="F10" s="267" t="s">
        <v>156</v>
      </c>
      <c r="G10" s="103" t="s">
        <v>157</v>
      </c>
      <c r="H10" s="267" t="s">
        <v>156</v>
      </c>
      <c r="I10" s="105" t="s">
        <v>158</v>
      </c>
      <c r="J10" s="267" t="s">
        <v>156</v>
      </c>
      <c r="K10" s="267" t="s">
        <v>156</v>
      </c>
      <c r="L10" s="103" t="s">
        <v>157</v>
      </c>
      <c r="M10" s="267" t="s">
        <v>156</v>
      </c>
      <c r="N10" s="105" t="s">
        <v>158</v>
      </c>
      <c r="O10" s="267" t="s">
        <v>156</v>
      </c>
      <c r="P10" s="267" t="s">
        <v>156</v>
      </c>
      <c r="Q10" s="103" t="s">
        <v>157</v>
      </c>
      <c r="R10" s="267" t="s">
        <v>156</v>
      </c>
      <c r="S10" s="105" t="s">
        <v>158</v>
      </c>
      <c r="T10" s="377" t="s">
        <v>159</v>
      </c>
      <c r="U10" s="378"/>
      <c r="V10" s="267" t="s">
        <v>156</v>
      </c>
      <c r="W10" s="105" t="s">
        <v>160</v>
      </c>
    </row>
    <row r="11" spans="1:23" ht="13.9" customHeight="1" x14ac:dyDescent="0.2">
      <c r="A11" s="405" t="s">
        <v>737</v>
      </c>
      <c r="B11" s="155" t="s">
        <v>58</v>
      </c>
      <c r="C11" s="144" t="s">
        <v>59</v>
      </c>
      <c r="D11" s="54" t="str">
        <f>VLOOKUP(B11,'CAO RBC'!$B$8:$K$268,10,FALSE)</f>
        <v>HI3</v>
      </c>
      <c r="E11" s="321">
        <f>'E-2'!F14</f>
        <v>1.3759018068997214E-5</v>
      </c>
      <c r="F11" s="57">
        <f>VLOOKUP($B11,'CAO RBC'!$B$5:$J$269,3,FALSE)</f>
        <v>0.13</v>
      </c>
      <c r="G11" s="322">
        <f>IF(F11="--","--",IF(E11="--","--",E11/F11))</f>
        <v>1.058386005307478E-4</v>
      </c>
      <c r="H11" s="57">
        <f>VLOOKUP($B11,'CAO RBC'!$B$5:$J$269,4,FALSE)</f>
        <v>3</v>
      </c>
      <c r="I11" s="320">
        <f>IF(H11="--","--",IF(E11="--","--",E11/H11))</f>
        <v>4.586339356332405E-6</v>
      </c>
      <c r="J11" s="136">
        <f>'E-2'!G14</f>
        <v>2.5930457130033213E-6</v>
      </c>
      <c r="K11" s="57">
        <f>VLOOKUP($B11,'CAO RBC'!$B$5:$J$269,5,FALSE)</f>
        <v>3.3</v>
      </c>
      <c r="L11" s="322">
        <f>IF(K11="--","--",IF(J11="--","--",J11/K11))</f>
        <v>7.8577142818282472E-7</v>
      </c>
      <c r="M11" s="57">
        <f>VLOOKUP($B11,'CAO RBC'!$B$5:$J$269,6,FALSE)</f>
        <v>13</v>
      </c>
      <c r="N11" s="102">
        <f>IF(M11="--","--",IF(J11="--","--",J11/M11))</f>
        <v>1.9946505484640932E-7</v>
      </c>
      <c r="O11" s="327">
        <f>'E-2'!H14</f>
        <v>3.7043510185761731E-5</v>
      </c>
      <c r="P11" s="57">
        <f>VLOOKUP($B11,'CAO RBC'!$B$5:$J$269,7,FALSE)</f>
        <v>1.5</v>
      </c>
      <c r="Q11" s="322">
        <f>IF(P11="--","--",IF(O11="--","--",O11/P11))</f>
        <v>2.4695673457174487E-5</v>
      </c>
      <c r="R11" s="57">
        <f>VLOOKUP($B11,'CAO RBC'!$B$5:$J$269,8,FALSE)</f>
        <v>13</v>
      </c>
      <c r="S11" s="102">
        <f>IF(R11="--","--",IF(O11="--","--",O11/R11))</f>
        <v>2.8495007835201333E-6</v>
      </c>
      <c r="T11" s="375">
        <f>'E-2'!I14</f>
        <v>1.5948282271756521E-4</v>
      </c>
      <c r="U11" s="376"/>
      <c r="V11" s="322">
        <f>VLOOKUP($B11,'CAO RBC'!$B$5:$J$269,9,FALSE)</f>
        <v>29</v>
      </c>
      <c r="W11" s="102">
        <f>IF(V11="--","--",IF(T11="--","--",T11/V11))</f>
        <v>5.4994076799160414E-6</v>
      </c>
    </row>
    <row r="12" spans="1:23" ht="13.9" hidden="1" customHeight="1" x14ac:dyDescent="0.2">
      <c r="A12" s="406"/>
      <c r="B12" s="155" t="s">
        <v>60</v>
      </c>
      <c r="C12" s="145" t="s">
        <v>61</v>
      </c>
      <c r="D12" s="54" t="str">
        <f>VLOOKUP(B12,'CAO RBC'!$B$8:$K$268,10,FALSE)</f>
        <v>HI3</v>
      </c>
      <c r="E12" s="321" t="str">
        <f>'E-2'!F15</f>
        <v>--</v>
      </c>
      <c r="F12" s="57">
        <f>VLOOKUP($B12,'CAO RBC'!$B$5:$J$269,3,FALSE)</f>
        <v>3.3000000000000002E-2</v>
      </c>
      <c r="G12" s="322" t="str">
        <f>IF(F12="--","--",IF(E12="--","--",E12/F12))</f>
        <v>--</v>
      </c>
      <c r="H12" s="57">
        <f>VLOOKUP($B12,'CAO RBC'!$B$5:$J$269,4,FALSE)</f>
        <v>2</v>
      </c>
      <c r="I12" s="64" t="str">
        <f>IF(H12="--","--",IF(E12="--","--",E12/H12))</f>
        <v>--</v>
      </c>
      <c r="J12" s="136" t="str">
        <f>'E-2'!G15</f>
        <v>--</v>
      </c>
      <c r="K12" s="57">
        <f>VLOOKUP($B12,'CAO RBC'!$B$5:$J$269,5,FALSE)</f>
        <v>0.86</v>
      </c>
      <c r="L12" s="99" t="str">
        <f>IF(K12="--","--",IF(J12="--","--",J12/K12))</f>
        <v>--</v>
      </c>
      <c r="M12" s="57">
        <f>VLOOKUP($B12,'CAO RBC'!$B$5:$J$269,6,FALSE)</f>
        <v>8.8000000000000007</v>
      </c>
      <c r="N12" s="102" t="str">
        <f>IF(M12="--","--",IF(J12="--","--",J12/M12))</f>
        <v>--</v>
      </c>
      <c r="O12" s="327" t="str">
        <f>'E-2'!H15</f>
        <v>--</v>
      </c>
      <c r="P12" s="57">
        <f>VLOOKUP($B12,'CAO RBC'!$B$5:$J$269,7,FALSE)</f>
        <v>0.4</v>
      </c>
      <c r="Q12" s="322" t="str">
        <f>IF(P12="--","--",IF(O12="--","--",O12/P12))</f>
        <v>--</v>
      </c>
      <c r="R12" s="57">
        <f>VLOOKUP($B12,'CAO RBC'!$B$5:$J$269,8,FALSE)</f>
        <v>8.8000000000000007</v>
      </c>
      <c r="S12" s="102" t="str">
        <f>IF(R12="--","--",IF(O12="--","--",O12/R12))</f>
        <v>--</v>
      </c>
      <c r="T12" s="375" t="str">
        <f>'E-2'!I15</f>
        <v>--</v>
      </c>
      <c r="U12" s="376"/>
      <c r="V12" s="322">
        <f>VLOOKUP($B12,'CAO RBC'!$B$5:$J$269,9,FALSE)</f>
        <v>660</v>
      </c>
      <c r="W12" s="102" t="str">
        <f>IF(V12="--","--",IF(T12="--","--",T12/V12))</f>
        <v>--</v>
      </c>
    </row>
    <row r="13" spans="1:23" ht="14.45" customHeight="1" x14ac:dyDescent="0.2">
      <c r="A13" s="406"/>
      <c r="B13" s="155" t="s">
        <v>62</v>
      </c>
      <c r="C13" s="144" t="s">
        <v>63</v>
      </c>
      <c r="D13" s="54" t="str">
        <f>VLOOKUP(B13,'CAO RBC'!$B$8:$K$268,10,FALSE)</f>
        <v>HI3</v>
      </c>
      <c r="E13" s="321">
        <f>'E-2'!F16</f>
        <v>3.6786263587249492E-6</v>
      </c>
      <c r="F13" s="57">
        <f>VLOOKUP($B13,'CAO RBC'!$B$5:$J$269,3,FALSE)</f>
        <v>0.4</v>
      </c>
      <c r="G13" s="322">
        <f t="shared" ref="G13:G43" si="0">IF(F13="--","--",IF(E13="--","--",E13/F13))</f>
        <v>9.1965658968123725E-6</v>
      </c>
      <c r="H13" s="57">
        <f>VLOOKUP($B13,'CAO RBC'!$B$5:$J$269,4,FALSE)</f>
        <v>260</v>
      </c>
      <c r="I13" s="102">
        <f t="shared" ref="I13:I43" si="1">IF(H13="--","--",IF(E13="--","--",E13/H13))</f>
        <v>1.4148562918172881E-8</v>
      </c>
      <c r="J13" s="136">
        <f>'E-2'!G16</f>
        <v>6.9327958299047124E-7</v>
      </c>
      <c r="K13" s="57">
        <f>VLOOKUP($B13,'CAO RBC'!$B$5:$J$269,5,FALSE)</f>
        <v>10</v>
      </c>
      <c r="L13" s="101">
        <f t="shared" ref="L13:L43" si="2">IF(K13="--","--",IF(J13="--","--",J13/K13))</f>
        <v>6.932795829904713E-8</v>
      </c>
      <c r="M13" s="57">
        <f>VLOOKUP($B13,'CAO RBC'!$B$5:$J$269,6,FALSE)</f>
        <v>1100</v>
      </c>
      <c r="N13" s="102">
        <f t="shared" ref="N13:N43" si="3">IF(M13="--","--",IF(J13="--","--",J13/M13))</f>
        <v>6.3025416635497387E-10</v>
      </c>
      <c r="O13" s="327">
        <f>'E-2'!H16</f>
        <v>9.9039940427210187E-6</v>
      </c>
      <c r="P13" s="57">
        <f>VLOOKUP($B13,'CAO RBC'!$B$5:$J$269,7,FALSE)</f>
        <v>4.8</v>
      </c>
      <c r="Q13" s="322">
        <f t="shared" ref="Q13:Q43" si="4">IF(P13="--","--",IF(O13="--","--",O13/P13))</f>
        <v>2.0633320922335458E-6</v>
      </c>
      <c r="R13" s="57">
        <f>VLOOKUP($B13,'CAO RBC'!$B$5:$J$269,8,FALSE)</f>
        <v>1100</v>
      </c>
      <c r="S13" s="102">
        <f t="shared" ref="S13:S43" si="5">IF(R13="--","--",IF(O13="--","--",O13/R13))</f>
        <v>9.0036309479281985E-9</v>
      </c>
      <c r="T13" s="375">
        <f>'E-2'!I16</f>
        <v>4.2639504684904581E-5</v>
      </c>
      <c r="U13" s="376"/>
      <c r="V13" s="322">
        <f>VLOOKUP($B13,'CAO RBC'!$B$5:$J$269,9,FALSE)</f>
        <v>22000</v>
      </c>
      <c r="W13" s="102">
        <f t="shared" ref="W13:W43" si="6">IF(V13="--","--",IF(T13="--","--",T13/V13))</f>
        <v>1.9381593038592993E-9</v>
      </c>
    </row>
    <row r="14" spans="1:23" ht="13.9" hidden="1" customHeight="1" x14ac:dyDescent="0.2">
      <c r="A14" s="406"/>
      <c r="B14" s="155" t="s">
        <v>64</v>
      </c>
      <c r="C14" s="144" t="s">
        <v>65</v>
      </c>
      <c r="D14" s="54" t="str">
        <f>VLOOKUP(B14,'CAO RBC'!$B$8:$K$268,10,FALSE)</f>
        <v>HI3</v>
      </c>
      <c r="E14" s="136" t="str">
        <f>'E-2'!F17</f>
        <v>--</v>
      </c>
      <c r="F14" s="57" t="str">
        <f>VLOOKUP($B14,'CAO RBC'!$B$5:$J$269,3,FALSE)</f>
        <v>--</v>
      </c>
      <c r="G14" s="98" t="str">
        <f t="shared" si="0"/>
        <v>--</v>
      </c>
      <c r="H14" s="57">
        <f>VLOOKUP($B14,'CAO RBC'!$B$5:$J$269,4,FALSE)</f>
        <v>400</v>
      </c>
      <c r="I14" s="102" t="str">
        <f t="shared" si="1"/>
        <v>--</v>
      </c>
      <c r="J14" s="136" t="str">
        <f>'E-2'!G17</f>
        <v>--</v>
      </c>
      <c r="K14" s="57" t="str">
        <f>VLOOKUP($B14,'CAO RBC'!$B$5:$J$269,5,FALSE)</f>
        <v>--</v>
      </c>
      <c r="L14" s="99" t="str">
        <f t="shared" si="2"/>
        <v>--</v>
      </c>
      <c r="M14" s="57">
        <f>VLOOKUP($B14,'CAO RBC'!$B$5:$J$269,6,FALSE)</f>
        <v>1800</v>
      </c>
      <c r="N14" s="102" t="str">
        <f t="shared" si="3"/>
        <v>--</v>
      </c>
      <c r="O14" s="327" t="str">
        <f>'E-2'!H17</f>
        <v>--</v>
      </c>
      <c r="P14" s="57" t="str">
        <f>VLOOKUP($B14,'CAO RBC'!$B$5:$J$269,7,FALSE)</f>
        <v>--</v>
      </c>
      <c r="Q14" s="98" t="str">
        <f t="shared" si="4"/>
        <v>--</v>
      </c>
      <c r="R14" s="57">
        <f>VLOOKUP($B14,'CAO RBC'!$B$5:$J$269,8,FALSE)</f>
        <v>1800</v>
      </c>
      <c r="S14" s="102" t="str">
        <f t="shared" si="5"/>
        <v>--</v>
      </c>
      <c r="T14" s="375" t="str">
        <f>'E-2'!I17</f>
        <v>--</v>
      </c>
      <c r="U14" s="376"/>
      <c r="V14" s="57" t="str">
        <f>VLOOKUP($B14,'CAO RBC'!$B$5:$J$269,9,FALSE)</f>
        <v>--</v>
      </c>
      <c r="W14" s="102" t="str">
        <f t="shared" si="6"/>
        <v>--</v>
      </c>
    </row>
    <row r="15" spans="1:23" ht="13.9" hidden="1" customHeight="1" x14ac:dyDescent="0.2">
      <c r="A15" s="406"/>
      <c r="B15" s="155" t="s">
        <v>66</v>
      </c>
      <c r="C15" s="144" t="s">
        <v>67</v>
      </c>
      <c r="D15" s="54" t="str">
        <f>VLOOKUP(B15,'CAO RBC'!$B$8:$K$268,10,FALSE)</f>
        <v>HI3</v>
      </c>
      <c r="E15" s="136" t="str">
        <f>'E-2'!F18</f>
        <v>--</v>
      </c>
      <c r="F15" s="57">
        <f>VLOOKUP($B15,'CAO RBC'!$B$5:$J$269,3,FALSE)</f>
        <v>2.9000000000000001E-2</v>
      </c>
      <c r="G15" s="98" t="str">
        <f t="shared" si="0"/>
        <v>--</v>
      </c>
      <c r="H15" s="57">
        <f>VLOOKUP($B15,'CAO RBC'!$B$5:$J$269,4,FALSE)</f>
        <v>3.7</v>
      </c>
      <c r="I15" s="102" t="str">
        <f t="shared" si="1"/>
        <v>--</v>
      </c>
      <c r="J15" s="136" t="str">
        <f>'E-2'!G18</f>
        <v>--</v>
      </c>
      <c r="K15" s="57">
        <f>VLOOKUP($B15,'CAO RBC'!$B$5:$J$269,5,FALSE)</f>
        <v>0.76</v>
      </c>
      <c r="L15" s="99" t="str">
        <f t="shared" si="2"/>
        <v>--</v>
      </c>
      <c r="M15" s="57">
        <f>VLOOKUP($B15,'CAO RBC'!$B$5:$J$269,6,FALSE)</f>
        <v>16</v>
      </c>
      <c r="N15" s="102" t="str">
        <f t="shared" si="3"/>
        <v>--</v>
      </c>
      <c r="O15" s="327" t="str">
        <f>'E-2'!H18</f>
        <v>--</v>
      </c>
      <c r="P15" s="57">
        <f>VLOOKUP($B15,'CAO RBC'!$B$5:$J$269,7,FALSE)</f>
        <v>0.35</v>
      </c>
      <c r="Q15" s="98" t="str">
        <f t="shared" si="4"/>
        <v>--</v>
      </c>
      <c r="R15" s="57">
        <f>VLOOKUP($B15,'CAO RBC'!$B$5:$J$269,8,FALSE)</f>
        <v>16</v>
      </c>
      <c r="S15" s="102" t="str">
        <f t="shared" si="5"/>
        <v>--</v>
      </c>
      <c r="T15" s="375" t="str">
        <f>'E-2'!I18</f>
        <v>--</v>
      </c>
      <c r="U15" s="376"/>
      <c r="V15" s="57">
        <f>VLOOKUP($B15,'CAO RBC'!$B$5:$J$269,9,FALSE)</f>
        <v>200</v>
      </c>
      <c r="W15" s="102" t="str">
        <f t="shared" si="6"/>
        <v>--</v>
      </c>
    </row>
    <row r="16" spans="1:23" ht="13.9" hidden="1" customHeight="1" x14ac:dyDescent="0.2">
      <c r="A16" s="406"/>
      <c r="B16" s="155" t="s">
        <v>68</v>
      </c>
      <c r="C16" s="144" t="s">
        <v>69</v>
      </c>
      <c r="D16" s="54" t="str">
        <f>VLOOKUP(B16,'CAO RBC'!$B$8:$K$268,10,FALSE)</f>
        <v>HI3</v>
      </c>
      <c r="E16" s="269" t="str">
        <f>'E-2'!F19</f>
        <v>--</v>
      </c>
      <c r="F16" s="57" t="str">
        <f>VLOOKUP($B16,'CAO RBC'!$B$5:$J$269,3,FALSE)</f>
        <v>--</v>
      </c>
      <c r="G16" s="98" t="str">
        <f t="shared" si="0"/>
        <v>--</v>
      </c>
      <c r="H16" s="57">
        <f>VLOOKUP($B16,'CAO RBC'!$B$5:$J$269,4,FALSE)</f>
        <v>5000</v>
      </c>
      <c r="I16" s="102" t="str">
        <f t="shared" si="1"/>
        <v>--</v>
      </c>
      <c r="J16" s="136" t="str">
        <f>'E-2'!G19</f>
        <v>--</v>
      </c>
      <c r="K16" s="57" t="str">
        <f>VLOOKUP($B16,'CAO RBC'!$B$5:$J$269,5,FALSE)</f>
        <v>--</v>
      </c>
      <c r="L16" s="99" t="str">
        <f t="shared" si="2"/>
        <v>--</v>
      </c>
      <c r="M16" s="57">
        <f>VLOOKUP($B16,'CAO RBC'!$B$5:$J$269,6,FALSE)</f>
        <v>22000</v>
      </c>
      <c r="N16" s="102" t="str">
        <f t="shared" si="3"/>
        <v>--</v>
      </c>
      <c r="O16" s="327" t="str">
        <f>'E-2'!H19</f>
        <v>--</v>
      </c>
      <c r="P16" s="57" t="str">
        <f>VLOOKUP($B16,'CAO RBC'!$B$5:$J$269,7,FALSE)</f>
        <v>--</v>
      </c>
      <c r="Q16" s="98" t="str">
        <f t="shared" si="4"/>
        <v>--</v>
      </c>
      <c r="R16" s="57">
        <f>VLOOKUP($B16,'CAO RBC'!$B$5:$J$269,8,FALSE)</f>
        <v>22000</v>
      </c>
      <c r="S16" s="102" t="str">
        <f t="shared" si="5"/>
        <v>--</v>
      </c>
      <c r="T16" s="375" t="str">
        <f>'E-2'!I19</f>
        <v>--</v>
      </c>
      <c r="U16" s="376"/>
      <c r="V16" s="57">
        <f>VLOOKUP($B16,'CAO RBC'!$B$5:$J$269,9,FALSE)</f>
        <v>7500</v>
      </c>
      <c r="W16" s="102" t="str">
        <f t="shared" si="6"/>
        <v>--</v>
      </c>
    </row>
    <row r="17" spans="1:23" ht="13.9" hidden="1" customHeight="1" x14ac:dyDescent="0.2">
      <c r="A17" s="406"/>
      <c r="B17" s="155" t="s">
        <v>70</v>
      </c>
      <c r="C17" s="144" t="s">
        <v>71</v>
      </c>
      <c r="D17" s="54" t="str">
        <f>VLOOKUP(B17,'CAO RBC'!$B$8:$K$268,10,FALSE)</f>
        <v>HI3</v>
      </c>
      <c r="E17" s="269" t="str">
        <f>'E-2'!F20</f>
        <v>--</v>
      </c>
      <c r="F17" s="57" t="str">
        <f>VLOOKUP($B17,'CAO RBC'!$B$5:$J$269,3,FALSE)</f>
        <v>--</v>
      </c>
      <c r="G17" s="98" t="str">
        <f t="shared" si="0"/>
        <v>--</v>
      </c>
      <c r="H17" s="57">
        <f>VLOOKUP($B17,'CAO RBC'!$B$5:$J$269,4,FALSE)</f>
        <v>60</v>
      </c>
      <c r="I17" s="102" t="str">
        <f t="shared" si="1"/>
        <v>--</v>
      </c>
      <c r="J17" s="136" t="str">
        <f>'E-2'!G20</f>
        <v>--</v>
      </c>
      <c r="K17" s="57" t="str">
        <f>VLOOKUP($B17,'CAO RBC'!$B$5:$J$269,5,FALSE)</f>
        <v>--</v>
      </c>
      <c r="L17" s="99" t="str">
        <f t="shared" si="2"/>
        <v>--</v>
      </c>
      <c r="M17" s="57">
        <f>VLOOKUP($B17,'CAO RBC'!$B$5:$J$269,6,FALSE)</f>
        <v>260</v>
      </c>
      <c r="N17" s="102" t="str">
        <f t="shared" si="3"/>
        <v>--</v>
      </c>
      <c r="O17" s="327" t="str">
        <f>'E-2'!H20</f>
        <v>--</v>
      </c>
      <c r="P17" s="57" t="str">
        <f>VLOOKUP($B17,'CAO RBC'!$B$5:$J$269,7,FALSE)</f>
        <v>--</v>
      </c>
      <c r="Q17" s="98" t="str">
        <f t="shared" si="4"/>
        <v>--</v>
      </c>
      <c r="R17" s="57">
        <f>VLOOKUP($B17,'CAO RBC'!$B$5:$J$269,8,FALSE)</f>
        <v>260</v>
      </c>
      <c r="S17" s="102" t="str">
        <f t="shared" si="5"/>
        <v>--</v>
      </c>
      <c r="T17" s="375" t="str">
        <f>'E-2'!I20</f>
        <v>--</v>
      </c>
      <c r="U17" s="376"/>
      <c r="V17" s="57" t="str">
        <f>VLOOKUP($B17,'CAO RBC'!$B$5:$J$269,9,FALSE)</f>
        <v>--</v>
      </c>
      <c r="W17" s="102" t="str">
        <f t="shared" si="6"/>
        <v>--</v>
      </c>
    </row>
    <row r="18" spans="1:23" ht="13.9" hidden="1" customHeight="1" x14ac:dyDescent="0.2">
      <c r="A18" s="406"/>
      <c r="B18" s="155" t="s">
        <v>72</v>
      </c>
      <c r="C18" s="144" t="s">
        <v>73</v>
      </c>
      <c r="D18" s="54" t="str">
        <f>VLOOKUP(B18,'CAO RBC'!$B$8:$K$268,10,FALSE)</f>
        <v>HI3</v>
      </c>
      <c r="E18" s="269" t="str">
        <f>'E-2'!F21</f>
        <v>--</v>
      </c>
      <c r="F18" s="57" t="str">
        <f>VLOOKUP($B18,'CAO RBC'!$B$5:$J$269,3,FALSE)</f>
        <v>--</v>
      </c>
      <c r="G18" s="98" t="str">
        <f t="shared" si="0"/>
        <v>--</v>
      </c>
      <c r="H18" s="57">
        <f>VLOOKUP($B18,'CAO RBC'!$B$5:$J$269,4,FALSE)</f>
        <v>60</v>
      </c>
      <c r="I18" s="102" t="str">
        <f t="shared" si="1"/>
        <v>--</v>
      </c>
      <c r="J18" s="136" t="str">
        <f>'E-2'!G21</f>
        <v>--</v>
      </c>
      <c r="K18" s="57" t="str">
        <f>VLOOKUP($B18,'CAO RBC'!$B$5:$J$269,5,FALSE)</f>
        <v>--</v>
      </c>
      <c r="L18" s="99" t="str">
        <f t="shared" si="2"/>
        <v>--</v>
      </c>
      <c r="M18" s="57">
        <f>VLOOKUP($B18,'CAO RBC'!$B$5:$J$269,6,FALSE)</f>
        <v>260</v>
      </c>
      <c r="N18" s="102" t="str">
        <f t="shared" si="3"/>
        <v>--</v>
      </c>
      <c r="O18" s="327" t="str">
        <f>'E-2'!H21</f>
        <v>--</v>
      </c>
      <c r="P18" s="57" t="str">
        <f>VLOOKUP($B18,'CAO RBC'!$B$5:$J$269,7,FALSE)</f>
        <v>--</v>
      </c>
      <c r="Q18" s="98" t="str">
        <f t="shared" si="4"/>
        <v>--</v>
      </c>
      <c r="R18" s="57">
        <f>VLOOKUP($B18,'CAO RBC'!$B$5:$J$269,8,FALSE)</f>
        <v>260</v>
      </c>
      <c r="S18" s="102" t="str">
        <f t="shared" si="5"/>
        <v>--</v>
      </c>
      <c r="T18" s="375" t="str">
        <f>'E-2'!I21</f>
        <v>--</v>
      </c>
      <c r="U18" s="376"/>
      <c r="V18" s="57" t="str">
        <f>VLOOKUP($B18,'CAO RBC'!$B$5:$J$269,9,FALSE)</f>
        <v>--</v>
      </c>
      <c r="W18" s="102" t="str">
        <f t="shared" si="6"/>
        <v>--</v>
      </c>
    </row>
    <row r="19" spans="1:23" ht="13.9" hidden="1" customHeight="1" x14ac:dyDescent="0.2">
      <c r="A19" s="406"/>
      <c r="B19" s="155" t="s">
        <v>74</v>
      </c>
      <c r="C19" s="144" t="s">
        <v>75</v>
      </c>
      <c r="D19" s="54" t="str">
        <f>VLOOKUP(B19,'CAO RBC'!$B$8:$K$268,10,FALSE)</f>
        <v>HI3</v>
      </c>
      <c r="E19" s="269" t="str">
        <f>'E-2'!F22</f>
        <v>--</v>
      </c>
      <c r="F19" s="57" t="str">
        <f>VLOOKUP($B19,'CAO RBC'!$B$5:$J$269,3,FALSE)</f>
        <v>--</v>
      </c>
      <c r="G19" s="98" t="str">
        <f t="shared" si="0"/>
        <v>--</v>
      </c>
      <c r="H19" s="57">
        <f>VLOOKUP($B19,'CAO RBC'!$B$5:$J$269,4,FALSE)</f>
        <v>60</v>
      </c>
      <c r="I19" s="102" t="str">
        <f t="shared" si="1"/>
        <v>--</v>
      </c>
      <c r="J19" s="136" t="str">
        <f>'E-2'!G22</f>
        <v>--</v>
      </c>
      <c r="K19" s="57" t="str">
        <f>VLOOKUP($B19,'CAO RBC'!$B$5:$J$269,5,FALSE)</f>
        <v>--</v>
      </c>
      <c r="L19" s="99" t="str">
        <f t="shared" si="2"/>
        <v>--</v>
      </c>
      <c r="M19" s="57">
        <f>VLOOKUP($B19,'CAO RBC'!$B$5:$J$269,6,FALSE)</f>
        <v>260</v>
      </c>
      <c r="N19" s="102" t="str">
        <f t="shared" si="3"/>
        <v>--</v>
      </c>
      <c r="O19" s="327" t="str">
        <f>'E-2'!H22</f>
        <v>--</v>
      </c>
      <c r="P19" s="57" t="str">
        <f>VLOOKUP($B19,'CAO RBC'!$B$5:$J$269,7,FALSE)</f>
        <v>--</v>
      </c>
      <c r="Q19" s="98" t="str">
        <f t="shared" si="4"/>
        <v>--</v>
      </c>
      <c r="R19" s="57">
        <f>VLOOKUP($B19,'CAO RBC'!$B$5:$J$269,8,FALSE)</f>
        <v>260</v>
      </c>
      <c r="S19" s="102" t="str">
        <f t="shared" si="5"/>
        <v>--</v>
      </c>
      <c r="T19" s="375" t="str">
        <f>'E-2'!I22</f>
        <v>--</v>
      </c>
      <c r="U19" s="376"/>
      <c r="V19" s="57" t="str">
        <f>VLOOKUP($B19,'CAO RBC'!$B$5:$J$269,9,FALSE)</f>
        <v>--</v>
      </c>
      <c r="W19" s="102" t="str">
        <f t="shared" si="6"/>
        <v>--</v>
      </c>
    </row>
    <row r="20" spans="1:23" ht="27.6" hidden="1" customHeight="1" x14ac:dyDescent="0.2">
      <c r="A20" s="406"/>
      <c r="B20" s="155" t="s">
        <v>76</v>
      </c>
      <c r="C20" s="144" t="s">
        <v>77</v>
      </c>
      <c r="D20" s="54" t="str">
        <f>VLOOKUP(B20,'CAO RBC'!$B$8:$K$268,10,FALSE)</f>
        <v>HI3</v>
      </c>
      <c r="E20" s="269" t="str">
        <f>'E-2'!F23</f>
        <v>--</v>
      </c>
      <c r="F20" s="57" t="str">
        <f>VLOOKUP($B20,'CAO RBC'!$B$5:$J$269,3,FALSE)</f>
        <v>--</v>
      </c>
      <c r="G20" s="98" t="str">
        <f t="shared" si="0"/>
        <v>--</v>
      </c>
      <c r="H20" s="57">
        <f>VLOOKUP($B20,'CAO RBC'!$B$5:$J$269,4,FALSE)</f>
        <v>220</v>
      </c>
      <c r="I20" s="102" t="str">
        <f t="shared" si="1"/>
        <v>--</v>
      </c>
      <c r="J20" s="269" t="str">
        <f>'E-2'!G23</f>
        <v>--</v>
      </c>
      <c r="K20" s="57" t="str">
        <f>VLOOKUP($B20,'CAO RBC'!$B$5:$J$269,5,FALSE)</f>
        <v>--</v>
      </c>
      <c r="L20" s="99" t="str">
        <f t="shared" si="2"/>
        <v>--</v>
      </c>
      <c r="M20" s="57">
        <f>VLOOKUP($B20,'CAO RBC'!$B$5:$J$269,6,FALSE)</f>
        <v>970</v>
      </c>
      <c r="N20" s="102" t="str">
        <f t="shared" si="3"/>
        <v>--</v>
      </c>
      <c r="O20" s="327" t="str">
        <f>'E-2'!H23</f>
        <v>--</v>
      </c>
      <c r="P20" s="57" t="str">
        <f>VLOOKUP($B20,'CAO RBC'!$B$5:$J$269,7,FALSE)</f>
        <v>--</v>
      </c>
      <c r="Q20" s="98" t="str">
        <f t="shared" si="4"/>
        <v>--</v>
      </c>
      <c r="R20" s="57">
        <f>VLOOKUP($B20,'CAO RBC'!$B$5:$J$269,8,FALSE)</f>
        <v>970</v>
      </c>
      <c r="S20" s="102" t="str">
        <f t="shared" si="5"/>
        <v>--</v>
      </c>
      <c r="T20" s="375" t="str">
        <f>'E-2'!I23</f>
        <v>--</v>
      </c>
      <c r="U20" s="376"/>
      <c r="V20" s="57">
        <f>VLOOKUP($B20,'CAO RBC'!$B$5:$J$269,9,FALSE)</f>
        <v>8700</v>
      </c>
      <c r="W20" s="102" t="str">
        <f t="shared" si="6"/>
        <v>--</v>
      </c>
    </row>
    <row r="21" spans="1:23" ht="27.6" hidden="1" customHeight="1" x14ac:dyDescent="0.2">
      <c r="A21" s="406"/>
      <c r="B21" s="296">
        <v>401</v>
      </c>
      <c r="C21" s="144" t="s">
        <v>78</v>
      </c>
      <c r="D21" s="54" t="str">
        <f>VLOOKUP(B21,'CAO RBC'!$B$8:$K$268,10,FALSE)</f>
        <v>--</v>
      </c>
      <c r="E21" s="269" t="str">
        <f>'E-2'!F24</f>
        <v>--</v>
      </c>
      <c r="F21" s="57">
        <f>VLOOKUP($B21,'CAO RBC'!$B$5:$J$269,3,FALSE)</f>
        <v>4.3000000000000002E-5</v>
      </c>
      <c r="G21" s="98" t="str">
        <f t="shared" si="0"/>
        <v>--</v>
      </c>
      <c r="H21" s="57" t="str">
        <f>VLOOKUP($B21,'CAO RBC'!$B$5:$J$269,4,FALSE)</f>
        <v>--</v>
      </c>
      <c r="I21" s="64" t="str">
        <f t="shared" si="1"/>
        <v>--</v>
      </c>
      <c r="J21" s="269" t="str">
        <f>'E-2'!G24</f>
        <v>--</v>
      </c>
      <c r="K21" s="57">
        <f>VLOOKUP($B21,'CAO RBC'!$B$5:$J$269,5,FALSE)</f>
        <v>1.6000000000000001E-3</v>
      </c>
      <c r="L21" s="99" t="str">
        <f t="shared" si="2"/>
        <v>--</v>
      </c>
      <c r="M21" s="57" t="str">
        <f>VLOOKUP($B21,'CAO RBC'!$B$5:$J$269,6,FALSE)</f>
        <v>--</v>
      </c>
      <c r="N21" s="102" t="str">
        <f t="shared" si="3"/>
        <v>--</v>
      </c>
      <c r="O21" s="327" t="str">
        <f>'E-2'!H24</f>
        <v>--</v>
      </c>
      <c r="P21" s="57">
        <f>VLOOKUP($B21,'CAO RBC'!$B$5:$J$269,7,FALSE)</f>
        <v>3.0000000000000001E-3</v>
      </c>
      <c r="Q21" s="98" t="str">
        <f t="shared" si="4"/>
        <v>--</v>
      </c>
      <c r="R21" s="57" t="str">
        <f>VLOOKUP($B21,'CAO RBC'!$B$5:$J$269,8,FALSE)</f>
        <v>--</v>
      </c>
      <c r="S21" s="102" t="str">
        <f t="shared" si="5"/>
        <v>--</v>
      </c>
      <c r="T21" s="375" t="str">
        <f>'E-2'!I24</f>
        <v>--</v>
      </c>
      <c r="U21" s="376"/>
      <c r="V21" s="57" t="str">
        <f>VLOOKUP($B21,'CAO RBC'!$B$5:$J$269,9,FALSE)</f>
        <v>--</v>
      </c>
      <c r="W21" s="63" t="str">
        <f t="shared" si="6"/>
        <v>--</v>
      </c>
    </row>
    <row r="22" spans="1:23" ht="13.9" hidden="1" customHeight="1" x14ac:dyDescent="0.2">
      <c r="A22" s="406"/>
      <c r="B22" s="155" t="s">
        <v>79</v>
      </c>
      <c r="C22" s="144" t="s">
        <v>80</v>
      </c>
      <c r="D22" s="54" t="str">
        <f>VLOOKUP(B22,'CAO RBC'!$B$8:$K$268,10,FALSE)</f>
        <v>--</v>
      </c>
      <c r="E22" s="269" t="str">
        <f>'E-2'!F25</f>
        <v>--</v>
      </c>
      <c r="F22" s="57">
        <f>VLOOKUP($B22,'CAO RBC'!$B$5:$J$269,3,FALSE)</f>
        <v>1.1E-4</v>
      </c>
      <c r="G22" s="98" t="str">
        <f t="shared" si="0"/>
        <v>--</v>
      </c>
      <c r="H22" s="57" t="str">
        <f>VLOOKUP($B22,'CAO RBC'!$B$5:$J$269,4,FALSE)</f>
        <v>--</v>
      </c>
      <c r="I22" s="64" t="str">
        <f t="shared" si="1"/>
        <v>--</v>
      </c>
      <c r="J22" s="269" t="str">
        <f>'E-2'!G25</f>
        <v>--</v>
      </c>
      <c r="K22" s="57">
        <f>VLOOKUP($B22,'CAO RBC'!$B$5:$J$269,5,FALSE)</f>
        <v>3.8999999999999998E-3</v>
      </c>
      <c r="L22" s="99" t="str">
        <f t="shared" si="2"/>
        <v>--</v>
      </c>
      <c r="M22" s="57" t="str">
        <f>VLOOKUP($B22,'CAO RBC'!$B$5:$J$269,6,FALSE)</f>
        <v>--</v>
      </c>
      <c r="N22" s="102" t="str">
        <f t="shared" si="3"/>
        <v>--</v>
      </c>
      <c r="O22" s="327" t="str">
        <f>'E-2'!H25</f>
        <v>--</v>
      </c>
      <c r="P22" s="57">
        <f>VLOOKUP($B22,'CAO RBC'!$B$5:$J$269,7,FALSE)</f>
        <v>7.6E-3</v>
      </c>
      <c r="Q22" s="98" t="str">
        <f t="shared" si="4"/>
        <v>--</v>
      </c>
      <c r="R22" s="57" t="str">
        <f>VLOOKUP($B22,'CAO RBC'!$B$5:$J$269,8,FALSE)</f>
        <v>--</v>
      </c>
      <c r="S22" s="102" t="str">
        <f t="shared" si="5"/>
        <v>--</v>
      </c>
      <c r="T22" s="375" t="str">
        <f>'E-2'!I25</f>
        <v>--</v>
      </c>
      <c r="U22" s="376"/>
      <c r="V22" s="57" t="str">
        <f>VLOOKUP($B22,'CAO RBC'!$B$5:$J$269,9,FALSE)</f>
        <v>--</v>
      </c>
      <c r="W22" s="63" t="str">
        <f t="shared" si="6"/>
        <v>--</v>
      </c>
    </row>
    <row r="23" spans="1:23" ht="13.9" hidden="1" customHeight="1" x14ac:dyDescent="0.2">
      <c r="A23" s="406"/>
      <c r="B23" s="155" t="s">
        <v>81</v>
      </c>
      <c r="C23" s="144" t="s">
        <v>82</v>
      </c>
      <c r="D23" s="54" t="str">
        <f>VLOOKUP(B23,'CAO RBC'!$B$8:$K$268,10,FALSE)</f>
        <v>--</v>
      </c>
      <c r="E23" s="269" t="str">
        <f>'E-2'!F26</f>
        <v>--</v>
      </c>
      <c r="F23" s="57">
        <f>VLOOKUP($B23,'CAO RBC'!$B$5:$J$269,3,FALSE)</f>
        <v>2.1000000000000001E-4</v>
      </c>
      <c r="G23" s="98" t="str">
        <f t="shared" si="0"/>
        <v>--</v>
      </c>
      <c r="H23" s="57" t="str">
        <f>VLOOKUP($B23,'CAO RBC'!$B$5:$J$269,4,FALSE)</f>
        <v>--</v>
      </c>
      <c r="I23" s="64" t="str">
        <f t="shared" si="1"/>
        <v>--</v>
      </c>
      <c r="J23" s="269" t="str">
        <f>'E-2'!G26</f>
        <v>--</v>
      </c>
      <c r="K23" s="57">
        <f>VLOOKUP($B23,'CAO RBC'!$B$5:$J$269,5,FALSE)</f>
        <v>7.7999999999999996E-3</v>
      </c>
      <c r="L23" s="99" t="str">
        <f t="shared" si="2"/>
        <v>--</v>
      </c>
      <c r="M23" s="57" t="str">
        <f>VLOOKUP($B23,'CAO RBC'!$B$5:$J$269,6,FALSE)</f>
        <v>--</v>
      </c>
      <c r="N23" s="102" t="str">
        <f t="shared" si="3"/>
        <v>--</v>
      </c>
      <c r="O23" s="327" t="str">
        <f>'E-2'!H26</f>
        <v>--</v>
      </c>
      <c r="P23" s="57">
        <f>VLOOKUP($B23,'CAO RBC'!$B$5:$J$269,7,FALSE)</f>
        <v>1.4999999999999999E-2</v>
      </c>
      <c r="Q23" s="98" t="str">
        <f t="shared" si="4"/>
        <v>--</v>
      </c>
      <c r="R23" s="57" t="str">
        <f>VLOOKUP($B23,'CAO RBC'!$B$5:$J$269,8,FALSE)</f>
        <v>--</v>
      </c>
      <c r="S23" s="102" t="str">
        <f t="shared" si="5"/>
        <v>--</v>
      </c>
      <c r="T23" s="375" t="str">
        <f>'E-2'!I26</f>
        <v>--</v>
      </c>
      <c r="U23" s="376"/>
      <c r="V23" s="57" t="str">
        <f>VLOOKUP($B23,'CAO RBC'!$B$5:$J$269,9,FALSE)</f>
        <v>--</v>
      </c>
      <c r="W23" s="63" t="str">
        <f t="shared" si="6"/>
        <v>--</v>
      </c>
    </row>
    <row r="24" spans="1:23" ht="13.9" hidden="1" customHeight="1" x14ac:dyDescent="0.2">
      <c r="A24" s="406"/>
      <c r="B24" s="155" t="s">
        <v>83</v>
      </c>
      <c r="C24" s="144" t="s">
        <v>84</v>
      </c>
      <c r="D24" s="54" t="str">
        <f>VLOOKUP(B24,'CAO RBC'!$B$8:$K$268,10,FALSE)</f>
        <v>HI3</v>
      </c>
      <c r="E24" s="269" t="str">
        <f>'E-2'!F27</f>
        <v>--</v>
      </c>
      <c r="F24" s="57">
        <f>VLOOKUP($B24,'CAO RBC'!$B$5:$J$269,3,FALSE)</f>
        <v>4.3000000000000002E-5</v>
      </c>
      <c r="G24" s="98" t="str">
        <f t="shared" si="0"/>
        <v>--</v>
      </c>
      <c r="H24" s="57">
        <f>VLOOKUP($B24,'CAO RBC'!$B$5:$J$269,4,FALSE)</f>
        <v>2E-3</v>
      </c>
      <c r="I24" s="64" t="str">
        <f t="shared" si="1"/>
        <v>--</v>
      </c>
      <c r="J24" s="269" t="str">
        <f>'E-2'!G27</f>
        <v>--</v>
      </c>
      <c r="K24" s="57">
        <f>VLOOKUP($B24,'CAO RBC'!$B$5:$J$269,5,FALSE)</f>
        <v>1.6000000000000001E-3</v>
      </c>
      <c r="L24" s="99" t="str">
        <f t="shared" si="2"/>
        <v>--</v>
      </c>
      <c r="M24" s="57">
        <f>VLOOKUP($B24,'CAO RBC'!$B$5:$J$269,6,FALSE)</f>
        <v>8.8000000000000005E-3</v>
      </c>
      <c r="N24" s="102" t="str">
        <f t="shared" si="3"/>
        <v>--</v>
      </c>
      <c r="O24" s="327" t="str">
        <f>'E-2'!H27</f>
        <v>--</v>
      </c>
      <c r="P24" s="57">
        <f>VLOOKUP($B24,'CAO RBC'!$B$5:$J$269,7,FALSE)</f>
        <v>3.0000000000000001E-3</v>
      </c>
      <c r="Q24" s="98" t="str">
        <f t="shared" si="4"/>
        <v>--</v>
      </c>
      <c r="R24" s="57">
        <f>VLOOKUP($B24,'CAO RBC'!$B$5:$J$269,8,FALSE)</f>
        <v>8.8000000000000005E-3</v>
      </c>
      <c r="S24" s="102" t="str">
        <f t="shared" si="5"/>
        <v>--</v>
      </c>
      <c r="T24" s="375" t="str">
        <f>'E-2'!I27</f>
        <v>--</v>
      </c>
      <c r="U24" s="376"/>
      <c r="V24" s="57">
        <f>VLOOKUP($B24,'CAO RBC'!$B$5:$J$269,9,FALSE)</f>
        <v>2E-3</v>
      </c>
      <c r="W24" s="63" t="str">
        <f t="shared" si="6"/>
        <v>--</v>
      </c>
    </row>
    <row r="25" spans="1:23" ht="13.9" hidden="1" customHeight="1" x14ac:dyDescent="0.2">
      <c r="A25" s="406"/>
      <c r="B25" s="155" t="s">
        <v>85</v>
      </c>
      <c r="C25" s="144" t="s">
        <v>86</v>
      </c>
      <c r="D25" s="54" t="str">
        <f>VLOOKUP(B25,'CAO RBC'!$B$8:$K$268,10,FALSE)</f>
        <v>--</v>
      </c>
      <c r="E25" s="269" t="str">
        <f>'E-2'!F28</f>
        <v>--</v>
      </c>
      <c r="F25" s="57">
        <f>VLOOKUP($B25,'CAO RBC'!$B$5:$J$269,3,FALSE)</f>
        <v>5.3000000000000001E-5</v>
      </c>
      <c r="G25" s="98" t="str">
        <f t="shared" si="0"/>
        <v>--</v>
      </c>
      <c r="H25" s="57" t="str">
        <f>VLOOKUP($B25,'CAO RBC'!$B$5:$J$269,4,FALSE)</f>
        <v>--</v>
      </c>
      <c r="I25" s="64" t="str">
        <f t="shared" si="1"/>
        <v>--</v>
      </c>
      <c r="J25" s="269" t="str">
        <f>'E-2'!G28</f>
        <v>--</v>
      </c>
      <c r="K25" s="57">
        <f>VLOOKUP($B25,'CAO RBC'!$B$5:$J$269,5,FALSE)</f>
        <v>2E-3</v>
      </c>
      <c r="L25" s="99" t="str">
        <f t="shared" si="2"/>
        <v>--</v>
      </c>
      <c r="M25" s="57" t="str">
        <f>VLOOKUP($B25,'CAO RBC'!$B$5:$J$269,6,FALSE)</f>
        <v>--</v>
      </c>
      <c r="N25" s="102" t="str">
        <f t="shared" si="3"/>
        <v>--</v>
      </c>
      <c r="O25" s="327" t="str">
        <f>'E-2'!H28</f>
        <v>--</v>
      </c>
      <c r="P25" s="57">
        <f>VLOOKUP($B25,'CAO RBC'!$B$5:$J$269,7,FALSE)</f>
        <v>3.8E-3</v>
      </c>
      <c r="Q25" s="98" t="str">
        <f t="shared" si="4"/>
        <v>--</v>
      </c>
      <c r="R25" s="57" t="str">
        <f>VLOOKUP($B25,'CAO RBC'!$B$5:$J$269,8,FALSE)</f>
        <v>--</v>
      </c>
      <c r="S25" s="102" t="str">
        <f t="shared" si="5"/>
        <v>--</v>
      </c>
      <c r="T25" s="375" t="str">
        <f>'E-2'!I28</f>
        <v>--</v>
      </c>
      <c r="U25" s="376"/>
      <c r="V25" s="57" t="str">
        <f>VLOOKUP($B25,'CAO RBC'!$B$5:$J$269,9,FALSE)</f>
        <v>--</v>
      </c>
      <c r="W25" s="63" t="str">
        <f t="shared" si="6"/>
        <v>--</v>
      </c>
    </row>
    <row r="26" spans="1:23" ht="13.9" hidden="1" customHeight="1" x14ac:dyDescent="0.2">
      <c r="A26" s="406"/>
      <c r="B26" s="155" t="s">
        <v>87</v>
      </c>
      <c r="C26" s="144" t="s">
        <v>88</v>
      </c>
      <c r="D26" s="54" t="str">
        <f>VLOOKUP(B26,'CAO RBC'!$B$8:$K$268,10,FALSE)</f>
        <v>--</v>
      </c>
      <c r="E26" s="269" t="str">
        <f>'E-2'!F29</f>
        <v>--</v>
      </c>
      <c r="F26" s="57">
        <f>VLOOKUP($B26,'CAO RBC'!$B$5:$J$269,3,FALSE)</f>
        <v>2.0999999999999998E-6</v>
      </c>
      <c r="G26" s="98" t="str">
        <f t="shared" si="0"/>
        <v>--</v>
      </c>
      <c r="H26" s="57" t="str">
        <f>VLOOKUP($B26,'CAO RBC'!$B$5:$J$269,4,FALSE)</f>
        <v>--</v>
      </c>
      <c r="I26" s="64" t="str">
        <f t="shared" si="1"/>
        <v>--</v>
      </c>
      <c r="J26" s="269" t="str">
        <f>'E-2'!G29</f>
        <v>--</v>
      </c>
      <c r="K26" s="57">
        <f>VLOOKUP($B26,'CAO RBC'!$B$5:$J$269,5,FALSE)</f>
        <v>7.7999999999999999E-5</v>
      </c>
      <c r="L26" s="99" t="str">
        <f t="shared" si="2"/>
        <v>--</v>
      </c>
      <c r="M26" s="57" t="str">
        <f>VLOOKUP($B26,'CAO RBC'!$B$5:$J$269,6,FALSE)</f>
        <v>--</v>
      </c>
      <c r="N26" s="102" t="str">
        <f t="shared" si="3"/>
        <v>--</v>
      </c>
      <c r="O26" s="327" t="str">
        <f>'E-2'!H29</f>
        <v>--</v>
      </c>
      <c r="P26" s="57">
        <f>VLOOKUP($B26,'CAO RBC'!$B$5:$J$269,7,FALSE)</f>
        <v>1.4999999999999999E-4</v>
      </c>
      <c r="Q26" s="98" t="str">
        <f t="shared" si="4"/>
        <v>--</v>
      </c>
      <c r="R26" s="57" t="str">
        <f>VLOOKUP($B26,'CAO RBC'!$B$5:$J$269,8,FALSE)</f>
        <v>--</v>
      </c>
      <c r="S26" s="102" t="str">
        <f t="shared" si="5"/>
        <v>--</v>
      </c>
      <c r="T26" s="375" t="str">
        <f>'E-2'!I29</f>
        <v>--</v>
      </c>
      <c r="U26" s="376"/>
      <c r="V26" s="57" t="str">
        <f>VLOOKUP($B26,'CAO RBC'!$B$5:$J$269,9,FALSE)</f>
        <v>--</v>
      </c>
      <c r="W26" s="63" t="str">
        <f t="shared" si="6"/>
        <v>--</v>
      </c>
    </row>
    <row r="27" spans="1:23" ht="13.9" hidden="1" customHeight="1" x14ac:dyDescent="0.2">
      <c r="A27" s="406"/>
      <c r="B27" s="155" t="s">
        <v>89</v>
      </c>
      <c r="C27" s="144" t="s">
        <v>90</v>
      </c>
      <c r="D27" s="54" t="str">
        <f>VLOOKUP(B27,'CAO RBC'!$B$8:$K$268,10,FALSE)</f>
        <v>--</v>
      </c>
      <c r="E27" s="269" t="str">
        <f>'E-2'!F30</f>
        <v>--</v>
      </c>
      <c r="F27" s="57">
        <f>VLOOKUP($B27,'CAO RBC'!$B$5:$J$269,3,FALSE)</f>
        <v>4.7000000000000002E-3</v>
      </c>
      <c r="G27" s="98" t="str">
        <f t="shared" si="0"/>
        <v>--</v>
      </c>
      <c r="H27" s="57" t="str">
        <f>VLOOKUP($B27,'CAO RBC'!$B$5:$J$269,4,FALSE)</f>
        <v>--</v>
      </c>
      <c r="I27" s="64" t="str">
        <f t="shared" si="1"/>
        <v>--</v>
      </c>
      <c r="J27" s="269" t="str">
        <f>'E-2'!G30</f>
        <v>--</v>
      </c>
      <c r="K27" s="57">
        <f>VLOOKUP($B27,'CAO RBC'!$B$5:$J$269,5,FALSE)</f>
        <v>0.17</v>
      </c>
      <c r="L27" s="99" t="str">
        <f t="shared" si="2"/>
        <v>--</v>
      </c>
      <c r="M27" s="57" t="str">
        <f>VLOOKUP($B27,'CAO RBC'!$B$5:$J$269,6,FALSE)</f>
        <v>--</v>
      </c>
      <c r="N27" s="102" t="str">
        <f t="shared" si="3"/>
        <v>--</v>
      </c>
      <c r="O27" s="327" t="str">
        <f>'E-2'!H30</f>
        <v>--</v>
      </c>
      <c r="P27" s="57">
        <f>VLOOKUP($B27,'CAO RBC'!$B$5:$J$269,7,FALSE)</f>
        <v>0.34</v>
      </c>
      <c r="Q27" s="98" t="str">
        <f t="shared" si="4"/>
        <v>--</v>
      </c>
      <c r="R27" s="57" t="str">
        <f>VLOOKUP($B27,'CAO RBC'!$B$5:$J$269,8,FALSE)</f>
        <v>--</v>
      </c>
      <c r="S27" s="102" t="str">
        <f t="shared" si="5"/>
        <v>--</v>
      </c>
      <c r="T27" s="375" t="str">
        <f>'E-2'!I30</f>
        <v>--</v>
      </c>
      <c r="U27" s="376"/>
      <c r="V27" s="57" t="str">
        <f>VLOOKUP($B27,'CAO RBC'!$B$5:$J$269,9,FALSE)</f>
        <v>--</v>
      </c>
      <c r="W27" s="63" t="str">
        <f t="shared" si="6"/>
        <v>--</v>
      </c>
    </row>
    <row r="28" spans="1:23" ht="13.9" hidden="1" customHeight="1" x14ac:dyDescent="0.2">
      <c r="A28" s="406"/>
      <c r="B28" s="155" t="s">
        <v>91</v>
      </c>
      <c r="C28" s="144" t="s">
        <v>92</v>
      </c>
      <c r="D28" s="54" t="str">
        <f>VLOOKUP(B28,'CAO RBC'!$B$8:$K$268,10,FALSE)</f>
        <v>--</v>
      </c>
      <c r="E28" s="269" t="str">
        <f>'E-2'!F31</f>
        <v>--</v>
      </c>
      <c r="F28" s="57">
        <f>VLOOKUP($B28,'CAO RBC'!$B$5:$J$269,3,FALSE)</f>
        <v>1.3999999999999999E-4</v>
      </c>
      <c r="G28" s="98" t="str">
        <f t="shared" si="0"/>
        <v>--</v>
      </c>
      <c r="H28" s="57" t="str">
        <f>VLOOKUP($B28,'CAO RBC'!$B$5:$J$269,4,FALSE)</f>
        <v>--</v>
      </c>
      <c r="I28" s="64" t="str">
        <f t="shared" si="1"/>
        <v>--</v>
      </c>
      <c r="J28" s="269" t="str">
        <f>'E-2'!G31</f>
        <v>--</v>
      </c>
      <c r="K28" s="57">
        <f>VLOOKUP($B28,'CAO RBC'!$B$5:$J$269,5,FALSE)</f>
        <v>5.1999999999999998E-3</v>
      </c>
      <c r="L28" s="99" t="str">
        <f t="shared" si="2"/>
        <v>--</v>
      </c>
      <c r="M28" s="57" t="str">
        <f>VLOOKUP($B28,'CAO RBC'!$B$5:$J$269,6,FALSE)</f>
        <v>--</v>
      </c>
      <c r="N28" s="102" t="str">
        <f t="shared" si="3"/>
        <v>--</v>
      </c>
      <c r="O28" s="327" t="str">
        <f>'E-2'!H31</f>
        <v>--</v>
      </c>
      <c r="P28" s="57">
        <f>VLOOKUP($B28,'CAO RBC'!$B$5:$J$269,7,FALSE)</f>
        <v>0.01</v>
      </c>
      <c r="Q28" s="98" t="str">
        <f t="shared" si="4"/>
        <v>--</v>
      </c>
      <c r="R28" s="57" t="str">
        <f>VLOOKUP($B28,'CAO RBC'!$B$5:$J$269,8,FALSE)</f>
        <v>--</v>
      </c>
      <c r="S28" s="102" t="str">
        <f t="shared" si="5"/>
        <v>--</v>
      </c>
      <c r="T28" s="375" t="str">
        <f>'E-2'!I31</f>
        <v>--</v>
      </c>
      <c r="U28" s="376"/>
      <c r="V28" s="57" t="str">
        <f>VLOOKUP($B28,'CAO RBC'!$B$5:$J$269,9,FALSE)</f>
        <v>--</v>
      </c>
      <c r="W28" s="63" t="str">
        <f t="shared" si="6"/>
        <v>--</v>
      </c>
    </row>
    <row r="29" spans="1:23" ht="13.9" hidden="1" customHeight="1" x14ac:dyDescent="0.2">
      <c r="A29" s="406"/>
      <c r="B29" s="155" t="s">
        <v>93</v>
      </c>
      <c r="C29" s="144" t="s">
        <v>94</v>
      </c>
      <c r="D29" s="54" t="str">
        <f>VLOOKUP(B29,'CAO RBC'!$B$8:$K$268,10,FALSE)</f>
        <v>--</v>
      </c>
      <c r="E29" s="269" t="str">
        <f>'E-2'!F32</f>
        <v>--</v>
      </c>
      <c r="F29" s="57">
        <f>VLOOKUP($B29,'CAO RBC'!$B$5:$J$269,3,FALSE)</f>
        <v>1.4E-3</v>
      </c>
      <c r="G29" s="98" t="str">
        <f t="shared" si="0"/>
        <v>--</v>
      </c>
      <c r="H29" s="57" t="str">
        <f>VLOOKUP($B29,'CAO RBC'!$B$5:$J$269,4,FALSE)</f>
        <v>--</v>
      </c>
      <c r="I29" s="64" t="str">
        <f t="shared" si="1"/>
        <v>--</v>
      </c>
      <c r="J29" s="269" t="str">
        <f>'E-2'!G32</f>
        <v>--</v>
      </c>
      <c r="K29" s="57">
        <f>VLOOKUP($B29,'CAO RBC'!$B$5:$J$269,5,FALSE)</f>
        <v>5.1999999999999998E-2</v>
      </c>
      <c r="L29" s="99" t="str">
        <f t="shared" si="2"/>
        <v>--</v>
      </c>
      <c r="M29" s="57" t="str">
        <f>VLOOKUP($B29,'CAO RBC'!$B$5:$J$269,6,FALSE)</f>
        <v>--</v>
      </c>
      <c r="N29" s="102" t="str">
        <f t="shared" si="3"/>
        <v>--</v>
      </c>
      <c r="O29" s="327" t="str">
        <f>'E-2'!H32</f>
        <v>--</v>
      </c>
      <c r="P29" s="57">
        <f>VLOOKUP($B29,'CAO RBC'!$B$5:$J$269,7,FALSE)</f>
        <v>0.1</v>
      </c>
      <c r="Q29" s="98" t="str">
        <f t="shared" si="4"/>
        <v>--</v>
      </c>
      <c r="R29" s="57" t="str">
        <f>VLOOKUP($B29,'CAO RBC'!$B$5:$J$269,8,FALSE)</f>
        <v>--</v>
      </c>
      <c r="S29" s="102" t="str">
        <f t="shared" si="5"/>
        <v>--</v>
      </c>
      <c r="T29" s="375" t="str">
        <f>'E-2'!I32</f>
        <v>--</v>
      </c>
      <c r="U29" s="376"/>
      <c r="V29" s="57" t="str">
        <f>VLOOKUP($B29,'CAO RBC'!$B$5:$J$269,9,FALSE)</f>
        <v>--</v>
      </c>
      <c r="W29" s="63" t="str">
        <f t="shared" si="6"/>
        <v>--</v>
      </c>
    </row>
    <row r="30" spans="1:23" ht="13.9" hidden="1" customHeight="1" x14ac:dyDescent="0.2">
      <c r="A30" s="406"/>
      <c r="B30" s="155" t="s">
        <v>95</v>
      </c>
      <c r="C30" s="144" t="s">
        <v>96</v>
      </c>
      <c r="D30" s="54" t="str">
        <f>VLOOKUP(B30,'CAO RBC'!$B$8:$K$268,10,FALSE)</f>
        <v>--</v>
      </c>
      <c r="E30" s="269" t="str">
        <f>'E-2'!F33</f>
        <v>--</v>
      </c>
      <c r="F30" s="57">
        <f>VLOOKUP($B30,'CAO RBC'!$B$5:$J$269,3,FALSE)</f>
        <v>4.2999999999999999E-4</v>
      </c>
      <c r="G30" s="98" t="str">
        <f t="shared" si="0"/>
        <v>--</v>
      </c>
      <c r="H30" s="57" t="str">
        <f>VLOOKUP($B30,'CAO RBC'!$B$5:$J$269,4,FALSE)</f>
        <v>--</v>
      </c>
      <c r="I30" s="64" t="str">
        <f t="shared" si="1"/>
        <v>--</v>
      </c>
      <c r="J30" s="269" t="str">
        <f>'E-2'!G33</f>
        <v>--</v>
      </c>
      <c r="K30" s="57">
        <f>VLOOKUP($B30,'CAO RBC'!$B$5:$J$269,5,FALSE)</f>
        <v>1.6E-2</v>
      </c>
      <c r="L30" s="99" t="str">
        <f t="shared" si="2"/>
        <v>--</v>
      </c>
      <c r="M30" s="57" t="str">
        <f>VLOOKUP($B30,'CAO RBC'!$B$5:$J$269,6,FALSE)</f>
        <v>--</v>
      </c>
      <c r="N30" s="102" t="str">
        <f t="shared" si="3"/>
        <v>--</v>
      </c>
      <c r="O30" s="327" t="str">
        <f>'E-2'!H33</f>
        <v>--</v>
      </c>
      <c r="P30" s="57">
        <f>VLOOKUP($B30,'CAO RBC'!$B$5:$J$269,7,FALSE)</f>
        <v>0.03</v>
      </c>
      <c r="Q30" s="98" t="str">
        <f t="shared" si="4"/>
        <v>--</v>
      </c>
      <c r="R30" s="57" t="str">
        <f>VLOOKUP($B30,'CAO RBC'!$B$5:$J$269,8,FALSE)</f>
        <v>--</v>
      </c>
      <c r="S30" s="102" t="str">
        <f t="shared" si="5"/>
        <v>--</v>
      </c>
      <c r="T30" s="375" t="str">
        <f>'E-2'!I33</f>
        <v>--</v>
      </c>
      <c r="U30" s="376"/>
      <c r="V30" s="57" t="str">
        <f>VLOOKUP($B30,'CAO RBC'!$B$5:$J$269,9,FALSE)</f>
        <v>--</v>
      </c>
      <c r="W30" s="63" t="str">
        <f t="shared" si="6"/>
        <v>--</v>
      </c>
    </row>
    <row r="31" spans="1:23" ht="13.9" hidden="1" customHeight="1" x14ac:dyDescent="0.2">
      <c r="A31" s="406"/>
      <c r="B31" s="155" t="s">
        <v>97</v>
      </c>
      <c r="C31" s="144" t="s">
        <v>98</v>
      </c>
      <c r="D31" s="54" t="str">
        <f>VLOOKUP(B31,'CAO RBC'!$B$8:$K$268,10,FALSE)</f>
        <v>--</v>
      </c>
      <c r="E31" s="269" t="str">
        <f>'E-2'!F34</f>
        <v>--</v>
      </c>
      <c r="F31" s="57">
        <f>VLOOKUP($B31,'CAO RBC'!$B$5:$J$269,3,FALSE)</f>
        <v>1.1E-4</v>
      </c>
      <c r="G31" s="98" t="str">
        <f t="shared" si="0"/>
        <v>--</v>
      </c>
      <c r="H31" s="57" t="str">
        <f>VLOOKUP($B31,'CAO RBC'!$B$5:$J$269,4,FALSE)</f>
        <v>--</v>
      </c>
      <c r="I31" s="64" t="str">
        <f t="shared" si="1"/>
        <v>--</v>
      </c>
      <c r="J31" s="269" t="str">
        <f>'E-2'!G34</f>
        <v>--</v>
      </c>
      <c r="K31" s="57">
        <f>VLOOKUP($B31,'CAO RBC'!$B$5:$J$269,5,FALSE)</f>
        <v>3.8999999999999998E-3</v>
      </c>
      <c r="L31" s="99" t="str">
        <f t="shared" si="2"/>
        <v>--</v>
      </c>
      <c r="M31" s="57" t="str">
        <f>VLOOKUP($B31,'CAO RBC'!$B$5:$J$269,6,FALSE)</f>
        <v>--</v>
      </c>
      <c r="N31" s="102" t="str">
        <f t="shared" si="3"/>
        <v>--</v>
      </c>
      <c r="O31" s="327" t="str">
        <f>'E-2'!H34</f>
        <v>--</v>
      </c>
      <c r="P31" s="57">
        <f>VLOOKUP($B31,'CAO RBC'!$B$5:$J$269,7,FALSE)</f>
        <v>7.6E-3</v>
      </c>
      <c r="Q31" s="98" t="str">
        <f t="shared" si="4"/>
        <v>--</v>
      </c>
      <c r="R31" s="57" t="str">
        <f>VLOOKUP($B31,'CAO RBC'!$B$5:$J$269,8,FALSE)</f>
        <v>--</v>
      </c>
      <c r="S31" s="102" t="str">
        <f t="shared" si="5"/>
        <v>--</v>
      </c>
      <c r="T31" s="375" t="str">
        <f>'E-2'!I34</f>
        <v>--</v>
      </c>
      <c r="U31" s="376"/>
      <c r="V31" s="57" t="str">
        <f>VLOOKUP($B31,'CAO RBC'!$B$5:$J$269,9,FALSE)</f>
        <v>--</v>
      </c>
      <c r="W31" s="63" t="str">
        <f t="shared" si="6"/>
        <v>--</v>
      </c>
    </row>
    <row r="32" spans="1:23" ht="13.9" hidden="1" customHeight="1" x14ac:dyDescent="0.2">
      <c r="A32" s="406"/>
      <c r="B32" s="155" t="s">
        <v>99</v>
      </c>
      <c r="C32" s="144" t="s">
        <v>100</v>
      </c>
      <c r="D32" s="54" t="str">
        <f>VLOOKUP(B32,'CAO RBC'!$B$8:$K$268,10,FALSE)</f>
        <v>--</v>
      </c>
      <c r="E32" s="269" t="str">
        <f>'E-2'!F35</f>
        <v>--</v>
      </c>
      <c r="F32" s="57">
        <f>VLOOKUP($B32,'CAO RBC'!$B$5:$J$269,3,FALSE)</f>
        <v>4.3000000000000003E-6</v>
      </c>
      <c r="G32" s="98" t="str">
        <f t="shared" si="0"/>
        <v>--</v>
      </c>
      <c r="H32" s="57" t="str">
        <f>VLOOKUP($B32,'CAO RBC'!$B$5:$J$269,4,FALSE)</f>
        <v>--</v>
      </c>
      <c r="I32" s="64" t="str">
        <f t="shared" si="1"/>
        <v>--</v>
      </c>
      <c r="J32" s="269" t="str">
        <f>'E-2'!G35</f>
        <v>--</v>
      </c>
      <c r="K32" s="57">
        <f>VLOOKUP($B32,'CAO RBC'!$B$5:$J$269,5,FALSE)</f>
        <v>1.6000000000000001E-4</v>
      </c>
      <c r="L32" s="99" t="str">
        <f t="shared" si="2"/>
        <v>--</v>
      </c>
      <c r="M32" s="57" t="str">
        <f>VLOOKUP($B32,'CAO RBC'!$B$5:$J$269,6,FALSE)</f>
        <v>--</v>
      </c>
      <c r="N32" s="102" t="str">
        <f t="shared" si="3"/>
        <v>--</v>
      </c>
      <c r="O32" s="327" t="str">
        <f>'E-2'!H35</f>
        <v>--</v>
      </c>
      <c r="P32" s="57">
        <f>VLOOKUP($B32,'CAO RBC'!$B$5:$J$269,7,FALSE)</f>
        <v>2.9999999999999997E-4</v>
      </c>
      <c r="Q32" s="98" t="str">
        <f t="shared" si="4"/>
        <v>--</v>
      </c>
      <c r="R32" s="57" t="str">
        <f>VLOOKUP($B32,'CAO RBC'!$B$5:$J$269,8,FALSE)</f>
        <v>--</v>
      </c>
      <c r="S32" s="102" t="str">
        <f t="shared" si="5"/>
        <v>--</v>
      </c>
      <c r="T32" s="375" t="str">
        <f>'E-2'!I35</f>
        <v>--</v>
      </c>
      <c r="U32" s="376"/>
      <c r="V32" s="57" t="str">
        <f>VLOOKUP($B32,'CAO RBC'!$B$5:$J$269,9,FALSE)</f>
        <v>--</v>
      </c>
      <c r="W32" s="63" t="str">
        <f t="shared" si="6"/>
        <v>--</v>
      </c>
    </row>
    <row r="33" spans="1:23" ht="13.9" hidden="1" customHeight="1" x14ac:dyDescent="0.2">
      <c r="A33" s="406"/>
      <c r="B33" s="155" t="s">
        <v>101</v>
      </c>
      <c r="C33" s="144" t="s">
        <v>102</v>
      </c>
      <c r="D33" s="54" t="str">
        <f>VLOOKUP(B33,'CAO RBC'!$B$8:$K$268,10,FALSE)</f>
        <v>--</v>
      </c>
      <c r="E33" s="269" t="str">
        <f>'E-2'!F36</f>
        <v>--</v>
      </c>
      <c r="F33" s="57">
        <f>VLOOKUP($B33,'CAO RBC'!$B$5:$J$269,3,FALSE)</f>
        <v>1.1E-4</v>
      </c>
      <c r="G33" s="98" t="str">
        <f t="shared" si="0"/>
        <v>--</v>
      </c>
      <c r="H33" s="57" t="str">
        <f>VLOOKUP($B33,'CAO RBC'!$B$5:$J$269,4,FALSE)</f>
        <v>--</v>
      </c>
      <c r="I33" s="64" t="str">
        <f t="shared" si="1"/>
        <v>--</v>
      </c>
      <c r="J33" s="269" t="str">
        <f>'E-2'!G36</f>
        <v>--</v>
      </c>
      <c r="K33" s="57">
        <f>VLOOKUP($B33,'CAO RBC'!$B$5:$J$269,5,FALSE)</f>
        <v>3.8999999999999998E-3</v>
      </c>
      <c r="L33" s="99" t="str">
        <f t="shared" si="2"/>
        <v>--</v>
      </c>
      <c r="M33" s="57" t="str">
        <f>VLOOKUP($B33,'CAO RBC'!$B$5:$J$269,6,FALSE)</f>
        <v>--</v>
      </c>
      <c r="N33" s="102" t="str">
        <f t="shared" si="3"/>
        <v>--</v>
      </c>
      <c r="O33" s="327" t="str">
        <f>'E-2'!H36</f>
        <v>--</v>
      </c>
      <c r="P33" s="57">
        <f>VLOOKUP($B33,'CAO RBC'!$B$5:$J$269,7,FALSE)</f>
        <v>7.6E-3</v>
      </c>
      <c r="Q33" s="98" t="str">
        <f t="shared" si="4"/>
        <v>--</v>
      </c>
      <c r="R33" s="57" t="str">
        <f>VLOOKUP($B33,'CAO RBC'!$B$5:$J$269,8,FALSE)</f>
        <v>--</v>
      </c>
      <c r="S33" s="102" t="str">
        <f t="shared" si="5"/>
        <v>--</v>
      </c>
      <c r="T33" s="375" t="str">
        <f>'E-2'!I36</f>
        <v>--</v>
      </c>
      <c r="U33" s="376"/>
      <c r="V33" s="57" t="str">
        <f>VLOOKUP($B33,'CAO RBC'!$B$5:$J$269,9,FALSE)</f>
        <v>--</v>
      </c>
      <c r="W33" s="63" t="str">
        <f t="shared" si="6"/>
        <v>--</v>
      </c>
    </row>
    <row r="34" spans="1:23" ht="13.9" hidden="1" customHeight="1" x14ac:dyDescent="0.2">
      <c r="A34" s="406"/>
      <c r="B34" s="155" t="s">
        <v>103</v>
      </c>
      <c r="C34" s="144" t="s">
        <v>104</v>
      </c>
      <c r="D34" s="54" t="str">
        <f>VLOOKUP(B34,'CAO RBC'!$B$8:$K$268,10,FALSE)</f>
        <v>--</v>
      </c>
      <c r="E34" s="269" t="str">
        <f>'E-2'!F37</f>
        <v>--</v>
      </c>
      <c r="F34" s="57">
        <f>VLOOKUP($B34,'CAO RBC'!$B$5:$J$269,3,FALSE)</f>
        <v>4.6999999999999997E-5</v>
      </c>
      <c r="G34" s="98" t="str">
        <f t="shared" si="0"/>
        <v>--</v>
      </c>
      <c r="H34" s="57" t="str">
        <f>VLOOKUP($B34,'CAO RBC'!$B$5:$J$269,4,FALSE)</f>
        <v>--</v>
      </c>
      <c r="I34" s="64" t="str">
        <f t="shared" si="1"/>
        <v>--</v>
      </c>
      <c r="J34" s="269" t="str">
        <f>'E-2'!G37</f>
        <v>--</v>
      </c>
      <c r="K34" s="57">
        <f>VLOOKUP($B34,'CAO RBC'!$B$5:$J$269,5,FALSE)</f>
        <v>1.6999999999999999E-3</v>
      </c>
      <c r="L34" s="99" t="str">
        <f t="shared" si="2"/>
        <v>--</v>
      </c>
      <c r="M34" s="57" t="str">
        <f>VLOOKUP($B34,'CAO RBC'!$B$5:$J$269,6,FALSE)</f>
        <v>--</v>
      </c>
      <c r="N34" s="102" t="str">
        <f t="shared" si="3"/>
        <v>--</v>
      </c>
      <c r="O34" s="327" t="str">
        <f>'E-2'!H37</f>
        <v>--</v>
      </c>
      <c r="P34" s="57">
        <f>VLOOKUP($B34,'CAO RBC'!$B$5:$J$269,7,FALSE)</f>
        <v>3.3999999999999998E-3</v>
      </c>
      <c r="Q34" s="98" t="str">
        <f t="shared" si="4"/>
        <v>--</v>
      </c>
      <c r="R34" s="57" t="str">
        <f>VLOOKUP($B34,'CAO RBC'!$B$5:$J$269,8,FALSE)</f>
        <v>--</v>
      </c>
      <c r="S34" s="102" t="str">
        <f t="shared" si="5"/>
        <v>--</v>
      </c>
      <c r="T34" s="375" t="str">
        <f>'E-2'!I37</f>
        <v>--</v>
      </c>
      <c r="U34" s="376"/>
      <c r="V34" s="57" t="str">
        <f>VLOOKUP($B34,'CAO RBC'!$B$5:$J$269,9,FALSE)</f>
        <v>--</v>
      </c>
      <c r="W34" s="63" t="str">
        <f t="shared" si="6"/>
        <v>--</v>
      </c>
    </row>
    <row r="35" spans="1:23" ht="13.9" hidden="1" customHeight="1" x14ac:dyDescent="0.2">
      <c r="A35" s="406"/>
      <c r="B35" s="155" t="s">
        <v>105</v>
      </c>
      <c r="C35" s="144" t="s">
        <v>106</v>
      </c>
      <c r="D35" s="54" t="str">
        <f>VLOOKUP(B35,'CAO RBC'!$B$8:$K$268,10,FALSE)</f>
        <v>--</v>
      </c>
      <c r="E35" s="269" t="str">
        <f>'E-2'!F38</f>
        <v>--</v>
      </c>
      <c r="F35" s="57">
        <f>VLOOKUP($B35,'CAO RBC'!$B$5:$J$269,3,FALSE)</f>
        <v>7.1000000000000005E-5</v>
      </c>
      <c r="G35" s="98" t="str">
        <f t="shared" si="0"/>
        <v>--</v>
      </c>
      <c r="H35" s="57" t="str">
        <f>VLOOKUP($B35,'CAO RBC'!$B$5:$J$269,4,FALSE)</f>
        <v>--</v>
      </c>
      <c r="I35" s="64" t="str">
        <f t="shared" si="1"/>
        <v>--</v>
      </c>
      <c r="J35" s="269" t="str">
        <f>'E-2'!G38</f>
        <v>--</v>
      </c>
      <c r="K35" s="57">
        <f>VLOOKUP($B35,'CAO RBC'!$B$5:$J$269,5,FALSE)</f>
        <v>2.5999999999999999E-3</v>
      </c>
      <c r="L35" s="99" t="str">
        <f t="shared" si="2"/>
        <v>--</v>
      </c>
      <c r="M35" s="57" t="str">
        <f>VLOOKUP($B35,'CAO RBC'!$B$5:$J$269,6,FALSE)</f>
        <v>--</v>
      </c>
      <c r="N35" s="102" t="str">
        <f t="shared" si="3"/>
        <v>--</v>
      </c>
      <c r="O35" s="327" t="str">
        <f>'E-2'!H38</f>
        <v>--</v>
      </c>
      <c r="P35" s="57">
        <f>VLOOKUP($B35,'CAO RBC'!$B$5:$J$269,7,FALSE)</f>
        <v>5.1000000000000004E-3</v>
      </c>
      <c r="Q35" s="98" t="str">
        <f t="shared" si="4"/>
        <v>--</v>
      </c>
      <c r="R35" s="57" t="str">
        <f>VLOOKUP($B35,'CAO RBC'!$B$5:$J$269,8,FALSE)</f>
        <v>--</v>
      </c>
      <c r="S35" s="102" t="str">
        <f t="shared" si="5"/>
        <v>--</v>
      </c>
      <c r="T35" s="375" t="str">
        <f>'E-2'!I38</f>
        <v>--</v>
      </c>
      <c r="U35" s="376"/>
      <c r="V35" s="57" t="str">
        <f>VLOOKUP($B35,'CAO RBC'!$B$5:$J$269,9,FALSE)</f>
        <v>--</v>
      </c>
      <c r="W35" s="63" t="str">
        <f t="shared" si="6"/>
        <v>--</v>
      </c>
    </row>
    <row r="36" spans="1:23" ht="13.9" hidden="1" customHeight="1" x14ac:dyDescent="0.2">
      <c r="A36" s="406"/>
      <c r="B36" s="155" t="s">
        <v>107</v>
      </c>
      <c r="C36" s="144" t="s">
        <v>108</v>
      </c>
      <c r="D36" s="54" t="str">
        <f>VLOOKUP(B36,'CAO RBC'!$B$8:$K$268,10,FALSE)</f>
        <v>--</v>
      </c>
      <c r="E36" s="269" t="str">
        <f>'E-2'!F39</f>
        <v>--</v>
      </c>
      <c r="F36" s="57">
        <f>VLOOKUP($B36,'CAO RBC'!$B$5:$J$269,3,FALSE)</f>
        <v>1.3999999999999999E-6</v>
      </c>
      <c r="G36" s="98" t="str">
        <f t="shared" si="0"/>
        <v>--</v>
      </c>
      <c r="H36" s="57" t="str">
        <f>VLOOKUP($B36,'CAO RBC'!$B$5:$J$269,4,FALSE)</f>
        <v>--</v>
      </c>
      <c r="I36" s="64" t="str">
        <f t="shared" si="1"/>
        <v>--</v>
      </c>
      <c r="J36" s="269" t="str">
        <f>'E-2'!G39</f>
        <v>--</v>
      </c>
      <c r="K36" s="57">
        <f>VLOOKUP($B36,'CAO RBC'!$B$5:$J$269,5,FALSE)</f>
        <v>5.1999999999999997E-5</v>
      </c>
      <c r="L36" s="99" t="str">
        <f t="shared" si="2"/>
        <v>--</v>
      </c>
      <c r="M36" s="57" t="str">
        <f>VLOOKUP($B36,'CAO RBC'!$B$5:$J$269,6,FALSE)</f>
        <v>--</v>
      </c>
      <c r="N36" s="102" t="str">
        <f t="shared" si="3"/>
        <v>--</v>
      </c>
      <c r="O36" s="327" t="str">
        <f>'E-2'!H39</f>
        <v>--</v>
      </c>
      <c r="P36" s="57">
        <f>VLOOKUP($B36,'CAO RBC'!$B$5:$J$269,7,FALSE)</f>
        <v>1E-4</v>
      </c>
      <c r="Q36" s="98" t="str">
        <f t="shared" si="4"/>
        <v>--</v>
      </c>
      <c r="R36" s="57" t="str">
        <f>VLOOKUP($B36,'CAO RBC'!$B$5:$J$269,8,FALSE)</f>
        <v>--</v>
      </c>
      <c r="S36" s="102" t="str">
        <f t="shared" si="5"/>
        <v>--</v>
      </c>
      <c r="T36" s="375" t="str">
        <f>'E-2'!I39</f>
        <v>--</v>
      </c>
      <c r="U36" s="376"/>
      <c r="V36" s="57" t="str">
        <f>VLOOKUP($B36,'CAO RBC'!$B$5:$J$269,9,FALSE)</f>
        <v>--</v>
      </c>
      <c r="W36" s="63" t="str">
        <f t="shared" si="6"/>
        <v>--</v>
      </c>
    </row>
    <row r="37" spans="1:23" ht="13.9" hidden="1" customHeight="1" x14ac:dyDescent="0.2">
      <c r="A37" s="406"/>
      <c r="B37" s="155" t="s">
        <v>109</v>
      </c>
      <c r="C37" s="144" t="s">
        <v>110</v>
      </c>
      <c r="D37" s="54" t="str">
        <f>VLOOKUP(B37,'CAO RBC'!$B$8:$K$268,10,FALSE)</f>
        <v>--</v>
      </c>
      <c r="E37" s="269" t="str">
        <f>'E-2'!F40</f>
        <v>--</v>
      </c>
      <c r="F37" s="57">
        <f>VLOOKUP($B37,'CAO RBC'!$B$5:$J$269,3,FALSE)</f>
        <v>5.2999999999999998E-4</v>
      </c>
      <c r="G37" s="98" t="str">
        <f t="shared" si="0"/>
        <v>--</v>
      </c>
      <c r="H37" s="57" t="str">
        <f>VLOOKUP($B37,'CAO RBC'!$B$5:$J$269,4,FALSE)</f>
        <v>--</v>
      </c>
      <c r="I37" s="64" t="str">
        <f t="shared" si="1"/>
        <v>--</v>
      </c>
      <c r="J37" s="269" t="str">
        <f>'E-2'!G40</f>
        <v>--</v>
      </c>
      <c r="K37" s="98">
        <f>VLOOKUP($B37,'CAO RBC'!$B$5:$J$269,5,FALSE)</f>
        <v>0.02</v>
      </c>
      <c r="L37" s="99" t="str">
        <f t="shared" si="2"/>
        <v>--</v>
      </c>
      <c r="M37" s="57" t="str">
        <f>VLOOKUP($B37,'CAO RBC'!$B$5:$J$269,6,FALSE)</f>
        <v>--</v>
      </c>
      <c r="N37" s="102" t="str">
        <f t="shared" si="3"/>
        <v>--</v>
      </c>
      <c r="O37" s="327" t="str">
        <f>'E-2'!H40</f>
        <v>--</v>
      </c>
      <c r="P37" s="57">
        <f>VLOOKUP($B37,'CAO RBC'!$B$5:$J$269,7,FALSE)</f>
        <v>3.7999999999999999E-2</v>
      </c>
      <c r="Q37" s="98" t="str">
        <f t="shared" si="4"/>
        <v>--</v>
      </c>
      <c r="R37" s="57" t="str">
        <f>VLOOKUP($B37,'CAO RBC'!$B$5:$J$269,8,FALSE)</f>
        <v>--</v>
      </c>
      <c r="S37" s="102" t="str">
        <f t="shared" si="5"/>
        <v>--</v>
      </c>
      <c r="T37" s="375" t="str">
        <f>'E-2'!I40</f>
        <v>--</v>
      </c>
      <c r="U37" s="376"/>
      <c r="V37" s="57" t="str">
        <f>VLOOKUP($B37,'CAO RBC'!$B$5:$J$269,9,FALSE)</f>
        <v>--</v>
      </c>
      <c r="W37" s="63" t="str">
        <f t="shared" si="6"/>
        <v>--</v>
      </c>
    </row>
    <row r="38" spans="1:23" ht="13.9" hidden="1" customHeight="1" x14ac:dyDescent="0.2">
      <c r="A38" s="406"/>
      <c r="B38" s="155" t="s">
        <v>111</v>
      </c>
      <c r="C38" s="144" t="s">
        <v>112</v>
      </c>
      <c r="D38" s="54" t="str">
        <f>VLOOKUP(B38,'CAO RBC'!$B$8:$K$268,10,FALSE)</f>
        <v>--</v>
      </c>
      <c r="E38" s="269" t="str">
        <f>'E-2'!F41</f>
        <v>--</v>
      </c>
      <c r="F38" s="57">
        <f>VLOOKUP($B38,'CAO RBC'!$B$5:$J$269,3,FALSE)</f>
        <v>6.0999999999999997E-4</v>
      </c>
      <c r="G38" s="98" t="str">
        <f t="shared" si="0"/>
        <v>--</v>
      </c>
      <c r="H38" s="57" t="str">
        <f>VLOOKUP($B38,'CAO RBC'!$B$5:$J$269,4,FALSE)</f>
        <v>--</v>
      </c>
      <c r="I38" s="64" t="str">
        <f t="shared" si="1"/>
        <v>--</v>
      </c>
      <c r="J38" s="269" t="str">
        <f>'E-2'!G41</f>
        <v>--</v>
      </c>
      <c r="K38" s="57">
        <f>VLOOKUP($B38,'CAO RBC'!$B$5:$J$269,5,FALSE)</f>
        <v>2.1999999999999999E-2</v>
      </c>
      <c r="L38" s="99" t="str">
        <f t="shared" si="2"/>
        <v>--</v>
      </c>
      <c r="M38" s="57" t="str">
        <f>VLOOKUP($B38,'CAO RBC'!$B$5:$J$269,6,FALSE)</f>
        <v>--</v>
      </c>
      <c r="N38" s="102" t="str">
        <f t="shared" si="3"/>
        <v>--</v>
      </c>
      <c r="O38" s="327" t="str">
        <f>'E-2'!H41</f>
        <v>--</v>
      </c>
      <c r="P38" s="57">
        <f>VLOOKUP($B38,'CAO RBC'!$B$5:$J$269,7,FALSE)</f>
        <v>4.2999999999999997E-2</v>
      </c>
      <c r="Q38" s="98" t="str">
        <f t="shared" si="4"/>
        <v>--</v>
      </c>
      <c r="R38" s="57" t="str">
        <f>VLOOKUP($B38,'CAO RBC'!$B$5:$J$269,8,FALSE)</f>
        <v>--</v>
      </c>
      <c r="S38" s="102" t="str">
        <f t="shared" si="5"/>
        <v>--</v>
      </c>
      <c r="T38" s="375" t="str">
        <f>'E-2'!I41</f>
        <v>--</v>
      </c>
      <c r="U38" s="376"/>
      <c r="V38" s="57" t="str">
        <f>VLOOKUP($B38,'CAO RBC'!$B$5:$J$269,9,FALSE)</f>
        <v>--</v>
      </c>
      <c r="W38" s="63" t="str">
        <f t="shared" si="6"/>
        <v>--</v>
      </c>
    </row>
    <row r="39" spans="1:23" ht="13.9" hidden="1" customHeight="1" x14ac:dyDescent="0.2">
      <c r="A39" s="406"/>
      <c r="B39" s="155" t="s">
        <v>113</v>
      </c>
      <c r="C39" s="144" t="s">
        <v>114</v>
      </c>
      <c r="D39" s="54" t="str">
        <f>VLOOKUP(B39,'CAO RBC'!$B$8:$K$268,10,FALSE)</f>
        <v>--</v>
      </c>
      <c r="E39" s="269" t="str">
        <f>'E-2'!F42</f>
        <v>--</v>
      </c>
      <c r="F39" s="57">
        <f>VLOOKUP($B39,'CAO RBC'!$B$5:$J$269,3,FALSE)</f>
        <v>4.3000000000000002E-5</v>
      </c>
      <c r="G39" s="98" t="str">
        <f t="shared" si="0"/>
        <v>--</v>
      </c>
      <c r="H39" s="57" t="str">
        <f>VLOOKUP($B39,'CAO RBC'!$B$5:$J$269,4,FALSE)</f>
        <v>--</v>
      </c>
      <c r="I39" s="64" t="str">
        <f t="shared" si="1"/>
        <v>--</v>
      </c>
      <c r="J39" s="269" t="str">
        <f>'E-2'!G42</f>
        <v>--</v>
      </c>
      <c r="K39" s="57">
        <f>VLOOKUP($B39,'CAO RBC'!$B$5:$J$269,5,FALSE)</f>
        <v>1.6000000000000001E-3</v>
      </c>
      <c r="L39" s="99" t="str">
        <f t="shared" si="2"/>
        <v>--</v>
      </c>
      <c r="M39" s="57" t="str">
        <f>VLOOKUP($B39,'CAO RBC'!$B$5:$J$269,6,FALSE)</f>
        <v>--</v>
      </c>
      <c r="N39" s="102" t="str">
        <f t="shared" si="3"/>
        <v>--</v>
      </c>
      <c r="O39" s="327" t="str">
        <f>'E-2'!H42</f>
        <v>--</v>
      </c>
      <c r="P39" s="57">
        <f>VLOOKUP($B39,'CAO RBC'!$B$5:$J$269,7,FALSE)</f>
        <v>3.0000000000000001E-3</v>
      </c>
      <c r="Q39" s="98" t="str">
        <f t="shared" si="4"/>
        <v>--</v>
      </c>
      <c r="R39" s="57" t="str">
        <f>VLOOKUP($B39,'CAO RBC'!$B$5:$J$269,8,FALSE)</f>
        <v>--</v>
      </c>
      <c r="S39" s="102" t="str">
        <f t="shared" si="5"/>
        <v>--</v>
      </c>
      <c r="T39" s="375" t="str">
        <f>'E-2'!I42</f>
        <v>--</v>
      </c>
      <c r="U39" s="376"/>
      <c r="V39" s="57" t="str">
        <f>VLOOKUP($B39,'CAO RBC'!$B$5:$J$269,9,FALSE)</f>
        <v>--</v>
      </c>
      <c r="W39" s="63" t="str">
        <f t="shared" si="6"/>
        <v>--</v>
      </c>
    </row>
    <row r="40" spans="1:23" ht="13.9" hidden="1" customHeight="1" x14ac:dyDescent="0.2">
      <c r="A40" s="406"/>
      <c r="B40" s="155" t="s">
        <v>115</v>
      </c>
      <c r="C40" s="144" t="s">
        <v>116</v>
      </c>
      <c r="D40" s="54" t="str">
        <f>VLOOKUP(B40,'CAO RBC'!$B$8:$K$268,10,FALSE)</f>
        <v>--</v>
      </c>
      <c r="E40" s="269" t="str">
        <f>'E-2'!F43</f>
        <v>--</v>
      </c>
      <c r="F40" s="57">
        <f>VLOOKUP($B40,'CAO RBC'!$B$5:$J$269,3,FALSE)</f>
        <v>4.3000000000000003E-6</v>
      </c>
      <c r="G40" s="98" t="str">
        <f t="shared" si="0"/>
        <v>--</v>
      </c>
      <c r="H40" s="57" t="str">
        <f>VLOOKUP($B40,'CAO RBC'!$B$5:$J$269,4,FALSE)</f>
        <v>--</v>
      </c>
      <c r="I40" s="64" t="str">
        <f t="shared" si="1"/>
        <v>--</v>
      </c>
      <c r="J40" s="269" t="str">
        <f>'E-2'!G43</f>
        <v>--</v>
      </c>
      <c r="K40" s="57">
        <f>VLOOKUP($B40,'CAO RBC'!$B$5:$J$269,5,FALSE)</f>
        <v>1.6000000000000001E-4</v>
      </c>
      <c r="L40" s="99" t="str">
        <f t="shared" si="2"/>
        <v>--</v>
      </c>
      <c r="M40" s="57" t="str">
        <f>VLOOKUP($B40,'CAO RBC'!$B$5:$J$269,6,FALSE)</f>
        <v>--</v>
      </c>
      <c r="N40" s="102" t="str">
        <f t="shared" si="3"/>
        <v>--</v>
      </c>
      <c r="O40" s="327" t="str">
        <f>'E-2'!H43</f>
        <v>--</v>
      </c>
      <c r="P40" s="57">
        <f>VLOOKUP($B40,'CAO RBC'!$B$5:$J$269,7,FALSE)</f>
        <v>2.9999999999999997E-4</v>
      </c>
      <c r="Q40" s="98" t="str">
        <f t="shared" si="4"/>
        <v>--</v>
      </c>
      <c r="R40" s="57" t="str">
        <f>VLOOKUP($B40,'CAO RBC'!$B$5:$J$269,8,FALSE)</f>
        <v>--</v>
      </c>
      <c r="S40" s="102" t="str">
        <f t="shared" si="5"/>
        <v>--</v>
      </c>
      <c r="T40" s="375" t="str">
        <f>'E-2'!I43</f>
        <v>--</v>
      </c>
      <c r="U40" s="376"/>
      <c r="V40" s="57" t="str">
        <f>VLOOKUP($B40,'CAO RBC'!$B$5:$J$269,9,FALSE)</f>
        <v>--</v>
      </c>
      <c r="W40" s="63" t="str">
        <f t="shared" si="6"/>
        <v>--</v>
      </c>
    </row>
    <row r="41" spans="1:23" ht="13.9" hidden="1" customHeight="1" x14ac:dyDescent="0.2">
      <c r="A41" s="406"/>
      <c r="B41" s="156" t="s">
        <v>117</v>
      </c>
      <c r="C41" s="157" t="s">
        <v>118</v>
      </c>
      <c r="D41" s="54" t="str">
        <f>VLOOKUP(B41,'CAO RBC'!$B$8:$K$268,10,FALSE)</f>
        <v>HI3</v>
      </c>
      <c r="E41" s="136" t="str">
        <f>'E-2'!F44</f>
        <v>--</v>
      </c>
      <c r="F41" s="57">
        <f>VLOOKUP($B41,'CAO RBC'!$B$5:$J$269,3,FALSE)</f>
        <v>1.6999999999999999E-3</v>
      </c>
      <c r="G41" s="98" t="str">
        <f t="shared" si="0"/>
        <v>--</v>
      </c>
      <c r="H41" s="57">
        <f>VLOOKUP($B41,'CAO RBC'!$B$5:$J$269,4,FALSE)</f>
        <v>9</v>
      </c>
      <c r="I41" s="102" t="str">
        <f t="shared" si="1"/>
        <v>--</v>
      </c>
      <c r="J41" s="136" t="str">
        <f>'E-2'!G44</f>
        <v>--</v>
      </c>
      <c r="K41" s="57">
        <f>VLOOKUP($B41,'CAO RBC'!$B$5:$J$269,5,FALSE)</f>
        <v>4.2999999999999997E-2</v>
      </c>
      <c r="L41" s="101" t="str">
        <f t="shared" si="2"/>
        <v>--</v>
      </c>
      <c r="M41" s="57">
        <f>VLOOKUP($B41,'CAO RBC'!$B$5:$J$269,6,FALSE)</f>
        <v>40</v>
      </c>
      <c r="N41" s="102" t="str">
        <f t="shared" si="3"/>
        <v>--</v>
      </c>
      <c r="O41" s="327" t="str">
        <f>'E-2'!H44</f>
        <v>--</v>
      </c>
      <c r="P41" s="98">
        <f>VLOOKUP($B41,'CAO RBC'!$B$5:$J$269,7,FALSE)</f>
        <v>0.02</v>
      </c>
      <c r="Q41" s="98" t="str">
        <f t="shared" si="4"/>
        <v>--</v>
      </c>
      <c r="R41" s="57">
        <f>VLOOKUP($B41,'CAO RBC'!$B$5:$J$269,8,FALSE)</f>
        <v>40</v>
      </c>
      <c r="S41" s="102" t="str">
        <f t="shared" si="5"/>
        <v>--</v>
      </c>
      <c r="T41" s="375" t="str">
        <f>'E-2'!I44</f>
        <v>--</v>
      </c>
      <c r="U41" s="376"/>
      <c r="V41" s="57" t="str">
        <f>VLOOKUP($B41,'CAO RBC'!$B$5:$J$269,9,FALSE)</f>
        <v>--</v>
      </c>
      <c r="W41" s="63" t="str">
        <f t="shared" si="6"/>
        <v>--</v>
      </c>
    </row>
    <row r="42" spans="1:23" ht="13.9" hidden="1" customHeight="1" x14ac:dyDescent="0.2">
      <c r="A42" s="406"/>
      <c r="B42" s="156" t="s">
        <v>119</v>
      </c>
      <c r="C42" s="157" t="s">
        <v>120</v>
      </c>
      <c r="D42" s="54" t="str">
        <f>VLOOKUP(B42,'CAO RBC'!$B$8:$K$268,10,FALSE)</f>
        <v>HI3</v>
      </c>
      <c r="E42" s="136" t="str">
        <f>'E-2'!F45</f>
        <v>--</v>
      </c>
      <c r="F42" s="57">
        <f>VLOOKUP($B42,'CAO RBC'!$B$5:$J$269,3,FALSE)</f>
        <v>3.7999999999999999E-2</v>
      </c>
      <c r="G42" s="101" t="str">
        <f t="shared" si="0"/>
        <v>--</v>
      </c>
      <c r="H42" s="57">
        <f>VLOOKUP($B42,'CAO RBC'!$B$5:$J$269,4,FALSE)</f>
        <v>7</v>
      </c>
      <c r="I42" s="102" t="str">
        <f t="shared" si="1"/>
        <v>--</v>
      </c>
      <c r="J42" s="136" t="str">
        <f>'E-2'!G45</f>
        <v>--</v>
      </c>
      <c r="K42" s="57">
        <f>VLOOKUP($B42,'CAO RBC'!$B$5:$J$269,5,FALSE)</f>
        <v>1</v>
      </c>
      <c r="L42" s="101" t="str">
        <f t="shared" si="2"/>
        <v>--</v>
      </c>
      <c r="M42" s="57">
        <f>VLOOKUP($B42,'CAO RBC'!$B$5:$J$269,6,FALSE)</f>
        <v>31</v>
      </c>
      <c r="N42" s="102" t="str">
        <f t="shared" si="3"/>
        <v>--</v>
      </c>
      <c r="O42" s="327" t="str">
        <f>'E-2'!H45</f>
        <v>--</v>
      </c>
      <c r="P42" s="57">
        <f>VLOOKUP($B42,'CAO RBC'!$B$5:$J$269,7,FALSE)</f>
        <v>0.46</v>
      </c>
      <c r="Q42" s="101" t="str">
        <f t="shared" si="4"/>
        <v>--</v>
      </c>
      <c r="R42" s="57">
        <f>VLOOKUP($B42,'CAO RBC'!$B$5:$J$269,8,FALSE)</f>
        <v>31</v>
      </c>
      <c r="S42" s="102" t="str">
        <f t="shared" si="5"/>
        <v>--</v>
      </c>
      <c r="T42" s="375" t="str">
        <f>'E-2'!I45</f>
        <v>--</v>
      </c>
      <c r="U42" s="376"/>
      <c r="V42" s="57" t="str">
        <f>VLOOKUP($B42,'CAO RBC'!$B$5:$J$269,9,FALSE)</f>
        <v>--</v>
      </c>
      <c r="W42" s="63" t="str">
        <f t="shared" si="6"/>
        <v>--</v>
      </c>
    </row>
    <row r="43" spans="1:23" ht="14.45" hidden="1" customHeight="1" x14ac:dyDescent="0.2">
      <c r="A43" s="406"/>
      <c r="B43" s="156" t="s">
        <v>121</v>
      </c>
      <c r="C43" s="157" t="s">
        <v>161</v>
      </c>
      <c r="D43" s="54" t="str">
        <f>VLOOKUP(B43,'CAO RBC'!$B$8:$K$268,10,FALSE)</f>
        <v>HI3</v>
      </c>
      <c r="E43" s="136" t="str">
        <f>'E-2'!F46</f>
        <v>--</v>
      </c>
      <c r="F43" s="57">
        <f>VLOOKUP($B43,'CAO RBC'!$B$5:$J$269,3,FALSE)</f>
        <v>3.8</v>
      </c>
      <c r="G43" s="101" t="str">
        <f t="shared" si="0"/>
        <v>--</v>
      </c>
      <c r="H43" s="57">
        <f>VLOOKUP($B43,'CAO RBC'!$B$5:$J$269,4,FALSE)</f>
        <v>8000</v>
      </c>
      <c r="I43" s="102" t="str">
        <f t="shared" si="1"/>
        <v>--</v>
      </c>
      <c r="J43" s="136" t="str">
        <f>'E-2'!G46</f>
        <v>--</v>
      </c>
      <c r="K43" s="57">
        <f>VLOOKUP($B43,'CAO RBC'!$B$5:$J$269,5,FALSE)</f>
        <v>100</v>
      </c>
      <c r="L43" s="101" t="str">
        <f t="shared" si="2"/>
        <v>--</v>
      </c>
      <c r="M43" s="57">
        <f>VLOOKUP($B43,'CAO RBC'!$B$5:$J$269,6,FALSE)</f>
        <v>35000</v>
      </c>
      <c r="N43" s="102" t="str">
        <f t="shared" si="3"/>
        <v>--</v>
      </c>
      <c r="O43" s="327" t="str">
        <f>'E-2'!H46</f>
        <v>--</v>
      </c>
      <c r="P43" s="57">
        <f>VLOOKUP($B43,'CAO RBC'!$B$5:$J$269,7,FALSE)</f>
        <v>46</v>
      </c>
      <c r="Q43" s="101" t="str">
        <f t="shared" si="4"/>
        <v>--</v>
      </c>
      <c r="R43" s="57">
        <f>VLOOKUP($B43,'CAO RBC'!$B$5:$J$269,8,FALSE)</f>
        <v>35000</v>
      </c>
      <c r="S43" s="102" t="str">
        <f t="shared" si="5"/>
        <v>--</v>
      </c>
      <c r="T43" s="375" t="str">
        <f>'E-2'!I46</f>
        <v>--</v>
      </c>
      <c r="U43" s="376"/>
      <c r="V43" s="57">
        <f>VLOOKUP($B43,'CAO RBC'!$B$5:$J$269,9,FALSE)</f>
        <v>8000</v>
      </c>
      <c r="W43" s="102" t="str">
        <f t="shared" si="6"/>
        <v>--</v>
      </c>
    </row>
    <row r="44" spans="1:23" ht="13.9" hidden="1" customHeight="1" x14ac:dyDescent="0.2">
      <c r="A44" s="406"/>
      <c r="B44" s="156"/>
      <c r="C44" s="158" t="s">
        <v>123</v>
      </c>
      <c r="D44" s="54"/>
      <c r="E44" s="269" t="str">
        <f>'E-2'!F47</f>
        <v>--</v>
      </c>
      <c r="F44" s="106" t="s">
        <v>162</v>
      </c>
      <c r="G44" s="106" t="s">
        <v>162</v>
      </c>
      <c r="H44" s="106" t="s">
        <v>162</v>
      </c>
      <c r="I44" s="106" t="s">
        <v>162</v>
      </c>
      <c r="J44" s="136" t="str">
        <f>'E-2'!G47</f>
        <v>--</v>
      </c>
      <c r="K44" s="106" t="s">
        <v>162</v>
      </c>
      <c r="L44" s="106" t="s">
        <v>162</v>
      </c>
      <c r="M44" s="106" t="s">
        <v>162</v>
      </c>
      <c r="N44" s="106" t="s">
        <v>162</v>
      </c>
      <c r="O44" s="327" t="str">
        <f>'E-2'!H47</f>
        <v>--</v>
      </c>
      <c r="P44" s="106" t="s">
        <v>162</v>
      </c>
      <c r="Q44" s="106" t="s">
        <v>162</v>
      </c>
      <c r="R44" s="106" t="s">
        <v>162</v>
      </c>
      <c r="S44" s="106" t="s">
        <v>162</v>
      </c>
      <c r="T44" s="375" t="str">
        <f>'E-2'!I47</f>
        <v>--</v>
      </c>
      <c r="U44" s="376"/>
      <c r="V44" s="106" t="s">
        <v>162</v>
      </c>
      <c r="W44" s="310" t="s">
        <v>162</v>
      </c>
    </row>
    <row r="45" spans="1:23" ht="15" customHeight="1" x14ac:dyDescent="0.2">
      <c r="A45" s="406"/>
      <c r="B45" s="47"/>
      <c r="C45" s="159" t="s">
        <v>124</v>
      </c>
      <c r="D45" s="54"/>
      <c r="E45" s="321">
        <f>'E-2'!F48</f>
        <v>3.7051411331287477E-4</v>
      </c>
      <c r="F45" s="106" t="s">
        <v>162</v>
      </c>
      <c r="G45" s="106" t="s">
        <v>162</v>
      </c>
      <c r="H45" s="106" t="s">
        <v>162</v>
      </c>
      <c r="I45" s="106" t="s">
        <v>162</v>
      </c>
      <c r="J45" s="321">
        <f>'E-2'!G48</f>
        <v>6.982765981665717E-5</v>
      </c>
      <c r="K45" s="106" t="s">
        <v>162</v>
      </c>
      <c r="L45" s="106" t="s">
        <v>162</v>
      </c>
      <c r="M45" s="106" t="s">
        <v>162</v>
      </c>
      <c r="N45" s="106" t="s">
        <v>162</v>
      </c>
      <c r="O45" s="327">
        <f>'E-2'!H48</f>
        <v>9.9753799738081677E-4</v>
      </c>
      <c r="P45" s="106" t="s">
        <v>162</v>
      </c>
      <c r="Q45" s="106" t="s">
        <v>162</v>
      </c>
      <c r="R45" s="106" t="s">
        <v>162</v>
      </c>
      <c r="S45" s="106" t="s">
        <v>162</v>
      </c>
      <c r="T45" s="375">
        <f>'E-2'!I48</f>
        <v>4.2946841374516568E-3</v>
      </c>
      <c r="U45" s="376"/>
      <c r="V45" s="106" t="s">
        <v>162</v>
      </c>
      <c r="W45" s="310" t="s">
        <v>162</v>
      </c>
    </row>
    <row r="46" spans="1:23" ht="12.75" hidden="1" customHeight="1" thickBot="1" x14ac:dyDescent="0.25">
      <c r="A46" s="406"/>
      <c r="B46" s="76"/>
      <c r="C46" s="76"/>
      <c r="D46" s="77"/>
      <c r="E46" s="67"/>
      <c r="F46" s="67"/>
      <c r="G46" s="78"/>
      <c r="H46" s="67"/>
      <c r="I46" s="78"/>
      <c r="J46" s="68"/>
      <c r="K46" s="67"/>
      <c r="L46" s="79"/>
      <c r="M46" s="67"/>
      <c r="N46" s="79"/>
      <c r="O46" s="328"/>
      <c r="P46" s="67"/>
      <c r="Q46" s="79"/>
      <c r="R46" s="67"/>
      <c r="S46" s="79"/>
      <c r="T46" s="329"/>
      <c r="U46" s="329"/>
      <c r="V46" s="67"/>
      <c r="W46" s="80"/>
    </row>
    <row r="47" spans="1:23" ht="14.45" hidden="1" customHeight="1" x14ac:dyDescent="0.2">
      <c r="A47" s="406"/>
      <c r="B47" s="16" t="s">
        <v>125</v>
      </c>
      <c r="C47" s="50" t="s">
        <v>126</v>
      </c>
      <c r="D47" s="54" t="str">
        <f>VLOOKUP(B47,'CAO RBC'!$B$8:$K$268,10,FALSE)</f>
        <v>--</v>
      </c>
      <c r="E47" s="136" t="str">
        <f>'E-2'!F50</f>
        <v>--</v>
      </c>
      <c r="F47" s="57">
        <f>VLOOKUP($B47,'CAO RBC'!$B$5:$J$269,3,FALSE)</f>
        <v>0.63</v>
      </c>
      <c r="G47" s="101" t="str">
        <f t="shared" ref="G47:G51" si="7">IF(F47="--","--",IF(E47="--","--",E47/F47))</f>
        <v>--</v>
      </c>
      <c r="H47" s="57" t="str">
        <f>VLOOKUP($B47,'CAO RBC'!$B$5:$J$269,4,FALSE)</f>
        <v>--</v>
      </c>
      <c r="I47" s="102" t="str">
        <f t="shared" ref="I47:I51" si="8">IF(H47="--","--",IF(E47="--","--",E47/H47))</f>
        <v>--</v>
      </c>
      <c r="J47" s="136" t="str">
        <f>'E-2'!G50</f>
        <v>--</v>
      </c>
      <c r="K47" s="57">
        <f>VLOOKUP($B47,'CAO RBC'!$B$5:$J$269,5,FALSE)</f>
        <v>16</v>
      </c>
      <c r="L47" s="101" t="str">
        <f t="shared" ref="L47:L51" si="9">IF(K47="--","--",IF(J47="--","--",J47/K47))</f>
        <v>--</v>
      </c>
      <c r="M47" s="57" t="str">
        <f>VLOOKUP($B47,'CAO RBC'!$B$5:$J$269,6,FALSE)</f>
        <v>--</v>
      </c>
      <c r="N47" s="102" t="str">
        <f t="shared" ref="N47:N51" si="10">IF(M47="--","--",IF(J47="--","--",J47/M47))</f>
        <v>--</v>
      </c>
      <c r="O47" s="327" t="str">
        <f>'E-2'!H50</f>
        <v>--</v>
      </c>
      <c r="P47" s="57">
        <f>VLOOKUP($B47,'CAO RBC'!$B$5:$J$269,7,FALSE)</f>
        <v>7.5</v>
      </c>
      <c r="Q47" s="101" t="str">
        <f t="shared" ref="Q47:Q51" si="11">IF(P47="--","--",IF(O47="--","--",O47/P47))</f>
        <v>--</v>
      </c>
      <c r="R47" s="57" t="str">
        <f>VLOOKUP($B47,'CAO RBC'!$B$5:$J$269,8,FALSE)</f>
        <v>--</v>
      </c>
      <c r="S47" s="102" t="str">
        <f t="shared" ref="S47:S51" si="12">IF(R47="--","--",IF(O47="--","--",O47/R47))</f>
        <v>--</v>
      </c>
      <c r="T47" s="375" t="str">
        <f>'E-2'!I50</f>
        <v>--</v>
      </c>
      <c r="U47" s="376"/>
      <c r="V47" s="57" t="str">
        <f>VLOOKUP($B47,'CAO RBC'!$B$5:$J$269,9,FALSE)</f>
        <v>--</v>
      </c>
      <c r="W47" s="102" t="str">
        <f t="shared" ref="W47:W51" si="13">IF(V47="--","--",IF(T47="--","--",T47/V47))</f>
        <v>--</v>
      </c>
    </row>
    <row r="48" spans="1:23" ht="14.45" hidden="1" customHeight="1" x14ac:dyDescent="0.2">
      <c r="A48" s="406"/>
      <c r="B48" s="11" t="s">
        <v>127</v>
      </c>
      <c r="C48" s="160" t="s">
        <v>128</v>
      </c>
      <c r="D48" s="54"/>
      <c r="E48" s="136" t="str">
        <f>'E-2'!F51</f>
        <v>--</v>
      </c>
      <c r="F48" s="57" t="str">
        <f>VLOOKUP($B48,'CAO RBC'!$B$5:$J$269,3,FALSE)</f>
        <v>--</v>
      </c>
      <c r="G48" s="101" t="str">
        <f t="shared" ref="G48" si="14">IF(F48="--","--",IF(E48="--","--",E48/F48))</f>
        <v>--</v>
      </c>
      <c r="H48" s="57" t="str">
        <f>VLOOKUP($B48,'CAO RBC'!$B$5:$J$269,4,FALSE)</f>
        <v>--</v>
      </c>
      <c r="I48" s="102" t="str">
        <f t="shared" ref="I48" si="15">IF(H48="--","--",IF(E48="--","--",E48/H48))</f>
        <v>--</v>
      </c>
      <c r="J48" s="136" t="str">
        <f>'E-2'!G51</f>
        <v>--</v>
      </c>
      <c r="K48" s="57" t="str">
        <f>VLOOKUP($B48,'CAO RBC'!$B$5:$J$269,5,FALSE)</f>
        <v>--</v>
      </c>
      <c r="L48" s="101" t="str">
        <f t="shared" ref="L48" si="16">IF(K48="--","--",IF(J48="--","--",J48/K48))</f>
        <v>--</v>
      </c>
      <c r="M48" s="57" t="str">
        <f>VLOOKUP($B48,'CAO RBC'!$B$5:$J$269,6,FALSE)</f>
        <v>--</v>
      </c>
      <c r="N48" s="102" t="str">
        <f t="shared" ref="N48" si="17">IF(M48="--","--",IF(J48="--","--",J48/M48))</f>
        <v>--</v>
      </c>
      <c r="O48" s="327" t="str">
        <f>'E-2'!H51</f>
        <v>--</v>
      </c>
      <c r="P48" s="57" t="str">
        <f>VLOOKUP($B48,'CAO RBC'!$B$5:$J$269,7,FALSE)</f>
        <v>--</v>
      </c>
      <c r="Q48" s="101" t="str">
        <f t="shared" ref="Q48" si="18">IF(P48="--","--",IF(O48="--","--",O48/P48))</f>
        <v>--</v>
      </c>
      <c r="R48" s="57" t="str">
        <f>VLOOKUP($B48,'CAO RBC'!$B$5:$J$269,8,FALSE)</f>
        <v>--</v>
      </c>
      <c r="S48" s="102" t="str">
        <f t="shared" ref="S48" si="19">IF(R48="--","--",IF(O48="--","--",O48/R48))</f>
        <v>--</v>
      </c>
      <c r="T48" s="375" t="str">
        <f>'E-2'!I51</f>
        <v>--</v>
      </c>
      <c r="U48" s="376"/>
      <c r="V48" s="57">
        <f>VLOOKUP($B48,'CAO RBC'!$B$5:$J$269,9,FALSE)</f>
        <v>790</v>
      </c>
      <c r="W48" s="102" t="str">
        <f t="shared" ref="W48" si="20">IF(V48="--","--",IF(T48="--","--",T48/V48))</f>
        <v>--</v>
      </c>
    </row>
    <row r="49" spans="1:23" ht="14.45" customHeight="1" x14ac:dyDescent="0.2">
      <c r="A49" s="406"/>
      <c r="B49" s="11" t="s">
        <v>129</v>
      </c>
      <c r="C49" s="51" t="s">
        <v>130</v>
      </c>
      <c r="D49" s="54" t="str">
        <f>VLOOKUP(B49,'CAO RBC'!$B$8:$K$268,10,FALSE)</f>
        <v>HI3</v>
      </c>
      <c r="E49" s="136">
        <f>'E-2'!F52</f>
        <v>2.6228128194025945E-5</v>
      </c>
      <c r="F49" s="57">
        <f>VLOOKUP($B49,'CAO RBC'!$B$5:$J$269,3,FALSE)</f>
        <v>3.8</v>
      </c>
      <c r="G49" s="101">
        <f t="shared" si="7"/>
        <v>6.9021389984278801E-6</v>
      </c>
      <c r="H49" s="57">
        <f>VLOOKUP($B49,'CAO RBC'!$B$5:$J$269,4,FALSE)</f>
        <v>41</v>
      </c>
      <c r="I49" s="102">
        <f t="shared" si="8"/>
        <v>6.3971044375673031E-7</v>
      </c>
      <c r="J49" s="136">
        <f>'E-2'!G52</f>
        <v>4.942993390412582E-6</v>
      </c>
      <c r="K49" s="57">
        <f>VLOOKUP($B49,'CAO RBC'!$B$5:$J$269,5,FALSE)</f>
        <v>100</v>
      </c>
      <c r="L49" s="101">
        <f t="shared" si="9"/>
        <v>4.9429933904125822E-8</v>
      </c>
      <c r="M49" s="57">
        <f>VLOOKUP($B49,'CAO RBC'!$B$5:$J$269,6,FALSE)</f>
        <v>180</v>
      </c>
      <c r="N49" s="102">
        <f t="shared" si="10"/>
        <v>2.7461074391181011E-8</v>
      </c>
      <c r="O49" s="327">
        <f>'E-2'!H52</f>
        <v>7.0614191291608312E-5</v>
      </c>
      <c r="P49" s="57">
        <f>VLOOKUP($B49,'CAO RBC'!$B$5:$J$269,7,FALSE)</f>
        <v>46</v>
      </c>
      <c r="Q49" s="101">
        <f t="shared" si="11"/>
        <v>1.5350911150349634E-6</v>
      </c>
      <c r="R49" s="57">
        <f>VLOOKUP($B49,'CAO RBC'!$B$5:$J$269,8,FALSE)</f>
        <v>180</v>
      </c>
      <c r="S49" s="102">
        <f t="shared" si="12"/>
        <v>3.9230106273115728E-7</v>
      </c>
      <c r="T49" s="375">
        <f>'E-2'!I52</f>
        <v>3.040141308053587E-4</v>
      </c>
      <c r="U49" s="376"/>
      <c r="V49" s="57">
        <f>VLOOKUP($B49,'CAO RBC'!$B$5:$J$269,9,FALSE)</f>
        <v>41</v>
      </c>
      <c r="W49" s="102">
        <f t="shared" si="13"/>
        <v>7.4149788001307001E-6</v>
      </c>
    </row>
    <row r="50" spans="1:23" ht="14.45" customHeight="1" thickBot="1" x14ac:dyDescent="0.25">
      <c r="A50" s="406"/>
      <c r="B50" s="11" t="s">
        <v>131</v>
      </c>
      <c r="C50" s="143" t="s">
        <v>132</v>
      </c>
      <c r="D50" s="54" t="str">
        <f>VLOOKUP(B50,'CAO RBC'!$B$8:$K$268,10,FALSE)</f>
        <v>HI3</v>
      </c>
      <c r="E50" s="136">
        <f>'E-2'!F53</f>
        <v>3.5056831454965823E-4</v>
      </c>
      <c r="F50" s="57">
        <f>VLOOKUP($B50,'CAO RBC'!$B$5:$J$269,3,FALSE)</f>
        <v>0.2</v>
      </c>
      <c r="G50" s="101">
        <f t="shared" si="7"/>
        <v>1.7528415727482911E-3</v>
      </c>
      <c r="H50" s="57">
        <f>VLOOKUP($B50,'CAO RBC'!$B$5:$J$269,4,FALSE)</f>
        <v>2.1</v>
      </c>
      <c r="I50" s="102">
        <f t="shared" si="8"/>
        <v>1.669372926426944E-4</v>
      </c>
      <c r="J50" s="136">
        <f>'E-2'!G53</f>
        <v>6.6068643895897137E-5</v>
      </c>
      <c r="K50" s="57">
        <f>VLOOKUP($B50,'CAO RBC'!$B$5:$J$269,5,FALSE)</f>
        <v>3.5</v>
      </c>
      <c r="L50" s="101">
        <f t="shared" si="9"/>
        <v>1.8876755398827752E-5</v>
      </c>
      <c r="M50" s="57">
        <f>VLOOKUP($B50,'CAO RBC'!$B$5:$J$269,6,FALSE)</f>
        <v>9.1999999999999993</v>
      </c>
      <c r="N50" s="102">
        <f t="shared" si="10"/>
        <v>7.1813743365105589E-6</v>
      </c>
      <c r="O50" s="327">
        <f>'E-2'!H53</f>
        <v>9.4383776994138766E-4</v>
      </c>
      <c r="P50" s="57">
        <f>VLOOKUP($B50,'CAO RBC'!$B$5:$J$269,7,FALSE)</f>
        <v>2.9</v>
      </c>
      <c r="Q50" s="101">
        <f t="shared" si="11"/>
        <v>3.2546129997978887E-4</v>
      </c>
      <c r="R50" s="57">
        <f>VLOOKUP($B50,'CAO RBC'!$B$5:$J$269,8,FALSE)</f>
        <v>9.1999999999999993</v>
      </c>
      <c r="S50" s="102">
        <f t="shared" si="12"/>
        <v>1.0259106195015084E-4</v>
      </c>
      <c r="T50" s="375">
        <f>'E-2'!I53</f>
        <v>4.0634894204912972E-3</v>
      </c>
      <c r="U50" s="376"/>
      <c r="V50" s="57">
        <f>VLOOKUP($B50,'CAO RBC'!$B$5:$J$269,9,FALSE)</f>
        <v>2.1</v>
      </c>
      <c r="W50" s="102">
        <f t="shared" si="13"/>
        <v>1.9349949621387129E-3</v>
      </c>
    </row>
    <row r="51" spans="1:23" ht="14.45" hidden="1" customHeight="1" thickBot="1" x14ac:dyDescent="0.25">
      <c r="A51" s="407"/>
      <c r="B51" s="17" t="s">
        <v>133</v>
      </c>
      <c r="C51" s="40" t="s">
        <v>134</v>
      </c>
      <c r="D51" s="54" t="str">
        <f>VLOOKUP(B51,'CAO RBC'!$B$8:$K$268,10,FALSE)</f>
        <v>HI3</v>
      </c>
      <c r="E51" s="136" t="str">
        <f>'E-2'!F54</f>
        <v>--</v>
      </c>
      <c r="F51" s="57">
        <f>VLOOKUP($B51,'CAO RBC'!$B$5:$J$269,3,FALSE)</f>
        <v>0.11</v>
      </c>
      <c r="G51" s="101" t="str">
        <f t="shared" si="7"/>
        <v>--</v>
      </c>
      <c r="H51" s="57">
        <f>VLOOKUP($B51,'CAO RBC'!$B$5:$J$269,4,FALSE)</f>
        <v>100</v>
      </c>
      <c r="I51" s="102" t="str">
        <f t="shared" si="8"/>
        <v>--</v>
      </c>
      <c r="J51" s="136" t="str">
        <f>'E-2'!G54</f>
        <v>--</v>
      </c>
      <c r="K51" s="57">
        <f>VLOOKUP($B51,'CAO RBC'!$B$5:$J$269,5,FALSE)</f>
        <v>0.22</v>
      </c>
      <c r="L51" s="101" t="str">
        <f t="shared" si="9"/>
        <v>--</v>
      </c>
      <c r="M51" s="57">
        <f>VLOOKUP($B51,'CAO RBC'!$B$5:$J$269,6,FALSE)</f>
        <v>440</v>
      </c>
      <c r="N51" s="102" t="str">
        <f t="shared" si="10"/>
        <v>--</v>
      </c>
      <c r="O51" s="274" t="str">
        <f>'E-2'!H54</f>
        <v>--</v>
      </c>
      <c r="P51" s="57">
        <f>VLOOKUP($B51,'CAO RBC'!$B$5:$J$269,7,FALSE)</f>
        <v>2.7</v>
      </c>
      <c r="Q51" s="101" t="str">
        <f t="shared" si="11"/>
        <v>--</v>
      </c>
      <c r="R51" s="57">
        <f>VLOOKUP($B51,'CAO RBC'!$B$5:$J$269,8,FALSE)</f>
        <v>440</v>
      </c>
      <c r="S51" s="102" t="str">
        <f t="shared" si="12"/>
        <v>--</v>
      </c>
      <c r="T51" s="381" t="str">
        <f>'E-2'!I54</f>
        <v>--</v>
      </c>
      <c r="U51" s="382"/>
      <c r="V51" s="57">
        <f>VLOOKUP($B51,'CAO RBC'!$B$5:$J$269,9,FALSE)</f>
        <v>1300</v>
      </c>
      <c r="W51" s="102" t="str">
        <f t="shared" si="13"/>
        <v>--</v>
      </c>
    </row>
    <row r="52" spans="1:23" ht="14.45" customHeight="1" thickBot="1" x14ac:dyDescent="0.25">
      <c r="A52" s="66"/>
      <c r="B52" s="67"/>
      <c r="C52" s="68"/>
      <c r="D52" s="69"/>
      <c r="E52" s="69"/>
      <c r="F52" s="70"/>
      <c r="G52" s="71"/>
      <c r="H52" s="70"/>
      <c r="I52" s="72"/>
      <c r="J52" s="69"/>
      <c r="K52" s="70"/>
      <c r="L52" s="72"/>
      <c r="M52" s="70"/>
      <c r="N52" s="72"/>
      <c r="O52" s="69"/>
      <c r="P52" s="70"/>
      <c r="Q52" s="73"/>
      <c r="R52" s="70"/>
      <c r="S52" s="72"/>
      <c r="T52" s="74"/>
      <c r="U52" s="74"/>
      <c r="V52" s="70"/>
      <c r="W52" s="75"/>
    </row>
    <row r="53" spans="1:23" ht="14.45" customHeight="1" x14ac:dyDescent="0.2">
      <c r="A53" s="403" t="s">
        <v>163</v>
      </c>
      <c r="B53" s="89" t="s">
        <v>164</v>
      </c>
      <c r="C53" s="13"/>
      <c r="D53" s="13"/>
      <c r="E53" s="13"/>
      <c r="F53" s="13"/>
      <c r="G53" s="308">
        <f>SUM(G11:G45,G47:G51)</f>
        <v>1.8747788781742791E-3</v>
      </c>
      <c r="H53" s="13"/>
      <c r="I53" s="323">
        <f>SUM(I11:I45,I47:I51)</f>
        <v>1.721774910057017E-4</v>
      </c>
      <c r="J53" s="10"/>
      <c r="K53" s="10"/>
      <c r="L53" s="311">
        <f>SUM(L11:L45,L47:L51)</f>
        <v>1.978128471921375E-5</v>
      </c>
      <c r="M53" s="10"/>
      <c r="N53" s="325">
        <f>SUM(N11:N45,N47:N51)</f>
        <v>7.4089307199145038E-6</v>
      </c>
      <c r="O53" s="270"/>
      <c r="P53" s="10"/>
      <c r="Q53" s="311">
        <f>SUM(Q11:Q45,Q47:Q51)</f>
        <v>3.5375539664423187E-4</v>
      </c>
      <c r="R53" s="10"/>
      <c r="S53" s="311">
        <f>SUM(S11:S45,S47:S51)</f>
        <v>1.0584186742735006E-4</v>
      </c>
      <c r="T53" s="379"/>
      <c r="U53" s="380"/>
      <c r="V53" s="10"/>
      <c r="W53" s="309">
        <f>SUM(W11:W45,W47:W51)</f>
        <v>1.9479112867780634E-3</v>
      </c>
    </row>
    <row r="54" spans="1:23" ht="15" customHeight="1" thickBot="1" x14ac:dyDescent="0.25">
      <c r="A54" s="404"/>
      <c r="B54" s="8" t="s">
        <v>165</v>
      </c>
      <c r="C54" s="15"/>
      <c r="D54" s="15"/>
      <c r="E54" s="9"/>
      <c r="F54" s="9"/>
      <c r="G54" s="307">
        <f>G53</f>
        <v>1.8747788781742791E-3</v>
      </c>
      <c r="H54" s="15"/>
      <c r="I54" s="324">
        <f>I53</f>
        <v>1.721774910057017E-4</v>
      </c>
      <c r="J54" s="15"/>
      <c r="K54" s="15"/>
      <c r="L54" s="307">
        <f>L53</f>
        <v>1.978128471921375E-5</v>
      </c>
      <c r="M54" s="15"/>
      <c r="N54" s="326">
        <f>N53</f>
        <v>7.4089307199145038E-6</v>
      </c>
      <c r="O54" s="29"/>
      <c r="P54" s="15"/>
      <c r="Q54" s="307">
        <f>Q53</f>
        <v>3.5375539664423187E-4</v>
      </c>
      <c r="R54" s="15"/>
      <c r="S54" s="307">
        <f>S53</f>
        <v>1.0584186742735006E-4</v>
      </c>
      <c r="T54" s="377"/>
      <c r="U54" s="378"/>
      <c r="V54" s="15"/>
      <c r="W54" s="306">
        <f>W53</f>
        <v>1.9479112867780634E-3</v>
      </c>
    </row>
    <row r="55" spans="1:23" ht="15.75" thickBot="1" x14ac:dyDescent="0.3">
      <c r="A55" s="312"/>
      <c r="B55" s="313"/>
      <c r="C55" s="314"/>
      <c r="D55" s="314"/>
      <c r="E55" s="313"/>
      <c r="F55" s="313"/>
      <c r="G55" s="315"/>
      <c r="H55" s="314"/>
      <c r="I55" s="316"/>
      <c r="J55" s="314"/>
      <c r="K55" s="314"/>
      <c r="L55" s="315"/>
      <c r="M55" s="314"/>
      <c r="N55" s="316"/>
      <c r="O55" s="317"/>
      <c r="P55" s="314"/>
      <c r="Q55" s="315"/>
      <c r="R55" s="314"/>
      <c r="S55" s="316"/>
      <c r="T55" s="318"/>
      <c r="U55" s="318"/>
      <c r="V55" s="314"/>
      <c r="W55" s="319"/>
    </row>
    <row r="56" spans="1:23" s="2" customFormat="1" ht="30" hidden="1" customHeight="1" thickBot="1" x14ac:dyDescent="0.3">
      <c r="A56" s="383" t="s">
        <v>166</v>
      </c>
      <c r="B56" s="384"/>
      <c r="C56" s="384"/>
      <c r="D56" s="385"/>
      <c r="E56" s="412" t="s">
        <v>167</v>
      </c>
      <c r="F56" s="413"/>
      <c r="G56" s="48" t="str">
        <f>IF(AND(I54&gt;3.04,COUNTIF($D$11:$D$51,"HI3")&gt;0,COUNTIF($D$11:$D$51,"HI5")&gt;0),"Yes","No")</f>
        <v>No</v>
      </c>
      <c r="H56" s="49" t="s">
        <v>168</v>
      </c>
      <c r="I56" s="65" t="str">
        <f>IF(G56="Yes",(SUMIF($D$11:$D$51,"HI3",I11:I51)/3+SUMIF($D$11:$D$51,"HI5",I11:I51)/5),"N/A")</f>
        <v>N/A</v>
      </c>
      <c r="J56" s="412" t="s">
        <v>167</v>
      </c>
      <c r="K56" s="413"/>
      <c r="L56" s="48" t="str">
        <f>IF(AND(N54&gt;3,COUNTIF($D$11:$D$51,"HI3")&gt;0,COUNTIF($D$11:$D$51,"HI5")&gt;0),"Yes","No")</f>
        <v>No</v>
      </c>
      <c r="M56" s="49" t="s">
        <v>168</v>
      </c>
      <c r="N56" s="65" t="str">
        <f>IF(L56="Yes",(SUMIF($D$11:$D$51,"HI3",N11:N51)/3+SUMIF($D$11:$D$51,"HI5",N11:N51)/5),"N/A")</f>
        <v>N/A</v>
      </c>
      <c r="O56" s="412" t="s">
        <v>167</v>
      </c>
      <c r="P56" s="413"/>
      <c r="Q56" s="48" t="str">
        <f>IF(AND(S54&gt;3,COUNTIF($D$11:$D$51,"HI3")&gt;0,COUNTIF($D$11:$D$51,"HI5")&gt;0),"Yes","No")</f>
        <v>No</v>
      </c>
      <c r="R56" s="49" t="s">
        <v>168</v>
      </c>
      <c r="S56" s="65" t="str">
        <f>IF(Q56="Yes",(SUMIF($D$11:$D$51,"HI3",S11:S51)/3+SUMIF($D$11:$D$51,"HI5",S11:S51)/5),"N/A")</f>
        <v>N/A</v>
      </c>
      <c r="T56" s="275" t="s">
        <v>169</v>
      </c>
      <c r="U56" s="48" t="str">
        <f>IF(AND(W54&gt;3,COUNTIF($D$11:$D$51,"HI3")&gt;0,COUNTIF($D$11:$D$51,"HI5")&gt;0),"Yes","No")</f>
        <v>No</v>
      </c>
      <c r="V56" s="49" t="s">
        <v>168</v>
      </c>
      <c r="W56" s="65" t="str">
        <f>IF(U56="Yes",(SUMIF($D$11:$D$51,"HI3",W11:W51)/3+SUMIF($D$11:$D$51,"HI5",W11:W51)/5),"N/A")</f>
        <v>N/A</v>
      </c>
    </row>
    <row r="57" spans="1:23" ht="15" x14ac:dyDescent="0.2">
      <c r="A57" s="3" t="s">
        <v>39</v>
      </c>
    </row>
    <row r="58" spans="1:23" x14ac:dyDescent="0.2">
      <c r="A58" s="18" t="s">
        <v>177</v>
      </c>
    </row>
    <row r="59" spans="1:23" ht="16.5" x14ac:dyDescent="0.2">
      <c r="A59" s="18" t="s">
        <v>178</v>
      </c>
    </row>
    <row r="60" spans="1:23" ht="16.5" x14ac:dyDescent="0.2">
      <c r="A60" s="18" t="s">
        <v>179</v>
      </c>
    </row>
    <row r="61" spans="1:23" ht="16.5" x14ac:dyDescent="0.2">
      <c r="A61" s="18" t="s">
        <v>180</v>
      </c>
    </row>
    <row r="62" spans="1:23" hidden="1" x14ac:dyDescent="0.2">
      <c r="A62" s="18" t="s">
        <v>181</v>
      </c>
    </row>
    <row r="63" spans="1:23" s="18" customFormat="1" hidden="1" x14ac:dyDescent="0.25">
      <c r="A63" s="18" t="s">
        <v>182</v>
      </c>
    </row>
    <row r="64" spans="1:23" s="18" customFormat="1" hidden="1" x14ac:dyDescent="0.25">
      <c r="A64" s="18" t="s">
        <v>183</v>
      </c>
    </row>
    <row r="65" spans="1:23" s="18" customFormat="1" hidden="1" x14ac:dyDescent="0.25">
      <c r="A65" s="18" t="s">
        <v>184</v>
      </c>
    </row>
    <row r="66" spans="1:23" s="18" customFormat="1" hidden="1" x14ac:dyDescent="0.25">
      <c r="A66" s="18" t="s">
        <v>185</v>
      </c>
    </row>
    <row r="67" spans="1:23" hidden="1" x14ac:dyDescent="0.2">
      <c r="A67" s="18" t="s">
        <v>186</v>
      </c>
    </row>
    <row r="68" spans="1:23" x14ac:dyDescent="0.2">
      <c r="A68" s="18"/>
    </row>
    <row r="69" spans="1:23" x14ac:dyDescent="0.2">
      <c r="A69" s="18" t="s">
        <v>187</v>
      </c>
    </row>
    <row r="70" spans="1:23" x14ac:dyDescent="0.2">
      <c r="A70" s="18" t="s">
        <v>188</v>
      </c>
    </row>
    <row r="71" spans="1:23" x14ac:dyDescent="0.2">
      <c r="A71" s="12" t="s">
        <v>189</v>
      </c>
    </row>
    <row r="73" spans="1:23" ht="15" x14ac:dyDescent="0.2">
      <c r="A73" s="4" t="s">
        <v>137</v>
      </c>
    </row>
    <row r="74" spans="1:23" x14ac:dyDescent="0.2">
      <c r="A74" s="120" t="s">
        <v>138</v>
      </c>
      <c r="B74" s="120"/>
    </row>
    <row r="75" spans="1:23" x14ac:dyDescent="0.2">
      <c r="C75" s="36"/>
      <c r="D75" s="36"/>
      <c r="E75" s="36"/>
      <c r="F75" s="36"/>
      <c r="G75" s="36"/>
      <c r="H75" s="36"/>
      <c r="I75" s="36"/>
      <c r="J75" s="36"/>
      <c r="K75" s="36"/>
      <c r="L75" s="36"/>
      <c r="M75" s="36"/>
      <c r="N75" s="36"/>
      <c r="O75" s="36"/>
      <c r="P75" s="36"/>
      <c r="Q75" s="36"/>
      <c r="R75" s="36"/>
      <c r="S75" s="36"/>
      <c r="T75" s="36"/>
      <c r="U75" s="36"/>
      <c r="V75" s="36"/>
      <c r="W75" s="36"/>
    </row>
    <row r="76" spans="1:23" ht="15" thickBot="1" x14ac:dyDescent="0.25">
      <c r="C76" s="36"/>
      <c r="D76" s="36"/>
      <c r="E76" s="36"/>
      <c r="F76" s="36"/>
      <c r="G76" s="36"/>
      <c r="H76" s="36"/>
      <c r="I76" s="36"/>
      <c r="J76" s="36"/>
      <c r="K76" s="36"/>
      <c r="L76" s="36"/>
      <c r="M76" s="36"/>
      <c r="N76" s="36"/>
      <c r="O76" s="36"/>
      <c r="P76" s="36"/>
      <c r="Q76" s="36"/>
      <c r="R76" s="36"/>
      <c r="S76" s="36"/>
      <c r="T76" s="36"/>
      <c r="U76" s="36"/>
      <c r="V76" s="36"/>
      <c r="W76" s="36"/>
    </row>
    <row r="77" spans="1:23" ht="14.45" customHeight="1" x14ac:dyDescent="0.2">
      <c r="B77" s="386" t="s">
        <v>170</v>
      </c>
      <c r="C77" s="387"/>
      <c r="D77" s="390" t="s">
        <v>171</v>
      </c>
      <c r="E77" s="169" t="s">
        <v>153</v>
      </c>
      <c r="F77" s="165"/>
      <c r="G77" s="165"/>
      <c r="H77" s="3"/>
      <c r="I77" s="3"/>
      <c r="J77" s="18"/>
      <c r="K77" s="18"/>
      <c r="L77" s="18"/>
      <c r="M77" s="18"/>
      <c r="N77" s="18"/>
      <c r="O77" s="18"/>
      <c r="P77" s="18"/>
      <c r="Q77" s="18"/>
      <c r="R77" s="18"/>
      <c r="S77" s="18"/>
      <c r="T77" s="18"/>
      <c r="U77" s="18"/>
      <c r="V77" s="18"/>
      <c r="W77" s="18"/>
    </row>
    <row r="78" spans="1:23" ht="15.75" thickBot="1" x14ac:dyDescent="0.3">
      <c r="B78" s="388"/>
      <c r="C78" s="389"/>
      <c r="D78" s="391"/>
      <c r="E78" s="170"/>
      <c r="F78" s="166"/>
      <c r="G78" s="166"/>
      <c r="J78" s="34"/>
      <c r="K78" s="34"/>
      <c r="L78" s="34"/>
      <c r="M78" s="34"/>
      <c r="N78" s="34"/>
      <c r="O78" s="34"/>
      <c r="P78" s="34"/>
      <c r="Q78" s="34"/>
      <c r="R78" s="34"/>
      <c r="S78" s="34"/>
      <c r="T78" s="34"/>
      <c r="U78" s="34"/>
      <c r="V78" s="34"/>
      <c r="W78" s="34"/>
    </row>
    <row r="79" spans="1:23" x14ac:dyDescent="0.2">
      <c r="B79" s="392" t="s">
        <v>172</v>
      </c>
      <c r="C79" s="393"/>
      <c r="D79" s="52">
        <v>0.5</v>
      </c>
      <c r="E79" s="138">
        <v>0.5</v>
      </c>
      <c r="F79" s="172"/>
      <c r="G79" s="118"/>
      <c r="J79" s="34"/>
      <c r="K79" s="34"/>
      <c r="L79" s="34"/>
      <c r="M79" s="34"/>
      <c r="N79" s="34"/>
      <c r="O79" s="34"/>
      <c r="P79" s="34"/>
      <c r="Q79" s="34"/>
      <c r="R79" s="34"/>
      <c r="S79" s="34"/>
      <c r="T79" s="34"/>
      <c r="U79" s="34"/>
      <c r="V79" s="34"/>
      <c r="W79" s="34"/>
    </row>
    <row r="80" spans="1:23" x14ac:dyDescent="0.2">
      <c r="B80" s="408" t="s">
        <v>173</v>
      </c>
      <c r="C80" s="409"/>
      <c r="D80" s="32">
        <v>5</v>
      </c>
      <c r="E80" s="139">
        <v>1</v>
      </c>
      <c r="F80" s="173"/>
      <c r="G80" s="118"/>
      <c r="J80" s="34"/>
      <c r="K80" s="34"/>
      <c r="L80" s="34"/>
      <c r="M80" s="34"/>
      <c r="N80" s="35"/>
      <c r="O80" s="34"/>
      <c r="P80" s="34"/>
      <c r="Q80" s="34"/>
      <c r="R80" s="34"/>
      <c r="S80" s="35"/>
      <c r="T80" s="34"/>
      <c r="U80" s="34"/>
      <c r="V80" s="34"/>
      <c r="W80" s="35"/>
    </row>
    <row r="81" spans="2:23" x14ac:dyDescent="0.2">
      <c r="B81" s="408" t="s">
        <v>174</v>
      </c>
      <c r="C81" s="409"/>
      <c r="D81" s="32">
        <v>10</v>
      </c>
      <c r="E81" s="137" t="s">
        <v>175</v>
      </c>
      <c r="F81" s="174"/>
      <c r="G81" s="168"/>
      <c r="J81" s="34"/>
      <c r="K81" s="34"/>
      <c r="L81" s="34"/>
      <c r="M81" s="34"/>
      <c r="N81" s="35"/>
      <c r="O81" s="34"/>
      <c r="P81" s="34"/>
      <c r="Q81" s="34"/>
      <c r="R81" s="34"/>
      <c r="S81" s="35"/>
      <c r="T81" s="34"/>
      <c r="U81" s="34"/>
      <c r="V81" s="34"/>
      <c r="W81" s="35"/>
    </row>
    <row r="82" spans="2:23" ht="15.75" customHeight="1" thickBot="1" x14ac:dyDescent="0.25">
      <c r="B82" s="410" t="s">
        <v>176</v>
      </c>
      <c r="C82" s="411"/>
      <c r="D82" s="53">
        <v>25</v>
      </c>
      <c r="E82" s="171" t="s">
        <v>175</v>
      </c>
      <c r="F82" s="167"/>
      <c r="G82" s="168"/>
    </row>
  </sheetData>
  <mergeCells count="66">
    <mergeCell ref="B81:C81"/>
    <mergeCell ref="B82:C82"/>
    <mergeCell ref="E56:F56"/>
    <mergeCell ref="B5:W5"/>
    <mergeCell ref="E7:I7"/>
    <mergeCell ref="J7:N7"/>
    <mergeCell ref="T7:W7"/>
    <mergeCell ref="D7:D10"/>
    <mergeCell ref="J56:K56"/>
    <mergeCell ref="O56:P56"/>
    <mergeCell ref="O7:S7"/>
    <mergeCell ref="T8:U8"/>
    <mergeCell ref="T9:U9"/>
    <mergeCell ref="T10:U10"/>
    <mergeCell ref="T11:U11"/>
    <mergeCell ref="B80:C80"/>
    <mergeCell ref="T12:U12"/>
    <mergeCell ref="T13:U13"/>
    <mergeCell ref="T14:U14"/>
    <mergeCell ref="T15:U15"/>
    <mergeCell ref="T16:U16"/>
    <mergeCell ref="A56:D56"/>
    <mergeCell ref="B77:C78"/>
    <mergeCell ref="D77:D78"/>
    <mergeCell ref="B79:C79"/>
    <mergeCell ref="A7:A10"/>
    <mergeCell ref="B7:B10"/>
    <mergeCell ref="C7:C10"/>
    <mergeCell ref="A53:A54"/>
    <mergeCell ref="A11:A51"/>
    <mergeCell ref="T17:U17"/>
    <mergeCell ref="T18:U18"/>
    <mergeCell ref="T19:U19"/>
    <mergeCell ref="T20:U20"/>
    <mergeCell ref="T21:U21"/>
    <mergeCell ref="T22:U22"/>
    <mergeCell ref="T23:U23"/>
    <mergeCell ref="T24:U24"/>
    <mergeCell ref="T25:U25"/>
    <mergeCell ref="T26:U26"/>
    <mergeCell ref="T54:U54"/>
    <mergeCell ref="T41:U41"/>
    <mergeCell ref="T42:U42"/>
    <mergeCell ref="T43:U43"/>
    <mergeCell ref="T27:U27"/>
    <mergeCell ref="T28:U28"/>
    <mergeCell ref="T29:U29"/>
    <mergeCell ref="T30:U30"/>
    <mergeCell ref="T31:U31"/>
    <mergeCell ref="T53:U53"/>
    <mergeCell ref="T45:U45"/>
    <mergeCell ref="T47:U47"/>
    <mergeCell ref="T50:U50"/>
    <mergeCell ref="T51:U51"/>
    <mergeCell ref="T44:U44"/>
    <mergeCell ref="T49:U49"/>
    <mergeCell ref="T48:U48"/>
    <mergeCell ref="T32:U32"/>
    <mergeCell ref="T33:U33"/>
    <mergeCell ref="T34:U34"/>
    <mergeCell ref="T35:U35"/>
    <mergeCell ref="T36:U36"/>
    <mergeCell ref="T37:U37"/>
    <mergeCell ref="T38:U38"/>
    <mergeCell ref="T39:U39"/>
    <mergeCell ref="T40:U40"/>
  </mergeCells>
  <conditionalFormatting sqref="G56:G74">
    <cfRule type="cellIs" dxfId="7" priority="21" operator="equal">
      <formula>"No"</formula>
    </cfRule>
    <cfRule type="cellIs" dxfId="6" priority="22" operator="equal">
      <formula>"Yes"</formula>
    </cfRule>
  </conditionalFormatting>
  <conditionalFormatting sqref="L56:L74">
    <cfRule type="cellIs" dxfId="5" priority="5" operator="equal">
      <formula>"No"</formula>
    </cfRule>
    <cfRule type="cellIs" dxfId="4" priority="6" operator="equal">
      <formula>"Yes"</formula>
    </cfRule>
  </conditionalFormatting>
  <conditionalFormatting sqref="Q56:Q74">
    <cfRule type="cellIs" dxfId="3" priority="3" operator="equal">
      <formula>"No"</formula>
    </cfRule>
    <cfRule type="cellIs" dxfId="2" priority="4" operator="equal">
      <formula>"Yes"</formula>
    </cfRule>
  </conditionalFormatting>
  <conditionalFormatting sqref="U56:U74">
    <cfRule type="cellIs" dxfId="1" priority="1" operator="equal">
      <formula>"No"</formula>
    </cfRule>
    <cfRule type="cellIs" dxfId="0" priority="2" operator="equal">
      <formula>"Yes"</formula>
    </cfRule>
  </conditionalFormatting>
  <pageMargins left="0.7" right="0.7" top="0.75" bottom="0.75" header="0.3" footer="0.3"/>
  <pageSetup paperSize="3" scale="65" orientation="landscape" r:id="rId1"/>
  <headerFooter>
    <oddHeader>&amp;CTable 3. Summary of Modeled Exposure Risk</oddHeader>
    <oddFooter>&amp;LENW&amp;CPage &amp;P of &amp;N&amp;R&amp;D
&amp;F, &amp;A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5:T86"/>
  <sheetViews>
    <sheetView showGridLines="0" zoomScaleNormal="100" workbookViewId="0">
      <pane xSplit="3" ySplit="10" topLeftCell="E41" activePane="bottomRight" state="frozen"/>
      <selection pane="topRight" activeCell="D1" sqref="D1"/>
      <selection pane="bottomLeft" activeCell="A11" sqref="A11"/>
      <selection pane="bottomRight" activeCell="J57" sqref="J57"/>
    </sheetView>
  </sheetViews>
  <sheetFormatPr defaultColWidth="9.140625" defaultRowHeight="14.25" x14ac:dyDescent="0.2"/>
  <cols>
    <col min="1" max="1" width="12.5703125" style="12" customWidth="1"/>
    <col min="2" max="2" width="12.7109375" style="12" customWidth="1"/>
    <col min="3" max="3" width="32.85546875" style="12" customWidth="1"/>
    <col min="4" max="4" width="12.7109375" style="12" hidden="1" customWidth="1"/>
    <col min="5" max="5" width="13.140625" style="12" bestFit="1" customWidth="1"/>
    <col min="6" max="6" width="8.140625" style="10" bestFit="1" customWidth="1"/>
    <col min="7" max="7" width="12.5703125" style="12" bestFit="1" customWidth="1"/>
    <col min="8" max="8" width="10.28515625" style="10" customWidth="1"/>
    <col min="9" max="9" width="14.140625" style="12" customWidth="1"/>
    <col min="10" max="10" width="11.7109375" style="12" customWidth="1"/>
    <col min="11" max="11" width="8.140625" style="10" bestFit="1" customWidth="1"/>
    <col min="12" max="12" width="9.42578125" style="12" bestFit="1" customWidth="1"/>
    <col min="13" max="13" width="13.7109375" style="10" bestFit="1" customWidth="1"/>
    <col min="14" max="14" width="13.140625" style="12" customWidth="1"/>
    <col min="15" max="15" width="14.140625" style="12" bestFit="1" customWidth="1"/>
    <col min="16" max="16" width="10.140625" style="12" customWidth="1"/>
    <col min="17" max="17" width="13.42578125" style="12" bestFit="1" customWidth="1"/>
    <col min="18" max="18" width="14.140625" style="12" bestFit="1" customWidth="1"/>
    <col min="19" max="19" width="10.140625" style="12" customWidth="1"/>
    <col min="20" max="20" width="13.42578125" style="12" bestFit="1" customWidth="1"/>
    <col min="21" max="16384" width="9.140625" style="12"/>
  </cols>
  <sheetData>
    <row r="5" spans="1:20" ht="20.25" x14ac:dyDescent="0.2">
      <c r="B5" s="345" t="s">
        <v>735</v>
      </c>
      <c r="C5" s="345"/>
      <c r="D5" s="345"/>
      <c r="E5" s="345"/>
      <c r="F5" s="345"/>
      <c r="G5" s="345"/>
      <c r="H5" s="345"/>
      <c r="I5" s="345"/>
      <c r="J5" s="345"/>
      <c r="K5" s="345"/>
      <c r="L5" s="345"/>
      <c r="M5" s="345"/>
      <c r="N5" s="345"/>
      <c r="O5" s="345"/>
      <c r="P5" s="345"/>
      <c r="Q5" s="345"/>
    </row>
    <row r="6" spans="1:20" ht="15" thickBot="1" x14ac:dyDescent="0.25"/>
    <row r="7" spans="1:20" ht="15" customHeight="1" thickBot="1" x14ac:dyDescent="0.25">
      <c r="A7" s="394" t="s">
        <v>46</v>
      </c>
      <c r="B7" s="397" t="s">
        <v>140</v>
      </c>
      <c r="C7" s="400" t="s">
        <v>51</v>
      </c>
      <c r="D7" s="418" t="s">
        <v>141</v>
      </c>
      <c r="E7" s="414" t="s">
        <v>190</v>
      </c>
      <c r="F7" s="414"/>
      <c r="G7" s="414"/>
      <c r="H7" s="414"/>
      <c r="I7" s="415"/>
      <c r="J7" s="421" t="s">
        <v>191</v>
      </c>
      <c r="K7" s="413"/>
      <c r="L7" s="413"/>
      <c r="M7" s="413"/>
      <c r="N7" s="417"/>
      <c r="O7" s="412" t="s">
        <v>192</v>
      </c>
      <c r="P7" s="413"/>
      <c r="Q7" s="417"/>
      <c r="R7" s="412" t="s">
        <v>193</v>
      </c>
      <c r="S7" s="413"/>
      <c r="T7" s="417"/>
    </row>
    <row r="8" spans="1:20" x14ac:dyDescent="0.2">
      <c r="A8" s="395"/>
      <c r="B8" s="398"/>
      <c r="C8" s="401"/>
      <c r="D8" s="419"/>
      <c r="E8" s="276" t="s">
        <v>146</v>
      </c>
      <c r="F8" s="276" t="s">
        <v>147</v>
      </c>
      <c r="G8" s="276" t="s">
        <v>148</v>
      </c>
      <c r="H8" s="276" t="s">
        <v>147</v>
      </c>
      <c r="I8" s="277" t="s">
        <v>149</v>
      </c>
      <c r="J8" s="276" t="s">
        <v>146</v>
      </c>
      <c r="K8" s="280" t="s">
        <v>147</v>
      </c>
      <c r="L8" s="280" t="s">
        <v>148</v>
      </c>
      <c r="M8" s="280" t="s">
        <v>147</v>
      </c>
      <c r="N8" s="277" t="s">
        <v>149</v>
      </c>
      <c r="O8" s="278" t="s">
        <v>150</v>
      </c>
      <c r="P8" s="280" t="s">
        <v>147</v>
      </c>
      <c r="Q8" s="277" t="s">
        <v>149</v>
      </c>
      <c r="R8" s="278" t="s">
        <v>150</v>
      </c>
      <c r="S8" s="280" t="s">
        <v>147</v>
      </c>
      <c r="T8" s="277" t="s">
        <v>149</v>
      </c>
    </row>
    <row r="9" spans="1:20" x14ac:dyDescent="0.2">
      <c r="A9" s="395"/>
      <c r="B9" s="398"/>
      <c r="C9" s="401"/>
      <c r="D9" s="419"/>
      <c r="E9" s="280" t="s">
        <v>151</v>
      </c>
      <c r="F9" s="280" t="s">
        <v>152</v>
      </c>
      <c r="G9" s="280" t="s">
        <v>152</v>
      </c>
      <c r="H9" s="280" t="s">
        <v>153</v>
      </c>
      <c r="I9" s="104" t="s">
        <v>154</v>
      </c>
      <c r="J9" s="280" t="s">
        <v>151</v>
      </c>
      <c r="K9" s="280" t="s">
        <v>152</v>
      </c>
      <c r="L9" s="280" t="s">
        <v>152</v>
      </c>
      <c r="M9" s="280" t="s">
        <v>153</v>
      </c>
      <c r="N9" s="104" t="s">
        <v>154</v>
      </c>
      <c r="O9" s="279" t="s">
        <v>151</v>
      </c>
      <c r="P9" s="280" t="s">
        <v>155</v>
      </c>
      <c r="Q9" s="104" t="s">
        <v>154</v>
      </c>
      <c r="R9" s="279" t="s">
        <v>151</v>
      </c>
      <c r="S9" s="280" t="s">
        <v>155</v>
      </c>
      <c r="T9" s="104" t="s">
        <v>154</v>
      </c>
    </row>
    <row r="10" spans="1:20" ht="18" thickBot="1" x14ac:dyDescent="0.25">
      <c r="A10" s="396"/>
      <c r="B10" s="399"/>
      <c r="C10" s="402"/>
      <c r="D10" s="420"/>
      <c r="E10" s="267" t="s">
        <v>156</v>
      </c>
      <c r="F10" s="267" t="s">
        <v>156</v>
      </c>
      <c r="G10" s="103" t="s">
        <v>157</v>
      </c>
      <c r="H10" s="267" t="s">
        <v>156</v>
      </c>
      <c r="I10" s="105" t="s">
        <v>158</v>
      </c>
      <c r="J10" s="267" t="s">
        <v>156</v>
      </c>
      <c r="K10" s="267" t="s">
        <v>156</v>
      </c>
      <c r="L10" s="103" t="s">
        <v>157</v>
      </c>
      <c r="M10" s="267" t="s">
        <v>156</v>
      </c>
      <c r="N10" s="105" t="s">
        <v>158</v>
      </c>
      <c r="O10" s="266" t="s">
        <v>159</v>
      </c>
      <c r="P10" s="267" t="s">
        <v>156</v>
      </c>
      <c r="Q10" s="105" t="s">
        <v>160</v>
      </c>
      <c r="R10" s="266" t="s">
        <v>159</v>
      </c>
      <c r="S10" s="267" t="s">
        <v>156</v>
      </c>
      <c r="T10" s="105" t="s">
        <v>160</v>
      </c>
    </row>
    <row r="11" spans="1:20" x14ac:dyDescent="0.2">
      <c r="A11" s="425" t="s">
        <v>717</v>
      </c>
      <c r="B11" s="155" t="str">
        <f>'E-3-CAO'!B11</f>
        <v>71-43-2</v>
      </c>
      <c r="C11" s="144" t="str">
        <f>'E-3-CAO'!C11</f>
        <v>Benzene</v>
      </c>
      <c r="D11" s="54" t="str">
        <f>VLOOKUP(B11,'CAO RBC'!$B$8:$K$268,10,FALSE)</f>
        <v>HI3</v>
      </c>
      <c r="E11" s="269">
        <f>'E-2'!F14</f>
        <v>1.3759018068997214E-5</v>
      </c>
      <c r="F11" s="115">
        <v>0.36</v>
      </c>
      <c r="G11" s="99">
        <f>IF(F11="--","--",IF(E11="--","--",E11/F11))</f>
        <v>3.8219494636103372E-5</v>
      </c>
      <c r="H11" s="115">
        <v>31</v>
      </c>
      <c r="I11" s="102">
        <f>IF(H11="--","--",IF(E11="--","--",E11/H11))</f>
        <v>4.4383929254829725E-7</v>
      </c>
      <c r="J11" s="274">
        <f>'E-2'!H14</f>
        <v>3.7043510185761731E-5</v>
      </c>
      <c r="K11" s="115">
        <v>1.6</v>
      </c>
      <c r="L11" s="98">
        <f>IF(K11="--","--",IF(J11="--","--",J11/K11))</f>
        <v>2.3152193866101081E-5</v>
      </c>
      <c r="M11" s="115">
        <v>130</v>
      </c>
      <c r="N11" s="102">
        <f>IF(M11="--","--",IF(J11="--","--",J11/M11))</f>
        <v>2.8495007835201333E-7</v>
      </c>
      <c r="O11" s="274">
        <f>'E-2'!I14</f>
        <v>1.5948282271756521E-4</v>
      </c>
      <c r="P11" s="57">
        <f>VLOOKUP($B11,'CU Acute RBC'!$B$7:$L$267,3,FALSE)</f>
        <v>29</v>
      </c>
      <c r="Q11" s="64">
        <f t="shared" ref="Q11:Q45" si="0">IF(P11="--","--",IF(O11="--","--",O11/P11))</f>
        <v>5.4994076799160414E-6</v>
      </c>
      <c r="R11" s="274">
        <f>'E-2'!I14</f>
        <v>1.5948282271756521E-4</v>
      </c>
      <c r="S11" s="57">
        <f>VLOOKUP($B11,'CU Acute RBC'!$B$7:$L$267,6,FALSE)</f>
        <v>87</v>
      </c>
      <c r="T11" s="64">
        <f t="shared" ref="T11:T45" si="1">IF(S11="--","--",IF(R11="--","--",R11/S11))</f>
        <v>1.8331358933053473E-6</v>
      </c>
    </row>
    <row r="12" spans="1:20" x14ac:dyDescent="0.2">
      <c r="A12" s="425"/>
      <c r="B12" s="155" t="str">
        <f>'E-3-CAO'!B12</f>
        <v>106-99-0</v>
      </c>
      <c r="C12" s="144" t="str">
        <f>'E-3-CAO'!C12</f>
        <v>1,3-Butadiene</v>
      </c>
      <c r="D12" s="54" t="str">
        <f>VLOOKUP(B12,'CAO RBC'!$B$8:$K$268,10,FALSE)</f>
        <v>HI3</v>
      </c>
      <c r="E12" s="269" t="str">
        <f>'E-2'!F15</f>
        <v>--</v>
      </c>
      <c r="F12" s="115">
        <v>9.4E-2</v>
      </c>
      <c r="G12" s="99" t="str">
        <f>IF(F12="--","--",IF(E12="--","--",E12/F12))</f>
        <v>--</v>
      </c>
      <c r="H12" s="115">
        <v>2.1</v>
      </c>
      <c r="I12" s="102" t="str">
        <f>IF(H12="--","--",IF(E12="--","--",E12/H12))</f>
        <v>--</v>
      </c>
      <c r="J12" s="274" t="str">
        <f>'E-2'!H15</f>
        <v>--</v>
      </c>
      <c r="K12" s="115">
        <v>0.41</v>
      </c>
      <c r="L12" s="62" t="str">
        <f>IF(K12="--","--",IF(J12="--","--",J12/K12))</f>
        <v>--</v>
      </c>
      <c r="M12" s="115">
        <v>8.8000000000000007</v>
      </c>
      <c r="N12" s="102" t="str">
        <f>IF(M12="--","--",IF(J12="--","--",J12/M12))</f>
        <v>--</v>
      </c>
      <c r="O12" s="265" t="str">
        <f>'E-2'!I15</f>
        <v>--</v>
      </c>
      <c r="P12" s="57">
        <f>VLOOKUP($B12,'CU Acute RBC'!$B$7:$L$267,3,FALSE)</f>
        <v>660</v>
      </c>
      <c r="Q12" s="63" t="str">
        <f t="shared" si="0"/>
        <v>--</v>
      </c>
      <c r="R12" s="274" t="str">
        <f>'E-2'!I15</f>
        <v>--</v>
      </c>
      <c r="S12" s="57">
        <f>VLOOKUP($B12,'CU Acute RBC'!$B$7:$L$267,6,FALSE)</f>
        <v>2000</v>
      </c>
      <c r="T12" s="63" t="str">
        <f t="shared" si="1"/>
        <v>--</v>
      </c>
    </row>
    <row r="13" spans="1:20" x14ac:dyDescent="0.2">
      <c r="A13" s="425"/>
      <c r="B13" s="155" t="str">
        <f>'E-3-CAO'!B13</f>
        <v>100-41-4</v>
      </c>
      <c r="C13" s="144" t="str">
        <f>'E-3-CAO'!C13</f>
        <v>Ethyl benzene</v>
      </c>
      <c r="D13" s="54" t="str">
        <f>VLOOKUP(B13,'CAO RBC'!$B$8:$K$268,10,FALSE)</f>
        <v>HI3</v>
      </c>
      <c r="E13" s="269">
        <f>'E-2'!F16</f>
        <v>3.6786263587249492E-6</v>
      </c>
      <c r="F13" s="115">
        <v>1.1000000000000001</v>
      </c>
      <c r="G13" s="99">
        <f t="shared" ref="G13:G45" si="2">IF(F13="--","--",IF(E13="--","--",E13/F13))</f>
        <v>3.3442057806590445E-6</v>
      </c>
      <c r="H13" s="115">
        <v>1000</v>
      </c>
      <c r="I13" s="102">
        <f t="shared" ref="I13:I45" si="3">IF(H13="--","--",IF(E13="--","--",E13/H13))</f>
        <v>3.6786263587249491E-9</v>
      </c>
      <c r="J13" s="274">
        <f>'E-2'!H16</f>
        <v>9.9039940427210187E-6</v>
      </c>
      <c r="K13" s="115">
        <v>4.9000000000000004</v>
      </c>
      <c r="L13" s="99">
        <f t="shared" ref="L13:L51" si="4">IF(K13="--","--",IF(J13="--","--",J13/K13))</f>
        <v>2.0212232740246975E-6</v>
      </c>
      <c r="M13" s="115">
        <v>4400</v>
      </c>
      <c r="N13" s="102">
        <f t="shared" ref="N13:N51" si="5">IF(M13="--","--",IF(J13="--","--",J13/M13))</f>
        <v>2.2509077369820496E-9</v>
      </c>
      <c r="O13" s="272">
        <f>'E-2'!I16</f>
        <v>4.2639504684904581E-5</v>
      </c>
      <c r="P13" s="57">
        <f>VLOOKUP($B13,'CU Acute RBC'!$B$7:$L$267,3,FALSE)</f>
        <v>22000</v>
      </c>
      <c r="Q13" s="102">
        <f t="shared" si="0"/>
        <v>1.9381593038592993E-9</v>
      </c>
      <c r="R13" s="274">
        <f>'E-2'!I16</f>
        <v>4.2639504684904581E-5</v>
      </c>
      <c r="S13" s="57">
        <f>VLOOKUP($B13,'CU Acute RBC'!$B$7:$L$267,6,FALSE)</f>
        <v>66000</v>
      </c>
      <c r="T13" s="102">
        <f t="shared" si="1"/>
        <v>6.4605310128643306E-10</v>
      </c>
    </row>
    <row r="14" spans="1:20" x14ac:dyDescent="0.2">
      <c r="A14" s="425"/>
      <c r="B14" s="155" t="str">
        <f>'E-3-CAO'!B14</f>
        <v>98-82-8</v>
      </c>
      <c r="C14" s="144" t="str">
        <f>'E-3-CAO'!C14</f>
        <v>Isopropylbenzene (cumene)</v>
      </c>
      <c r="D14" s="54" t="str">
        <f>VLOOKUP(B14,'CAO RBC'!$B$8:$K$268,10,FALSE)</f>
        <v>HI3</v>
      </c>
      <c r="E14" s="269" t="str">
        <f>'E-2'!F17</f>
        <v>--</v>
      </c>
      <c r="F14" s="115" t="s">
        <v>162</v>
      </c>
      <c r="G14" s="99" t="str">
        <f t="shared" si="2"/>
        <v>--</v>
      </c>
      <c r="H14" s="115">
        <v>420</v>
      </c>
      <c r="I14" s="102" t="str">
        <f t="shared" si="3"/>
        <v>--</v>
      </c>
      <c r="J14" s="274" t="str">
        <f>'E-2'!H17</f>
        <v>--</v>
      </c>
      <c r="K14" s="115" t="s">
        <v>162</v>
      </c>
      <c r="L14" s="62" t="str">
        <f t="shared" si="4"/>
        <v>--</v>
      </c>
      <c r="M14" s="115">
        <v>1800</v>
      </c>
      <c r="N14" s="102" t="str">
        <f t="shared" si="5"/>
        <v>--</v>
      </c>
      <c r="O14" s="274" t="str">
        <f>'E-2'!I17</f>
        <v>--</v>
      </c>
      <c r="P14" s="57" t="str">
        <f>VLOOKUP($B14,'CU Acute RBC'!$B$7:$L$267,3,FALSE)</f>
        <v>--</v>
      </c>
      <c r="Q14" s="102" t="str">
        <f t="shared" si="0"/>
        <v>--</v>
      </c>
      <c r="R14" s="274" t="str">
        <f>'E-2'!I17</f>
        <v>--</v>
      </c>
      <c r="S14" s="57" t="str">
        <f>VLOOKUP($B14,'CU Acute RBC'!$B$7:$L$267,6,FALSE)</f>
        <v>--</v>
      </c>
      <c r="T14" s="102" t="str">
        <f t="shared" si="1"/>
        <v>--</v>
      </c>
    </row>
    <row r="15" spans="1:20" x14ac:dyDescent="0.2">
      <c r="A15" s="425"/>
      <c r="B15" s="155" t="str">
        <f>'E-3-CAO'!B15</f>
        <v>91-20-3</v>
      </c>
      <c r="C15" s="144" t="str">
        <f>'E-3-CAO'!C15</f>
        <v>Naphthalene</v>
      </c>
      <c r="D15" s="54" t="str">
        <f>VLOOKUP(B15,'CAO RBC'!$B$8:$K$268,10,FALSE)</f>
        <v>HI3</v>
      </c>
      <c r="E15" s="269" t="str">
        <f>'E-2'!F18</f>
        <v>--</v>
      </c>
      <c r="F15" s="115">
        <v>8.3000000000000004E-2</v>
      </c>
      <c r="G15" s="99" t="str">
        <f t="shared" si="2"/>
        <v>--</v>
      </c>
      <c r="H15" s="115">
        <v>3.1</v>
      </c>
      <c r="I15" s="102" t="str">
        <f t="shared" si="3"/>
        <v>--</v>
      </c>
      <c r="J15" s="274" t="str">
        <f>'E-2'!H18</f>
        <v>--</v>
      </c>
      <c r="K15" s="115">
        <v>0.36</v>
      </c>
      <c r="L15" s="98" t="str">
        <f t="shared" si="4"/>
        <v>--</v>
      </c>
      <c r="M15" s="115">
        <v>13</v>
      </c>
      <c r="N15" s="102" t="str">
        <f t="shared" si="5"/>
        <v>--</v>
      </c>
      <c r="O15" s="274" t="str">
        <f>'E-2'!I18</f>
        <v>--</v>
      </c>
      <c r="P15" s="57">
        <f>VLOOKUP($B15,'CU Acute RBC'!$B$7:$L$267,3,FALSE)</f>
        <v>200</v>
      </c>
      <c r="Q15" s="102" t="str">
        <f t="shared" si="0"/>
        <v>--</v>
      </c>
      <c r="R15" s="274" t="str">
        <f>'E-2'!I18</f>
        <v>--</v>
      </c>
      <c r="S15" s="57">
        <f>VLOOKUP($B15,'CU Acute RBC'!$B$7:$L$267,6,FALSE)</f>
        <v>600</v>
      </c>
      <c r="T15" s="102" t="str">
        <f t="shared" si="1"/>
        <v>--</v>
      </c>
    </row>
    <row r="16" spans="1:20" x14ac:dyDescent="0.2">
      <c r="A16" s="425"/>
      <c r="B16" s="155" t="str">
        <f>'E-3-CAO'!B16</f>
        <v>108-88-3</v>
      </c>
      <c r="C16" s="144" t="str">
        <f>'E-3-CAO'!C16</f>
        <v>Toluene</v>
      </c>
      <c r="D16" s="54" t="str">
        <f>VLOOKUP(B16,'CAO RBC'!$B$8:$K$268,10,FALSE)</f>
        <v>HI3</v>
      </c>
      <c r="E16" s="269" t="str">
        <f>'E-2'!F19</f>
        <v>--</v>
      </c>
      <c r="F16" s="115" t="s">
        <v>162</v>
      </c>
      <c r="G16" s="98" t="str">
        <f t="shared" si="2"/>
        <v>--</v>
      </c>
      <c r="H16" s="115">
        <v>5200</v>
      </c>
      <c r="I16" s="102" t="str">
        <f t="shared" si="3"/>
        <v>--</v>
      </c>
      <c r="J16" s="274" t="str">
        <f>'E-2'!H19</f>
        <v>--</v>
      </c>
      <c r="K16" s="115" t="s">
        <v>162</v>
      </c>
      <c r="L16" s="62" t="str">
        <f t="shared" si="4"/>
        <v>--</v>
      </c>
      <c r="M16" s="119">
        <v>22000</v>
      </c>
      <c r="N16" s="102" t="str">
        <f t="shared" si="5"/>
        <v>--</v>
      </c>
      <c r="O16" s="272" t="str">
        <f>'E-2'!I19</f>
        <v>--</v>
      </c>
      <c r="P16" s="57">
        <f>VLOOKUP($B16,'CU Acute RBC'!$B$7:$L$267,3,FALSE)</f>
        <v>7500</v>
      </c>
      <c r="Q16" s="102" t="str">
        <f t="shared" si="0"/>
        <v>--</v>
      </c>
      <c r="R16" s="274" t="str">
        <f>'E-2'!I19</f>
        <v>--</v>
      </c>
      <c r="S16" s="57">
        <f>VLOOKUP($B16,'CU Acute RBC'!$B$7:$L$267,6,FALSE)</f>
        <v>23000</v>
      </c>
      <c r="T16" s="102" t="str">
        <f t="shared" si="1"/>
        <v>--</v>
      </c>
    </row>
    <row r="17" spans="1:20" x14ac:dyDescent="0.2">
      <c r="A17" s="425"/>
      <c r="B17" s="155" t="str">
        <f>'E-3-CAO'!B17</f>
        <v>526-73-8</v>
      </c>
      <c r="C17" s="144" t="str">
        <f>'E-3-CAO'!C17</f>
        <v>1,2,3-Trimethylbenzene</v>
      </c>
      <c r="D17" s="54" t="str">
        <f>VLOOKUP(B17,'CAO RBC'!$B$8:$K$268,10,FALSE)</f>
        <v>HI3</v>
      </c>
      <c r="E17" s="269" t="str">
        <f>'E-2'!F20</f>
        <v>--</v>
      </c>
      <c r="F17" s="115" t="s">
        <v>162</v>
      </c>
      <c r="G17" s="98" t="str">
        <f t="shared" si="2"/>
        <v>--</v>
      </c>
      <c r="H17" s="115">
        <v>63</v>
      </c>
      <c r="I17" s="102" t="str">
        <f t="shared" si="3"/>
        <v>--</v>
      </c>
      <c r="J17" s="274" t="str">
        <f>'E-2'!H20</f>
        <v>--</v>
      </c>
      <c r="K17" s="115" t="s">
        <v>162</v>
      </c>
      <c r="L17" s="62" t="str">
        <f t="shared" si="4"/>
        <v>--</v>
      </c>
      <c r="M17" s="115">
        <v>260</v>
      </c>
      <c r="N17" s="102" t="str">
        <f t="shared" si="5"/>
        <v>--</v>
      </c>
      <c r="O17" s="265" t="str">
        <f>'E-2'!I20</f>
        <v>--</v>
      </c>
      <c r="P17" s="57" t="str">
        <f>VLOOKUP($B17,'CU Acute RBC'!$B$7:$L$267,3,FALSE)</f>
        <v>--</v>
      </c>
      <c r="Q17" s="102" t="str">
        <f t="shared" si="0"/>
        <v>--</v>
      </c>
      <c r="R17" s="274" t="str">
        <f>'E-2'!I20</f>
        <v>--</v>
      </c>
      <c r="S17" s="57" t="str">
        <f>VLOOKUP($B17,'CU Acute RBC'!$B$7:$L$267,6,FALSE)</f>
        <v>--</v>
      </c>
      <c r="T17" s="102" t="str">
        <f t="shared" si="1"/>
        <v>--</v>
      </c>
    </row>
    <row r="18" spans="1:20" x14ac:dyDescent="0.2">
      <c r="A18" s="425"/>
      <c r="B18" s="155" t="str">
        <f>'E-3-CAO'!B18</f>
        <v>95-63-6</v>
      </c>
      <c r="C18" s="144" t="str">
        <f>'E-3-CAO'!C18</f>
        <v>1,2,4-Trimethylbenzene</v>
      </c>
      <c r="D18" s="54" t="str">
        <f>VLOOKUP(B18,'CAO RBC'!$B$8:$K$268,10,FALSE)</f>
        <v>HI3</v>
      </c>
      <c r="E18" s="269" t="str">
        <f>'E-2'!F21</f>
        <v>--</v>
      </c>
      <c r="F18" s="115" t="s">
        <v>162</v>
      </c>
      <c r="G18" s="98" t="str">
        <f t="shared" si="2"/>
        <v>--</v>
      </c>
      <c r="H18" s="115">
        <v>63</v>
      </c>
      <c r="I18" s="102" t="str">
        <f t="shared" si="3"/>
        <v>--</v>
      </c>
      <c r="J18" s="274" t="str">
        <f>'E-2'!H21</f>
        <v>--</v>
      </c>
      <c r="K18" s="115" t="s">
        <v>162</v>
      </c>
      <c r="L18" s="62" t="str">
        <f t="shared" si="4"/>
        <v>--</v>
      </c>
      <c r="M18" s="115">
        <v>260</v>
      </c>
      <c r="N18" s="102" t="str">
        <f t="shared" si="5"/>
        <v>--</v>
      </c>
      <c r="O18" s="272" t="str">
        <f>'E-2'!I21</f>
        <v>--</v>
      </c>
      <c r="P18" s="57" t="str">
        <f>VLOOKUP($B18,'CU Acute RBC'!$B$7:$L$267,3,FALSE)</f>
        <v>--</v>
      </c>
      <c r="Q18" s="102" t="str">
        <f t="shared" si="0"/>
        <v>--</v>
      </c>
      <c r="R18" s="274" t="str">
        <f>'E-2'!I21</f>
        <v>--</v>
      </c>
      <c r="S18" s="57" t="str">
        <f>VLOOKUP($B18,'CU Acute RBC'!$B$7:$L$267,6,FALSE)</f>
        <v>--</v>
      </c>
      <c r="T18" s="102" t="str">
        <f t="shared" si="1"/>
        <v>--</v>
      </c>
    </row>
    <row r="19" spans="1:20" x14ac:dyDescent="0.2">
      <c r="A19" s="425"/>
      <c r="B19" s="155" t="str">
        <f>'E-3-CAO'!B19</f>
        <v>108-67-8</v>
      </c>
      <c r="C19" s="144" t="str">
        <f>'E-3-CAO'!C19</f>
        <v>1,3,5-Trimethylbenzene</v>
      </c>
      <c r="D19" s="54" t="str">
        <f>VLOOKUP(B19,'CAO RBC'!$B$8:$K$268,10,FALSE)</f>
        <v>HI3</v>
      </c>
      <c r="E19" s="269" t="str">
        <f>'E-2'!F22</f>
        <v>--</v>
      </c>
      <c r="F19" s="115" t="s">
        <v>162</v>
      </c>
      <c r="G19" s="98" t="str">
        <f t="shared" si="2"/>
        <v>--</v>
      </c>
      <c r="H19" s="115">
        <v>63</v>
      </c>
      <c r="I19" s="102" t="str">
        <f t="shared" si="3"/>
        <v>--</v>
      </c>
      <c r="J19" s="274" t="str">
        <f>'E-2'!H22</f>
        <v>--</v>
      </c>
      <c r="K19" s="115" t="s">
        <v>162</v>
      </c>
      <c r="L19" s="62" t="str">
        <f t="shared" si="4"/>
        <v>--</v>
      </c>
      <c r="M19" s="115">
        <v>260</v>
      </c>
      <c r="N19" s="102" t="str">
        <f t="shared" si="5"/>
        <v>--</v>
      </c>
      <c r="O19" s="272" t="str">
        <f>'E-2'!I22</f>
        <v>--</v>
      </c>
      <c r="P19" s="57" t="str">
        <f>VLOOKUP($B19,'CU Acute RBC'!$B$7:$L$267,3,FALSE)</f>
        <v>--</v>
      </c>
      <c r="Q19" s="102" t="str">
        <f t="shared" si="0"/>
        <v>--</v>
      </c>
      <c r="R19" s="274" t="str">
        <f>'E-2'!I22</f>
        <v>--</v>
      </c>
      <c r="S19" s="57" t="str">
        <f>VLOOKUP($B19,'CU Acute RBC'!$B$7:$L$267,6,FALSE)</f>
        <v>--</v>
      </c>
      <c r="T19" s="102" t="str">
        <f t="shared" si="1"/>
        <v>--</v>
      </c>
    </row>
    <row r="20" spans="1:20" ht="28.5" x14ac:dyDescent="0.2">
      <c r="A20" s="425"/>
      <c r="B20" s="155" t="str">
        <f>'E-3-CAO'!B20</f>
        <v>1330-20-7</v>
      </c>
      <c r="C20" s="144" t="str">
        <f>'E-3-CAO'!C20</f>
        <v>Xylene (mixture), including m-xylene, o-xylene, p-xylene</v>
      </c>
      <c r="D20" s="54" t="str">
        <f>VLOOKUP(B20,'CAO RBC'!$B$8:$K$268,10,FALSE)</f>
        <v>HI3</v>
      </c>
      <c r="E20" s="269" t="str">
        <f>'E-2'!F23</f>
        <v>--</v>
      </c>
      <c r="F20" s="115" t="s">
        <v>162</v>
      </c>
      <c r="G20" s="98" t="str">
        <f t="shared" si="2"/>
        <v>--</v>
      </c>
      <c r="H20" s="115">
        <v>100</v>
      </c>
      <c r="I20" s="102" t="str">
        <f t="shared" si="3"/>
        <v>--</v>
      </c>
      <c r="J20" s="274" t="str">
        <f>'E-2'!H23</f>
        <v>--</v>
      </c>
      <c r="K20" s="115" t="s">
        <v>162</v>
      </c>
      <c r="L20" s="62" t="str">
        <f t="shared" si="4"/>
        <v>--</v>
      </c>
      <c r="M20" s="115">
        <v>440</v>
      </c>
      <c r="N20" s="102" t="str">
        <f t="shared" si="5"/>
        <v>--</v>
      </c>
      <c r="O20" s="265" t="str">
        <f>'E-2'!I23</f>
        <v>--</v>
      </c>
      <c r="P20" s="57">
        <f>VLOOKUP($B20,'CU Acute RBC'!$B$7:$L$267,3,FALSE)</f>
        <v>8700</v>
      </c>
      <c r="Q20" s="102" t="str">
        <f t="shared" si="0"/>
        <v>--</v>
      </c>
      <c r="R20" s="274" t="str">
        <f>'E-2'!I23</f>
        <v>--</v>
      </c>
      <c r="S20" s="57">
        <f>VLOOKUP($B20,'CU Acute RBC'!$B$7:$L$267,6,FALSE)</f>
        <v>26000</v>
      </c>
      <c r="T20" s="102" t="str">
        <f t="shared" si="1"/>
        <v>--</v>
      </c>
    </row>
    <row r="21" spans="1:20" ht="28.5" x14ac:dyDescent="0.2">
      <c r="A21" s="425"/>
      <c r="B21" s="295">
        <f>'E-3-CAO'!B21</f>
        <v>401</v>
      </c>
      <c r="C21" s="144" t="str">
        <f>'E-3-CAO'!C21</f>
        <v>Polycyclic aromatic hydrocarbons (PAHs)</v>
      </c>
      <c r="D21" s="54" t="str">
        <f>VLOOKUP(B21,'CAO RBC'!$B$8:$K$268,10,FALSE)</f>
        <v>--</v>
      </c>
      <c r="E21" s="136" t="str">
        <f>'E-2'!F24</f>
        <v>--</v>
      </c>
      <c r="F21" s="115" t="s">
        <v>162</v>
      </c>
      <c r="G21" s="98" t="str">
        <f t="shared" si="2"/>
        <v>--</v>
      </c>
      <c r="H21" s="115" t="s">
        <v>162</v>
      </c>
      <c r="I21" s="102" t="str">
        <f t="shared" si="3"/>
        <v>--</v>
      </c>
      <c r="J21" s="135" t="str">
        <f>'E-2'!H24</f>
        <v>--</v>
      </c>
      <c r="K21" s="115" t="s">
        <v>162</v>
      </c>
      <c r="L21" s="62" t="str">
        <f t="shared" si="4"/>
        <v>--</v>
      </c>
      <c r="M21" s="115" t="s">
        <v>162</v>
      </c>
      <c r="N21" s="102" t="str">
        <f t="shared" si="5"/>
        <v>--</v>
      </c>
      <c r="O21" s="135" t="str">
        <f>'E-2'!I24</f>
        <v>--</v>
      </c>
      <c r="P21" s="57" t="str">
        <f>VLOOKUP($B21,'CU Acute RBC'!$B$7:$L$267,3,FALSE)</f>
        <v>--</v>
      </c>
      <c r="Q21" s="63" t="str">
        <f t="shared" si="0"/>
        <v>--</v>
      </c>
      <c r="R21" s="274" t="str">
        <f>'E-2'!I24</f>
        <v>--</v>
      </c>
      <c r="S21" s="57" t="str">
        <f>VLOOKUP($B21,'CU Acute RBC'!$B$7:$L$267,6,FALSE)</f>
        <v>--</v>
      </c>
      <c r="T21" s="63" t="str">
        <f t="shared" si="1"/>
        <v>--</v>
      </c>
    </row>
    <row r="22" spans="1:20" x14ac:dyDescent="0.2">
      <c r="A22" s="425"/>
      <c r="B22" s="155" t="str">
        <f>'E-3-CAO'!B22</f>
        <v>191-26-4</v>
      </c>
      <c r="C22" s="144" t="str">
        <f>'E-3-CAO'!C22</f>
        <v>Anthanthrene</v>
      </c>
      <c r="D22" s="54" t="str">
        <f>VLOOKUP(B22,'CAO RBC'!$B$8:$K$268,10,FALSE)</f>
        <v>--</v>
      </c>
      <c r="E22" s="136" t="str">
        <f>'E-2'!F25</f>
        <v>--</v>
      </c>
      <c r="F22" s="115" t="s">
        <v>162</v>
      </c>
      <c r="G22" s="98" t="str">
        <f t="shared" si="2"/>
        <v>--</v>
      </c>
      <c r="H22" s="115" t="s">
        <v>162</v>
      </c>
      <c r="I22" s="102" t="str">
        <f t="shared" si="3"/>
        <v>--</v>
      </c>
      <c r="J22" s="135" t="str">
        <f>'E-2'!H25</f>
        <v>--</v>
      </c>
      <c r="K22" s="115" t="s">
        <v>162</v>
      </c>
      <c r="L22" s="62" t="str">
        <f t="shared" si="4"/>
        <v>--</v>
      </c>
      <c r="M22" s="115" t="s">
        <v>162</v>
      </c>
      <c r="N22" s="102" t="str">
        <f t="shared" si="5"/>
        <v>--</v>
      </c>
      <c r="O22" s="135" t="str">
        <f>'E-2'!I25</f>
        <v>--</v>
      </c>
      <c r="P22" s="57" t="str">
        <f>VLOOKUP($B22,'CU Acute RBC'!$B$7:$L$267,3,FALSE)</f>
        <v>--</v>
      </c>
      <c r="Q22" s="63" t="str">
        <f t="shared" si="0"/>
        <v>--</v>
      </c>
      <c r="R22" s="274" t="str">
        <f>'E-2'!I25</f>
        <v>--</v>
      </c>
      <c r="S22" s="57" t="str">
        <f>VLOOKUP($B22,'CU Acute RBC'!$B$7:$L$267,6,FALSE)</f>
        <v>--</v>
      </c>
      <c r="T22" s="63" t="str">
        <f t="shared" si="1"/>
        <v>--</v>
      </c>
    </row>
    <row r="23" spans="1:20" x14ac:dyDescent="0.2">
      <c r="A23" s="425"/>
      <c r="B23" s="155" t="str">
        <f>'E-3-CAO'!B23</f>
        <v>56-55-3</v>
      </c>
      <c r="C23" s="144" t="str">
        <f>'E-3-CAO'!C23</f>
        <v>Benz[a]anthracene</v>
      </c>
      <c r="D23" s="54" t="str">
        <f>VLOOKUP(B23,'CAO RBC'!$B$8:$K$268,10,FALSE)</f>
        <v>--</v>
      </c>
      <c r="E23" s="136" t="str">
        <f>'E-2'!F26</f>
        <v>--</v>
      </c>
      <c r="F23" s="115">
        <v>1.7000000000000001E-2</v>
      </c>
      <c r="G23" s="98" t="str">
        <f t="shared" si="2"/>
        <v>--</v>
      </c>
      <c r="H23" s="115" t="s">
        <v>162</v>
      </c>
      <c r="I23" s="102" t="str">
        <f t="shared" si="3"/>
        <v>--</v>
      </c>
      <c r="J23" s="135" t="str">
        <f>'E-2'!H26</f>
        <v>--</v>
      </c>
      <c r="K23" s="115">
        <v>0.2</v>
      </c>
      <c r="L23" s="62" t="str">
        <f t="shared" si="4"/>
        <v>--</v>
      </c>
      <c r="M23" s="115" t="s">
        <v>162</v>
      </c>
      <c r="N23" s="102" t="str">
        <f t="shared" si="5"/>
        <v>--</v>
      </c>
      <c r="O23" s="135" t="str">
        <f>'E-2'!I26</f>
        <v>--</v>
      </c>
      <c r="P23" s="57" t="str">
        <f>VLOOKUP($B23,'CU Acute RBC'!$B$7:$L$267,3,FALSE)</f>
        <v>--</v>
      </c>
      <c r="Q23" s="63" t="str">
        <f t="shared" si="0"/>
        <v>--</v>
      </c>
      <c r="R23" s="274" t="str">
        <f>'E-2'!I26</f>
        <v>--</v>
      </c>
      <c r="S23" s="57" t="str">
        <f>VLOOKUP($B23,'CU Acute RBC'!$B$7:$L$267,6,FALSE)</f>
        <v>--</v>
      </c>
      <c r="T23" s="63" t="str">
        <f t="shared" si="1"/>
        <v>--</v>
      </c>
    </row>
    <row r="24" spans="1:20" x14ac:dyDescent="0.2">
      <c r="A24" s="425"/>
      <c r="B24" s="155" t="str">
        <f>'E-3-CAO'!B24</f>
        <v>50-32-8</v>
      </c>
      <c r="C24" s="144" t="str">
        <f>'E-3-CAO'!C24</f>
        <v>Benzo[a]pyrene</v>
      </c>
      <c r="D24" s="54" t="str">
        <f>VLOOKUP(B24,'CAO RBC'!$B$8:$K$268,10,FALSE)</f>
        <v>HI3</v>
      </c>
      <c r="E24" s="136" t="str">
        <f>'E-2'!F27</f>
        <v>--</v>
      </c>
      <c r="F24" s="115">
        <v>1.6999999999999999E-3</v>
      </c>
      <c r="G24" s="98" t="str">
        <f t="shared" si="2"/>
        <v>--</v>
      </c>
      <c r="H24" s="115">
        <v>2.0999999999999999E-3</v>
      </c>
      <c r="I24" s="102" t="str">
        <f t="shared" si="3"/>
        <v>--</v>
      </c>
      <c r="J24" s="135" t="str">
        <f>'E-2'!H27</f>
        <v>--</v>
      </c>
      <c r="K24" s="115">
        <v>0.02</v>
      </c>
      <c r="L24" s="62" t="str">
        <f t="shared" si="4"/>
        <v>--</v>
      </c>
      <c r="M24" s="115">
        <v>8.8000000000000005E-3</v>
      </c>
      <c r="N24" s="102" t="str">
        <f t="shared" si="5"/>
        <v>--</v>
      </c>
      <c r="O24" s="135" t="str">
        <f>'E-2'!I27</f>
        <v>--</v>
      </c>
      <c r="P24" s="57">
        <f>VLOOKUP($B24,'CU Acute RBC'!$B$7:$L$267,3,FALSE)</f>
        <v>2E-3</v>
      </c>
      <c r="Q24" s="63" t="str">
        <f t="shared" si="0"/>
        <v>--</v>
      </c>
      <c r="R24" s="274" t="str">
        <f>'E-2'!I27</f>
        <v>--</v>
      </c>
      <c r="S24" s="57">
        <f>VLOOKUP($B24,'CU Acute RBC'!$B$7:$L$267,6,FALSE)</f>
        <v>6.0000000000000001E-3</v>
      </c>
      <c r="T24" s="63" t="str">
        <f t="shared" si="1"/>
        <v>--</v>
      </c>
    </row>
    <row r="25" spans="1:20" x14ac:dyDescent="0.2">
      <c r="A25" s="425"/>
      <c r="B25" s="155" t="str">
        <f>'E-3-CAO'!B25</f>
        <v>205-99-2</v>
      </c>
      <c r="C25" s="144" t="str">
        <f>'E-3-CAO'!C25</f>
        <v>Benzo[b]fluoranthene</v>
      </c>
      <c r="D25" s="54" t="str">
        <f>VLOOKUP(B25,'CAO RBC'!$B$8:$K$268,10,FALSE)</f>
        <v>--</v>
      </c>
      <c r="E25" s="136" t="str">
        <f>'E-2'!F28</f>
        <v>--</v>
      </c>
      <c r="F25" s="115">
        <v>1.7000000000000001E-2</v>
      </c>
      <c r="G25" s="98" t="str">
        <f t="shared" si="2"/>
        <v>--</v>
      </c>
      <c r="H25" s="115" t="s">
        <v>162</v>
      </c>
      <c r="I25" s="102" t="str">
        <f t="shared" si="3"/>
        <v>--</v>
      </c>
      <c r="J25" s="135" t="str">
        <f>'E-2'!H28</f>
        <v>--</v>
      </c>
      <c r="K25" s="115">
        <v>0.2</v>
      </c>
      <c r="L25" s="62" t="str">
        <f t="shared" si="4"/>
        <v>--</v>
      </c>
      <c r="M25" s="115" t="s">
        <v>162</v>
      </c>
      <c r="N25" s="102" t="str">
        <f t="shared" si="5"/>
        <v>--</v>
      </c>
      <c r="O25" s="135" t="str">
        <f>'E-2'!I28</f>
        <v>--</v>
      </c>
      <c r="P25" s="57" t="str">
        <f>VLOOKUP($B25,'CU Acute RBC'!$B$7:$L$267,3,FALSE)</f>
        <v>--</v>
      </c>
      <c r="Q25" s="63" t="str">
        <f t="shared" si="0"/>
        <v>--</v>
      </c>
      <c r="R25" s="274" t="str">
        <f>'E-2'!I28</f>
        <v>--</v>
      </c>
      <c r="S25" s="57" t="str">
        <f>VLOOKUP($B25,'CU Acute RBC'!$B$7:$L$267,6,FALSE)</f>
        <v>--</v>
      </c>
      <c r="T25" s="63" t="str">
        <f t="shared" si="1"/>
        <v>--</v>
      </c>
    </row>
    <row r="26" spans="1:20" x14ac:dyDescent="0.2">
      <c r="A26" s="425"/>
      <c r="B26" s="155" t="str">
        <f>'E-3-CAO'!B26</f>
        <v>205-12-9</v>
      </c>
      <c r="C26" s="144" t="str">
        <f>'E-3-CAO'!C26</f>
        <v>Benzo[c]fluorene</v>
      </c>
      <c r="D26" s="54" t="str">
        <f>VLOOKUP(B26,'CAO RBC'!$B$8:$K$268,10,FALSE)</f>
        <v>--</v>
      </c>
      <c r="E26" s="136" t="str">
        <f>'E-2'!F29</f>
        <v>--</v>
      </c>
      <c r="F26" s="115" t="s">
        <v>162</v>
      </c>
      <c r="G26" s="98" t="str">
        <f t="shared" si="2"/>
        <v>--</v>
      </c>
      <c r="H26" s="115" t="s">
        <v>162</v>
      </c>
      <c r="I26" s="102" t="str">
        <f t="shared" si="3"/>
        <v>--</v>
      </c>
      <c r="J26" s="135" t="str">
        <f>'E-2'!H29</f>
        <v>--</v>
      </c>
      <c r="K26" s="115" t="s">
        <v>162</v>
      </c>
      <c r="L26" s="62" t="str">
        <f t="shared" si="4"/>
        <v>--</v>
      </c>
      <c r="M26" s="115" t="s">
        <v>162</v>
      </c>
      <c r="N26" s="102" t="str">
        <f t="shared" si="5"/>
        <v>--</v>
      </c>
      <c r="O26" s="135" t="str">
        <f>'E-2'!I29</f>
        <v>--</v>
      </c>
      <c r="P26" s="57" t="str">
        <f>VLOOKUP($B26,'CU Acute RBC'!$B$7:$L$267,3,FALSE)</f>
        <v>--</v>
      </c>
      <c r="Q26" s="63" t="str">
        <f t="shared" si="0"/>
        <v>--</v>
      </c>
      <c r="R26" s="274" t="str">
        <f>'E-2'!I29</f>
        <v>--</v>
      </c>
      <c r="S26" s="57" t="str">
        <f>VLOOKUP($B26,'CU Acute RBC'!$B$7:$L$267,6,FALSE)</f>
        <v>--</v>
      </c>
      <c r="T26" s="63" t="str">
        <f t="shared" si="1"/>
        <v>--</v>
      </c>
    </row>
    <row r="27" spans="1:20" x14ac:dyDescent="0.2">
      <c r="A27" s="425"/>
      <c r="B27" s="155" t="str">
        <f>'E-3-CAO'!B27</f>
        <v>191-24-2</v>
      </c>
      <c r="C27" s="144" t="str">
        <f>'E-3-CAO'!C27</f>
        <v>Benzo[g,h,i]perylene</v>
      </c>
      <c r="D27" s="54" t="str">
        <f>VLOOKUP(B27,'CAO RBC'!$B$8:$K$268,10,FALSE)</f>
        <v>--</v>
      </c>
      <c r="E27" s="136" t="str">
        <f>'E-2'!F30</f>
        <v>--</v>
      </c>
      <c r="F27" s="115" t="s">
        <v>162</v>
      </c>
      <c r="G27" s="98" t="str">
        <f t="shared" si="2"/>
        <v>--</v>
      </c>
      <c r="H27" s="115" t="s">
        <v>162</v>
      </c>
      <c r="I27" s="102" t="str">
        <f t="shared" si="3"/>
        <v>--</v>
      </c>
      <c r="J27" s="135" t="str">
        <f>'E-2'!H30</f>
        <v>--</v>
      </c>
      <c r="K27" s="115" t="s">
        <v>162</v>
      </c>
      <c r="L27" s="62" t="str">
        <f t="shared" si="4"/>
        <v>--</v>
      </c>
      <c r="M27" s="115" t="s">
        <v>162</v>
      </c>
      <c r="N27" s="102" t="str">
        <f t="shared" si="5"/>
        <v>--</v>
      </c>
      <c r="O27" s="135" t="str">
        <f>'E-2'!I30</f>
        <v>--</v>
      </c>
      <c r="P27" s="57" t="str">
        <f>VLOOKUP($B27,'CU Acute RBC'!$B$7:$L$267,3,FALSE)</f>
        <v>--</v>
      </c>
      <c r="Q27" s="63" t="str">
        <f t="shared" si="0"/>
        <v>--</v>
      </c>
      <c r="R27" s="274" t="str">
        <f>'E-2'!I30</f>
        <v>--</v>
      </c>
      <c r="S27" s="57" t="str">
        <f>VLOOKUP($B27,'CU Acute RBC'!$B$7:$L$267,6,FALSE)</f>
        <v>--</v>
      </c>
      <c r="T27" s="63" t="str">
        <f t="shared" si="1"/>
        <v>--</v>
      </c>
    </row>
    <row r="28" spans="1:20" x14ac:dyDescent="0.2">
      <c r="A28" s="425"/>
      <c r="B28" s="155" t="str">
        <f>'E-3-CAO'!B28</f>
        <v>205-82-3</v>
      </c>
      <c r="C28" s="144" t="str">
        <f>'E-3-CAO'!C28</f>
        <v>Benzo[j]fluoranthene</v>
      </c>
      <c r="D28" s="54" t="str">
        <f>VLOOKUP(B28,'CAO RBC'!$B$8:$K$268,10,FALSE)</f>
        <v>--</v>
      </c>
      <c r="E28" s="136" t="str">
        <f>'E-2'!F31</f>
        <v>--</v>
      </c>
      <c r="F28" s="115" t="s">
        <v>162</v>
      </c>
      <c r="G28" s="98" t="str">
        <f t="shared" si="2"/>
        <v>--</v>
      </c>
      <c r="H28" s="115" t="s">
        <v>162</v>
      </c>
      <c r="I28" s="102" t="str">
        <f t="shared" si="3"/>
        <v>--</v>
      </c>
      <c r="J28" s="135" t="str">
        <f>'E-2'!H31</f>
        <v>--</v>
      </c>
      <c r="K28" s="115" t="s">
        <v>162</v>
      </c>
      <c r="L28" s="62" t="str">
        <f t="shared" si="4"/>
        <v>--</v>
      </c>
      <c r="M28" s="115" t="s">
        <v>162</v>
      </c>
      <c r="N28" s="102" t="str">
        <f t="shared" si="5"/>
        <v>--</v>
      </c>
      <c r="O28" s="135" t="str">
        <f>'E-2'!I31</f>
        <v>--</v>
      </c>
      <c r="P28" s="57" t="str">
        <f>VLOOKUP($B28,'CU Acute RBC'!$B$7:$L$267,3,FALSE)</f>
        <v>--</v>
      </c>
      <c r="Q28" s="63" t="str">
        <f t="shared" si="0"/>
        <v>--</v>
      </c>
      <c r="R28" s="274" t="str">
        <f>'E-2'!I31</f>
        <v>--</v>
      </c>
      <c r="S28" s="57" t="str">
        <f>VLOOKUP($B28,'CU Acute RBC'!$B$7:$L$267,6,FALSE)</f>
        <v>--</v>
      </c>
      <c r="T28" s="63" t="str">
        <f t="shared" si="1"/>
        <v>--</v>
      </c>
    </row>
    <row r="29" spans="1:20" x14ac:dyDescent="0.2">
      <c r="A29" s="425"/>
      <c r="B29" s="155" t="str">
        <f>'E-3-CAO'!B29</f>
        <v>207-08-9</v>
      </c>
      <c r="C29" s="144" t="str">
        <f>'E-3-CAO'!C29</f>
        <v>Benzo[k]fluoranthene</v>
      </c>
      <c r="D29" s="54" t="str">
        <f>VLOOKUP(B29,'CAO RBC'!$B$8:$K$268,10,FALSE)</f>
        <v>--</v>
      </c>
      <c r="E29" s="136" t="str">
        <f>'E-2'!F32</f>
        <v>--</v>
      </c>
      <c r="F29" s="115">
        <v>0.17</v>
      </c>
      <c r="G29" s="98" t="str">
        <f t="shared" si="2"/>
        <v>--</v>
      </c>
      <c r="H29" s="115" t="s">
        <v>162</v>
      </c>
      <c r="I29" s="102" t="str">
        <f t="shared" si="3"/>
        <v>--</v>
      </c>
      <c r="J29" s="135" t="str">
        <f>'E-2'!H32</f>
        <v>--</v>
      </c>
      <c r="K29" s="115">
        <v>2</v>
      </c>
      <c r="L29" s="62" t="str">
        <f t="shared" si="4"/>
        <v>--</v>
      </c>
      <c r="M29" s="115" t="s">
        <v>162</v>
      </c>
      <c r="N29" s="102" t="str">
        <f t="shared" si="5"/>
        <v>--</v>
      </c>
      <c r="O29" s="135" t="str">
        <f>'E-2'!I32</f>
        <v>--</v>
      </c>
      <c r="P29" s="57" t="str">
        <f>VLOOKUP($B29,'CU Acute RBC'!$B$7:$L$267,3,FALSE)</f>
        <v>--</v>
      </c>
      <c r="Q29" s="63" t="str">
        <f t="shared" si="0"/>
        <v>--</v>
      </c>
      <c r="R29" s="274" t="str">
        <f>'E-2'!I32</f>
        <v>--</v>
      </c>
      <c r="S29" s="57" t="str">
        <f>VLOOKUP($B29,'CU Acute RBC'!$B$7:$L$267,6,FALSE)</f>
        <v>--</v>
      </c>
      <c r="T29" s="63" t="str">
        <f t="shared" si="1"/>
        <v>--</v>
      </c>
    </row>
    <row r="30" spans="1:20" x14ac:dyDescent="0.2">
      <c r="A30" s="425"/>
      <c r="B30" s="155" t="str">
        <f>'E-3-CAO'!B30</f>
        <v>218-01-9</v>
      </c>
      <c r="C30" s="144" t="str">
        <f>'E-3-CAO'!C30</f>
        <v>Chrysene</v>
      </c>
      <c r="D30" s="54" t="str">
        <f>VLOOKUP(B30,'CAO RBC'!$B$8:$K$268,10,FALSE)</f>
        <v>--</v>
      </c>
      <c r="E30" s="136" t="str">
        <f>'E-2'!F33</f>
        <v>--</v>
      </c>
      <c r="F30" s="115">
        <v>1.7</v>
      </c>
      <c r="G30" s="98" t="str">
        <f t="shared" si="2"/>
        <v>--</v>
      </c>
      <c r="H30" s="115" t="s">
        <v>162</v>
      </c>
      <c r="I30" s="102" t="str">
        <f t="shared" si="3"/>
        <v>--</v>
      </c>
      <c r="J30" s="135" t="str">
        <f>'E-2'!H33</f>
        <v>--</v>
      </c>
      <c r="K30" s="115">
        <v>20</v>
      </c>
      <c r="L30" s="62" t="str">
        <f t="shared" si="4"/>
        <v>--</v>
      </c>
      <c r="M30" s="115" t="s">
        <v>162</v>
      </c>
      <c r="N30" s="102" t="str">
        <f t="shared" si="5"/>
        <v>--</v>
      </c>
      <c r="O30" s="135" t="str">
        <f>'E-2'!I33</f>
        <v>--</v>
      </c>
      <c r="P30" s="57" t="str">
        <f>VLOOKUP($B30,'CU Acute RBC'!$B$7:$L$267,3,FALSE)</f>
        <v>--</v>
      </c>
      <c r="Q30" s="63" t="str">
        <f t="shared" si="0"/>
        <v>--</v>
      </c>
      <c r="R30" s="274" t="str">
        <f>'E-2'!I33</f>
        <v>--</v>
      </c>
      <c r="S30" s="57" t="str">
        <f>VLOOKUP($B30,'CU Acute RBC'!$B$7:$L$267,6,FALSE)</f>
        <v>--</v>
      </c>
      <c r="T30" s="63" t="str">
        <f t="shared" si="1"/>
        <v>--</v>
      </c>
    </row>
    <row r="31" spans="1:20" x14ac:dyDescent="0.2">
      <c r="A31" s="425"/>
      <c r="B31" s="155" t="str">
        <f>'E-3-CAO'!B31</f>
        <v>27208-37-3</v>
      </c>
      <c r="C31" s="144" t="str">
        <f>'E-3-CAO'!C31</f>
        <v>Cyclopenta[c,d]pyrene</v>
      </c>
      <c r="D31" s="54" t="str">
        <f>VLOOKUP(B31,'CAO RBC'!$B$8:$K$268,10,FALSE)</f>
        <v>--</v>
      </c>
      <c r="E31" s="136" t="str">
        <f>'E-2'!F34</f>
        <v>--</v>
      </c>
      <c r="F31" s="115" t="s">
        <v>162</v>
      </c>
      <c r="G31" s="98" t="str">
        <f t="shared" si="2"/>
        <v>--</v>
      </c>
      <c r="H31" s="115" t="s">
        <v>162</v>
      </c>
      <c r="I31" s="102" t="str">
        <f t="shared" si="3"/>
        <v>--</v>
      </c>
      <c r="J31" s="135" t="str">
        <f>'E-2'!H34</f>
        <v>--</v>
      </c>
      <c r="K31" s="115" t="s">
        <v>162</v>
      </c>
      <c r="L31" s="62" t="str">
        <f t="shared" si="4"/>
        <v>--</v>
      </c>
      <c r="M31" s="115" t="s">
        <v>162</v>
      </c>
      <c r="N31" s="102" t="str">
        <f t="shared" si="5"/>
        <v>--</v>
      </c>
      <c r="O31" s="135" t="str">
        <f>'E-2'!I34</f>
        <v>--</v>
      </c>
      <c r="P31" s="57" t="str">
        <f>VLOOKUP($B31,'CU Acute RBC'!$B$7:$L$267,3,FALSE)</f>
        <v>--</v>
      </c>
      <c r="Q31" s="63" t="str">
        <f t="shared" si="0"/>
        <v>--</v>
      </c>
      <c r="R31" s="274" t="str">
        <f>'E-2'!I34</f>
        <v>--</v>
      </c>
      <c r="S31" s="57" t="str">
        <f>VLOOKUP($B31,'CU Acute RBC'!$B$7:$L$267,6,FALSE)</f>
        <v>--</v>
      </c>
      <c r="T31" s="63" t="str">
        <f t="shared" si="1"/>
        <v>--</v>
      </c>
    </row>
    <row r="32" spans="1:20" x14ac:dyDescent="0.2">
      <c r="A32" s="425"/>
      <c r="B32" s="155" t="str">
        <f>'E-3-CAO'!B32</f>
        <v>53-70-3</v>
      </c>
      <c r="C32" s="144" t="str">
        <f>'E-3-CAO'!C32</f>
        <v>Dibenz[a,h]anthracene</v>
      </c>
      <c r="D32" s="54" t="str">
        <f>VLOOKUP(B32,'CAO RBC'!$B$8:$K$268,10,FALSE)</f>
        <v>--</v>
      </c>
      <c r="E32" s="136" t="str">
        <f>'E-2'!F35</f>
        <v>--</v>
      </c>
      <c r="F32" s="115">
        <v>1.6999999999999999E-3</v>
      </c>
      <c r="G32" s="98" t="str">
        <f t="shared" si="2"/>
        <v>--</v>
      </c>
      <c r="H32" s="115" t="s">
        <v>162</v>
      </c>
      <c r="I32" s="102" t="str">
        <f t="shared" si="3"/>
        <v>--</v>
      </c>
      <c r="J32" s="135" t="str">
        <f>'E-2'!H35</f>
        <v>--</v>
      </c>
      <c r="K32" s="115">
        <v>0.02</v>
      </c>
      <c r="L32" s="62" t="str">
        <f t="shared" si="4"/>
        <v>--</v>
      </c>
      <c r="M32" s="115" t="s">
        <v>162</v>
      </c>
      <c r="N32" s="102" t="str">
        <f t="shared" si="5"/>
        <v>--</v>
      </c>
      <c r="O32" s="135" t="str">
        <f>'E-2'!I35</f>
        <v>--</v>
      </c>
      <c r="P32" s="57" t="str">
        <f>VLOOKUP($B32,'CU Acute RBC'!$B$7:$L$267,3,FALSE)</f>
        <v>--</v>
      </c>
      <c r="Q32" s="63" t="str">
        <f t="shared" si="0"/>
        <v>--</v>
      </c>
      <c r="R32" s="274" t="str">
        <f>'E-2'!I35</f>
        <v>--</v>
      </c>
      <c r="S32" s="57" t="str">
        <f>VLOOKUP($B32,'CU Acute RBC'!$B$7:$L$267,6,FALSE)</f>
        <v>--</v>
      </c>
      <c r="T32" s="63" t="str">
        <f t="shared" si="1"/>
        <v>--</v>
      </c>
    </row>
    <row r="33" spans="1:20" x14ac:dyDescent="0.2">
      <c r="A33" s="425"/>
      <c r="B33" s="155" t="str">
        <f>'E-3-CAO'!B33</f>
        <v>192-65-4</v>
      </c>
      <c r="C33" s="144" t="str">
        <f>'E-3-CAO'!C33</f>
        <v>Dibenzo[a,e]pyrene</v>
      </c>
      <c r="D33" s="54" t="str">
        <f>VLOOKUP(B33,'CAO RBC'!$B$8:$K$268,10,FALSE)</f>
        <v>--</v>
      </c>
      <c r="E33" s="136" t="str">
        <f>'E-2'!F36</f>
        <v>--</v>
      </c>
      <c r="F33" s="115" t="s">
        <v>162</v>
      </c>
      <c r="G33" s="98" t="str">
        <f t="shared" si="2"/>
        <v>--</v>
      </c>
      <c r="H33" s="115" t="s">
        <v>162</v>
      </c>
      <c r="I33" s="102" t="str">
        <f t="shared" si="3"/>
        <v>--</v>
      </c>
      <c r="J33" s="135" t="str">
        <f>'E-2'!H36</f>
        <v>--</v>
      </c>
      <c r="K33" s="115" t="s">
        <v>162</v>
      </c>
      <c r="L33" s="62" t="str">
        <f t="shared" si="4"/>
        <v>--</v>
      </c>
      <c r="M33" s="115" t="s">
        <v>162</v>
      </c>
      <c r="N33" s="102" t="str">
        <f t="shared" si="5"/>
        <v>--</v>
      </c>
      <c r="O33" s="135" t="str">
        <f>'E-2'!I36</f>
        <v>--</v>
      </c>
      <c r="P33" s="57" t="str">
        <f>VLOOKUP($B33,'CU Acute RBC'!$B$7:$L$267,3,FALSE)</f>
        <v>--</v>
      </c>
      <c r="Q33" s="63" t="str">
        <f t="shared" si="0"/>
        <v>--</v>
      </c>
      <c r="R33" s="274" t="str">
        <f>'E-2'!I36</f>
        <v>--</v>
      </c>
      <c r="S33" s="57" t="str">
        <f>VLOOKUP($B33,'CU Acute RBC'!$B$7:$L$267,6,FALSE)</f>
        <v>--</v>
      </c>
      <c r="T33" s="63" t="str">
        <f t="shared" si="1"/>
        <v>--</v>
      </c>
    </row>
    <row r="34" spans="1:20" x14ac:dyDescent="0.2">
      <c r="A34" s="425"/>
      <c r="B34" s="155" t="str">
        <f>'E-3-CAO'!B34</f>
        <v>189-64-0</v>
      </c>
      <c r="C34" s="144" t="str">
        <f>'E-3-CAO'!C34</f>
        <v>Dibenzo[a,h]pyrene</v>
      </c>
      <c r="D34" s="54" t="str">
        <f>VLOOKUP(B34,'CAO RBC'!$B$8:$K$268,10,FALSE)</f>
        <v>--</v>
      </c>
      <c r="E34" s="136" t="str">
        <f>'E-2'!F37</f>
        <v>--</v>
      </c>
      <c r="F34" s="115" t="s">
        <v>162</v>
      </c>
      <c r="G34" s="98" t="str">
        <f t="shared" si="2"/>
        <v>--</v>
      </c>
      <c r="H34" s="115" t="s">
        <v>162</v>
      </c>
      <c r="I34" s="102" t="str">
        <f t="shared" si="3"/>
        <v>--</v>
      </c>
      <c r="J34" s="135" t="str">
        <f>'E-2'!H37</f>
        <v>--</v>
      </c>
      <c r="K34" s="115" t="s">
        <v>162</v>
      </c>
      <c r="L34" s="62" t="str">
        <f t="shared" si="4"/>
        <v>--</v>
      </c>
      <c r="M34" s="115" t="s">
        <v>162</v>
      </c>
      <c r="N34" s="102" t="str">
        <f t="shared" si="5"/>
        <v>--</v>
      </c>
      <c r="O34" s="135" t="str">
        <f>'E-2'!I37</f>
        <v>--</v>
      </c>
      <c r="P34" s="57" t="str">
        <f>VLOOKUP($B34,'CU Acute RBC'!$B$7:$L$267,3,FALSE)</f>
        <v>--</v>
      </c>
      <c r="Q34" s="63" t="str">
        <f t="shared" si="0"/>
        <v>--</v>
      </c>
      <c r="R34" s="274" t="str">
        <f>'E-2'!I37</f>
        <v>--</v>
      </c>
      <c r="S34" s="57" t="str">
        <f>VLOOKUP($B34,'CU Acute RBC'!$B$7:$L$267,6,FALSE)</f>
        <v>--</v>
      </c>
      <c r="T34" s="63" t="str">
        <f t="shared" si="1"/>
        <v>--</v>
      </c>
    </row>
    <row r="35" spans="1:20" x14ac:dyDescent="0.2">
      <c r="A35" s="425"/>
      <c r="B35" s="155" t="str">
        <f>'E-3-CAO'!B35</f>
        <v>189-55-9</v>
      </c>
      <c r="C35" s="144" t="str">
        <f>'E-3-CAO'!C35</f>
        <v>Dibenzo[a,i]pyrene</v>
      </c>
      <c r="D35" s="54" t="str">
        <f>VLOOKUP(B35,'CAO RBC'!$B$8:$K$268,10,FALSE)</f>
        <v>--</v>
      </c>
      <c r="E35" s="136" t="str">
        <f>'E-2'!F38</f>
        <v>--</v>
      </c>
      <c r="F35" s="115" t="s">
        <v>162</v>
      </c>
      <c r="G35" s="98" t="str">
        <f t="shared" si="2"/>
        <v>--</v>
      </c>
      <c r="H35" s="115" t="s">
        <v>162</v>
      </c>
      <c r="I35" s="102" t="str">
        <f t="shared" si="3"/>
        <v>--</v>
      </c>
      <c r="J35" s="135" t="str">
        <f>'E-2'!H38</f>
        <v>--</v>
      </c>
      <c r="K35" s="115" t="s">
        <v>162</v>
      </c>
      <c r="L35" s="62" t="str">
        <f t="shared" si="4"/>
        <v>--</v>
      </c>
      <c r="M35" s="115" t="s">
        <v>162</v>
      </c>
      <c r="N35" s="102" t="str">
        <f t="shared" si="5"/>
        <v>--</v>
      </c>
      <c r="O35" s="135" t="str">
        <f>'E-2'!I38</f>
        <v>--</v>
      </c>
      <c r="P35" s="57" t="str">
        <f>VLOOKUP($B35,'CU Acute RBC'!$B$7:$L$267,3,FALSE)</f>
        <v>--</v>
      </c>
      <c r="Q35" s="63" t="str">
        <f t="shared" si="0"/>
        <v>--</v>
      </c>
      <c r="R35" s="274" t="str">
        <f>'E-2'!I38</f>
        <v>--</v>
      </c>
      <c r="S35" s="57" t="str">
        <f>VLOOKUP($B35,'CU Acute RBC'!$B$7:$L$267,6,FALSE)</f>
        <v>--</v>
      </c>
      <c r="T35" s="63" t="str">
        <f t="shared" si="1"/>
        <v>--</v>
      </c>
    </row>
    <row r="36" spans="1:20" x14ac:dyDescent="0.2">
      <c r="A36" s="425"/>
      <c r="B36" s="155" t="str">
        <f>'E-3-CAO'!B36</f>
        <v>191-30-0</v>
      </c>
      <c r="C36" s="144" t="str">
        <f>'E-3-CAO'!C36</f>
        <v>Dibenzo[a,l]pyrene</v>
      </c>
      <c r="D36" s="54" t="str">
        <f>VLOOKUP(B36,'CAO RBC'!$B$8:$K$268,10,FALSE)</f>
        <v>--</v>
      </c>
      <c r="E36" s="136" t="str">
        <f>'E-2'!F39</f>
        <v>--</v>
      </c>
      <c r="F36" s="115" t="s">
        <v>162</v>
      </c>
      <c r="G36" s="98" t="str">
        <f t="shared" si="2"/>
        <v>--</v>
      </c>
      <c r="H36" s="115" t="s">
        <v>162</v>
      </c>
      <c r="I36" s="102" t="str">
        <f t="shared" si="3"/>
        <v>--</v>
      </c>
      <c r="J36" s="135" t="str">
        <f>'E-2'!H39</f>
        <v>--</v>
      </c>
      <c r="K36" s="115" t="s">
        <v>162</v>
      </c>
      <c r="L36" s="62" t="str">
        <f t="shared" si="4"/>
        <v>--</v>
      </c>
      <c r="M36" s="115" t="s">
        <v>162</v>
      </c>
      <c r="N36" s="102" t="str">
        <f t="shared" si="5"/>
        <v>--</v>
      </c>
      <c r="O36" s="135" t="str">
        <f>'E-2'!I39</f>
        <v>--</v>
      </c>
      <c r="P36" s="57" t="str">
        <f>VLOOKUP($B36,'CU Acute RBC'!$B$7:$L$267,3,FALSE)</f>
        <v>--</v>
      </c>
      <c r="Q36" s="63" t="str">
        <f t="shared" si="0"/>
        <v>--</v>
      </c>
      <c r="R36" s="274" t="str">
        <f>'E-2'!I39</f>
        <v>--</v>
      </c>
      <c r="S36" s="57" t="str">
        <f>VLOOKUP($B36,'CU Acute RBC'!$B$7:$L$267,6,FALSE)</f>
        <v>--</v>
      </c>
      <c r="T36" s="63" t="str">
        <f t="shared" si="1"/>
        <v>--</v>
      </c>
    </row>
    <row r="37" spans="1:20" x14ac:dyDescent="0.2">
      <c r="A37" s="425"/>
      <c r="B37" s="155" t="str">
        <f>'E-3-CAO'!B37</f>
        <v>206-44-0</v>
      </c>
      <c r="C37" s="144" t="str">
        <f>'E-3-CAO'!C37</f>
        <v>Fluoranthene</v>
      </c>
      <c r="D37" s="54" t="str">
        <f>VLOOKUP(B37,'CAO RBC'!$B$8:$K$268,10,FALSE)</f>
        <v>--</v>
      </c>
      <c r="E37" s="136" t="str">
        <f>'E-2'!F40</f>
        <v>--</v>
      </c>
      <c r="F37" s="115" t="s">
        <v>162</v>
      </c>
      <c r="G37" s="98" t="str">
        <f t="shared" si="2"/>
        <v>--</v>
      </c>
      <c r="H37" s="115" t="s">
        <v>162</v>
      </c>
      <c r="I37" s="102" t="str">
        <f t="shared" si="3"/>
        <v>--</v>
      </c>
      <c r="J37" s="135" t="str">
        <f>'E-2'!H40</f>
        <v>--</v>
      </c>
      <c r="K37" s="115" t="s">
        <v>162</v>
      </c>
      <c r="L37" s="62" t="str">
        <f t="shared" si="4"/>
        <v>--</v>
      </c>
      <c r="M37" s="115" t="s">
        <v>162</v>
      </c>
      <c r="N37" s="102" t="str">
        <f t="shared" si="5"/>
        <v>--</v>
      </c>
      <c r="O37" s="135" t="str">
        <f>'E-2'!I40</f>
        <v>--</v>
      </c>
      <c r="P37" s="57" t="str">
        <f>VLOOKUP($B37,'CU Acute RBC'!$B$7:$L$267,3,FALSE)</f>
        <v>--</v>
      </c>
      <c r="Q37" s="63" t="str">
        <f t="shared" si="0"/>
        <v>--</v>
      </c>
      <c r="R37" s="274" t="str">
        <f>'E-2'!I40</f>
        <v>--</v>
      </c>
      <c r="S37" s="57" t="str">
        <f>VLOOKUP($B37,'CU Acute RBC'!$B$7:$L$267,6,FALSE)</f>
        <v>--</v>
      </c>
      <c r="T37" s="63" t="str">
        <f t="shared" si="1"/>
        <v>--</v>
      </c>
    </row>
    <row r="38" spans="1:20" x14ac:dyDescent="0.2">
      <c r="A38" s="425"/>
      <c r="B38" s="155" t="str">
        <f>'E-3-CAO'!B38</f>
        <v>193-39-5</v>
      </c>
      <c r="C38" s="144" t="str">
        <f>'E-3-CAO'!C38</f>
        <v>Indeno[1,2,3-cd]pyrene</v>
      </c>
      <c r="D38" s="54" t="str">
        <f>VLOOKUP(B38,'CAO RBC'!$B$8:$K$268,10,FALSE)</f>
        <v>--</v>
      </c>
      <c r="E38" s="136" t="str">
        <f>'E-2'!F41</f>
        <v>--</v>
      </c>
      <c r="F38" s="115">
        <v>1.7000000000000001E-2</v>
      </c>
      <c r="G38" s="98" t="str">
        <f t="shared" si="2"/>
        <v>--</v>
      </c>
      <c r="H38" s="115" t="s">
        <v>162</v>
      </c>
      <c r="I38" s="102" t="str">
        <f t="shared" si="3"/>
        <v>--</v>
      </c>
      <c r="J38" s="135" t="str">
        <f>'E-2'!H41</f>
        <v>--</v>
      </c>
      <c r="K38" s="115">
        <v>0.2</v>
      </c>
      <c r="L38" s="62" t="str">
        <f t="shared" si="4"/>
        <v>--</v>
      </c>
      <c r="M38" s="115" t="s">
        <v>162</v>
      </c>
      <c r="N38" s="102" t="str">
        <f t="shared" si="5"/>
        <v>--</v>
      </c>
      <c r="O38" s="135" t="str">
        <f>'E-2'!I41</f>
        <v>--</v>
      </c>
      <c r="P38" s="57" t="str">
        <f>VLOOKUP($B38,'CU Acute RBC'!$B$7:$L$267,3,FALSE)</f>
        <v>--</v>
      </c>
      <c r="Q38" s="63" t="str">
        <f t="shared" si="0"/>
        <v>--</v>
      </c>
      <c r="R38" s="274" t="str">
        <f>'E-2'!I41</f>
        <v>--</v>
      </c>
      <c r="S38" s="57" t="str">
        <f>VLOOKUP($B38,'CU Acute RBC'!$B$7:$L$267,6,FALSE)</f>
        <v>--</v>
      </c>
      <c r="T38" s="63" t="str">
        <f t="shared" si="1"/>
        <v>--</v>
      </c>
    </row>
    <row r="39" spans="1:20" x14ac:dyDescent="0.2">
      <c r="A39" s="425"/>
      <c r="B39" s="155" t="str">
        <f>'E-3-CAO'!B39</f>
        <v>3697-24-3</v>
      </c>
      <c r="C39" s="144" t="str">
        <f>'E-3-CAO'!C39</f>
        <v>5-Methylchrysene</v>
      </c>
      <c r="D39" s="54" t="str">
        <f>VLOOKUP(B39,'CAO RBC'!$B$8:$K$268,10,FALSE)</f>
        <v>--</v>
      </c>
      <c r="E39" s="136" t="str">
        <f>'E-2'!F42</f>
        <v>--</v>
      </c>
      <c r="F39" s="115" t="s">
        <v>162</v>
      </c>
      <c r="G39" s="98" t="str">
        <f t="shared" si="2"/>
        <v>--</v>
      </c>
      <c r="H39" s="115" t="s">
        <v>162</v>
      </c>
      <c r="I39" s="102" t="str">
        <f t="shared" si="3"/>
        <v>--</v>
      </c>
      <c r="J39" s="135" t="str">
        <f>'E-2'!H42</f>
        <v>--</v>
      </c>
      <c r="K39" s="115" t="s">
        <v>162</v>
      </c>
      <c r="L39" s="62" t="str">
        <f t="shared" si="4"/>
        <v>--</v>
      </c>
      <c r="M39" s="115" t="s">
        <v>162</v>
      </c>
      <c r="N39" s="102" t="str">
        <f t="shared" si="5"/>
        <v>--</v>
      </c>
      <c r="O39" s="135" t="str">
        <f>'E-2'!I42</f>
        <v>--</v>
      </c>
      <c r="P39" s="57" t="str">
        <f>VLOOKUP($B39,'CU Acute RBC'!$B$7:$L$267,3,FALSE)</f>
        <v>--</v>
      </c>
      <c r="Q39" s="63" t="str">
        <f t="shared" si="0"/>
        <v>--</v>
      </c>
      <c r="R39" s="274" t="str">
        <f>'E-2'!I42</f>
        <v>--</v>
      </c>
      <c r="S39" s="57" t="str">
        <f>VLOOKUP($B39,'CU Acute RBC'!$B$7:$L$267,6,FALSE)</f>
        <v>--</v>
      </c>
      <c r="T39" s="63" t="str">
        <f t="shared" si="1"/>
        <v>--</v>
      </c>
    </row>
    <row r="40" spans="1:20" x14ac:dyDescent="0.2">
      <c r="A40" s="425"/>
      <c r="B40" s="155" t="str">
        <f>'E-3-CAO'!B40</f>
        <v>7496-02-8</v>
      </c>
      <c r="C40" s="144" t="str">
        <f>'E-3-CAO'!C40</f>
        <v>6-Nitrochrysene</v>
      </c>
      <c r="D40" s="54" t="str">
        <f>VLOOKUP(B40,'CAO RBC'!$B$8:$K$268,10,FALSE)</f>
        <v>--</v>
      </c>
      <c r="E40" s="136" t="str">
        <f>'E-2'!F43</f>
        <v>--</v>
      </c>
      <c r="F40" s="115" t="s">
        <v>162</v>
      </c>
      <c r="G40" s="98" t="str">
        <f t="shared" si="2"/>
        <v>--</v>
      </c>
      <c r="H40" s="115" t="s">
        <v>162</v>
      </c>
      <c r="I40" s="102" t="str">
        <f t="shared" si="3"/>
        <v>--</v>
      </c>
      <c r="J40" s="135" t="str">
        <f>'E-2'!H43</f>
        <v>--</v>
      </c>
      <c r="K40" s="115" t="s">
        <v>162</v>
      </c>
      <c r="L40" s="62" t="str">
        <f t="shared" si="4"/>
        <v>--</v>
      </c>
      <c r="M40" s="115" t="s">
        <v>162</v>
      </c>
      <c r="N40" s="102" t="str">
        <f t="shared" si="5"/>
        <v>--</v>
      </c>
      <c r="O40" s="135" t="str">
        <f>'E-2'!I43</f>
        <v>--</v>
      </c>
      <c r="P40" s="57" t="str">
        <f>VLOOKUP($B40,'CU Acute RBC'!$B$7:$L$267,3,FALSE)</f>
        <v>--</v>
      </c>
      <c r="Q40" s="63" t="str">
        <f t="shared" si="0"/>
        <v>--</v>
      </c>
      <c r="R40" s="274" t="str">
        <f>'E-2'!I43</f>
        <v>--</v>
      </c>
      <c r="S40" s="57" t="str">
        <f>VLOOKUP($B40,'CU Acute RBC'!$B$7:$L$267,6,FALSE)</f>
        <v>--</v>
      </c>
      <c r="T40" s="63" t="str">
        <f t="shared" si="1"/>
        <v>--</v>
      </c>
    </row>
    <row r="41" spans="1:20" x14ac:dyDescent="0.2">
      <c r="A41" s="425"/>
      <c r="B41" s="155" t="str">
        <f>'E-3-CAO'!B41</f>
        <v>106-93-4</v>
      </c>
      <c r="C41" s="144" t="str">
        <f>'E-3-CAO'!C41</f>
        <v>1,2-Dibromoethane (EDB)</v>
      </c>
      <c r="D41" s="54"/>
      <c r="E41" s="136" t="str">
        <f>'E-2'!F44</f>
        <v>--</v>
      </c>
      <c r="F41" s="115">
        <v>4.7000000000000002E-3</v>
      </c>
      <c r="G41" s="98" t="str">
        <f t="shared" si="2"/>
        <v>--</v>
      </c>
      <c r="H41" s="115">
        <v>9.4</v>
      </c>
      <c r="I41" s="102" t="str">
        <f t="shared" si="3"/>
        <v>--</v>
      </c>
      <c r="J41" s="135" t="str">
        <f>'E-2'!H44</f>
        <v>--</v>
      </c>
      <c r="K41" s="122">
        <v>0.02</v>
      </c>
      <c r="L41" s="101" t="str">
        <f t="shared" si="4"/>
        <v>--</v>
      </c>
      <c r="M41" s="115">
        <v>39</v>
      </c>
      <c r="N41" s="102" t="str">
        <f t="shared" si="5"/>
        <v>--</v>
      </c>
      <c r="O41" s="135" t="str">
        <f>'E-2'!I44</f>
        <v>--</v>
      </c>
      <c r="P41" s="57" t="str">
        <f>VLOOKUP($B41,'CU Acute RBC'!$B$7:$L$267,3,FALSE)</f>
        <v>--</v>
      </c>
      <c r="Q41" s="63" t="str">
        <f t="shared" si="0"/>
        <v>--</v>
      </c>
      <c r="R41" s="274" t="str">
        <f>'E-2'!I44</f>
        <v>--</v>
      </c>
      <c r="S41" s="57" t="str">
        <f>VLOOKUP($B41,'CU Acute RBC'!$B$7:$L$267,6,FALSE)</f>
        <v>--</v>
      </c>
      <c r="T41" s="63" t="str">
        <f t="shared" si="1"/>
        <v>--</v>
      </c>
    </row>
    <row r="42" spans="1:20" x14ac:dyDescent="0.2">
      <c r="A42" s="425"/>
      <c r="B42" s="155" t="str">
        <f>'E-3-CAO'!B42</f>
        <v>107-06-2</v>
      </c>
      <c r="C42" s="144" t="str">
        <f>'E-3-CAO'!C42</f>
        <v>1,2-Dichloroethane (EDC)</v>
      </c>
      <c r="D42" s="54"/>
      <c r="E42" s="136" t="str">
        <f>'E-2'!F45</f>
        <v>--</v>
      </c>
      <c r="F42" s="115">
        <v>0.11</v>
      </c>
      <c r="G42" s="101" t="str">
        <f t="shared" si="2"/>
        <v>--</v>
      </c>
      <c r="H42" s="115">
        <v>7.3</v>
      </c>
      <c r="I42" s="102" t="str">
        <f t="shared" si="3"/>
        <v>--</v>
      </c>
      <c r="J42" s="135" t="str">
        <f>'E-2'!H45</f>
        <v>--</v>
      </c>
      <c r="K42" s="115">
        <v>0.47</v>
      </c>
      <c r="L42" s="101" t="str">
        <f t="shared" si="4"/>
        <v>--</v>
      </c>
      <c r="M42" s="115">
        <v>31</v>
      </c>
      <c r="N42" s="102" t="str">
        <f t="shared" si="5"/>
        <v>--</v>
      </c>
      <c r="O42" s="135" t="str">
        <f>'E-2'!I45</f>
        <v>--</v>
      </c>
      <c r="P42" s="57" t="str">
        <f>VLOOKUP($B42,'CU Acute RBC'!$B$7:$L$267,3,FALSE)</f>
        <v>--</v>
      </c>
      <c r="Q42" s="63" t="str">
        <f t="shared" si="0"/>
        <v>--</v>
      </c>
      <c r="R42" s="274" t="str">
        <f>'E-2'!I45</f>
        <v>--</v>
      </c>
      <c r="S42" s="57" t="str">
        <f>VLOOKUP($B42,'CU Acute RBC'!$B$7:$L$267,6,FALSE)</f>
        <v>--</v>
      </c>
      <c r="T42" s="63" t="str">
        <f t="shared" si="1"/>
        <v>--</v>
      </c>
    </row>
    <row r="43" spans="1:20" x14ac:dyDescent="0.2">
      <c r="A43" s="425"/>
      <c r="B43" s="155" t="str">
        <f>'E-3-CAO'!B43</f>
        <v>1634-04-4</v>
      </c>
      <c r="C43" s="144" t="str">
        <f>'E-3-CAO'!C43</f>
        <v>Methyl-t-butylether (MTBE)</v>
      </c>
      <c r="D43" s="54"/>
      <c r="E43" s="136" t="str">
        <f>'E-2'!F46</f>
        <v>--</v>
      </c>
      <c r="F43" s="115">
        <v>11</v>
      </c>
      <c r="G43" s="101" t="str">
        <f t="shared" si="2"/>
        <v>--</v>
      </c>
      <c r="H43" s="119">
        <v>3100</v>
      </c>
      <c r="I43" s="102" t="str">
        <f t="shared" si="3"/>
        <v>--</v>
      </c>
      <c r="J43" s="135" t="str">
        <f>'E-2'!H46</f>
        <v>--</v>
      </c>
      <c r="K43" s="115">
        <v>47</v>
      </c>
      <c r="L43" s="101" t="str">
        <f t="shared" si="4"/>
        <v>--</v>
      </c>
      <c r="M43" s="119">
        <v>13000</v>
      </c>
      <c r="N43" s="102" t="str">
        <f t="shared" si="5"/>
        <v>--</v>
      </c>
      <c r="O43" s="135" t="str">
        <f>'E-2'!I46</f>
        <v>--</v>
      </c>
      <c r="P43" s="57">
        <f>VLOOKUP($B43,'CU Acute RBC'!$B$7:$L$267,3,FALSE)</f>
        <v>8000</v>
      </c>
      <c r="Q43" s="102" t="str">
        <f t="shared" si="0"/>
        <v>--</v>
      </c>
      <c r="R43" s="274" t="str">
        <f>'E-2'!I46</f>
        <v>--</v>
      </c>
      <c r="S43" s="57">
        <f>VLOOKUP($B43,'CU Acute RBC'!$B$7:$L$267,6,FALSE)</f>
        <v>24000</v>
      </c>
      <c r="T43" s="102" t="str">
        <f t="shared" si="1"/>
        <v>--</v>
      </c>
    </row>
    <row r="44" spans="1:20" x14ac:dyDescent="0.2">
      <c r="A44" s="425"/>
      <c r="B44" s="155"/>
      <c r="C44" s="144" t="str">
        <f>'E-3-CAO'!C44</f>
        <v>TPH-diesel</v>
      </c>
      <c r="D44" s="54"/>
      <c r="E44" s="136" t="str">
        <f>'E-2'!F47</f>
        <v>--</v>
      </c>
      <c r="F44" s="115" t="s">
        <v>162</v>
      </c>
      <c r="G44" s="101" t="str">
        <f t="shared" si="2"/>
        <v>--</v>
      </c>
      <c r="H44" s="119">
        <v>100</v>
      </c>
      <c r="I44" s="102" t="str">
        <f t="shared" si="3"/>
        <v>--</v>
      </c>
      <c r="J44" s="135" t="str">
        <f>'E-2'!H47</f>
        <v>--</v>
      </c>
      <c r="K44" s="115" t="s">
        <v>162</v>
      </c>
      <c r="L44" s="62" t="str">
        <f t="shared" si="4"/>
        <v>--</v>
      </c>
      <c r="M44" s="119">
        <v>430</v>
      </c>
      <c r="N44" s="102" t="str">
        <f t="shared" si="5"/>
        <v>--</v>
      </c>
      <c r="O44" s="135" t="str">
        <f>'E-2'!I47</f>
        <v>--</v>
      </c>
      <c r="P44" s="106" t="s">
        <v>162</v>
      </c>
      <c r="Q44" s="63" t="str">
        <f t="shared" si="0"/>
        <v>--</v>
      </c>
      <c r="R44" s="274" t="str">
        <f>'E-2'!I47</f>
        <v>--</v>
      </c>
      <c r="S44" s="106" t="s">
        <v>162</v>
      </c>
      <c r="T44" s="63" t="str">
        <f t="shared" si="1"/>
        <v>--</v>
      </c>
    </row>
    <row r="45" spans="1:20" ht="15" thickBot="1" x14ac:dyDescent="0.25">
      <c r="A45" s="425"/>
      <c r="B45" s="155"/>
      <c r="C45" s="144" t="str">
        <f>'E-3-CAO'!C45</f>
        <v>TPH-gasoline</v>
      </c>
      <c r="D45" s="54"/>
      <c r="E45" s="321">
        <f>'E-2'!F48</f>
        <v>3.7051411331287477E-4</v>
      </c>
      <c r="F45" s="115" t="s">
        <v>162</v>
      </c>
      <c r="G45" s="101" t="str">
        <f t="shared" si="2"/>
        <v>--</v>
      </c>
      <c r="H45" s="271">
        <v>300</v>
      </c>
      <c r="I45" s="102">
        <f t="shared" si="3"/>
        <v>1.2350470443762493E-6</v>
      </c>
      <c r="J45" s="327">
        <f>'E-2'!H48</f>
        <v>9.9753799738081677E-4</v>
      </c>
      <c r="K45" s="115" t="s">
        <v>162</v>
      </c>
      <c r="L45" s="62" t="str">
        <f t="shared" si="4"/>
        <v>--</v>
      </c>
      <c r="M45" s="271">
        <v>1200</v>
      </c>
      <c r="N45" s="102">
        <f t="shared" si="5"/>
        <v>8.3128166448401397E-7</v>
      </c>
      <c r="O45" s="327">
        <f>'E-2'!I48</f>
        <v>4.2946841374516568E-3</v>
      </c>
      <c r="P45" s="106" t="s">
        <v>162</v>
      </c>
      <c r="Q45" s="63" t="str">
        <f t="shared" si="0"/>
        <v>--</v>
      </c>
      <c r="R45" s="327">
        <f>'E-2'!I48</f>
        <v>4.2946841374516568E-3</v>
      </c>
      <c r="S45" s="106" t="s">
        <v>162</v>
      </c>
      <c r="T45" s="63" t="str">
        <f t="shared" si="1"/>
        <v>--</v>
      </c>
    </row>
    <row r="46" spans="1:20" ht="12.75" customHeight="1" thickBot="1" x14ac:dyDescent="0.25">
      <c r="A46" s="66"/>
      <c r="B46" s="76"/>
      <c r="C46" s="76"/>
      <c r="D46" s="77"/>
      <c r="E46" s="67"/>
      <c r="F46" s="100"/>
      <c r="G46" s="78"/>
      <c r="H46" s="100"/>
      <c r="I46" s="78"/>
      <c r="J46" s="68"/>
      <c r="K46" s="100"/>
      <c r="L46" s="79"/>
      <c r="M46" s="100"/>
      <c r="N46" s="79"/>
      <c r="O46" s="70"/>
      <c r="P46" s="67"/>
      <c r="Q46" s="80"/>
      <c r="R46" s="70"/>
      <c r="S46" s="67"/>
      <c r="T46" s="80"/>
    </row>
    <row r="47" spans="1:20" ht="14.45" customHeight="1" thickBot="1" x14ac:dyDescent="0.25">
      <c r="A47" s="403" t="s">
        <v>718</v>
      </c>
      <c r="B47" s="16" t="str">
        <f>'E-3-CAO'!B47</f>
        <v>75-34-3</v>
      </c>
      <c r="C47" s="14" t="str">
        <f>'E-3-CAO'!C47</f>
        <v>1,1-Dichloroethane</v>
      </c>
      <c r="D47" s="55"/>
      <c r="E47" s="136" t="str">
        <f>'E-2'!F50</f>
        <v>--</v>
      </c>
      <c r="F47" s="28">
        <v>1.8</v>
      </c>
      <c r="G47" s="101" t="str">
        <f t="shared" ref="G47:G51" si="6">IF(F47="--","--",IF(E47="--","--",E47/F47))</f>
        <v>--</v>
      </c>
      <c r="H47" s="115" t="s">
        <v>162</v>
      </c>
      <c r="I47" s="162" t="s">
        <v>162</v>
      </c>
      <c r="J47" s="274" t="str">
        <f>'E-2'!H50</f>
        <v>--</v>
      </c>
      <c r="K47" s="28">
        <v>7.7</v>
      </c>
      <c r="L47" s="101" t="str">
        <f t="shared" si="4"/>
        <v>--</v>
      </c>
      <c r="M47" s="115" t="s">
        <v>162</v>
      </c>
      <c r="N47" s="162" t="s">
        <v>162</v>
      </c>
      <c r="O47" s="272" t="str">
        <f>'E-2'!I50</f>
        <v>--</v>
      </c>
      <c r="P47" s="57" t="str">
        <f>VLOOKUP($B47,'CU Acute RBC'!$B$7:$L$267,3,FALSE)</f>
        <v>--</v>
      </c>
      <c r="Q47" s="102" t="str">
        <f t="shared" ref="Q47:Q51" si="7">IF(P47="--","--",IF(O47="--","--",O47/P47))</f>
        <v>--</v>
      </c>
      <c r="R47" s="274" t="str">
        <f>'E-2'!I50</f>
        <v>--</v>
      </c>
      <c r="S47" s="57" t="str">
        <f>VLOOKUP($B47,'CU Acute RBC'!$B$7:$L$267,6,FALSE)</f>
        <v>--</v>
      </c>
      <c r="T47" s="102" t="str">
        <f t="shared" ref="T47:T51" si="8">IF(S47="--","--",IF(R47="--","--",R47/S47))</f>
        <v>--</v>
      </c>
    </row>
    <row r="48" spans="1:20" ht="14.45" customHeight="1" thickBot="1" x14ac:dyDescent="0.25">
      <c r="A48" s="425"/>
      <c r="B48" s="16" t="str">
        <f>'E-3-CAO'!B48</f>
        <v>156-60-5</v>
      </c>
      <c r="C48" s="14" t="str">
        <f>'E-3-CAO'!C48</f>
        <v>trans-1,2-Dichloroethene</v>
      </c>
      <c r="D48" s="54"/>
      <c r="E48" s="136" t="str">
        <f>'E-2'!F51</f>
        <v>--</v>
      </c>
      <c r="F48" s="115" t="s">
        <v>162</v>
      </c>
      <c r="G48" s="101" t="str">
        <f t="shared" si="6"/>
        <v>--</v>
      </c>
      <c r="H48" s="271">
        <v>42</v>
      </c>
      <c r="I48" s="162" t="s">
        <v>162</v>
      </c>
      <c r="J48" s="274" t="str">
        <f>'E-2'!H51</f>
        <v>--</v>
      </c>
      <c r="K48" s="115" t="s">
        <v>162</v>
      </c>
      <c r="L48" s="162" t="s">
        <v>162</v>
      </c>
      <c r="M48" s="271">
        <v>180</v>
      </c>
      <c r="N48" s="162" t="s">
        <v>162</v>
      </c>
      <c r="O48" s="272" t="str">
        <f>'E-2'!I51</f>
        <v>--</v>
      </c>
      <c r="P48" s="57">
        <f>VLOOKUP($B48,'CU Acute RBC'!$B$7:$L$267,3,FALSE)</f>
        <v>790</v>
      </c>
      <c r="Q48" s="102" t="str">
        <f t="shared" ref="Q48" si="9">IF(P48="--","--",IF(O48="--","--",O48/P48))</f>
        <v>--</v>
      </c>
      <c r="R48" s="274" t="str">
        <f>'E-2'!I51</f>
        <v>--</v>
      </c>
      <c r="S48" s="57">
        <f>VLOOKUP($B48,'CU Acute RBC'!$B$7:$L$267,6,FALSE)</f>
        <v>2400</v>
      </c>
      <c r="T48" s="102" t="str">
        <f t="shared" si="8"/>
        <v>--</v>
      </c>
    </row>
    <row r="49" spans="1:20" ht="14.45" customHeight="1" thickBot="1" x14ac:dyDescent="0.25">
      <c r="A49" s="425"/>
      <c r="B49" s="16" t="str">
        <f>'E-3-CAO'!B49</f>
        <v>127-18-4</v>
      </c>
      <c r="C49" s="14" t="str">
        <f>'E-3-CAO'!C49</f>
        <v>Tetrachloroethene</v>
      </c>
      <c r="D49" s="54"/>
      <c r="E49" s="136">
        <f>'E-2'!F52</f>
        <v>2.6228128194025945E-5</v>
      </c>
      <c r="F49" s="271">
        <v>11</v>
      </c>
      <c r="G49" s="101">
        <f t="shared" si="6"/>
        <v>2.3843752903659948E-6</v>
      </c>
      <c r="H49" s="271">
        <v>42</v>
      </c>
      <c r="I49" s="102">
        <f t="shared" ref="I49:I51" si="10">IF(H49="--","--",IF(E49="--","--",E49/H49))</f>
        <v>6.2447924271490342E-7</v>
      </c>
      <c r="J49" s="327">
        <f>'E-2'!H52</f>
        <v>7.0614191291608312E-5</v>
      </c>
      <c r="K49" s="271">
        <v>47</v>
      </c>
      <c r="L49" s="101">
        <f t="shared" si="4"/>
        <v>1.502429601949113E-6</v>
      </c>
      <c r="M49" s="271">
        <v>180</v>
      </c>
      <c r="N49" s="102">
        <f t="shared" si="5"/>
        <v>3.9230106273115728E-7</v>
      </c>
      <c r="O49" s="327">
        <f>'E-2'!I52</f>
        <v>3.040141308053587E-4</v>
      </c>
      <c r="P49" s="57">
        <f>VLOOKUP($B49,'CU Acute RBC'!$B$7:$L$267,3,FALSE)</f>
        <v>41</v>
      </c>
      <c r="Q49" s="320">
        <f t="shared" si="7"/>
        <v>7.4149788001307001E-6</v>
      </c>
      <c r="R49" s="327">
        <f>'E-2'!I52</f>
        <v>3.040141308053587E-4</v>
      </c>
      <c r="S49" s="57">
        <f>VLOOKUP($B49,'CU Acute RBC'!$B$7:$L$267,6,FALSE)</f>
        <v>120</v>
      </c>
      <c r="T49" s="320">
        <f t="shared" si="8"/>
        <v>2.5334510900446558E-6</v>
      </c>
    </row>
    <row r="50" spans="1:20" ht="14.45" customHeight="1" thickBot="1" x14ac:dyDescent="0.25">
      <c r="A50" s="425"/>
      <c r="B50" s="16" t="str">
        <f>'E-3-CAO'!B50</f>
        <v>79-01-6</v>
      </c>
      <c r="C50" s="14" t="str">
        <f>'E-3-CAO'!C50</f>
        <v>Trichloroethene</v>
      </c>
      <c r="D50" s="54"/>
      <c r="E50" s="136">
        <f>'E-2'!F53</f>
        <v>3.5056831454965823E-4</v>
      </c>
      <c r="F50" s="271">
        <v>0.48</v>
      </c>
      <c r="G50" s="101">
        <f t="shared" si="6"/>
        <v>7.3035065531178796E-4</v>
      </c>
      <c r="H50" s="163">
        <v>2.1</v>
      </c>
      <c r="I50" s="102">
        <f t="shared" si="10"/>
        <v>1.669372926426944E-4</v>
      </c>
      <c r="J50" s="327">
        <f>'E-2'!H53</f>
        <v>9.4383776994138766E-4</v>
      </c>
      <c r="K50" s="271">
        <v>3</v>
      </c>
      <c r="L50" s="101">
        <f t="shared" si="4"/>
        <v>3.1461258998046257E-4</v>
      </c>
      <c r="M50" s="163">
        <v>8.8000000000000007</v>
      </c>
      <c r="N50" s="102">
        <f t="shared" si="5"/>
        <v>1.0725429203879404E-4</v>
      </c>
      <c r="O50" s="327">
        <f>'E-2'!I53</f>
        <v>4.0634894204912972E-3</v>
      </c>
      <c r="P50" s="57">
        <f>VLOOKUP($B50,'CU Acute RBC'!$B$7:$L$267,3,FALSE)</f>
        <v>2.1</v>
      </c>
      <c r="Q50" s="320">
        <f t="shared" si="7"/>
        <v>1.9349949621387129E-3</v>
      </c>
      <c r="R50" s="327">
        <f>'E-2'!I53</f>
        <v>4.0634894204912972E-3</v>
      </c>
      <c r="S50" s="57">
        <f>VLOOKUP($B50,'CU Acute RBC'!$B$7:$L$267,6,FALSE)</f>
        <v>6.3</v>
      </c>
      <c r="T50" s="320">
        <f t="shared" si="8"/>
        <v>6.4499832071290429E-4</v>
      </c>
    </row>
    <row r="51" spans="1:20" ht="14.45" customHeight="1" thickBot="1" x14ac:dyDescent="0.25">
      <c r="A51" s="404"/>
      <c r="B51" s="16" t="str">
        <f>'E-3-CAO'!B51</f>
        <v>75-01-4</v>
      </c>
      <c r="C51" s="14" t="str">
        <f>'E-3-CAO'!C51</f>
        <v>Vinyl chloride</v>
      </c>
      <c r="D51" s="56"/>
      <c r="E51" s="136" t="str">
        <f>'E-2'!F54</f>
        <v>--</v>
      </c>
      <c r="F51" s="7">
        <v>0.17</v>
      </c>
      <c r="G51" s="101" t="str">
        <f t="shared" si="6"/>
        <v>--</v>
      </c>
      <c r="H51" s="7">
        <v>100</v>
      </c>
      <c r="I51" s="102" t="str">
        <f t="shared" si="10"/>
        <v>--</v>
      </c>
      <c r="J51" s="268" t="str">
        <f>'E-2'!H54</f>
        <v>--</v>
      </c>
      <c r="K51" s="7">
        <v>2.8</v>
      </c>
      <c r="L51" s="101" t="str">
        <f t="shared" si="4"/>
        <v>--</v>
      </c>
      <c r="M51" s="7">
        <v>440</v>
      </c>
      <c r="N51" s="102" t="str">
        <f t="shared" si="5"/>
        <v>--</v>
      </c>
      <c r="O51" s="274" t="str">
        <f>'E-2'!I54</f>
        <v>--</v>
      </c>
      <c r="P51" s="57">
        <f>VLOOKUP($B51,'CU Acute RBC'!$B$7:$L$267,3,FALSE)</f>
        <v>1300</v>
      </c>
      <c r="Q51" s="102" t="str">
        <f t="shared" si="7"/>
        <v>--</v>
      </c>
      <c r="R51" s="274" t="str">
        <f>'E-2'!I54</f>
        <v>--</v>
      </c>
      <c r="S51" s="57">
        <f>VLOOKUP($B51,'CU Acute RBC'!$B$7:$L$267,6,FALSE)</f>
        <v>3900</v>
      </c>
      <c r="T51" s="102" t="str">
        <f t="shared" si="8"/>
        <v>--</v>
      </c>
    </row>
    <row r="52" spans="1:20" ht="14.45" customHeight="1" thickBot="1" x14ac:dyDescent="0.25">
      <c r="A52" s="66"/>
      <c r="B52" s="67"/>
      <c r="C52" s="68"/>
      <c r="D52" s="69"/>
      <c r="E52" s="69"/>
      <c r="F52" s="111"/>
      <c r="G52" s="71"/>
      <c r="H52" s="111"/>
      <c r="I52" s="72"/>
      <c r="J52" s="69"/>
      <c r="K52" s="111"/>
      <c r="L52" s="73"/>
      <c r="M52" s="111"/>
      <c r="N52" s="72"/>
      <c r="O52" s="74"/>
      <c r="P52" s="70"/>
      <c r="Q52" s="75"/>
      <c r="R52" s="74"/>
      <c r="S52" s="70"/>
      <c r="T52" s="75"/>
    </row>
    <row r="53" spans="1:20" ht="14.45" customHeight="1" x14ac:dyDescent="0.2">
      <c r="A53" s="403" t="s">
        <v>163</v>
      </c>
      <c r="B53" s="89" t="s">
        <v>164</v>
      </c>
      <c r="C53" s="13"/>
      <c r="D53" s="13"/>
      <c r="E53" s="13"/>
      <c r="F53" s="13"/>
      <c r="G53" s="330">
        <f>SUM(G11:G45,G47:G51)</f>
        <v>7.7429873101891639E-4</v>
      </c>
      <c r="H53" s="13"/>
      <c r="I53" s="323">
        <f>SUM(I11:I45,I47:I51)</f>
        <v>1.6924433684869258E-4</v>
      </c>
      <c r="J53" s="270"/>
      <c r="L53" s="325">
        <f>SUM(L11:L45,L47:L51)</f>
        <v>3.4128843672253745E-4</v>
      </c>
      <c r="N53" s="325">
        <f>SUM(N11:N45,N47:N51)</f>
        <v>1.087650757520982E-4</v>
      </c>
      <c r="O53" s="270"/>
      <c r="P53" s="10"/>
      <c r="Q53" s="331">
        <f>SUM(Q11:Q45,Q47:Q51)</f>
        <v>1.9479112867780634E-3</v>
      </c>
      <c r="R53" s="270"/>
      <c r="S53" s="10"/>
      <c r="T53" s="331">
        <f>SUM(T11:T45,T47:T51)</f>
        <v>6.4936555374935556E-4</v>
      </c>
    </row>
    <row r="54" spans="1:20" ht="15" customHeight="1" thickBot="1" x14ac:dyDescent="0.25">
      <c r="A54" s="404"/>
      <c r="B54" s="8" t="s">
        <v>165</v>
      </c>
      <c r="C54" s="15"/>
      <c r="D54" s="15"/>
      <c r="E54" s="9"/>
      <c r="F54" s="9"/>
      <c r="G54" s="326">
        <f>G53</f>
        <v>7.7429873101891639E-4</v>
      </c>
      <c r="H54" s="15"/>
      <c r="I54" s="324">
        <f>I53</f>
        <v>1.6924433684869258E-4</v>
      </c>
      <c r="J54" s="29"/>
      <c r="K54" s="15"/>
      <c r="L54" s="326">
        <f>L53</f>
        <v>3.4128843672253745E-4</v>
      </c>
      <c r="M54" s="15"/>
      <c r="N54" s="326">
        <f>N53</f>
        <v>1.087650757520982E-4</v>
      </c>
      <c r="O54" s="266"/>
      <c r="P54" s="15"/>
      <c r="Q54" s="324">
        <f>Q53</f>
        <v>1.9479112867780634E-3</v>
      </c>
      <c r="R54" s="266"/>
      <c r="S54" s="15"/>
      <c r="T54" s="324">
        <f>T53</f>
        <v>6.4936555374935556E-4</v>
      </c>
    </row>
    <row r="55" spans="1:20" ht="15" x14ac:dyDescent="0.25">
      <c r="A55" s="87"/>
      <c r="B55" s="82"/>
      <c r="C55" s="81"/>
      <c r="D55" s="81"/>
      <c r="E55" s="82"/>
      <c r="F55" s="83"/>
      <c r="G55" s="83"/>
      <c r="H55" s="83"/>
      <c r="I55" s="84"/>
      <c r="J55" s="85"/>
      <c r="K55" s="83"/>
      <c r="L55" s="83"/>
      <c r="M55" s="83"/>
      <c r="N55" s="84"/>
      <c r="O55" s="86"/>
      <c r="P55" s="81"/>
      <c r="Q55" s="88"/>
      <c r="R55" s="86"/>
      <c r="S55" s="81"/>
      <c r="T55" s="88"/>
    </row>
    <row r="56" spans="1:20" x14ac:dyDescent="0.2">
      <c r="C56" s="36"/>
      <c r="D56" s="36"/>
      <c r="E56" s="36"/>
      <c r="F56" s="116"/>
      <c r="G56" s="36"/>
      <c r="H56" s="116"/>
      <c r="I56" s="36"/>
      <c r="J56" s="36"/>
      <c r="K56" s="116"/>
      <c r="L56" s="36"/>
      <c r="M56" s="116"/>
      <c r="N56" s="36"/>
      <c r="O56" s="36"/>
      <c r="P56" s="36"/>
      <c r="Q56" s="36"/>
      <c r="R56" s="36"/>
      <c r="S56" s="36"/>
      <c r="T56" s="36"/>
    </row>
    <row r="57" spans="1:20" ht="15" thickBot="1" x14ac:dyDescent="0.25">
      <c r="C57" s="36"/>
      <c r="D57" s="36"/>
      <c r="E57" s="36"/>
      <c r="F57" s="116"/>
      <c r="G57" s="36"/>
      <c r="H57" s="116"/>
      <c r="I57" s="36"/>
      <c r="J57" s="36"/>
      <c r="K57" s="116"/>
      <c r="L57" s="36"/>
      <c r="M57" s="116"/>
      <c r="N57" s="36"/>
      <c r="O57" s="36"/>
      <c r="P57" s="36"/>
      <c r="Q57" s="36"/>
      <c r="R57" s="36"/>
      <c r="S57" s="36"/>
      <c r="T57" s="36"/>
    </row>
    <row r="58" spans="1:20" ht="14.45" customHeight="1" x14ac:dyDescent="0.2">
      <c r="B58" s="386" t="s">
        <v>194</v>
      </c>
      <c r="C58" s="387"/>
      <c r="D58" s="386"/>
      <c r="E58" s="175"/>
      <c r="F58" s="175" t="s">
        <v>195</v>
      </c>
      <c r="G58" s="4"/>
      <c r="H58" s="6"/>
      <c r="I58" s="3"/>
      <c r="J58" s="18"/>
      <c r="K58" s="33"/>
      <c r="L58" s="18"/>
      <c r="M58" s="33"/>
      <c r="N58" s="18"/>
      <c r="O58" s="18"/>
      <c r="P58" s="18"/>
      <c r="Q58" s="18"/>
      <c r="R58" s="18"/>
      <c r="S58" s="18"/>
      <c r="T58" s="18"/>
    </row>
    <row r="59" spans="1:20" ht="15.75" thickBot="1" x14ac:dyDescent="0.3">
      <c r="B59" s="388"/>
      <c r="C59" s="389"/>
      <c r="D59" s="388"/>
      <c r="E59" s="273" t="s">
        <v>152</v>
      </c>
      <c r="F59" s="176" t="s">
        <v>152</v>
      </c>
      <c r="G59" s="166"/>
      <c r="I59" s="110"/>
      <c r="J59" s="34"/>
      <c r="K59" s="118"/>
      <c r="L59" s="34"/>
      <c r="M59" s="118"/>
      <c r="N59" s="34"/>
      <c r="O59" s="34"/>
      <c r="P59" s="34"/>
      <c r="Q59" s="34"/>
      <c r="R59" s="34"/>
      <c r="S59" s="34"/>
      <c r="T59" s="34"/>
    </row>
    <row r="60" spans="1:20" x14ac:dyDescent="0.2">
      <c r="B60" s="392" t="s">
        <v>196</v>
      </c>
      <c r="C60" s="393"/>
      <c r="D60" s="138"/>
      <c r="E60" s="52">
        <v>1</v>
      </c>
      <c r="F60" s="52"/>
      <c r="G60" s="118"/>
      <c r="J60" s="34"/>
      <c r="K60" s="118"/>
      <c r="L60" s="34"/>
      <c r="M60" s="118"/>
      <c r="N60" s="34"/>
      <c r="O60" s="34"/>
      <c r="P60" s="34"/>
      <c r="Q60" s="34"/>
      <c r="R60" s="34"/>
      <c r="S60" s="34"/>
      <c r="T60" s="34"/>
    </row>
    <row r="61" spans="1:20" x14ac:dyDescent="0.2">
      <c r="B61" s="408" t="s">
        <v>197</v>
      </c>
      <c r="C61" s="409"/>
      <c r="D61" s="139"/>
      <c r="E61" s="32">
        <v>10</v>
      </c>
      <c r="F61" s="32"/>
      <c r="G61" s="118"/>
      <c r="I61" s="110"/>
      <c r="J61" s="34"/>
      <c r="K61" s="118"/>
      <c r="L61" s="34"/>
      <c r="M61" s="118"/>
      <c r="N61" s="35"/>
      <c r="O61" s="34"/>
      <c r="P61" s="34"/>
      <c r="Q61" s="35"/>
      <c r="R61" s="34"/>
      <c r="S61" s="34"/>
      <c r="T61" s="35"/>
    </row>
    <row r="62" spans="1:20" x14ac:dyDescent="0.2">
      <c r="B62" s="408" t="s">
        <v>198</v>
      </c>
      <c r="C62" s="409"/>
      <c r="D62" s="139"/>
      <c r="E62" s="177"/>
      <c r="F62" s="299">
        <v>1</v>
      </c>
      <c r="G62" s="168"/>
      <c r="J62" s="34"/>
      <c r="K62" s="118"/>
      <c r="L62" s="34"/>
      <c r="M62" s="118"/>
      <c r="N62" s="35"/>
      <c r="O62" s="34"/>
      <c r="P62" s="34"/>
      <c r="Q62" s="35"/>
      <c r="R62" s="34"/>
      <c r="S62" s="34"/>
      <c r="T62" s="35"/>
    </row>
    <row r="63" spans="1:20" x14ac:dyDescent="0.2">
      <c r="B63" s="408" t="s">
        <v>199</v>
      </c>
      <c r="C63" s="409"/>
      <c r="D63" s="139"/>
      <c r="E63" s="177"/>
      <c r="F63" s="299">
        <v>1</v>
      </c>
      <c r="G63" s="168"/>
      <c r="J63" s="34"/>
      <c r="K63" s="118"/>
      <c r="L63" s="34"/>
      <c r="M63" s="118"/>
      <c r="N63" s="35"/>
      <c r="O63" s="34"/>
      <c r="P63" s="34"/>
      <c r="Q63" s="35"/>
      <c r="R63" s="34"/>
      <c r="S63" s="34"/>
      <c r="T63" s="35"/>
    </row>
    <row r="64" spans="1:20" ht="15" thickBot="1" x14ac:dyDescent="0.25">
      <c r="B64" s="410"/>
      <c r="C64" s="411"/>
      <c r="D64" s="179"/>
      <c r="E64" s="180"/>
      <c r="F64" s="178"/>
      <c r="G64" s="168"/>
    </row>
    <row r="66" spans="1:2" ht="15" x14ac:dyDescent="0.2">
      <c r="A66" s="3" t="s">
        <v>39</v>
      </c>
    </row>
    <row r="67" spans="1:2" x14ac:dyDescent="0.2">
      <c r="A67" s="18" t="s">
        <v>177</v>
      </c>
    </row>
    <row r="68" spans="1:2" ht="16.5" x14ac:dyDescent="0.2">
      <c r="A68" s="18" t="s">
        <v>178</v>
      </c>
    </row>
    <row r="69" spans="1:2" ht="16.5" x14ac:dyDescent="0.2">
      <c r="A69" s="18" t="s">
        <v>179</v>
      </c>
    </row>
    <row r="70" spans="1:2" ht="16.5" x14ac:dyDescent="0.2">
      <c r="A70" s="18" t="s">
        <v>180</v>
      </c>
    </row>
    <row r="71" spans="1:2" hidden="1" x14ac:dyDescent="0.2">
      <c r="A71" s="18" t="s">
        <v>181</v>
      </c>
    </row>
    <row r="72" spans="1:2" hidden="1" x14ac:dyDescent="0.2">
      <c r="A72" s="18" t="s">
        <v>182</v>
      </c>
      <c r="B72" s="18"/>
    </row>
    <row r="73" spans="1:2" hidden="1" x14ac:dyDescent="0.2">
      <c r="A73" s="18" t="s">
        <v>183</v>
      </c>
      <c r="B73" s="18"/>
    </row>
    <row r="74" spans="1:2" hidden="1" x14ac:dyDescent="0.2">
      <c r="A74" s="18" t="s">
        <v>184</v>
      </c>
      <c r="B74" s="18"/>
    </row>
    <row r="75" spans="1:2" hidden="1" x14ac:dyDescent="0.2">
      <c r="A75" s="18" t="s">
        <v>185</v>
      </c>
      <c r="B75" s="18"/>
    </row>
    <row r="76" spans="1:2" hidden="1" x14ac:dyDescent="0.2">
      <c r="A76" s="18" t="s">
        <v>186</v>
      </c>
    </row>
    <row r="77" spans="1:2" x14ac:dyDescent="0.2">
      <c r="A77" s="18"/>
    </row>
    <row r="78" spans="1:2" x14ac:dyDescent="0.2">
      <c r="A78" s="18" t="s">
        <v>187</v>
      </c>
    </row>
    <row r="79" spans="1:2" x14ac:dyDescent="0.2">
      <c r="A79" s="12" t="s">
        <v>189</v>
      </c>
    </row>
    <row r="80" spans="1:2" x14ac:dyDescent="0.2">
      <c r="B80" s="12" t="s">
        <v>200</v>
      </c>
    </row>
    <row r="81" spans="1:2" x14ac:dyDescent="0.2">
      <c r="B81" s="12" t="s">
        <v>201</v>
      </c>
    </row>
    <row r="82" spans="1:2" x14ac:dyDescent="0.2">
      <c r="B82" s="12" t="s">
        <v>202</v>
      </c>
    </row>
    <row r="83" spans="1:2" x14ac:dyDescent="0.2">
      <c r="A83" s="164" t="s">
        <v>203</v>
      </c>
    </row>
    <row r="84" spans="1:2" x14ac:dyDescent="0.2">
      <c r="A84" s="164"/>
    </row>
    <row r="85" spans="1:2" ht="15" x14ac:dyDescent="0.2">
      <c r="A85" s="4" t="s">
        <v>137</v>
      </c>
    </row>
    <row r="86" spans="1:2" x14ac:dyDescent="0.2">
      <c r="A86" s="120" t="s">
        <v>138</v>
      </c>
      <c r="B86" s="120"/>
    </row>
  </sheetData>
  <mergeCells count="19">
    <mergeCell ref="R7:T7"/>
    <mergeCell ref="B5:Q5"/>
    <mergeCell ref="A7:A10"/>
    <mergeCell ref="B7:B10"/>
    <mergeCell ref="C7:C10"/>
    <mergeCell ref="D7:D10"/>
    <mergeCell ref="E7:I7"/>
    <mergeCell ref="J7:N7"/>
    <mergeCell ref="O7:Q7"/>
    <mergeCell ref="B58:C59"/>
    <mergeCell ref="D58:D59"/>
    <mergeCell ref="A47:A51"/>
    <mergeCell ref="A53:A54"/>
    <mergeCell ref="A11:A45"/>
    <mergeCell ref="B63:C63"/>
    <mergeCell ref="B64:C64"/>
    <mergeCell ref="B60:C60"/>
    <mergeCell ref="B61:C61"/>
    <mergeCell ref="B62:C6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AD9BE-C22A-4157-BE79-31D32886B84B}">
  <sheetPr>
    <tabColor theme="5" tint="0.79998168889431442"/>
  </sheetPr>
  <dimension ref="B2:H273"/>
  <sheetViews>
    <sheetView zoomScale="110" zoomScaleNormal="110" workbookViewId="0">
      <pane xSplit="3" ySplit="6" topLeftCell="D68" activePane="bottomRight" state="frozen"/>
      <selection pane="topRight" activeCell="D1" sqref="D1"/>
      <selection pane="bottomLeft" activeCell="A7" sqref="A7"/>
      <selection pane="bottomRight" activeCell="J74" sqref="J74"/>
    </sheetView>
  </sheetViews>
  <sheetFormatPr defaultColWidth="9.140625" defaultRowHeight="15" x14ac:dyDescent="0.25"/>
  <cols>
    <col min="1" max="1" width="2.140625" style="1" customWidth="1"/>
    <col min="2" max="2" width="11.42578125" style="1" bestFit="1" customWidth="1"/>
    <col min="3" max="3" width="32.5703125" style="1" customWidth="1"/>
    <col min="4" max="5" width="12.140625" style="200" customWidth="1"/>
    <col min="6" max="6" width="15.28515625" style="1" hidden="1" customWidth="1"/>
    <col min="7" max="7" width="15.28515625" style="200" customWidth="1"/>
    <col min="8" max="8" width="21.140625" style="31" customWidth="1"/>
    <col min="9" max="16384" width="9.140625" style="1"/>
  </cols>
  <sheetData>
    <row r="2" spans="2:8" ht="19.5" x14ac:dyDescent="0.3">
      <c r="B2" s="426" t="s">
        <v>672</v>
      </c>
      <c r="C2" s="426"/>
      <c r="D2" s="426"/>
      <c r="E2" s="426"/>
      <c r="F2" s="426"/>
      <c r="G2" s="426"/>
      <c r="H2" s="426"/>
    </row>
    <row r="3" spans="2:8" ht="29.45" customHeight="1" x14ac:dyDescent="0.3">
      <c r="B3" s="281"/>
      <c r="C3" s="281"/>
      <c r="D3" s="185"/>
      <c r="E3" s="185"/>
      <c r="F3" s="202" t="s">
        <v>673</v>
      </c>
      <c r="G3" s="185"/>
      <c r="H3" s="31" t="s">
        <v>674</v>
      </c>
    </row>
    <row r="4" spans="2:8" ht="15" customHeight="1" x14ac:dyDescent="0.25">
      <c r="B4" s="427" t="s">
        <v>205</v>
      </c>
      <c r="C4" s="428" t="s">
        <v>206</v>
      </c>
      <c r="D4" s="429" t="s">
        <v>675</v>
      </c>
      <c r="E4" s="429" t="s">
        <v>676</v>
      </c>
      <c r="F4" s="428" t="s">
        <v>677</v>
      </c>
      <c r="G4" s="429" t="s">
        <v>677</v>
      </c>
      <c r="H4" s="282" t="s">
        <v>678</v>
      </c>
    </row>
    <row r="5" spans="2:8" ht="14.45" customHeight="1" x14ac:dyDescent="0.25">
      <c r="B5" s="427"/>
      <c r="C5" s="428"/>
      <c r="D5" s="429"/>
      <c r="E5" s="429"/>
      <c r="F5" s="428"/>
      <c r="G5" s="429"/>
      <c r="H5" s="282" t="s">
        <v>679</v>
      </c>
    </row>
    <row r="6" spans="2:8" ht="17.25" x14ac:dyDescent="0.25">
      <c r="B6" s="427"/>
      <c r="C6" s="428"/>
      <c r="D6" s="21" t="s">
        <v>215</v>
      </c>
      <c r="E6" s="21" t="s">
        <v>215</v>
      </c>
      <c r="F6" s="21" t="s">
        <v>215</v>
      </c>
      <c r="G6" s="21" t="s">
        <v>215</v>
      </c>
      <c r="H6" s="282" t="s">
        <v>680</v>
      </c>
    </row>
    <row r="7" spans="2:8" hidden="1" x14ac:dyDescent="0.25">
      <c r="B7" s="22" t="s">
        <v>216</v>
      </c>
      <c r="C7" s="23" t="s">
        <v>217</v>
      </c>
      <c r="D7" s="186">
        <v>470</v>
      </c>
      <c r="E7" s="186">
        <f>D7</f>
        <v>470</v>
      </c>
      <c r="F7" s="187">
        <f>IF(D7="--", "--", 3*D7)</f>
        <v>1410</v>
      </c>
      <c r="G7" s="201">
        <f>IF(ISNUMBER(F7)=TRUE,ROUND(F7,2-(1+INT(LOG10(F7)))), F7)</f>
        <v>1400</v>
      </c>
      <c r="H7" s="30">
        <v>4</v>
      </c>
    </row>
    <row r="8" spans="2:8" hidden="1" x14ac:dyDescent="0.25">
      <c r="B8" s="22" t="s">
        <v>219</v>
      </c>
      <c r="C8" s="23" t="s">
        <v>220</v>
      </c>
      <c r="D8" s="186" t="s">
        <v>162</v>
      </c>
      <c r="E8" s="186" t="str">
        <f t="shared" ref="E8:E71" si="0">D8</f>
        <v>--</v>
      </c>
      <c r="F8" s="187" t="str">
        <f t="shared" ref="F8:F71" si="1">IF(D8="--", "--", 3*D8)</f>
        <v>--</v>
      </c>
      <c r="G8" s="201" t="str">
        <f>IF(ISNUMBER(F8)=TRUE,ROUND(F8,2-(1+INT(LOG10(F8)))), F8)</f>
        <v>--</v>
      </c>
      <c r="H8" s="284" t="s">
        <v>162</v>
      </c>
    </row>
    <row r="9" spans="2:8" hidden="1" x14ac:dyDescent="0.25">
      <c r="B9" s="22" t="s">
        <v>221</v>
      </c>
      <c r="C9" s="23" t="s">
        <v>222</v>
      </c>
      <c r="D9" s="188">
        <v>62000</v>
      </c>
      <c r="E9" s="186">
        <f t="shared" si="0"/>
        <v>62000</v>
      </c>
      <c r="F9" s="187">
        <f t="shared" si="1"/>
        <v>186000</v>
      </c>
      <c r="G9" s="201">
        <f t="shared" ref="G9:G72" si="2">IF(ISNUMBER(F9)=TRUE,ROUND(F9,2-(1+INT(LOG10(F9)))), F9)</f>
        <v>190000</v>
      </c>
      <c r="H9" s="30">
        <v>2.5</v>
      </c>
    </row>
    <row r="10" spans="2:8" hidden="1" x14ac:dyDescent="0.25">
      <c r="B10" s="22" t="s">
        <v>223</v>
      </c>
      <c r="C10" s="23" t="s">
        <v>224</v>
      </c>
      <c r="D10" s="186" t="s">
        <v>162</v>
      </c>
      <c r="E10" s="186" t="str">
        <f t="shared" si="0"/>
        <v>--</v>
      </c>
      <c r="F10" s="187" t="str">
        <f t="shared" si="1"/>
        <v>--</v>
      </c>
      <c r="G10" s="201" t="str">
        <f t="shared" si="2"/>
        <v>--</v>
      </c>
      <c r="H10" s="284">
        <v>3</v>
      </c>
    </row>
    <row r="11" spans="2:8" hidden="1" x14ac:dyDescent="0.25">
      <c r="B11" s="22" t="s">
        <v>225</v>
      </c>
      <c r="C11" s="23" t="s">
        <v>226</v>
      </c>
      <c r="D11" s="189">
        <v>6.9</v>
      </c>
      <c r="E11" s="189">
        <f t="shared" si="0"/>
        <v>6.9</v>
      </c>
      <c r="F11" s="187">
        <f t="shared" si="1"/>
        <v>20.700000000000003</v>
      </c>
      <c r="G11" s="201">
        <f t="shared" si="2"/>
        <v>21</v>
      </c>
      <c r="H11" s="30">
        <v>2.8</v>
      </c>
    </row>
    <row r="12" spans="2:8" hidden="1" x14ac:dyDescent="0.25">
      <c r="B12" s="22" t="s">
        <v>228</v>
      </c>
      <c r="C12" s="23" t="s">
        <v>229</v>
      </c>
      <c r="D12" s="186" t="s">
        <v>162</v>
      </c>
      <c r="E12" s="186" t="str">
        <f t="shared" si="0"/>
        <v>--</v>
      </c>
      <c r="F12" s="187" t="str">
        <f t="shared" si="1"/>
        <v>--</v>
      </c>
      <c r="G12" s="201" t="str">
        <f t="shared" si="2"/>
        <v>--</v>
      </c>
      <c r="H12" s="284" t="s">
        <v>162</v>
      </c>
    </row>
    <row r="13" spans="2:8" hidden="1" x14ac:dyDescent="0.25">
      <c r="B13" s="22" t="s">
        <v>230</v>
      </c>
      <c r="C13" s="23" t="s">
        <v>231</v>
      </c>
      <c r="D13" s="186">
        <v>6000</v>
      </c>
      <c r="E13" s="186">
        <f t="shared" si="0"/>
        <v>6000</v>
      </c>
      <c r="F13" s="187">
        <f t="shared" si="1"/>
        <v>18000</v>
      </c>
      <c r="G13" s="201">
        <f t="shared" si="2"/>
        <v>18000</v>
      </c>
      <c r="H13" s="284">
        <v>2.4</v>
      </c>
    </row>
    <row r="14" spans="2:8" hidden="1" x14ac:dyDescent="0.25">
      <c r="B14" s="22" t="s">
        <v>232</v>
      </c>
      <c r="C14" s="23" t="s">
        <v>233</v>
      </c>
      <c r="D14" s="186">
        <v>220</v>
      </c>
      <c r="E14" s="186">
        <f t="shared" si="0"/>
        <v>220</v>
      </c>
      <c r="F14" s="187">
        <f t="shared" si="1"/>
        <v>660</v>
      </c>
      <c r="G14" s="201">
        <f t="shared" si="2"/>
        <v>660</v>
      </c>
      <c r="H14" s="284">
        <v>3</v>
      </c>
    </row>
    <row r="15" spans="2:8" hidden="1" x14ac:dyDescent="0.25">
      <c r="B15" s="22" t="s">
        <v>234</v>
      </c>
      <c r="C15" s="23" t="s">
        <v>235</v>
      </c>
      <c r="D15" s="186" t="s">
        <v>162</v>
      </c>
      <c r="E15" s="186" t="str">
        <f t="shared" si="0"/>
        <v>--</v>
      </c>
      <c r="F15" s="187" t="str">
        <f t="shared" si="1"/>
        <v>--</v>
      </c>
      <c r="G15" s="201" t="str">
        <f t="shared" si="2"/>
        <v>--</v>
      </c>
      <c r="H15" s="284" t="s">
        <v>162</v>
      </c>
    </row>
    <row r="16" spans="2:8" hidden="1" x14ac:dyDescent="0.25">
      <c r="B16" s="22" t="s">
        <v>236</v>
      </c>
      <c r="C16" s="23" t="s">
        <v>237</v>
      </c>
      <c r="D16" s="186" t="s">
        <v>162</v>
      </c>
      <c r="E16" s="186" t="str">
        <f t="shared" si="0"/>
        <v>--</v>
      </c>
      <c r="F16" s="187" t="str">
        <f t="shared" si="1"/>
        <v>--</v>
      </c>
      <c r="G16" s="201" t="str">
        <f t="shared" si="2"/>
        <v>--</v>
      </c>
      <c r="H16" s="30">
        <v>2.9</v>
      </c>
    </row>
    <row r="17" spans="2:8" hidden="1" x14ac:dyDescent="0.25">
      <c r="B17" s="22" t="s">
        <v>238</v>
      </c>
      <c r="C17" s="23" t="s">
        <v>239</v>
      </c>
      <c r="D17" s="186" t="s">
        <v>162</v>
      </c>
      <c r="E17" s="186" t="str">
        <f t="shared" si="0"/>
        <v>--</v>
      </c>
      <c r="F17" s="187" t="str">
        <f t="shared" si="1"/>
        <v>--</v>
      </c>
      <c r="G17" s="201" t="str">
        <f t="shared" si="2"/>
        <v>--</v>
      </c>
      <c r="H17" s="284" t="s">
        <v>162</v>
      </c>
    </row>
    <row r="18" spans="2:8" hidden="1" x14ac:dyDescent="0.25">
      <c r="B18" s="22" t="s">
        <v>240</v>
      </c>
      <c r="C18" s="23" t="s">
        <v>241</v>
      </c>
      <c r="D18" s="186">
        <v>1200</v>
      </c>
      <c r="E18" s="186">
        <f t="shared" si="0"/>
        <v>1200</v>
      </c>
      <c r="F18" s="187">
        <f t="shared" si="1"/>
        <v>3600</v>
      </c>
      <c r="G18" s="201">
        <f t="shared" si="2"/>
        <v>3600</v>
      </c>
      <c r="H18" s="30">
        <v>15</v>
      </c>
    </row>
    <row r="19" spans="2:8" hidden="1" x14ac:dyDescent="0.25">
      <c r="B19" s="22" t="s">
        <v>242</v>
      </c>
      <c r="C19" s="23" t="s">
        <v>243</v>
      </c>
      <c r="D19" s="186" t="s">
        <v>162</v>
      </c>
      <c r="E19" s="186" t="str">
        <f t="shared" si="0"/>
        <v>--</v>
      </c>
      <c r="F19" s="187" t="str">
        <f t="shared" si="1"/>
        <v>--</v>
      </c>
      <c r="G19" s="201" t="str">
        <f t="shared" si="2"/>
        <v>--</v>
      </c>
      <c r="H19" s="284">
        <v>1.3</v>
      </c>
    </row>
    <row r="20" spans="2:8" hidden="1" x14ac:dyDescent="0.25">
      <c r="B20" s="22" t="s">
        <v>244</v>
      </c>
      <c r="C20" s="23" t="s">
        <v>245</v>
      </c>
      <c r="D20" s="186">
        <v>1</v>
      </c>
      <c r="E20" s="186">
        <f t="shared" si="0"/>
        <v>1</v>
      </c>
      <c r="F20" s="187">
        <f t="shared" si="1"/>
        <v>3</v>
      </c>
      <c r="G20" s="201">
        <f t="shared" si="2"/>
        <v>3</v>
      </c>
      <c r="H20" s="284" t="s">
        <v>162</v>
      </c>
    </row>
    <row r="21" spans="2:8" hidden="1" x14ac:dyDescent="0.25">
      <c r="B21" s="22" t="s">
        <v>246</v>
      </c>
      <c r="C21" s="23" t="s">
        <v>247</v>
      </c>
      <c r="D21" s="186" t="s">
        <v>162</v>
      </c>
      <c r="E21" s="186" t="str">
        <f t="shared" si="0"/>
        <v>--</v>
      </c>
      <c r="F21" s="187" t="str">
        <f t="shared" si="1"/>
        <v>--</v>
      </c>
      <c r="G21" s="201" t="str">
        <f t="shared" si="2"/>
        <v>--</v>
      </c>
      <c r="H21" s="284" t="s">
        <v>162</v>
      </c>
    </row>
    <row r="22" spans="2:8" hidden="1" x14ac:dyDescent="0.25">
      <c r="B22" s="22" t="s">
        <v>248</v>
      </c>
      <c r="C22" s="23" t="s">
        <v>249</v>
      </c>
      <c r="D22" s="189">
        <v>0.2</v>
      </c>
      <c r="E22" s="189">
        <f t="shared" si="0"/>
        <v>0.2</v>
      </c>
      <c r="F22" s="190">
        <f t="shared" si="1"/>
        <v>0.60000000000000009</v>
      </c>
      <c r="G22" s="203">
        <f t="shared" si="2"/>
        <v>0.6</v>
      </c>
      <c r="H22" s="284" t="s">
        <v>162</v>
      </c>
    </row>
    <row r="23" spans="2:8" hidden="1" x14ac:dyDescent="0.25">
      <c r="B23" s="22" t="s">
        <v>250</v>
      </c>
      <c r="C23" s="23" t="s">
        <v>251</v>
      </c>
      <c r="D23" s="189">
        <v>0.2</v>
      </c>
      <c r="E23" s="189">
        <f t="shared" si="0"/>
        <v>0.2</v>
      </c>
      <c r="F23" s="190">
        <f t="shared" si="1"/>
        <v>0.60000000000000009</v>
      </c>
      <c r="G23" s="203">
        <f t="shared" si="2"/>
        <v>0.6</v>
      </c>
      <c r="H23" s="30">
        <v>5.0999999999999996</v>
      </c>
    </row>
    <row r="24" spans="2:8" hidden="1" x14ac:dyDescent="0.25">
      <c r="B24" s="22" t="s">
        <v>252</v>
      </c>
      <c r="C24" s="23" t="s">
        <v>253</v>
      </c>
      <c r="D24" s="186" t="s">
        <v>162</v>
      </c>
      <c r="E24" s="186" t="str">
        <f t="shared" si="0"/>
        <v>--</v>
      </c>
      <c r="F24" s="187" t="str">
        <f t="shared" si="1"/>
        <v>--</v>
      </c>
      <c r="G24" s="201" t="str">
        <f t="shared" si="2"/>
        <v>--</v>
      </c>
      <c r="H24" s="284" t="s">
        <v>162</v>
      </c>
    </row>
    <row r="25" spans="2:8" hidden="1" x14ac:dyDescent="0.25">
      <c r="B25" s="22" t="s">
        <v>254</v>
      </c>
      <c r="C25" s="23" t="s">
        <v>255</v>
      </c>
      <c r="D25" s="186" t="s">
        <v>162</v>
      </c>
      <c r="E25" s="186" t="str">
        <f t="shared" si="0"/>
        <v>--</v>
      </c>
      <c r="F25" s="187" t="str">
        <f t="shared" si="1"/>
        <v>--</v>
      </c>
      <c r="G25" s="201" t="str">
        <f t="shared" si="2"/>
        <v>--</v>
      </c>
      <c r="H25" s="284" t="s">
        <v>162</v>
      </c>
    </row>
    <row r="26" spans="2:8" x14ac:dyDescent="0.25">
      <c r="B26" s="22" t="s">
        <v>58</v>
      </c>
      <c r="C26" s="23" t="s">
        <v>59</v>
      </c>
      <c r="D26" s="186">
        <v>29</v>
      </c>
      <c r="E26" s="186">
        <f t="shared" si="0"/>
        <v>29</v>
      </c>
      <c r="F26" s="187">
        <f t="shared" si="1"/>
        <v>87</v>
      </c>
      <c r="G26" s="201">
        <f t="shared" si="2"/>
        <v>87</v>
      </c>
      <c r="H26" s="30">
        <v>1.2</v>
      </c>
    </row>
    <row r="27" spans="2:8" hidden="1" x14ac:dyDescent="0.25">
      <c r="B27" s="22" t="s">
        <v>256</v>
      </c>
      <c r="C27" s="23" t="s">
        <v>257</v>
      </c>
      <c r="D27" s="186" t="s">
        <v>162</v>
      </c>
      <c r="E27" s="186" t="str">
        <f t="shared" si="0"/>
        <v>--</v>
      </c>
      <c r="F27" s="187" t="str">
        <f t="shared" si="1"/>
        <v>--</v>
      </c>
      <c r="G27" s="201" t="str">
        <f t="shared" si="2"/>
        <v>--</v>
      </c>
      <c r="H27" s="284" t="s">
        <v>162</v>
      </c>
    </row>
    <row r="28" spans="2:8" hidden="1" x14ac:dyDescent="0.25">
      <c r="B28" s="22" t="s">
        <v>258</v>
      </c>
      <c r="C28" s="23" t="s">
        <v>259</v>
      </c>
      <c r="D28" s="186">
        <v>240</v>
      </c>
      <c r="E28" s="186">
        <f t="shared" si="0"/>
        <v>240</v>
      </c>
      <c r="F28" s="187">
        <f t="shared" si="1"/>
        <v>720</v>
      </c>
      <c r="G28" s="201">
        <f t="shared" si="2"/>
        <v>720</v>
      </c>
      <c r="H28" s="284">
        <v>1.1000000000000001</v>
      </c>
    </row>
    <row r="29" spans="2:8" hidden="1" x14ac:dyDescent="0.25">
      <c r="B29" s="22" t="s">
        <v>260</v>
      </c>
      <c r="C29" s="23" t="s">
        <v>261</v>
      </c>
      <c r="D29" s="191">
        <v>0.02</v>
      </c>
      <c r="E29" s="191">
        <f t="shared" si="0"/>
        <v>0.02</v>
      </c>
      <c r="F29" s="192">
        <f t="shared" si="1"/>
        <v>0.06</v>
      </c>
      <c r="G29" s="204">
        <f t="shared" si="2"/>
        <v>0.06</v>
      </c>
      <c r="H29" s="284" t="s">
        <v>162</v>
      </c>
    </row>
    <row r="30" spans="2:8" hidden="1" x14ac:dyDescent="0.25">
      <c r="B30" s="22" t="s">
        <v>262</v>
      </c>
      <c r="C30" s="23" t="s">
        <v>263</v>
      </c>
      <c r="D30" s="186">
        <v>120</v>
      </c>
      <c r="E30" s="186">
        <f t="shared" si="0"/>
        <v>120</v>
      </c>
      <c r="F30" s="187">
        <f t="shared" si="1"/>
        <v>360</v>
      </c>
      <c r="G30" s="201">
        <f t="shared" si="2"/>
        <v>360</v>
      </c>
      <c r="H30" s="284" t="s">
        <v>162</v>
      </c>
    </row>
    <row r="31" spans="2:8" hidden="1" x14ac:dyDescent="0.25">
      <c r="B31" s="22" t="s">
        <v>264</v>
      </c>
      <c r="C31" s="23" t="s">
        <v>265</v>
      </c>
      <c r="D31" s="189">
        <v>1.4</v>
      </c>
      <c r="E31" s="189">
        <f t="shared" si="0"/>
        <v>1.4</v>
      </c>
      <c r="F31" s="190">
        <f t="shared" si="1"/>
        <v>4.1999999999999993</v>
      </c>
      <c r="G31" s="203">
        <f t="shared" si="2"/>
        <v>4.2</v>
      </c>
      <c r="H31" s="284" t="s">
        <v>162</v>
      </c>
    </row>
    <row r="32" spans="2:8" hidden="1" x14ac:dyDescent="0.25">
      <c r="B32" s="22" t="s">
        <v>266</v>
      </c>
      <c r="C32" s="23" t="s">
        <v>267</v>
      </c>
      <c r="D32" s="186" t="s">
        <v>162</v>
      </c>
      <c r="E32" s="186" t="str">
        <f t="shared" si="0"/>
        <v>--</v>
      </c>
      <c r="F32" s="187" t="str">
        <f t="shared" si="1"/>
        <v>--</v>
      </c>
      <c r="G32" s="201" t="str">
        <f t="shared" si="2"/>
        <v>--</v>
      </c>
      <c r="H32" s="284" t="s">
        <v>162</v>
      </c>
    </row>
    <row r="33" spans="2:8" hidden="1" x14ac:dyDescent="0.25">
      <c r="B33" s="22" t="s">
        <v>268</v>
      </c>
      <c r="C33" s="23" t="s">
        <v>269</v>
      </c>
      <c r="D33" s="186" t="s">
        <v>162</v>
      </c>
      <c r="E33" s="186" t="str">
        <f t="shared" si="0"/>
        <v>--</v>
      </c>
      <c r="F33" s="187" t="str">
        <f t="shared" si="1"/>
        <v>--</v>
      </c>
      <c r="G33" s="201" t="str">
        <f t="shared" si="2"/>
        <v>--</v>
      </c>
      <c r="H33" s="284" t="s">
        <v>162</v>
      </c>
    </row>
    <row r="34" spans="2:8" hidden="1" x14ac:dyDescent="0.25">
      <c r="B34" s="22" t="s">
        <v>270</v>
      </c>
      <c r="C34" s="23" t="s">
        <v>271</v>
      </c>
      <c r="D34" s="186">
        <v>3900</v>
      </c>
      <c r="E34" s="186">
        <f t="shared" si="0"/>
        <v>3900</v>
      </c>
      <c r="F34" s="187">
        <f t="shared" si="1"/>
        <v>11700</v>
      </c>
      <c r="G34" s="201">
        <f t="shared" si="2"/>
        <v>12000</v>
      </c>
      <c r="H34" s="284" t="s">
        <v>162</v>
      </c>
    </row>
    <row r="35" spans="2:8" ht="30" hidden="1" x14ac:dyDescent="0.25">
      <c r="B35" s="22" t="s">
        <v>272</v>
      </c>
      <c r="C35" s="23" t="s">
        <v>273</v>
      </c>
      <c r="D35" s="186">
        <v>1700</v>
      </c>
      <c r="E35" s="186">
        <f t="shared" si="0"/>
        <v>1700</v>
      </c>
      <c r="F35" s="187">
        <f t="shared" si="1"/>
        <v>5100</v>
      </c>
      <c r="G35" s="201">
        <f t="shared" si="2"/>
        <v>5100</v>
      </c>
      <c r="H35" s="284" t="s">
        <v>162</v>
      </c>
    </row>
    <row r="36" spans="2:8" hidden="1" x14ac:dyDescent="0.25">
      <c r="B36" s="22" t="s">
        <v>60</v>
      </c>
      <c r="C36" s="23" t="s">
        <v>61</v>
      </c>
      <c r="D36" s="186">
        <v>660</v>
      </c>
      <c r="E36" s="186">
        <f t="shared" si="0"/>
        <v>660</v>
      </c>
      <c r="F36" s="187">
        <f t="shared" si="1"/>
        <v>1980</v>
      </c>
      <c r="G36" s="201">
        <f t="shared" si="2"/>
        <v>2000</v>
      </c>
      <c r="H36" s="30">
        <v>2</v>
      </c>
    </row>
    <row r="37" spans="2:8" hidden="1" x14ac:dyDescent="0.25">
      <c r="B37" s="22" t="s">
        <v>274</v>
      </c>
      <c r="C37" s="23" t="s">
        <v>275</v>
      </c>
      <c r="D37" s="186">
        <v>5000</v>
      </c>
      <c r="E37" s="186">
        <f t="shared" si="0"/>
        <v>5000</v>
      </c>
      <c r="F37" s="187">
        <f t="shared" si="1"/>
        <v>15000</v>
      </c>
      <c r="G37" s="201">
        <f t="shared" si="2"/>
        <v>15000</v>
      </c>
      <c r="H37" s="30">
        <v>1.4</v>
      </c>
    </row>
    <row r="38" spans="2:8" hidden="1" x14ac:dyDescent="0.25">
      <c r="B38" s="22" t="s">
        <v>276</v>
      </c>
      <c r="C38" s="23" t="s">
        <v>277</v>
      </c>
      <c r="D38" s="186" t="s">
        <v>162</v>
      </c>
      <c r="E38" s="186" t="str">
        <f t="shared" si="0"/>
        <v>--</v>
      </c>
      <c r="F38" s="187" t="str">
        <f t="shared" si="1"/>
        <v>--</v>
      </c>
      <c r="G38" s="201" t="str">
        <f t="shared" si="2"/>
        <v>--</v>
      </c>
      <c r="H38" s="284">
        <v>1.7</v>
      </c>
    </row>
    <row r="39" spans="2:8" hidden="1" x14ac:dyDescent="0.25">
      <c r="B39" s="22" t="s">
        <v>278</v>
      </c>
      <c r="C39" s="23" t="s">
        <v>279</v>
      </c>
      <c r="D39" s="191">
        <v>0.03</v>
      </c>
      <c r="E39" s="191">
        <f t="shared" si="0"/>
        <v>0.03</v>
      </c>
      <c r="F39" s="192">
        <f t="shared" si="1"/>
        <v>0.09</v>
      </c>
      <c r="G39" s="204">
        <f t="shared" si="2"/>
        <v>0.09</v>
      </c>
      <c r="H39" s="284" t="s">
        <v>162</v>
      </c>
    </row>
    <row r="40" spans="2:8" hidden="1" x14ac:dyDescent="0.25">
      <c r="B40" s="22" t="s">
        <v>280</v>
      </c>
      <c r="C40" s="23" t="s">
        <v>281</v>
      </c>
      <c r="D40" s="186">
        <v>50</v>
      </c>
      <c r="E40" s="186">
        <f t="shared" si="0"/>
        <v>50</v>
      </c>
      <c r="F40" s="187">
        <f t="shared" si="1"/>
        <v>150</v>
      </c>
      <c r="G40" s="201">
        <f t="shared" si="2"/>
        <v>150</v>
      </c>
      <c r="H40" s="284">
        <v>1.4</v>
      </c>
    </row>
    <row r="41" spans="2:8" hidden="1" x14ac:dyDescent="0.25">
      <c r="B41" s="22" t="s">
        <v>282</v>
      </c>
      <c r="C41" s="23" t="s">
        <v>283</v>
      </c>
      <c r="D41" s="186">
        <v>6200</v>
      </c>
      <c r="E41" s="186">
        <f t="shared" si="0"/>
        <v>6200</v>
      </c>
      <c r="F41" s="187">
        <f t="shared" si="1"/>
        <v>18600</v>
      </c>
      <c r="G41" s="201">
        <f t="shared" si="2"/>
        <v>19000</v>
      </c>
      <c r="H41" s="30">
        <v>1.3</v>
      </c>
    </row>
    <row r="42" spans="2:8" hidden="1" x14ac:dyDescent="0.25">
      <c r="B42" s="22" t="s">
        <v>284</v>
      </c>
      <c r="C42" s="23" t="s">
        <v>285</v>
      </c>
      <c r="D42" s="186">
        <v>1900</v>
      </c>
      <c r="E42" s="186">
        <f t="shared" si="0"/>
        <v>1900</v>
      </c>
      <c r="F42" s="187">
        <f t="shared" si="1"/>
        <v>5700</v>
      </c>
      <c r="G42" s="201">
        <f t="shared" si="2"/>
        <v>5700</v>
      </c>
      <c r="H42" s="284" t="s">
        <v>162</v>
      </c>
    </row>
    <row r="43" spans="2:8" hidden="1" x14ac:dyDescent="0.25">
      <c r="B43" s="22" t="s">
        <v>286</v>
      </c>
      <c r="C43" s="23" t="s">
        <v>287</v>
      </c>
      <c r="D43" s="186">
        <v>660</v>
      </c>
      <c r="E43" s="186">
        <f t="shared" si="0"/>
        <v>660</v>
      </c>
      <c r="F43" s="187">
        <f t="shared" si="1"/>
        <v>1980</v>
      </c>
      <c r="G43" s="201">
        <f t="shared" si="2"/>
        <v>2000</v>
      </c>
      <c r="H43" s="284" t="s">
        <v>162</v>
      </c>
    </row>
    <row r="44" spans="2:8" hidden="1" x14ac:dyDescent="0.25">
      <c r="B44" s="22" t="s">
        <v>288</v>
      </c>
      <c r="C44" s="23" t="s">
        <v>289</v>
      </c>
      <c r="D44" s="189">
        <v>0.2</v>
      </c>
      <c r="E44" s="189">
        <f t="shared" si="0"/>
        <v>0.2</v>
      </c>
      <c r="F44" s="190">
        <f t="shared" si="1"/>
        <v>0.60000000000000009</v>
      </c>
      <c r="G44" s="203">
        <f t="shared" si="2"/>
        <v>0.6</v>
      </c>
      <c r="H44" s="284" t="s">
        <v>162</v>
      </c>
    </row>
    <row r="45" spans="2:8" hidden="1" x14ac:dyDescent="0.25">
      <c r="B45" s="22" t="s">
        <v>290</v>
      </c>
      <c r="C45" s="23" t="s">
        <v>291</v>
      </c>
      <c r="D45" s="186" t="s">
        <v>162</v>
      </c>
      <c r="E45" s="186" t="str">
        <f t="shared" si="0"/>
        <v>--</v>
      </c>
      <c r="F45" s="187" t="str">
        <f t="shared" si="1"/>
        <v>--</v>
      </c>
      <c r="G45" s="201" t="str">
        <f t="shared" si="2"/>
        <v>--</v>
      </c>
      <c r="H45" s="284" t="s">
        <v>162</v>
      </c>
    </row>
    <row r="46" spans="2:8" hidden="1" x14ac:dyDescent="0.25">
      <c r="B46" s="22" t="s">
        <v>292</v>
      </c>
      <c r="C46" s="23" t="s">
        <v>293</v>
      </c>
      <c r="D46" s="186">
        <v>170</v>
      </c>
      <c r="E46" s="186">
        <f t="shared" si="0"/>
        <v>170</v>
      </c>
      <c r="F46" s="187">
        <f t="shared" si="1"/>
        <v>510</v>
      </c>
      <c r="G46" s="201">
        <f t="shared" si="2"/>
        <v>510</v>
      </c>
      <c r="H46" s="284" t="s">
        <v>162</v>
      </c>
    </row>
    <row r="47" spans="2:8" hidden="1" x14ac:dyDescent="0.25">
      <c r="B47" s="22" t="s">
        <v>294</v>
      </c>
      <c r="C47" s="23" t="s">
        <v>295</v>
      </c>
      <c r="D47" s="189">
        <v>2.8</v>
      </c>
      <c r="E47" s="189">
        <f t="shared" si="0"/>
        <v>2.8</v>
      </c>
      <c r="F47" s="190">
        <f t="shared" si="1"/>
        <v>8.3999999999999986</v>
      </c>
      <c r="G47" s="203">
        <f t="shared" si="2"/>
        <v>8.4</v>
      </c>
      <c r="H47" s="284" t="s">
        <v>162</v>
      </c>
    </row>
    <row r="48" spans="2:8" hidden="1" x14ac:dyDescent="0.25">
      <c r="B48" s="22" t="s">
        <v>296</v>
      </c>
      <c r="C48" s="23" t="s">
        <v>297</v>
      </c>
      <c r="D48" s="186" t="s">
        <v>162</v>
      </c>
      <c r="E48" s="186" t="str">
        <f t="shared" si="0"/>
        <v>--</v>
      </c>
      <c r="F48" s="187" t="str">
        <f t="shared" si="1"/>
        <v>--</v>
      </c>
      <c r="G48" s="201" t="str">
        <f t="shared" si="2"/>
        <v>--</v>
      </c>
      <c r="H48" s="284" t="s">
        <v>162</v>
      </c>
    </row>
    <row r="49" spans="2:8" hidden="1" x14ac:dyDescent="0.25">
      <c r="B49" s="22" t="s">
        <v>298</v>
      </c>
      <c r="C49" s="23" t="s">
        <v>299</v>
      </c>
      <c r="D49" s="186" t="s">
        <v>162</v>
      </c>
      <c r="E49" s="186" t="str">
        <f t="shared" si="0"/>
        <v>--</v>
      </c>
      <c r="F49" s="187" t="str">
        <f t="shared" si="1"/>
        <v>--</v>
      </c>
      <c r="G49" s="201" t="str">
        <f t="shared" si="2"/>
        <v>--</v>
      </c>
      <c r="H49" s="284">
        <v>1.3</v>
      </c>
    </row>
    <row r="50" spans="2:8" hidden="1" x14ac:dyDescent="0.25">
      <c r="B50" s="22" t="s">
        <v>300</v>
      </c>
      <c r="C50" s="23" t="s">
        <v>301</v>
      </c>
      <c r="D50" s="186" t="s">
        <v>162</v>
      </c>
      <c r="E50" s="186" t="str">
        <f t="shared" si="0"/>
        <v>--</v>
      </c>
      <c r="F50" s="187" t="str">
        <f t="shared" si="1"/>
        <v>--</v>
      </c>
      <c r="G50" s="201" t="str">
        <f t="shared" si="2"/>
        <v>--</v>
      </c>
      <c r="H50" s="30">
        <v>6.2</v>
      </c>
    </row>
    <row r="51" spans="2:8" hidden="1" x14ac:dyDescent="0.25">
      <c r="B51" s="22" t="s">
        <v>302</v>
      </c>
      <c r="C51" s="23" t="s">
        <v>303</v>
      </c>
      <c r="D51" s="186" t="s">
        <v>162</v>
      </c>
      <c r="E51" s="186" t="str">
        <f t="shared" si="0"/>
        <v>--</v>
      </c>
      <c r="F51" s="187" t="str">
        <f t="shared" si="1"/>
        <v>--</v>
      </c>
      <c r="G51" s="201" t="str">
        <f t="shared" si="2"/>
        <v>--</v>
      </c>
      <c r="H51" s="284" t="s">
        <v>162</v>
      </c>
    </row>
    <row r="52" spans="2:8" hidden="1" x14ac:dyDescent="0.25">
      <c r="B52" s="22" t="s">
        <v>304</v>
      </c>
      <c r="C52" s="23" t="s">
        <v>305</v>
      </c>
      <c r="D52" s="186">
        <v>40000</v>
      </c>
      <c r="E52" s="186">
        <f t="shared" si="0"/>
        <v>40000</v>
      </c>
      <c r="F52" s="187">
        <f t="shared" si="1"/>
        <v>120000</v>
      </c>
      <c r="G52" s="201">
        <f t="shared" si="2"/>
        <v>120000</v>
      </c>
      <c r="H52" s="284" t="s">
        <v>162</v>
      </c>
    </row>
    <row r="53" spans="2:8" x14ac:dyDescent="0.25">
      <c r="B53" s="22" t="s">
        <v>306</v>
      </c>
      <c r="C53" s="23" t="s">
        <v>307</v>
      </c>
      <c r="D53" s="186">
        <v>490</v>
      </c>
      <c r="E53" s="186">
        <f t="shared" si="0"/>
        <v>490</v>
      </c>
      <c r="F53" s="187">
        <f t="shared" si="1"/>
        <v>1470</v>
      </c>
      <c r="G53" s="201">
        <f t="shared" si="2"/>
        <v>1500</v>
      </c>
      <c r="H53" s="284" t="s">
        <v>162</v>
      </c>
    </row>
    <row r="54" spans="2:8" x14ac:dyDescent="0.25">
      <c r="B54" s="22" t="s">
        <v>308</v>
      </c>
      <c r="C54" s="23" t="s">
        <v>309</v>
      </c>
      <c r="D54" s="186">
        <v>1000</v>
      </c>
      <c r="E54" s="186">
        <f t="shared" si="0"/>
        <v>1000</v>
      </c>
      <c r="F54" s="187">
        <f t="shared" si="1"/>
        <v>3000</v>
      </c>
      <c r="G54" s="201">
        <f t="shared" si="2"/>
        <v>3000</v>
      </c>
      <c r="H54" s="284" t="s">
        <v>162</v>
      </c>
    </row>
    <row r="55" spans="2:8" x14ac:dyDescent="0.25">
      <c r="B55" s="22" t="s">
        <v>310</v>
      </c>
      <c r="C55" s="23" t="s">
        <v>311</v>
      </c>
      <c r="D55" s="186" t="s">
        <v>162</v>
      </c>
      <c r="E55" s="186" t="str">
        <f t="shared" si="0"/>
        <v>--</v>
      </c>
      <c r="F55" s="187" t="str">
        <f t="shared" si="1"/>
        <v>--</v>
      </c>
      <c r="G55" s="201" t="str">
        <f t="shared" si="2"/>
        <v>--</v>
      </c>
      <c r="H55" s="284" t="s">
        <v>162</v>
      </c>
    </row>
    <row r="56" spans="2:8" x14ac:dyDescent="0.25">
      <c r="B56" s="22" t="s">
        <v>312</v>
      </c>
      <c r="C56" s="23" t="s">
        <v>313</v>
      </c>
      <c r="D56" s="186">
        <v>29</v>
      </c>
      <c r="E56" s="186">
        <f t="shared" si="0"/>
        <v>29</v>
      </c>
      <c r="F56" s="187">
        <f t="shared" si="1"/>
        <v>87</v>
      </c>
      <c r="G56" s="201">
        <f t="shared" si="2"/>
        <v>87</v>
      </c>
      <c r="H56" s="284" t="s">
        <v>162</v>
      </c>
    </row>
    <row r="57" spans="2:8" x14ac:dyDescent="0.25">
      <c r="B57" s="22" t="s">
        <v>314</v>
      </c>
      <c r="C57" s="23" t="s">
        <v>315</v>
      </c>
      <c r="D57" s="186" t="s">
        <v>162</v>
      </c>
      <c r="E57" s="186" t="str">
        <f t="shared" si="0"/>
        <v>--</v>
      </c>
      <c r="F57" s="187" t="str">
        <f t="shared" si="1"/>
        <v>--</v>
      </c>
      <c r="G57" s="201" t="str">
        <f t="shared" si="2"/>
        <v>--</v>
      </c>
      <c r="H57" s="284" t="s">
        <v>162</v>
      </c>
    </row>
    <row r="58" spans="2:8" x14ac:dyDescent="0.25">
      <c r="B58" s="22" t="s">
        <v>316</v>
      </c>
      <c r="C58" s="23" t="s">
        <v>317</v>
      </c>
      <c r="D58" s="186" t="s">
        <v>162</v>
      </c>
      <c r="E58" s="186" t="str">
        <f t="shared" si="0"/>
        <v>--</v>
      </c>
      <c r="F58" s="187" t="str">
        <f t="shared" si="1"/>
        <v>--</v>
      </c>
      <c r="G58" s="201" t="str">
        <f t="shared" si="2"/>
        <v>--</v>
      </c>
      <c r="H58" s="284" t="s">
        <v>162</v>
      </c>
    </row>
    <row r="59" spans="2:8" ht="21" customHeight="1" x14ac:dyDescent="0.25">
      <c r="B59" s="27" t="s">
        <v>318</v>
      </c>
      <c r="C59" s="23" t="s">
        <v>319</v>
      </c>
      <c r="D59" s="189">
        <v>0.3</v>
      </c>
      <c r="E59" s="189">
        <f t="shared" si="0"/>
        <v>0.3</v>
      </c>
      <c r="F59" s="190">
        <f t="shared" si="1"/>
        <v>0.89999999999999991</v>
      </c>
      <c r="G59" s="203">
        <f t="shared" si="2"/>
        <v>0.9</v>
      </c>
      <c r="H59" s="284" t="s">
        <v>162</v>
      </c>
    </row>
    <row r="60" spans="2:8" ht="30" x14ac:dyDescent="0.25">
      <c r="B60" s="27" t="s">
        <v>320</v>
      </c>
      <c r="C60" s="23" t="s">
        <v>321</v>
      </c>
      <c r="D60" s="193">
        <v>5.0000000000000001E-3</v>
      </c>
      <c r="E60" s="193">
        <f t="shared" si="0"/>
        <v>5.0000000000000001E-3</v>
      </c>
      <c r="F60" s="194">
        <f t="shared" si="1"/>
        <v>1.4999999999999999E-2</v>
      </c>
      <c r="G60" s="205">
        <f t="shared" si="2"/>
        <v>1.4999999999999999E-2</v>
      </c>
      <c r="H60" s="284" t="s">
        <v>162</v>
      </c>
    </row>
    <row r="61" spans="2:8" x14ac:dyDescent="0.25">
      <c r="B61" s="22" t="s">
        <v>322</v>
      </c>
      <c r="C61" s="23" t="s">
        <v>323</v>
      </c>
      <c r="D61" s="186" t="s">
        <v>162</v>
      </c>
      <c r="E61" s="186" t="str">
        <f t="shared" si="0"/>
        <v>--</v>
      </c>
      <c r="F61" s="187" t="str">
        <f t="shared" si="1"/>
        <v>--</v>
      </c>
      <c r="G61" s="201" t="str">
        <f t="shared" si="2"/>
        <v>--</v>
      </c>
      <c r="H61" s="284" t="s">
        <v>162</v>
      </c>
    </row>
    <row r="62" spans="2:8" x14ac:dyDescent="0.25">
      <c r="B62" s="22" t="s">
        <v>324</v>
      </c>
      <c r="C62" s="23" t="s">
        <v>325</v>
      </c>
      <c r="D62" s="186" t="s">
        <v>162</v>
      </c>
      <c r="E62" s="186" t="str">
        <f t="shared" si="0"/>
        <v>--</v>
      </c>
      <c r="F62" s="187" t="str">
        <f t="shared" si="1"/>
        <v>--</v>
      </c>
      <c r="G62" s="201" t="str">
        <f t="shared" si="2"/>
        <v>--</v>
      </c>
      <c r="H62" s="284" t="s">
        <v>162</v>
      </c>
    </row>
    <row r="63" spans="2:8" x14ac:dyDescent="0.25">
      <c r="B63" s="22" t="s">
        <v>326</v>
      </c>
      <c r="C63" s="23" t="s">
        <v>327</v>
      </c>
      <c r="D63" s="186">
        <v>100</v>
      </c>
      <c r="E63" s="186">
        <f t="shared" si="0"/>
        <v>100</v>
      </c>
      <c r="F63" s="187">
        <f t="shared" si="1"/>
        <v>300</v>
      </c>
      <c r="G63" s="201">
        <f t="shared" si="2"/>
        <v>300</v>
      </c>
      <c r="H63" s="284" t="s">
        <v>162</v>
      </c>
    </row>
    <row r="64" spans="2:8" x14ac:dyDescent="0.25">
      <c r="B64" s="22" t="s">
        <v>328</v>
      </c>
      <c r="C64" s="23" t="s">
        <v>329</v>
      </c>
      <c r="D64" s="186" t="s">
        <v>162</v>
      </c>
      <c r="E64" s="186" t="str">
        <f t="shared" si="0"/>
        <v>--</v>
      </c>
      <c r="F64" s="187" t="str">
        <f t="shared" si="1"/>
        <v>--</v>
      </c>
      <c r="G64" s="201" t="str">
        <f t="shared" si="2"/>
        <v>--</v>
      </c>
      <c r="H64" s="284" t="s">
        <v>162</v>
      </c>
    </row>
    <row r="65" spans="2:8" ht="30" x14ac:dyDescent="0.25">
      <c r="B65" s="22" t="s">
        <v>330</v>
      </c>
      <c r="C65" s="23" t="s">
        <v>331</v>
      </c>
      <c r="D65" s="186" t="s">
        <v>162</v>
      </c>
      <c r="E65" s="186" t="str">
        <f t="shared" si="0"/>
        <v>--</v>
      </c>
      <c r="F65" s="187" t="str">
        <f t="shared" si="1"/>
        <v>--</v>
      </c>
      <c r="G65" s="201" t="str">
        <f t="shared" si="2"/>
        <v>--</v>
      </c>
      <c r="H65" s="284">
        <v>1.1000000000000001</v>
      </c>
    </row>
    <row r="66" spans="2:8" x14ac:dyDescent="0.25">
      <c r="B66" s="22" t="s">
        <v>332</v>
      </c>
      <c r="C66" s="23" t="s">
        <v>333</v>
      </c>
      <c r="D66" s="186" t="s">
        <v>162</v>
      </c>
      <c r="E66" s="186" t="str">
        <f t="shared" si="0"/>
        <v>--</v>
      </c>
      <c r="F66" s="187" t="str">
        <f t="shared" si="1"/>
        <v>--</v>
      </c>
      <c r="G66" s="201" t="str">
        <f t="shared" si="2"/>
        <v>--</v>
      </c>
      <c r="H66" s="284" t="s">
        <v>162</v>
      </c>
    </row>
    <row r="67" spans="2:8" x14ac:dyDescent="0.25">
      <c r="B67" s="22" t="s">
        <v>334</v>
      </c>
      <c r="C67" s="23" t="s">
        <v>335</v>
      </c>
      <c r="D67" s="186">
        <v>340</v>
      </c>
      <c r="E67" s="186">
        <f t="shared" si="0"/>
        <v>340</v>
      </c>
      <c r="F67" s="187">
        <f t="shared" si="1"/>
        <v>1020</v>
      </c>
      <c r="G67" s="201">
        <f t="shared" si="2"/>
        <v>1000</v>
      </c>
      <c r="H67" s="284" t="s">
        <v>162</v>
      </c>
    </row>
    <row r="68" spans="2:8" x14ac:dyDescent="0.25">
      <c r="B68" s="22" t="s">
        <v>336</v>
      </c>
      <c r="C68" s="23" t="s">
        <v>337</v>
      </c>
      <c r="D68" s="186" t="s">
        <v>162</v>
      </c>
      <c r="E68" s="186" t="str">
        <f t="shared" si="0"/>
        <v>--</v>
      </c>
      <c r="F68" s="187" t="str">
        <f t="shared" si="1"/>
        <v>--</v>
      </c>
      <c r="G68" s="201" t="str">
        <f t="shared" si="2"/>
        <v>--</v>
      </c>
      <c r="H68" s="30">
        <v>1.3</v>
      </c>
    </row>
    <row r="69" spans="2:8" x14ac:dyDescent="0.25">
      <c r="B69" s="22" t="s">
        <v>338</v>
      </c>
      <c r="C69" s="23" t="s">
        <v>339</v>
      </c>
      <c r="D69" s="186" t="s">
        <v>162</v>
      </c>
      <c r="E69" s="186" t="str">
        <f t="shared" si="0"/>
        <v>--</v>
      </c>
      <c r="F69" s="187" t="str">
        <f t="shared" si="1"/>
        <v>--</v>
      </c>
      <c r="G69" s="201" t="str">
        <f t="shared" si="2"/>
        <v>--</v>
      </c>
      <c r="H69" s="284" t="s">
        <v>162</v>
      </c>
    </row>
    <row r="70" spans="2:8" x14ac:dyDescent="0.25">
      <c r="B70" s="22" t="s">
        <v>340</v>
      </c>
      <c r="C70" s="23" t="s">
        <v>341</v>
      </c>
      <c r="D70" s="186" t="s">
        <v>162</v>
      </c>
      <c r="E70" s="186" t="str">
        <f t="shared" si="0"/>
        <v>--</v>
      </c>
      <c r="F70" s="187" t="str">
        <f t="shared" si="1"/>
        <v>--</v>
      </c>
      <c r="G70" s="201" t="str">
        <f t="shared" si="2"/>
        <v>--</v>
      </c>
      <c r="H70" s="284" t="s">
        <v>162</v>
      </c>
    </row>
    <row r="71" spans="2:8" ht="30" x14ac:dyDescent="0.25">
      <c r="B71" s="22" t="s">
        <v>342</v>
      </c>
      <c r="C71" s="23" t="s">
        <v>343</v>
      </c>
      <c r="D71" s="186" t="s">
        <v>162</v>
      </c>
      <c r="E71" s="186" t="str">
        <f t="shared" si="0"/>
        <v>--</v>
      </c>
      <c r="F71" s="187" t="str">
        <f t="shared" si="1"/>
        <v>--</v>
      </c>
      <c r="G71" s="201" t="str">
        <f t="shared" si="2"/>
        <v>--</v>
      </c>
      <c r="H71" s="284" t="s">
        <v>162</v>
      </c>
    </row>
    <row r="72" spans="2:8" x14ac:dyDescent="0.25">
      <c r="B72" s="22" t="s">
        <v>344</v>
      </c>
      <c r="C72" s="23" t="s">
        <v>345</v>
      </c>
      <c r="D72" s="186">
        <v>10</v>
      </c>
      <c r="E72" s="186">
        <f t="shared" ref="E72:E135" si="3">D72</f>
        <v>10</v>
      </c>
      <c r="F72" s="187">
        <f t="shared" ref="F72:F135" si="4">IF(D72="--", "--", 3*D72)</f>
        <v>30</v>
      </c>
      <c r="G72" s="201">
        <f t="shared" si="2"/>
        <v>30</v>
      </c>
      <c r="H72" s="284" t="s">
        <v>162</v>
      </c>
    </row>
    <row r="73" spans="2:8" ht="30" x14ac:dyDescent="0.25">
      <c r="B73" s="22" t="s">
        <v>346</v>
      </c>
      <c r="C73" s="23" t="s">
        <v>347</v>
      </c>
      <c r="D73" s="189">
        <v>1.9</v>
      </c>
      <c r="E73" s="189">
        <f t="shared" si="3"/>
        <v>1.9</v>
      </c>
      <c r="F73" s="190">
        <f t="shared" si="4"/>
        <v>5.6999999999999993</v>
      </c>
      <c r="G73" s="203">
        <f t="shared" ref="G73:G136" si="5">IF(ISNUMBER(F73)=TRUE,ROUND(F73,2-(1+INT(LOG10(F73)))), F73)</f>
        <v>5.7</v>
      </c>
      <c r="H73" s="284" t="s">
        <v>162</v>
      </c>
    </row>
    <row r="74" spans="2:8" ht="30" x14ac:dyDescent="0.25">
      <c r="B74" s="22" t="s">
        <v>348</v>
      </c>
      <c r="C74" s="23" t="s">
        <v>349</v>
      </c>
      <c r="D74" s="186">
        <v>12000</v>
      </c>
      <c r="E74" s="186">
        <f t="shared" si="3"/>
        <v>12000</v>
      </c>
      <c r="F74" s="187">
        <f t="shared" si="4"/>
        <v>36000</v>
      </c>
      <c r="G74" s="201">
        <f t="shared" si="5"/>
        <v>36000</v>
      </c>
      <c r="H74" s="284" t="s">
        <v>162</v>
      </c>
    </row>
    <row r="75" spans="2:8" x14ac:dyDescent="0.25">
      <c r="B75" s="22" t="s">
        <v>350</v>
      </c>
      <c r="C75" s="23" t="s">
        <v>351</v>
      </c>
      <c r="D75" s="186" t="s">
        <v>162</v>
      </c>
      <c r="E75" s="186" t="str">
        <f t="shared" si="3"/>
        <v>--</v>
      </c>
      <c r="F75" s="187" t="str">
        <f t="shared" si="4"/>
        <v>--</v>
      </c>
      <c r="G75" s="201" t="str">
        <f t="shared" si="5"/>
        <v>--</v>
      </c>
      <c r="H75" s="284" t="s">
        <v>162</v>
      </c>
    </row>
    <row r="76" spans="2:8" ht="30" x14ac:dyDescent="0.25">
      <c r="B76" s="22" t="s">
        <v>125</v>
      </c>
      <c r="C76" s="23" t="s">
        <v>352</v>
      </c>
      <c r="D76" s="186" t="s">
        <v>162</v>
      </c>
      <c r="E76" s="186" t="str">
        <f t="shared" si="3"/>
        <v>--</v>
      </c>
      <c r="F76" s="187" t="str">
        <f t="shared" si="4"/>
        <v>--</v>
      </c>
      <c r="G76" s="201" t="str">
        <f t="shared" si="5"/>
        <v>--</v>
      </c>
      <c r="H76" s="30">
        <v>5.4</v>
      </c>
    </row>
    <row r="77" spans="2:8" x14ac:dyDescent="0.25">
      <c r="B77" s="22" t="s">
        <v>127</v>
      </c>
      <c r="C77" s="23" t="s">
        <v>353</v>
      </c>
      <c r="D77" s="186">
        <v>790</v>
      </c>
      <c r="E77" s="186">
        <f t="shared" si="3"/>
        <v>790</v>
      </c>
      <c r="F77" s="187">
        <f t="shared" si="4"/>
        <v>2370</v>
      </c>
      <c r="G77" s="201">
        <f t="shared" si="5"/>
        <v>2400</v>
      </c>
      <c r="H77" s="284">
        <v>5.6</v>
      </c>
    </row>
    <row r="78" spans="2:8" ht="30" x14ac:dyDescent="0.25">
      <c r="B78" s="22" t="s">
        <v>354</v>
      </c>
      <c r="C78" s="23" t="s">
        <v>355</v>
      </c>
      <c r="D78" s="186">
        <v>2100</v>
      </c>
      <c r="E78" s="186">
        <f t="shared" si="3"/>
        <v>2100</v>
      </c>
      <c r="F78" s="187">
        <f t="shared" si="4"/>
        <v>6300</v>
      </c>
      <c r="G78" s="201">
        <f t="shared" si="5"/>
        <v>6300</v>
      </c>
      <c r="H78" s="30">
        <v>13</v>
      </c>
    </row>
    <row r="79" spans="2:8" ht="30" x14ac:dyDescent="0.25">
      <c r="B79" s="22" t="s">
        <v>356</v>
      </c>
      <c r="C79" s="23" t="s">
        <v>357</v>
      </c>
      <c r="D79" s="186">
        <v>230</v>
      </c>
      <c r="E79" s="186">
        <f t="shared" si="3"/>
        <v>230</v>
      </c>
      <c r="F79" s="187">
        <f t="shared" si="4"/>
        <v>690</v>
      </c>
      <c r="G79" s="201">
        <f t="shared" si="5"/>
        <v>690</v>
      </c>
      <c r="H79" s="284" t="s">
        <v>162</v>
      </c>
    </row>
    <row r="80" spans="2:8" x14ac:dyDescent="0.25">
      <c r="B80" s="22" t="s">
        <v>358</v>
      </c>
      <c r="C80" s="23" t="s">
        <v>359</v>
      </c>
      <c r="D80" s="186">
        <v>36</v>
      </c>
      <c r="E80" s="186">
        <f t="shared" si="3"/>
        <v>36</v>
      </c>
      <c r="F80" s="187">
        <f t="shared" si="4"/>
        <v>108</v>
      </c>
      <c r="G80" s="201">
        <f t="shared" si="5"/>
        <v>110</v>
      </c>
      <c r="H80" s="284">
        <v>5.3</v>
      </c>
    </row>
    <row r="81" spans="2:8" x14ac:dyDescent="0.25">
      <c r="B81" s="22" t="s">
        <v>360</v>
      </c>
      <c r="C81" s="23" t="s">
        <v>361</v>
      </c>
      <c r="D81" s="186">
        <v>18</v>
      </c>
      <c r="E81" s="186">
        <f t="shared" si="3"/>
        <v>18</v>
      </c>
      <c r="F81" s="187">
        <f t="shared" si="4"/>
        <v>54</v>
      </c>
      <c r="G81" s="201">
        <f t="shared" si="5"/>
        <v>54</v>
      </c>
      <c r="H81" s="284" t="s">
        <v>162</v>
      </c>
    </row>
    <row r="82" spans="2:8" x14ac:dyDescent="0.25">
      <c r="B82" s="22" t="s">
        <v>362</v>
      </c>
      <c r="C82" s="23" t="s">
        <v>363</v>
      </c>
      <c r="D82" s="186" t="s">
        <v>162</v>
      </c>
      <c r="E82" s="186" t="str">
        <f t="shared" si="3"/>
        <v>--</v>
      </c>
      <c r="F82" s="187" t="str">
        <f t="shared" si="4"/>
        <v>--</v>
      </c>
      <c r="G82" s="201" t="str">
        <f t="shared" si="5"/>
        <v>--</v>
      </c>
      <c r="H82" s="284" t="s">
        <v>162</v>
      </c>
    </row>
    <row r="83" spans="2:8" x14ac:dyDescent="0.25">
      <c r="B83" s="22" t="s">
        <v>364</v>
      </c>
      <c r="C83" s="23" t="s">
        <v>365</v>
      </c>
      <c r="D83" s="186" t="s">
        <v>162</v>
      </c>
      <c r="E83" s="186" t="str">
        <f t="shared" si="3"/>
        <v>--</v>
      </c>
      <c r="F83" s="187" t="str">
        <f t="shared" si="4"/>
        <v>--</v>
      </c>
      <c r="G83" s="201" t="str">
        <f t="shared" si="5"/>
        <v>--</v>
      </c>
      <c r="H83" s="284" t="s">
        <v>162</v>
      </c>
    </row>
    <row r="84" spans="2:8" x14ac:dyDescent="0.25">
      <c r="B84" s="22" t="s">
        <v>366</v>
      </c>
      <c r="C84" s="23" t="s">
        <v>367</v>
      </c>
      <c r="D84" s="186" t="s">
        <v>162</v>
      </c>
      <c r="E84" s="186" t="str">
        <f t="shared" si="3"/>
        <v>--</v>
      </c>
      <c r="F84" s="187" t="str">
        <f t="shared" si="4"/>
        <v>--</v>
      </c>
      <c r="G84" s="201" t="str">
        <f t="shared" si="5"/>
        <v>--</v>
      </c>
      <c r="H84" s="284">
        <v>1.6</v>
      </c>
    </row>
    <row r="85" spans="2:8" x14ac:dyDescent="0.25">
      <c r="B85" s="22" t="s">
        <v>368</v>
      </c>
      <c r="C85" s="23" t="s">
        <v>369</v>
      </c>
      <c r="D85" s="186" t="s">
        <v>162</v>
      </c>
      <c r="E85" s="186" t="str">
        <f t="shared" si="3"/>
        <v>--</v>
      </c>
      <c r="F85" s="187" t="str">
        <f t="shared" si="4"/>
        <v>--</v>
      </c>
      <c r="G85" s="201" t="str">
        <f t="shared" si="5"/>
        <v>--</v>
      </c>
      <c r="H85" s="284" t="s">
        <v>162</v>
      </c>
    </row>
    <row r="86" spans="2:8" x14ac:dyDescent="0.25">
      <c r="B86" s="22" t="s">
        <v>370</v>
      </c>
      <c r="C86" s="23" t="s">
        <v>371</v>
      </c>
      <c r="D86" s="186" t="s">
        <v>162</v>
      </c>
      <c r="E86" s="186" t="str">
        <f t="shared" si="3"/>
        <v>--</v>
      </c>
      <c r="F86" s="187" t="str">
        <f t="shared" si="4"/>
        <v>--</v>
      </c>
      <c r="G86" s="201" t="str">
        <f t="shared" si="5"/>
        <v>--</v>
      </c>
      <c r="H86" s="284" t="s">
        <v>162</v>
      </c>
    </row>
    <row r="87" spans="2:8" x14ac:dyDescent="0.25">
      <c r="B87" s="22" t="s">
        <v>372</v>
      </c>
      <c r="C87" s="23" t="s">
        <v>373</v>
      </c>
      <c r="D87" s="186" t="s">
        <v>162</v>
      </c>
      <c r="E87" s="186" t="str">
        <f t="shared" si="3"/>
        <v>--</v>
      </c>
      <c r="F87" s="187" t="str">
        <f t="shared" si="4"/>
        <v>--</v>
      </c>
      <c r="G87" s="201" t="str">
        <f t="shared" si="5"/>
        <v>--</v>
      </c>
      <c r="H87" s="30">
        <v>3.7</v>
      </c>
    </row>
    <row r="88" spans="2:8" x14ac:dyDescent="0.25">
      <c r="B88" s="22" t="s">
        <v>374</v>
      </c>
      <c r="C88" s="23" t="s">
        <v>375</v>
      </c>
      <c r="D88" s="186" t="s">
        <v>162</v>
      </c>
      <c r="E88" s="186" t="str">
        <f t="shared" si="3"/>
        <v>--</v>
      </c>
      <c r="F88" s="187" t="str">
        <f t="shared" si="4"/>
        <v>--</v>
      </c>
      <c r="G88" s="201" t="str">
        <f t="shared" si="5"/>
        <v>--</v>
      </c>
      <c r="H88" s="284" t="s">
        <v>162</v>
      </c>
    </row>
    <row r="89" spans="2:8" x14ac:dyDescent="0.25">
      <c r="B89" s="22" t="s">
        <v>376</v>
      </c>
      <c r="C89" s="23" t="s">
        <v>377</v>
      </c>
      <c r="D89" s="186" t="s">
        <v>162</v>
      </c>
      <c r="E89" s="186" t="str">
        <f t="shared" si="3"/>
        <v>--</v>
      </c>
      <c r="F89" s="187" t="str">
        <f t="shared" si="4"/>
        <v>--</v>
      </c>
      <c r="G89" s="201" t="str">
        <f t="shared" si="5"/>
        <v>--</v>
      </c>
      <c r="H89" s="284">
        <v>2.2000000000000002</v>
      </c>
    </row>
    <row r="90" spans="2:8" x14ac:dyDescent="0.25">
      <c r="B90" s="22" t="s">
        <v>378</v>
      </c>
      <c r="C90" s="23" t="s">
        <v>379</v>
      </c>
      <c r="D90" s="191">
        <v>0.49</v>
      </c>
      <c r="E90" s="191">
        <f t="shared" si="3"/>
        <v>0.49</v>
      </c>
      <c r="F90" s="190">
        <f t="shared" si="4"/>
        <v>1.47</v>
      </c>
      <c r="G90" s="203">
        <f t="shared" si="5"/>
        <v>1.5</v>
      </c>
      <c r="H90" s="284">
        <v>2</v>
      </c>
    </row>
    <row r="91" spans="2:8" x14ac:dyDescent="0.25">
      <c r="B91" s="22" t="s">
        <v>380</v>
      </c>
      <c r="C91" s="23" t="s">
        <v>381</v>
      </c>
      <c r="D91" s="186" t="s">
        <v>162</v>
      </c>
      <c r="E91" s="186" t="str">
        <f t="shared" si="3"/>
        <v>--</v>
      </c>
      <c r="F91" s="187" t="str">
        <f t="shared" si="4"/>
        <v>--</v>
      </c>
      <c r="G91" s="201" t="str">
        <f t="shared" si="5"/>
        <v>--</v>
      </c>
      <c r="H91" s="284" t="s">
        <v>162</v>
      </c>
    </row>
    <row r="92" spans="2:8" x14ac:dyDescent="0.25">
      <c r="B92" s="22" t="s">
        <v>382</v>
      </c>
      <c r="C92" s="23" t="s">
        <v>383</v>
      </c>
      <c r="D92" s="186">
        <v>7200</v>
      </c>
      <c r="E92" s="186">
        <f t="shared" si="3"/>
        <v>7200</v>
      </c>
      <c r="F92" s="187">
        <f t="shared" si="4"/>
        <v>21600</v>
      </c>
      <c r="G92" s="201">
        <f t="shared" si="5"/>
        <v>22000</v>
      </c>
      <c r="H92" s="284">
        <v>2</v>
      </c>
    </row>
    <row r="93" spans="2:8" ht="30" x14ac:dyDescent="0.25">
      <c r="B93" s="22" t="s">
        <v>384</v>
      </c>
      <c r="C93" s="23" t="s">
        <v>385</v>
      </c>
      <c r="D93" s="186" t="s">
        <v>162</v>
      </c>
      <c r="E93" s="186" t="str">
        <f t="shared" si="3"/>
        <v>--</v>
      </c>
      <c r="F93" s="187" t="str">
        <f t="shared" si="4"/>
        <v>--</v>
      </c>
      <c r="G93" s="201" t="str">
        <f t="shared" si="5"/>
        <v>--</v>
      </c>
      <c r="H93" s="284" t="s">
        <v>162</v>
      </c>
    </row>
    <row r="94" spans="2:8" x14ac:dyDescent="0.25">
      <c r="B94" s="22" t="s">
        <v>386</v>
      </c>
      <c r="C94" s="23" t="s">
        <v>387</v>
      </c>
      <c r="D94" s="186" t="s">
        <v>162</v>
      </c>
      <c r="E94" s="186" t="str">
        <f t="shared" si="3"/>
        <v>--</v>
      </c>
      <c r="F94" s="187" t="str">
        <f t="shared" si="4"/>
        <v>--</v>
      </c>
      <c r="G94" s="201" t="str">
        <f t="shared" si="5"/>
        <v>--</v>
      </c>
      <c r="H94" s="284" t="s">
        <v>162</v>
      </c>
    </row>
    <row r="95" spans="2:8" x14ac:dyDescent="0.25">
      <c r="B95" s="22" t="s">
        <v>388</v>
      </c>
      <c r="C95" s="23" t="s">
        <v>389</v>
      </c>
      <c r="D95" s="186" t="s">
        <v>162</v>
      </c>
      <c r="E95" s="186" t="str">
        <f t="shared" si="3"/>
        <v>--</v>
      </c>
      <c r="F95" s="187" t="str">
        <f t="shared" si="4"/>
        <v>--</v>
      </c>
      <c r="G95" s="201" t="str">
        <f t="shared" si="5"/>
        <v>--</v>
      </c>
      <c r="H95" s="284" t="s">
        <v>162</v>
      </c>
    </row>
    <row r="96" spans="2:8" x14ac:dyDescent="0.25">
      <c r="B96" s="22" t="s">
        <v>390</v>
      </c>
      <c r="C96" s="23" t="s">
        <v>391</v>
      </c>
      <c r="D96" s="186" t="s">
        <v>162</v>
      </c>
      <c r="E96" s="186" t="str">
        <f t="shared" si="3"/>
        <v>--</v>
      </c>
      <c r="F96" s="187" t="str">
        <f t="shared" si="4"/>
        <v>--</v>
      </c>
      <c r="G96" s="201" t="str">
        <f t="shared" si="5"/>
        <v>--</v>
      </c>
      <c r="H96" s="284" t="s">
        <v>162</v>
      </c>
    </row>
    <row r="97" spans="2:8" x14ac:dyDescent="0.25">
      <c r="B97" s="22" t="s">
        <v>392</v>
      </c>
      <c r="C97" s="23" t="s">
        <v>393</v>
      </c>
      <c r="D97" s="186">
        <v>6</v>
      </c>
      <c r="E97" s="186">
        <f t="shared" si="3"/>
        <v>6</v>
      </c>
      <c r="F97" s="187">
        <f t="shared" si="4"/>
        <v>18</v>
      </c>
      <c r="G97" s="201">
        <f t="shared" si="5"/>
        <v>18</v>
      </c>
      <c r="H97" s="284" t="s">
        <v>162</v>
      </c>
    </row>
    <row r="98" spans="2:8" x14ac:dyDescent="0.25">
      <c r="B98" s="22" t="s">
        <v>394</v>
      </c>
      <c r="C98" s="23" t="s">
        <v>395</v>
      </c>
      <c r="D98" s="186">
        <v>1300</v>
      </c>
      <c r="E98" s="186">
        <f t="shared" si="3"/>
        <v>1300</v>
      </c>
      <c r="F98" s="187">
        <f t="shared" si="4"/>
        <v>3900</v>
      </c>
      <c r="G98" s="201">
        <f t="shared" si="5"/>
        <v>3900</v>
      </c>
      <c r="H98" s="30">
        <v>3.8</v>
      </c>
    </row>
    <row r="99" spans="2:8" x14ac:dyDescent="0.25">
      <c r="B99" s="22" t="s">
        <v>396</v>
      </c>
      <c r="C99" s="23" t="s">
        <v>397</v>
      </c>
      <c r="D99" s="186" t="s">
        <v>162</v>
      </c>
      <c r="E99" s="186" t="str">
        <f t="shared" si="3"/>
        <v>--</v>
      </c>
      <c r="F99" s="187" t="str">
        <f t="shared" si="4"/>
        <v>--</v>
      </c>
      <c r="G99" s="201" t="str">
        <f t="shared" si="5"/>
        <v>--</v>
      </c>
      <c r="H99" s="284" t="s">
        <v>162</v>
      </c>
    </row>
    <row r="100" spans="2:8" x14ac:dyDescent="0.25">
      <c r="B100" s="22" t="s">
        <v>398</v>
      </c>
      <c r="C100" s="23" t="s">
        <v>399</v>
      </c>
      <c r="D100" s="186" t="s">
        <v>162</v>
      </c>
      <c r="E100" s="186" t="str">
        <f t="shared" si="3"/>
        <v>--</v>
      </c>
      <c r="F100" s="187" t="str">
        <f t="shared" si="4"/>
        <v>--</v>
      </c>
      <c r="G100" s="201" t="str">
        <f t="shared" si="5"/>
        <v>--</v>
      </c>
      <c r="H100" s="284">
        <v>1.4</v>
      </c>
    </row>
    <row r="101" spans="2:8" x14ac:dyDescent="0.25">
      <c r="B101" s="22" t="s">
        <v>62</v>
      </c>
      <c r="C101" s="23" t="s">
        <v>63</v>
      </c>
      <c r="D101" s="186">
        <v>22000</v>
      </c>
      <c r="E101" s="186">
        <f t="shared" si="3"/>
        <v>22000</v>
      </c>
      <c r="F101" s="187">
        <f t="shared" si="4"/>
        <v>66000</v>
      </c>
      <c r="G101" s="201">
        <f t="shared" si="5"/>
        <v>66000</v>
      </c>
      <c r="H101" s="30">
        <v>0.8</v>
      </c>
    </row>
    <row r="102" spans="2:8" ht="30" x14ac:dyDescent="0.25">
      <c r="B102" s="22" t="s">
        <v>117</v>
      </c>
      <c r="C102" s="23" t="s">
        <v>400</v>
      </c>
      <c r="D102" s="186" t="s">
        <v>162</v>
      </c>
      <c r="E102" s="186" t="str">
        <f t="shared" si="3"/>
        <v>--</v>
      </c>
      <c r="F102" s="187" t="str">
        <f t="shared" si="4"/>
        <v>--</v>
      </c>
      <c r="G102" s="201" t="str">
        <f t="shared" si="5"/>
        <v>--</v>
      </c>
      <c r="H102" s="284" t="s">
        <v>162</v>
      </c>
    </row>
    <row r="103" spans="2:8" ht="30" x14ac:dyDescent="0.25">
      <c r="B103" s="22" t="s">
        <v>119</v>
      </c>
      <c r="C103" s="23" t="s">
        <v>401</v>
      </c>
      <c r="D103" s="186" t="s">
        <v>162</v>
      </c>
      <c r="E103" s="186" t="str">
        <f t="shared" si="3"/>
        <v>--</v>
      </c>
      <c r="F103" s="187" t="str">
        <f t="shared" si="4"/>
        <v>--</v>
      </c>
      <c r="G103" s="201" t="str">
        <f t="shared" si="5"/>
        <v>--</v>
      </c>
      <c r="H103" s="284">
        <v>6.2</v>
      </c>
    </row>
    <row r="104" spans="2:8" x14ac:dyDescent="0.25">
      <c r="B104" s="22" t="s">
        <v>402</v>
      </c>
      <c r="C104" s="23" t="s">
        <v>403</v>
      </c>
      <c r="D104" s="186">
        <v>2000</v>
      </c>
      <c r="E104" s="186">
        <f t="shared" si="3"/>
        <v>2000</v>
      </c>
      <c r="F104" s="187">
        <f t="shared" si="4"/>
        <v>6000</v>
      </c>
      <c r="G104" s="201">
        <f t="shared" si="5"/>
        <v>6000</v>
      </c>
      <c r="H104" s="30">
        <v>3.2</v>
      </c>
    </row>
    <row r="105" spans="2:8" x14ac:dyDescent="0.25">
      <c r="B105" s="22" t="s">
        <v>404</v>
      </c>
      <c r="C105" s="23" t="s">
        <v>405</v>
      </c>
      <c r="D105" s="186">
        <v>29000</v>
      </c>
      <c r="E105" s="186">
        <f t="shared" si="3"/>
        <v>29000</v>
      </c>
      <c r="F105" s="187">
        <f t="shared" si="4"/>
        <v>87000</v>
      </c>
      <c r="G105" s="201">
        <f t="shared" si="5"/>
        <v>87000</v>
      </c>
      <c r="H105" s="284" t="s">
        <v>162</v>
      </c>
    </row>
    <row r="106" spans="2:8" x14ac:dyDescent="0.25">
      <c r="B106" s="22" t="s">
        <v>406</v>
      </c>
      <c r="C106" s="23" t="s">
        <v>407</v>
      </c>
      <c r="D106" s="186">
        <v>370</v>
      </c>
      <c r="E106" s="186">
        <f t="shared" si="3"/>
        <v>370</v>
      </c>
      <c r="F106" s="187">
        <f t="shared" si="4"/>
        <v>1110</v>
      </c>
      <c r="G106" s="201">
        <f t="shared" si="5"/>
        <v>1100</v>
      </c>
      <c r="H106" s="284" t="s">
        <v>162</v>
      </c>
    </row>
    <row r="107" spans="2:8" ht="30" x14ac:dyDescent="0.25">
      <c r="B107" s="22" t="s">
        <v>408</v>
      </c>
      <c r="C107" s="23" t="s">
        <v>409</v>
      </c>
      <c r="D107" s="186">
        <v>140</v>
      </c>
      <c r="E107" s="186">
        <f t="shared" si="3"/>
        <v>140</v>
      </c>
      <c r="F107" s="187">
        <f t="shared" si="4"/>
        <v>420</v>
      </c>
      <c r="G107" s="201">
        <f t="shared" si="5"/>
        <v>420</v>
      </c>
      <c r="H107" s="284" t="s">
        <v>162</v>
      </c>
    </row>
    <row r="108" spans="2:8" x14ac:dyDescent="0.25">
      <c r="B108" s="22" t="s">
        <v>410</v>
      </c>
      <c r="C108" s="23" t="s">
        <v>411</v>
      </c>
      <c r="D108" s="186">
        <v>93</v>
      </c>
      <c r="E108" s="186">
        <f t="shared" si="3"/>
        <v>93</v>
      </c>
      <c r="F108" s="187">
        <f t="shared" si="4"/>
        <v>279</v>
      </c>
      <c r="G108" s="201">
        <f t="shared" si="5"/>
        <v>280</v>
      </c>
      <c r="H108" s="284" t="s">
        <v>162</v>
      </c>
    </row>
    <row r="109" spans="2:8" ht="30" x14ac:dyDescent="0.25">
      <c r="B109" s="22" t="s">
        <v>412</v>
      </c>
      <c r="C109" s="23" t="s">
        <v>413</v>
      </c>
      <c r="D109" s="186" t="s">
        <v>162</v>
      </c>
      <c r="E109" s="186" t="str">
        <f t="shared" si="3"/>
        <v>--</v>
      </c>
      <c r="F109" s="187" t="str">
        <f t="shared" si="4"/>
        <v>--</v>
      </c>
      <c r="G109" s="201" t="str">
        <f t="shared" si="5"/>
        <v>--</v>
      </c>
      <c r="H109" s="284" t="s">
        <v>162</v>
      </c>
    </row>
    <row r="110" spans="2:8" x14ac:dyDescent="0.25">
      <c r="B110" s="22" t="s">
        <v>414</v>
      </c>
      <c r="C110" s="23" t="s">
        <v>415</v>
      </c>
      <c r="D110" s="186">
        <v>160</v>
      </c>
      <c r="E110" s="186">
        <f t="shared" si="3"/>
        <v>160</v>
      </c>
      <c r="F110" s="187">
        <f t="shared" si="4"/>
        <v>480</v>
      </c>
      <c r="G110" s="201">
        <f t="shared" si="5"/>
        <v>480</v>
      </c>
      <c r="H110" s="30">
        <v>3</v>
      </c>
    </row>
    <row r="111" spans="2:8" x14ac:dyDescent="0.25">
      <c r="B111" s="22" t="s">
        <v>416</v>
      </c>
      <c r="C111" s="23" t="s">
        <v>417</v>
      </c>
      <c r="D111" s="186" t="s">
        <v>162</v>
      </c>
      <c r="E111" s="186" t="str">
        <f t="shared" si="3"/>
        <v>--</v>
      </c>
      <c r="F111" s="187" t="str">
        <f t="shared" si="4"/>
        <v>--</v>
      </c>
      <c r="G111" s="201" t="str">
        <f t="shared" si="5"/>
        <v>--</v>
      </c>
      <c r="H111" s="284" t="s">
        <v>162</v>
      </c>
    </row>
    <row r="112" spans="2:8" x14ac:dyDescent="0.25">
      <c r="B112" s="22" t="s">
        <v>418</v>
      </c>
      <c r="C112" s="23" t="s">
        <v>419</v>
      </c>
      <c r="D112" s="186">
        <v>240</v>
      </c>
      <c r="E112" s="186">
        <f t="shared" si="3"/>
        <v>240</v>
      </c>
      <c r="F112" s="187">
        <f t="shared" si="4"/>
        <v>720</v>
      </c>
      <c r="G112" s="201">
        <f t="shared" si="5"/>
        <v>720</v>
      </c>
      <c r="H112" s="284" t="s">
        <v>162</v>
      </c>
    </row>
    <row r="113" spans="2:8" x14ac:dyDescent="0.25">
      <c r="B113" s="22" t="s">
        <v>420</v>
      </c>
      <c r="C113" s="23" t="s">
        <v>421</v>
      </c>
      <c r="D113" s="186">
        <v>16</v>
      </c>
      <c r="E113" s="186">
        <f t="shared" si="3"/>
        <v>16</v>
      </c>
      <c r="F113" s="187">
        <f t="shared" si="4"/>
        <v>48</v>
      </c>
      <c r="G113" s="201">
        <f t="shared" si="5"/>
        <v>48</v>
      </c>
      <c r="H113" s="284" t="s">
        <v>162</v>
      </c>
    </row>
    <row r="114" spans="2:8" x14ac:dyDescent="0.25">
      <c r="B114" s="22" t="s">
        <v>422</v>
      </c>
      <c r="C114" s="23" t="s">
        <v>423</v>
      </c>
      <c r="D114" s="186">
        <v>49</v>
      </c>
      <c r="E114" s="186">
        <f t="shared" si="3"/>
        <v>49</v>
      </c>
      <c r="F114" s="187">
        <f t="shared" si="4"/>
        <v>147</v>
      </c>
      <c r="G114" s="201">
        <f t="shared" si="5"/>
        <v>150</v>
      </c>
      <c r="H114" s="284">
        <v>7</v>
      </c>
    </row>
    <row r="115" spans="2:8" x14ac:dyDescent="0.25">
      <c r="B115" s="22" t="s">
        <v>424</v>
      </c>
      <c r="C115" s="23" t="s">
        <v>425</v>
      </c>
      <c r="D115" s="189">
        <v>4.0999999999999996</v>
      </c>
      <c r="E115" s="189">
        <f t="shared" si="3"/>
        <v>4.0999999999999996</v>
      </c>
      <c r="F115" s="187">
        <f t="shared" si="4"/>
        <v>12.299999999999999</v>
      </c>
      <c r="G115" s="201">
        <f t="shared" si="5"/>
        <v>12</v>
      </c>
      <c r="H115" s="284" t="s">
        <v>162</v>
      </c>
    </row>
    <row r="116" spans="2:8" x14ac:dyDescent="0.25">
      <c r="B116" s="22" t="s">
        <v>426</v>
      </c>
      <c r="C116" s="23" t="s">
        <v>427</v>
      </c>
      <c r="D116" s="186" t="s">
        <v>162</v>
      </c>
      <c r="E116" s="186" t="str">
        <f t="shared" si="3"/>
        <v>--</v>
      </c>
      <c r="F116" s="187" t="str">
        <f t="shared" si="4"/>
        <v>--</v>
      </c>
      <c r="G116" s="201" t="str">
        <f t="shared" si="5"/>
        <v>--</v>
      </c>
      <c r="H116" s="284" t="s">
        <v>162</v>
      </c>
    </row>
    <row r="117" spans="2:8" x14ac:dyDescent="0.25">
      <c r="B117" s="22" t="s">
        <v>428</v>
      </c>
      <c r="C117" s="23" t="s">
        <v>429</v>
      </c>
      <c r="D117" s="186" t="s">
        <v>162</v>
      </c>
      <c r="E117" s="186" t="str">
        <f t="shared" si="3"/>
        <v>--</v>
      </c>
      <c r="F117" s="187" t="str">
        <f t="shared" si="4"/>
        <v>--</v>
      </c>
      <c r="G117" s="201" t="str">
        <f t="shared" si="5"/>
        <v>--</v>
      </c>
      <c r="H117" s="284" t="s">
        <v>162</v>
      </c>
    </row>
    <row r="118" spans="2:8" x14ac:dyDescent="0.25">
      <c r="B118" s="22" t="s">
        <v>430</v>
      </c>
      <c r="C118" s="23" t="s">
        <v>431</v>
      </c>
      <c r="D118" s="186" t="s">
        <v>162</v>
      </c>
      <c r="E118" s="186" t="str">
        <f t="shared" si="3"/>
        <v>--</v>
      </c>
      <c r="F118" s="187" t="str">
        <f t="shared" si="4"/>
        <v>--</v>
      </c>
      <c r="G118" s="201" t="str">
        <f t="shared" si="5"/>
        <v>--</v>
      </c>
      <c r="H118" s="284" t="s">
        <v>162</v>
      </c>
    </row>
    <row r="119" spans="2:8" x14ac:dyDescent="0.25">
      <c r="B119" s="22" t="s">
        <v>432</v>
      </c>
      <c r="C119" s="23" t="s">
        <v>433</v>
      </c>
      <c r="D119" s="186" t="s">
        <v>162</v>
      </c>
      <c r="E119" s="186" t="str">
        <f t="shared" si="3"/>
        <v>--</v>
      </c>
      <c r="F119" s="187" t="str">
        <f t="shared" si="4"/>
        <v>--</v>
      </c>
      <c r="G119" s="201" t="str">
        <f t="shared" si="5"/>
        <v>--</v>
      </c>
      <c r="H119" s="284" t="s">
        <v>162</v>
      </c>
    </row>
    <row r="120" spans="2:8" ht="30" x14ac:dyDescent="0.25">
      <c r="B120" s="22" t="s">
        <v>434</v>
      </c>
      <c r="C120" s="23" t="s">
        <v>435</v>
      </c>
      <c r="D120" s="186" t="s">
        <v>162</v>
      </c>
      <c r="E120" s="186" t="str">
        <f t="shared" si="3"/>
        <v>--</v>
      </c>
      <c r="F120" s="187" t="str">
        <f t="shared" si="4"/>
        <v>--</v>
      </c>
      <c r="G120" s="201" t="str">
        <f t="shared" si="5"/>
        <v>--</v>
      </c>
      <c r="H120" s="284" t="s">
        <v>162</v>
      </c>
    </row>
    <row r="121" spans="2:8" x14ac:dyDescent="0.25">
      <c r="B121" s="22" t="s">
        <v>436</v>
      </c>
      <c r="C121" s="23" t="s">
        <v>437</v>
      </c>
      <c r="D121" s="186" t="s">
        <v>162</v>
      </c>
      <c r="E121" s="186" t="str">
        <f t="shared" si="3"/>
        <v>--</v>
      </c>
      <c r="F121" s="187" t="str">
        <f t="shared" si="4"/>
        <v>--</v>
      </c>
      <c r="G121" s="201" t="str">
        <f t="shared" si="5"/>
        <v>--</v>
      </c>
      <c r="H121" s="284" t="s">
        <v>162</v>
      </c>
    </row>
    <row r="122" spans="2:8" x14ac:dyDescent="0.25">
      <c r="B122" s="22" t="s">
        <v>438</v>
      </c>
      <c r="C122" s="23" t="s">
        <v>439</v>
      </c>
      <c r="D122" s="186" t="s">
        <v>162</v>
      </c>
      <c r="E122" s="186" t="str">
        <f t="shared" si="3"/>
        <v>--</v>
      </c>
      <c r="F122" s="187" t="str">
        <f t="shared" si="4"/>
        <v>--</v>
      </c>
      <c r="G122" s="201" t="str">
        <f t="shared" si="5"/>
        <v>--</v>
      </c>
      <c r="H122" s="284" t="s">
        <v>162</v>
      </c>
    </row>
    <row r="123" spans="2:8" ht="30" x14ac:dyDescent="0.25">
      <c r="B123" s="22" t="s">
        <v>440</v>
      </c>
      <c r="C123" s="23" t="s">
        <v>441</v>
      </c>
      <c r="D123" s="186" t="s">
        <v>162</v>
      </c>
      <c r="E123" s="186" t="str">
        <f t="shared" si="3"/>
        <v>--</v>
      </c>
      <c r="F123" s="187" t="str">
        <f t="shared" si="4"/>
        <v>--</v>
      </c>
      <c r="G123" s="201" t="str">
        <f t="shared" si="5"/>
        <v>--</v>
      </c>
      <c r="H123" s="284" t="s">
        <v>162</v>
      </c>
    </row>
    <row r="124" spans="2:8" x14ac:dyDescent="0.25">
      <c r="B124" s="22" t="s">
        <v>442</v>
      </c>
      <c r="C124" s="23" t="s">
        <v>443</v>
      </c>
      <c r="D124" s="186">
        <v>110</v>
      </c>
      <c r="E124" s="186">
        <f t="shared" si="3"/>
        <v>110</v>
      </c>
      <c r="F124" s="187">
        <f t="shared" si="4"/>
        <v>330</v>
      </c>
      <c r="G124" s="201">
        <f t="shared" si="5"/>
        <v>330</v>
      </c>
      <c r="H124" s="284" t="s">
        <v>162</v>
      </c>
    </row>
    <row r="125" spans="2:8" x14ac:dyDescent="0.25">
      <c r="B125" s="22" t="s">
        <v>444</v>
      </c>
      <c r="C125" s="23" t="s">
        <v>445</v>
      </c>
      <c r="D125" s="186">
        <v>58000</v>
      </c>
      <c r="E125" s="186">
        <f t="shared" si="3"/>
        <v>58000</v>
      </c>
      <c r="F125" s="187">
        <f t="shared" si="4"/>
        <v>174000</v>
      </c>
      <c r="G125" s="201">
        <f t="shared" si="5"/>
        <v>170000</v>
      </c>
      <c r="H125" s="284" t="s">
        <v>162</v>
      </c>
    </row>
    <row r="126" spans="2:8" x14ac:dyDescent="0.25">
      <c r="B126" s="22" t="s">
        <v>446</v>
      </c>
      <c r="C126" s="23" t="s">
        <v>447</v>
      </c>
      <c r="D126" s="191">
        <v>0.21</v>
      </c>
      <c r="E126" s="191">
        <f t="shared" si="3"/>
        <v>0.21</v>
      </c>
      <c r="F126" s="192">
        <f t="shared" si="4"/>
        <v>0.63</v>
      </c>
      <c r="G126" s="204">
        <f t="shared" si="5"/>
        <v>0.63</v>
      </c>
      <c r="H126" s="284" t="s">
        <v>162</v>
      </c>
    </row>
    <row r="127" spans="2:8" x14ac:dyDescent="0.25">
      <c r="B127" s="22" t="s">
        <v>448</v>
      </c>
      <c r="C127" s="23" t="s">
        <v>449</v>
      </c>
      <c r="D127" s="186" t="s">
        <v>162</v>
      </c>
      <c r="E127" s="186" t="str">
        <f t="shared" si="3"/>
        <v>--</v>
      </c>
      <c r="F127" s="187" t="str">
        <f t="shared" si="4"/>
        <v>--</v>
      </c>
      <c r="G127" s="201" t="str">
        <f t="shared" si="5"/>
        <v>--</v>
      </c>
      <c r="H127" s="30">
        <v>1.1000000000000001</v>
      </c>
    </row>
    <row r="128" spans="2:8" x14ac:dyDescent="0.25">
      <c r="B128" s="22" t="s">
        <v>450</v>
      </c>
      <c r="C128" s="23" t="s">
        <v>451</v>
      </c>
      <c r="D128" s="189">
        <v>5.2</v>
      </c>
      <c r="E128" s="189">
        <f t="shared" si="3"/>
        <v>5.2</v>
      </c>
      <c r="F128" s="187">
        <f t="shared" si="4"/>
        <v>15.600000000000001</v>
      </c>
      <c r="G128" s="201">
        <f t="shared" si="5"/>
        <v>16</v>
      </c>
      <c r="H128" s="284">
        <v>2.9</v>
      </c>
    </row>
    <row r="129" spans="2:8" x14ac:dyDescent="0.25">
      <c r="B129" s="22" t="s">
        <v>452</v>
      </c>
      <c r="C129" s="23" t="s">
        <v>453</v>
      </c>
      <c r="D129" s="186">
        <v>2100</v>
      </c>
      <c r="E129" s="186">
        <f t="shared" si="3"/>
        <v>2100</v>
      </c>
      <c r="F129" s="187">
        <f t="shared" si="4"/>
        <v>6300</v>
      </c>
      <c r="G129" s="201">
        <f t="shared" si="5"/>
        <v>6300</v>
      </c>
      <c r="H129" s="284" t="s">
        <v>162</v>
      </c>
    </row>
    <row r="130" spans="2:8" x14ac:dyDescent="0.25">
      <c r="B130" s="22" t="s">
        <v>454</v>
      </c>
      <c r="C130" s="23" t="s">
        <v>455</v>
      </c>
      <c r="D130" s="186">
        <v>16</v>
      </c>
      <c r="E130" s="186">
        <f t="shared" si="3"/>
        <v>16</v>
      </c>
      <c r="F130" s="187">
        <f t="shared" si="4"/>
        <v>48</v>
      </c>
      <c r="G130" s="201">
        <f t="shared" si="5"/>
        <v>48</v>
      </c>
      <c r="H130" s="284" t="s">
        <v>162</v>
      </c>
    </row>
    <row r="131" spans="2:8" x14ac:dyDescent="0.25">
      <c r="B131" s="22" t="s">
        <v>456</v>
      </c>
      <c r="C131" s="23" t="s">
        <v>457</v>
      </c>
      <c r="D131" s="186">
        <v>98</v>
      </c>
      <c r="E131" s="186">
        <f t="shared" si="3"/>
        <v>98</v>
      </c>
      <c r="F131" s="187">
        <f t="shared" si="4"/>
        <v>294</v>
      </c>
      <c r="G131" s="201">
        <f t="shared" si="5"/>
        <v>290</v>
      </c>
      <c r="H131" s="30">
        <v>4.3</v>
      </c>
    </row>
    <row r="132" spans="2:8" x14ac:dyDescent="0.25">
      <c r="B132" s="22" t="s">
        <v>458</v>
      </c>
      <c r="C132" s="23" t="s">
        <v>459</v>
      </c>
      <c r="D132" s="186" t="s">
        <v>162</v>
      </c>
      <c r="E132" s="186" t="str">
        <f t="shared" si="3"/>
        <v>--</v>
      </c>
      <c r="F132" s="187" t="str">
        <f t="shared" si="4"/>
        <v>--</v>
      </c>
      <c r="G132" s="201" t="str">
        <f t="shared" si="5"/>
        <v>--</v>
      </c>
      <c r="H132" s="284">
        <v>0.8</v>
      </c>
    </row>
    <row r="133" spans="2:8" x14ac:dyDescent="0.25">
      <c r="B133" s="22" t="s">
        <v>460</v>
      </c>
      <c r="C133" s="23" t="s">
        <v>461</v>
      </c>
      <c r="D133" s="186">
        <v>3200</v>
      </c>
      <c r="E133" s="186">
        <f t="shared" si="3"/>
        <v>3200</v>
      </c>
      <c r="F133" s="187">
        <f t="shared" si="4"/>
        <v>9600</v>
      </c>
      <c r="G133" s="201">
        <f t="shared" si="5"/>
        <v>9600</v>
      </c>
      <c r="H133" s="30">
        <v>2</v>
      </c>
    </row>
    <row r="134" spans="2:8" x14ac:dyDescent="0.25">
      <c r="B134" s="22" t="s">
        <v>64</v>
      </c>
      <c r="C134" s="23" t="s">
        <v>462</v>
      </c>
      <c r="D134" s="186" t="s">
        <v>162</v>
      </c>
      <c r="E134" s="186" t="str">
        <f t="shared" si="3"/>
        <v>--</v>
      </c>
      <c r="F134" s="187" t="str">
        <f t="shared" si="4"/>
        <v>--</v>
      </c>
      <c r="G134" s="201" t="str">
        <f t="shared" si="5"/>
        <v>--</v>
      </c>
      <c r="H134" s="284">
        <v>0.9</v>
      </c>
    </row>
    <row r="135" spans="2:8" x14ac:dyDescent="0.25">
      <c r="B135" s="22" t="s">
        <v>463</v>
      </c>
      <c r="C135" s="23" t="s">
        <v>464</v>
      </c>
      <c r="D135" s="191">
        <v>0.15</v>
      </c>
      <c r="E135" s="191">
        <f t="shared" si="3"/>
        <v>0.15</v>
      </c>
      <c r="F135" s="195">
        <f t="shared" si="4"/>
        <v>0.44999999999999996</v>
      </c>
      <c r="G135" s="204">
        <f t="shared" si="5"/>
        <v>0.45</v>
      </c>
      <c r="H135" s="284" t="s">
        <v>162</v>
      </c>
    </row>
    <row r="136" spans="2:8" x14ac:dyDescent="0.25">
      <c r="B136" s="22" t="s">
        <v>465</v>
      </c>
      <c r="C136" s="23" t="s">
        <v>466</v>
      </c>
      <c r="D136" s="191" t="s">
        <v>162</v>
      </c>
      <c r="E136" s="186" t="str">
        <f t="shared" ref="E136:E199" si="6">D136</f>
        <v>--</v>
      </c>
      <c r="F136" s="195" t="str">
        <f t="shared" ref="F136:F199" si="7">IF(D136="--", "--", 3*D136)</f>
        <v>--</v>
      </c>
      <c r="G136" s="201" t="str">
        <f t="shared" si="5"/>
        <v>--</v>
      </c>
      <c r="H136" s="284">
        <v>1.4</v>
      </c>
    </row>
    <row r="137" spans="2:8" x14ac:dyDescent="0.25">
      <c r="B137" s="22" t="s">
        <v>467</v>
      </c>
      <c r="C137" s="23" t="s">
        <v>468</v>
      </c>
      <c r="D137" s="189">
        <v>0.3</v>
      </c>
      <c r="E137" s="189">
        <f t="shared" si="6"/>
        <v>0.3</v>
      </c>
      <c r="F137" s="196">
        <f t="shared" si="7"/>
        <v>0.89999999999999991</v>
      </c>
      <c r="G137" s="203">
        <f t="shared" ref="G137:G200" si="8">IF(ISNUMBER(F137)=TRUE,ROUND(F137,2-(1+INT(LOG10(F137)))), F137)</f>
        <v>0.9</v>
      </c>
      <c r="H137" s="284" t="s">
        <v>162</v>
      </c>
    </row>
    <row r="138" spans="2:8" x14ac:dyDescent="0.25">
      <c r="B138" s="22" t="s">
        <v>469</v>
      </c>
      <c r="C138" s="23" t="s">
        <v>470</v>
      </c>
      <c r="D138" s="189">
        <v>0.6</v>
      </c>
      <c r="E138" s="189">
        <f t="shared" si="6"/>
        <v>0.6</v>
      </c>
      <c r="F138" s="196">
        <f t="shared" si="7"/>
        <v>1.7999999999999998</v>
      </c>
      <c r="G138" s="203">
        <f t="shared" si="8"/>
        <v>1.8</v>
      </c>
      <c r="H138" s="284" t="s">
        <v>162</v>
      </c>
    </row>
    <row r="139" spans="2:8" x14ac:dyDescent="0.25">
      <c r="B139" s="22" t="s">
        <v>471</v>
      </c>
      <c r="C139" s="23" t="s">
        <v>472</v>
      </c>
      <c r="D139" s="186">
        <v>28000</v>
      </c>
      <c r="E139" s="186">
        <f t="shared" si="6"/>
        <v>28000</v>
      </c>
      <c r="F139" s="187">
        <f t="shared" si="7"/>
        <v>84000</v>
      </c>
      <c r="G139" s="201">
        <f t="shared" si="8"/>
        <v>84000</v>
      </c>
      <c r="H139" s="284">
        <v>6</v>
      </c>
    </row>
    <row r="140" spans="2:8" ht="30" x14ac:dyDescent="0.25">
      <c r="B140" s="22" t="s">
        <v>473</v>
      </c>
      <c r="C140" s="23" t="s">
        <v>474</v>
      </c>
      <c r="D140" s="186" t="s">
        <v>162</v>
      </c>
      <c r="E140" s="186" t="str">
        <f t="shared" si="6"/>
        <v>--</v>
      </c>
      <c r="F140" s="187" t="str">
        <f t="shared" si="7"/>
        <v>--</v>
      </c>
      <c r="G140" s="201" t="str">
        <f t="shared" si="8"/>
        <v>--</v>
      </c>
      <c r="H140" s="284" t="s">
        <v>162</v>
      </c>
    </row>
    <row r="141" spans="2:8" ht="30" x14ac:dyDescent="0.25">
      <c r="B141" s="22" t="s">
        <v>475</v>
      </c>
      <c r="C141" s="23" t="s">
        <v>476</v>
      </c>
      <c r="D141" s="186" t="s">
        <v>162</v>
      </c>
      <c r="E141" s="186" t="str">
        <f t="shared" si="6"/>
        <v>--</v>
      </c>
      <c r="F141" s="187" t="str">
        <f t="shared" si="7"/>
        <v>--</v>
      </c>
      <c r="G141" s="201" t="str">
        <f t="shared" si="8"/>
        <v>--</v>
      </c>
      <c r="H141" s="284" t="s">
        <v>162</v>
      </c>
    </row>
    <row r="142" spans="2:8" ht="30" x14ac:dyDescent="0.25">
      <c r="B142" s="22" t="s">
        <v>477</v>
      </c>
      <c r="C142" s="23" t="s">
        <v>478</v>
      </c>
      <c r="D142" s="298">
        <v>12</v>
      </c>
      <c r="E142" s="298">
        <f t="shared" si="6"/>
        <v>12</v>
      </c>
      <c r="F142" s="187">
        <f t="shared" si="7"/>
        <v>36</v>
      </c>
      <c r="G142" s="201">
        <f t="shared" si="8"/>
        <v>36</v>
      </c>
      <c r="H142" s="284" t="s">
        <v>162</v>
      </c>
    </row>
    <row r="143" spans="2:8" ht="30" x14ac:dyDescent="0.25">
      <c r="B143" s="22" t="s">
        <v>479</v>
      </c>
      <c r="C143" s="23" t="s">
        <v>480</v>
      </c>
      <c r="D143" s="186" t="s">
        <v>162</v>
      </c>
      <c r="E143" s="186" t="str">
        <f t="shared" si="6"/>
        <v>--</v>
      </c>
      <c r="F143" s="187" t="str">
        <f t="shared" si="7"/>
        <v>--</v>
      </c>
      <c r="G143" s="201" t="str">
        <f t="shared" si="8"/>
        <v>--</v>
      </c>
      <c r="H143" s="284" t="s">
        <v>162</v>
      </c>
    </row>
    <row r="144" spans="2:8" x14ac:dyDescent="0.25">
      <c r="B144" s="22" t="s">
        <v>481</v>
      </c>
      <c r="C144" s="23" t="s">
        <v>482</v>
      </c>
      <c r="D144" s="186" t="s">
        <v>162</v>
      </c>
      <c r="E144" s="186" t="str">
        <f t="shared" si="6"/>
        <v>--</v>
      </c>
      <c r="F144" s="187" t="str">
        <f t="shared" si="7"/>
        <v>--</v>
      </c>
      <c r="G144" s="201" t="str">
        <f t="shared" si="8"/>
        <v>--</v>
      </c>
      <c r="H144" s="284">
        <v>5.3</v>
      </c>
    </row>
    <row r="145" spans="2:8" x14ac:dyDescent="0.25">
      <c r="B145" s="22" t="s">
        <v>483</v>
      </c>
      <c r="C145" s="23" t="s">
        <v>484</v>
      </c>
      <c r="D145" s="186" t="s">
        <v>162</v>
      </c>
      <c r="E145" s="186" t="str">
        <f t="shared" si="6"/>
        <v>--</v>
      </c>
      <c r="F145" s="187" t="str">
        <f t="shared" si="7"/>
        <v>--</v>
      </c>
      <c r="G145" s="201" t="str">
        <f t="shared" si="8"/>
        <v>--</v>
      </c>
      <c r="H145" s="284">
        <v>1.7</v>
      </c>
    </row>
    <row r="146" spans="2:8" x14ac:dyDescent="0.25">
      <c r="B146" s="22" t="s">
        <v>121</v>
      </c>
      <c r="C146" s="23" t="s">
        <v>485</v>
      </c>
      <c r="D146" s="186">
        <v>8000</v>
      </c>
      <c r="E146" s="186">
        <f t="shared" si="6"/>
        <v>8000</v>
      </c>
      <c r="F146" s="187">
        <f t="shared" si="7"/>
        <v>24000</v>
      </c>
      <c r="G146" s="201">
        <f t="shared" si="8"/>
        <v>24000</v>
      </c>
      <c r="H146" s="284" t="s">
        <v>162</v>
      </c>
    </row>
    <row r="147" spans="2:8" x14ac:dyDescent="0.25">
      <c r="B147" s="22" t="s">
        <v>486</v>
      </c>
      <c r="C147" s="23" t="s">
        <v>487</v>
      </c>
      <c r="D147" s="186" t="s">
        <v>162</v>
      </c>
      <c r="E147" s="186" t="str">
        <f t="shared" si="6"/>
        <v>--</v>
      </c>
      <c r="F147" s="187" t="str">
        <f t="shared" si="7"/>
        <v>--</v>
      </c>
      <c r="G147" s="201" t="str">
        <f t="shared" si="8"/>
        <v>--</v>
      </c>
      <c r="H147" s="284" t="s">
        <v>162</v>
      </c>
    </row>
    <row r="148" spans="2:8" x14ac:dyDescent="0.25">
      <c r="B148" s="22" t="s">
        <v>66</v>
      </c>
      <c r="C148" s="23" t="s">
        <v>67</v>
      </c>
      <c r="D148" s="186">
        <v>200</v>
      </c>
      <c r="E148" s="186">
        <f t="shared" si="6"/>
        <v>200</v>
      </c>
      <c r="F148" s="187">
        <f t="shared" si="7"/>
        <v>600</v>
      </c>
      <c r="G148" s="201">
        <f t="shared" si="8"/>
        <v>600</v>
      </c>
      <c r="H148" s="30">
        <v>0.9</v>
      </c>
    </row>
    <row r="149" spans="2:8" x14ac:dyDescent="0.25">
      <c r="B149" s="22" t="s">
        <v>488</v>
      </c>
      <c r="C149" s="23" t="s">
        <v>489</v>
      </c>
      <c r="D149" s="189">
        <v>0.2</v>
      </c>
      <c r="E149" s="189">
        <f t="shared" si="6"/>
        <v>0.2</v>
      </c>
      <c r="F149" s="196">
        <f t="shared" si="7"/>
        <v>0.60000000000000009</v>
      </c>
      <c r="G149" s="203">
        <f t="shared" si="8"/>
        <v>0.6</v>
      </c>
      <c r="H149" s="284" t="s">
        <v>162</v>
      </c>
    </row>
    <row r="150" spans="2:8" x14ac:dyDescent="0.25">
      <c r="B150" s="22" t="s">
        <v>490</v>
      </c>
      <c r="C150" s="23" t="s">
        <v>491</v>
      </c>
      <c r="D150" s="189">
        <v>0.2</v>
      </c>
      <c r="E150" s="189">
        <f t="shared" si="6"/>
        <v>0.2</v>
      </c>
      <c r="F150" s="196">
        <f t="shared" si="7"/>
        <v>0.60000000000000009</v>
      </c>
      <c r="G150" s="203">
        <f t="shared" si="8"/>
        <v>0.6</v>
      </c>
      <c r="H150" s="284" t="s">
        <v>162</v>
      </c>
    </row>
    <row r="151" spans="2:8" x14ac:dyDescent="0.25">
      <c r="B151" s="22" t="s">
        <v>492</v>
      </c>
      <c r="C151" s="23" t="s">
        <v>493</v>
      </c>
      <c r="D151" s="186">
        <v>86</v>
      </c>
      <c r="E151" s="186">
        <f t="shared" si="6"/>
        <v>86</v>
      </c>
      <c r="F151" s="187">
        <f t="shared" si="7"/>
        <v>258</v>
      </c>
      <c r="G151" s="201">
        <f t="shared" si="8"/>
        <v>260</v>
      </c>
      <c r="H151" s="284" t="s">
        <v>162</v>
      </c>
    </row>
    <row r="152" spans="2:8" x14ac:dyDescent="0.25">
      <c r="B152" s="22" t="s">
        <v>494</v>
      </c>
      <c r="C152" s="23" t="s">
        <v>495</v>
      </c>
      <c r="D152" s="186" t="s">
        <v>162</v>
      </c>
      <c r="E152" s="186" t="str">
        <f t="shared" si="6"/>
        <v>--</v>
      </c>
      <c r="F152" s="187" t="str">
        <f t="shared" si="7"/>
        <v>--</v>
      </c>
      <c r="G152" s="201" t="str">
        <f t="shared" si="8"/>
        <v>--</v>
      </c>
      <c r="H152" s="197">
        <v>1.8</v>
      </c>
    </row>
    <row r="153" spans="2:8" x14ac:dyDescent="0.25">
      <c r="B153" s="22" t="s">
        <v>496</v>
      </c>
      <c r="C153" s="23" t="s">
        <v>497</v>
      </c>
      <c r="D153" s="186" t="s">
        <v>162</v>
      </c>
      <c r="E153" s="186" t="str">
        <f t="shared" si="6"/>
        <v>--</v>
      </c>
      <c r="F153" s="187" t="str">
        <f t="shared" si="7"/>
        <v>--</v>
      </c>
      <c r="G153" s="201" t="str">
        <f t="shared" si="8"/>
        <v>--</v>
      </c>
      <c r="H153" s="284">
        <v>2.6</v>
      </c>
    </row>
    <row r="154" spans="2:8" x14ac:dyDescent="0.25">
      <c r="B154" s="22" t="s">
        <v>498</v>
      </c>
      <c r="C154" s="23" t="s">
        <v>499</v>
      </c>
      <c r="D154" s="186" t="s">
        <v>162</v>
      </c>
      <c r="E154" s="186" t="str">
        <f t="shared" si="6"/>
        <v>--</v>
      </c>
      <c r="F154" s="187" t="str">
        <f t="shared" si="7"/>
        <v>--</v>
      </c>
      <c r="G154" s="201" t="str">
        <f t="shared" si="8"/>
        <v>--</v>
      </c>
      <c r="H154" s="284" t="s">
        <v>162</v>
      </c>
    </row>
    <row r="155" spans="2:8" x14ac:dyDescent="0.25">
      <c r="B155" s="22" t="s">
        <v>500</v>
      </c>
      <c r="C155" s="23" t="s">
        <v>501</v>
      </c>
      <c r="D155" s="186" t="s">
        <v>162</v>
      </c>
      <c r="E155" s="186" t="str">
        <f t="shared" si="6"/>
        <v>--</v>
      </c>
      <c r="F155" s="187" t="str">
        <f t="shared" si="7"/>
        <v>--</v>
      </c>
      <c r="G155" s="201" t="str">
        <f t="shared" si="8"/>
        <v>--</v>
      </c>
      <c r="H155" s="284" t="s">
        <v>162</v>
      </c>
    </row>
    <row r="156" spans="2:8" x14ac:dyDescent="0.25">
      <c r="B156" s="22" t="s">
        <v>502</v>
      </c>
      <c r="C156" s="23" t="s">
        <v>503</v>
      </c>
      <c r="D156" s="186" t="s">
        <v>162</v>
      </c>
      <c r="E156" s="186" t="str">
        <f t="shared" si="6"/>
        <v>--</v>
      </c>
      <c r="F156" s="187" t="str">
        <f t="shared" si="7"/>
        <v>--</v>
      </c>
      <c r="G156" s="201" t="str">
        <f t="shared" si="8"/>
        <v>--</v>
      </c>
      <c r="H156" s="284" t="s">
        <v>162</v>
      </c>
    </row>
    <row r="157" spans="2:8" x14ac:dyDescent="0.25">
      <c r="B157" s="22" t="s">
        <v>504</v>
      </c>
      <c r="C157" s="23" t="s">
        <v>505</v>
      </c>
      <c r="D157" s="186" t="s">
        <v>162</v>
      </c>
      <c r="E157" s="186" t="str">
        <f t="shared" si="6"/>
        <v>--</v>
      </c>
      <c r="F157" s="187" t="str">
        <f t="shared" si="7"/>
        <v>--</v>
      </c>
      <c r="G157" s="201" t="str">
        <f t="shared" si="8"/>
        <v>--</v>
      </c>
      <c r="H157" s="284" t="s">
        <v>162</v>
      </c>
    </row>
    <row r="158" spans="2:8" x14ac:dyDescent="0.25">
      <c r="B158" s="22" t="s">
        <v>506</v>
      </c>
      <c r="C158" s="23" t="s">
        <v>507</v>
      </c>
      <c r="D158" s="186" t="s">
        <v>162</v>
      </c>
      <c r="E158" s="186" t="str">
        <f t="shared" si="6"/>
        <v>--</v>
      </c>
      <c r="F158" s="187" t="str">
        <f t="shared" si="7"/>
        <v>--</v>
      </c>
      <c r="G158" s="201" t="str">
        <f t="shared" si="8"/>
        <v>--</v>
      </c>
      <c r="H158" s="284" t="s">
        <v>162</v>
      </c>
    </row>
    <row r="159" spans="2:8" x14ac:dyDescent="0.25">
      <c r="B159" s="22" t="s">
        <v>508</v>
      </c>
      <c r="C159" s="23" t="s">
        <v>509</v>
      </c>
      <c r="D159" s="186" t="s">
        <v>162</v>
      </c>
      <c r="E159" s="186" t="str">
        <f t="shared" si="6"/>
        <v>--</v>
      </c>
      <c r="F159" s="187" t="str">
        <f t="shared" si="7"/>
        <v>--</v>
      </c>
      <c r="G159" s="201" t="str">
        <f t="shared" si="8"/>
        <v>--</v>
      </c>
      <c r="H159" s="284" t="s">
        <v>162</v>
      </c>
    </row>
    <row r="160" spans="2:8" x14ac:dyDescent="0.25">
      <c r="B160" s="22" t="s">
        <v>510</v>
      </c>
      <c r="C160" s="23" t="s">
        <v>511</v>
      </c>
      <c r="D160" s="186" t="s">
        <v>162</v>
      </c>
      <c r="E160" s="186" t="str">
        <f t="shared" si="6"/>
        <v>--</v>
      </c>
      <c r="F160" s="187" t="str">
        <f t="shared" si="7"/>
        <v>--</v>
      </c>
      <c r="G160" s="201" t="str">
        <f t="shared" si="8"/>
        <v>--</v>
      </c>
      <c r="H160" s="284" t="s">
        <v>162</v>
      </c>
    </row>
    <row r="161" spans="2:8" x14ac:dyDescent="0.25">
      <c r="B161" s="22" t="s">
        <v>512</v>
      </c>
      <c r="C161" s="23" t="s">
        <v>513</v>
      </c>
      <c r="D161" s="186" t="s">
        <v>162</v>
      </c>
      <c r="E161" s="186" t="str">
        <f t="shared" si="6"/>
        <v>--</v>
      </c>
      <c r="F161" s="187" t="str">
        <f t="shared" si="7"/>
        <v>--</v>
      </c>
      <c r="G161" s="201" t="str">
        <f t="shared" si="8"/>
        <v>--</v>
      </c>
      <c r="H161" s="284" t="s">
        <v>162</v>
      </c>
    </row>
    <row r="162" spans="2:8" x14ac:dyDescent="0.25">
      <c r="B162" s="22" t="s">
        <v>514</v>
      </c>
      <c r="C162" s="23" t="s">
        <v>515</v>
      </c>
      <c r="D162" s="186" t="s">
        <v>162</v>
      </c>
      <c r="E162" s="186" t="str">
        <f t="shared" si="6"/>
        <v>--</v>
      </c>
      <c r="F162" s="187" t="str">
        <f t="shared" si="7"/>
        <v>--</v>
      </c>
      <c r="G162" s="201" t="str">
        <f t="shared" si="8"/>
        <v>--</v>
      </c>
      <c r="H162" s="284" t="s">
        <v>162</v>
      </c>
    </row>
    <row r="163" spans="2:8" x14ac:dyDescent="0.25">
      <c r="B163" s="22" t="s">
        <v>516</v>
      </c>
      <c r="C163" s="23" t="s">
        <v>517</v>
      </c>
      <c r="D163" s="186" t="s">
        <v>162</v>
      </c>
      <c r="E163" s="186" t="str">
        <f t="shared" si="6"/>
        <v>--</v>
      </c>
      <c r="F163" s="187" t="str">
        <f t="shared" si="7"/>
        <v>--</v>
      </c>
      <c r="G163" s="201" t="str">
        <f t="shared" si="8"/>
        <v>--</v>
      </c>
      <c r="H163" s="284" t="s">
        <v>162</v>
      </c>
    </row>
    <row r="164" spans="2:8" x14ac:dyDescent="0.25">
      <c r="B164" s="22" t="s">
        <v>518</v>
      </c>
      <c r="C164" s="23" t="s">
        <v>519</v>
      </c>
      <c r="D164" s="186">
        <v>120</v>
      </c>
      <c r="E164" s="186">
        <f t="shared" si="6"/>
        <v>120</v>
      </c>
      <c r="F164" s="187">
        <f t="shared" si="7"/>
        <v>360</v>
      </c>
      <c r="G164" s="201">
        <f t="shared" si="8"/>
        <v>360</v>
      </c>
      <c r="H164" s="284" t="s">
        <v>162</v>
      </c>
    </row>
    <row r="165" spans="2:8" x14ac:dyDescent="0.25">
      <c r="B165" s="22" t="s">
        <v>520</v>
      </c>
      <c r="C165" s="23" t="s">
        <v>521</v>
      </c>
      <c r="D165" s="191">
        <v>0.02</v>
      </c>
      <c r="E165" s="191">
        <f t="shared" si="6"/>
        <v>0.02</v>
      </c>
      <c r="F165" s="195">
        <f t="shared" si="7"/>
        <v>0.06</v>
      </c>
      <c r="G165" s="204">
        <f t="shared" si="8"/>
        <v>0.06</v>
      </c>
      <c r="H165" s="284" t="s">
        <v>162</v>
      </c>
    </row>
    <row r="166" spans="2:8" x14ac:dyDescent="0.25">
      <c r="B166" s="22" t="s">
        <v>522</v>
      </c>
      <c r="C166" s="23" t="s">
        <v>523</v>
      </c>
      <c r="D166" s="186" t="s">
        <v>162</v>
      </c>
      <c r="E166" s="186" t="str">
        <f t="shared" si="6"/>
        <v>--</v>
      </c>
      <c r="F166" s="187" t="str">
        <f t="shared" si="7"/>
        <v>--</v>
      </c>
      <c r="G166" s="201" t="str">
        <f t="shared" si="8"/>
        <v>--</v>
      </c>
      <c r="H166" s="284" t="s">
        <v>162</v>
      </c>
    </row>
    <row r="167" spans="2:8" x14ac:dyDescent="0.25">
      <c r="B167" s="22" t="s">
        <v>524</v>
      </c>
      <c r="C167" s="23" t="s">
        <v>525</v>
      </c>
      <c r="D167" s="186">
        <v>5800</v>
      </c>
      <c r="E167" s="186">
        <f t="shared" si="6"/>
        <v>5800</v>
      </c>
      <c r="F167" s="187">
        <f t="shared" si="7"/>
        <v>17400</v>
      </c>
      <c r="G167" s="201">
        <f t="shared" si="8"/>
        <v>17000</v>
      </c>
      <c r="H167" s="284">
        <v>1.8</v>
      </c>
    </row>
    <row r="168" spans="2:8" x14ac:dyDescent="0.25">
      <c r="B168" s="22" t="s">
        <v>526</v>
      </c>
      <c r="C168" s="23" t="s">
        <v>527</v>
      </c>
      <c r="D168" s="186">
        <v>4</v>
      </c>
      <c r="E168" s="186">
        <f t="shared" si="6"/>
        <v>4</v>
      </c>
      <c r="F168" s="187">
        <f t="shared" si="7"/>
        <v>12</v>
      </c>
      <c r="G168" s="201">
        <f t="shared" si="8"/>
        <v>12</v>
      </c>
      <c r="H168" s="284" t="s">
        <v>162</v>
      </c>
    </row>
    <row r="169" spans="2:8" x14ac:dyDescent="0.25">
      <c r="B169" s="22" t="s">
        <v>528</v>
      </c>
      <c r="C169" s="23" t="s">
        <v>529</v>
      </c>
      <c r="D169" s="186" t="s">
        <v>162</v>
      </c>
      <c r="E169" s="186" t="str">
        <f t="shared" si="6"/>
        <v>--</v>
      </c>
      <c r="F169" s="187" t="str">
        <f t="shared" si="7"/>
        <v>--</v>
      </c>
      <c r="G169" s="201" t="str">
        <f t="shared" si="8"/>
        <v>--</v>
      </c>
      <c r="H169" s="284">
        <v>1.79</v>
      </c>
    </row>
    <row r="170" spans="2:8" x14ac:dyDescent="0.25">
      <c r="B170" s="22" t="s">
        <v>530</v>
      </c>
      <c r="C170" s="23" t="s">
        <v>531</v>
      </c>
      <c r="D170" s="186" t="s">
        <v>162</v>
      </c>
      <c r="E170" s="186" t="str">
        <f t="shared" si="6"/>
        <v>--</v>
      </c>
      <c r="F170" s="187" t="str">
        <f t="shared" si="7"/>
        <v>--</v>
      </c>
      <c r="G170" s="201" t="str">
        <f t="shared" si="8"/>
        <v>--</v>
      </c>
      <c r="H170" s="284" t="s">
        <v>162</v>
      </c>
    </row>
    <row r="171" spans="2:8" x14ac:dyDescent="0.25">
      <c r="B171" s="22" t="s">
        <v>532</v>
      </c>
      <c r="C171" s="23" t="s">
        <v>533</v>
      </c>
      <c r="D171" s="186">
        <v>20</v>
      </c>
      <c r="E171" s="186">
        <f t="shared" si="6"/>
        <v>20</v>
      </c>
      <c r="F171" s="187">
        <f t="shared" si="7"/>
        <v>60</v>
      </c>
      <c r="G171" s="201">
        <f t="shared" si="8"/>
        <v>60</v>
      </c>
      <c r="H171" s="284" t="s">
        <v>162</v>
      </c>
    </row>
    <row r="172" spans="2:8" x14ac:dyDescent="0.25">
      <c r="B172" s="22" t="s">
        <v>534</v>
      </c>
      <c r="C172" s="23" t="s">
        <v>535</v>
      </c>
      <c r="D172" s="186" t="s">
        <v>162</v>
      </c>
      <c r="E172" s="186" t="str">
        <f t="shared" si="6"/>
        <v>--</v>
      </c>
      <c r="F172" s="187" t="str">
        <f t="shared" si="7"/>
        <v>--</v>
      </c>
      <c r="G172" s="201" t="str">
        <f t="shared" si="8"/>
        <v>--</v>
      </c>
      <c r="H172" s="284" t="s">
        <v>162</v>
      </c>
    </row>
    <row r="173" spans="2:8" ht="30" x14ac:dyDescent="0.25">
      <c r="B173" s="22" t="s">
        <v>536</v>
      </c>
      <c r="C173" s="23" t="s">
        <v>537</v>
      </c>
      <c r="D173" s="298">
        <v>6</v>
      </c>
      <c r="E173" s="298">
        <f t="shared" si="6"/>
        <v>6</v>
      </c>
      <c r="F173" s="187">
        <f t="shared" si="7"/>
        <v>18</v>
      </c>
      <c r="G173" s="201">
        <f t="shared" si="8"/>
        <v>18</v>
      </c>
      <c r="H173" s="284" t="s">
        <v>162</v>
      </c>
    </row>
    <row r="174" spans="2:8" x14ac:dyDescent="0.25">
      <c r="B174" s="22" t="s">
        <v>538</v>
      </c>
      <c r="C174" s="23" t="s">
        <v>539</v>
      </c>
      <c r="D174" s="186" t="s">
        <v>162</v>
      </c>
      <c r="E174" s="186" t="str">
        <f t="shared" si="6"/>
        <v>--</v>
      </c>
      <c r="F174" s="187" t="str">
        <f t="shared" si="7"/>
        <v>--</v>
      </c>
      <c r="G174" s="201" t="str">
        <f t="shared" si="8"/>
        <v>--</v>
      </c>
      <c r="H174" s="284" t="s">
        <v>162</v>
      </c>
    </row>
    <row r="175" spans="2:8" ht="30" x14ac:dyDescent="0.25">
      <c r="B175" s="22" t="s">
        <v>540</v>
      </c>
      <c r="C175" s="23" t="s">
        <v>541</v>
      </c>
      <c r="D175" s="186" t="s">
        <v>162</v>
      </c>
      <c r="E175" s="186" t="str">
        <f t="shared" si="6"/>
        <v>--</v>
      </c>
      <c r="F175" s="187" t="str">
        <f t="shared" si="7"/>
        <v>--</v>
      </c>
      <c r="G175" s="201" t="str">
        <f t="shared" si="8"/>
        <v>--</v>
      </c>
      <c r="H175" s="284" t="s">
        <v>162</v>
      </c>
    </row>
    <row r="176" spans="2:8" ht="30" x14ac:dyDescent="0.25">
      <c r="B176" s="22" t="s">
        <v>542</v>
      </c>
      <c r="C176" s="23" t="s">
        <v>543</v>
      </c>
      <c r="D176" s="186" t="s">
        <v>162</v>
      </c>
      <c r="E176" s="186" t="str">
        <f t="shared" si="6"/>
        <v>--</v>
      </c>
      <c r="F176" s="187" t="str">
        <f t="shared" si="7"/>
        <v>--</v>
      </c>
      <c r="G176" s="201" t="str">
        <f t="shared" si="8"/>
        <v>--</v>
      </c>
      <c r="H176" s="284" t="s">
        <v>162</v>
      </c>
    </row>
    <row r="177" spans="2:8" ht="30" x14ac:dyDescent="0.25">
      <c r="B177" s="22" t="s">
        <v>544</v>
      </c>
      <c r="C177" s="23" t="s">
        <v>545</v>
      </c>
      <c r="D177" s="186" t="s">
        <v>162</v>
      </c>
      <c r="E177" s="186" t="str">
        <f t="shared" si="6"/>
        <v>--</v>
      </c>
      <c r="F177" s="187" t="str">
        <f t="shared" si="7"/>
        <v>--</v>
      </c>
      <c r="G177" s="201" t="str">
        <f t="shared" si="8"/>
        <v>--</v>
      </c>
      <c r="H177" s="284" t="s">
        <v>162</v>
      </c>
    </row>
    <row r="178" spans="2:8" ht="30" x14ac:dyDescent="0.25">
      <c r="B178" s="22" t="s">
        <v>546</v>
      </c>
      <c r="C178" s="23" t="s">
        <v>547</v>
      </c>
      <c r="D178" s="186" t="s">
        <v>162</v>
      </c>
      <c r="E178" s="186" t="str">
        <f t="shared" si="6"/>
        <v>--</v>
      </c>
      <c r="F178" s="187" t="str">
        <f t="shared" si="7"/>
        <v>--</v>
      </c>
      <c r="G178" s="201" t="str">
        <f t="shared" si="8"/>
        <v>--</v>
      </c>
      <c r="H178" s="284" t="s">
        <v>162</v>
      </c>
    </row>
    <row r="179" spans="2:8" ht="30" x14ac:dyDescent="0.25">
      <c r="B179" s="22" t="s">
        <v>548</v>
      </c>
      <c r="C179" s="23" t="s">
        <v>549</v>
      </c>
      <c r="D179" s="186" t="s">
        <v>162</v>
      </c>
      <c r="E179" s="186" t="str">
        <f t="shared" si="6"/>
        <v>--</v>
      </c>
      <c r="F179" s="187" t="str">
        <f t="shared" si="7"/>
        <v>--</v>
      </c>
      <c r="G179" s="201" t="str">
        <f t="shared" si="8"/>
        <v>--</v>
      </c>
      <c r="H179" s="284" t="s">
        <v>162</v>
      </c>
    </row>
    <row r="180" spans="2:8" ht="30" x14ac:dyDescent="0.25">
      <c r="B180" s="22" t="s">
        <v>550</v>
      </c>
      <c r="C180" s="23" t="s">
        <v>551</v>
      </c>
      <c r="D180" s="186" t="s">
        <v>162</v>
      </c>
      <c r="E180" s="186" t="str">
        <f t="shared" si="6"/>
        <v>--</v>
      </c>
      <c r="F180" s="187" t="str">
        <f t="shared" si="7"/>
        <v>--</v>
      </c>
      <c r="G180" s="201" t="str">
        <f t="shared" si="8"/>
        <v>--</v>
      </c>
      <c r="H180" s="284" t="s">
        <v>162</v>
      </c>
    </row>
    <row r="181" spans="2:8" ht="30" x14ac:dyDescent="0.25">
      <c r="B181" s="22" t="s">
        <v>552</v>
      </c>
      <c r="C181" s="23" t="s">
        <v>553</v>
      </c>
      <c r="D181" s="186" t="s">
        <v>162</v>
      </c>
      <c r="E181" s="186" t="str">
        <f t="shared" si="6"/>
        <v>--</v>
      </c>
      <c r="F181" s="187" t="str">
        <f t="shared" si="7"/>
        <v>--</v>
      </c>
      <c r="G181" s="201" t="str">
        <f t="shared" si="8"/>
        <v>--</v>
      </c>
      <c r="H181" s="284" t="s">
        <v>162</v>
      </c>
    </row>
    <row r="182" spans="2:8" ht="30" x14ac:dyDescent="0.25">
      <c r="B182" s="22" t="s">
        <v>554</v>
      </c>
      <c r="C182" s="23" t="s">
        <v>555</v>
      </c>
      <c r="D182" s="186" t="s">
        <v>162</v>
      </c>
      <c r="E182" s="186" t="str">
        <f t="shared" si="6"/>
        <v>--</v>
      </c>
      <c r="F182" s="187" t="str">
        <f t="shared" si="7"/>
        <v>--</v>
      </c>
      <c r="G182" s="201" t="str">
        <f t="shared" si="8"/>
        <v>--</v>
      </c>
      <c r="H182" s="284" t="s">
        <v>162</v>
      </c>
    </row>
    <row r="183" spans="2:8" ht="30" x14ac:dyDescent="0.25">
      <c r="B183" s="22" t="s">
        <v>556</v>
      </c>
      <c r="C183" s="23" t="s">
        <v>557</v>
      </c>
      <c r="D183" s="186" t="s">
        <v>162</v>
      </c>
      <c r="E183" s="186" t="str">
        <f t="shared" si="6"/>
        <v>--</v>
      </c>
      <c r="F183" s="187" t="str">
        <f t="shared" si="7"/>
        <v>--</v>
      </c>
      <c r="G183" s="201" t="str">
        <f t="shared" si="8"/>
        <v>--</v>
      </c>
      <c r="H183" s="284" t="s">
        <v>162</v>
      </c>
    </row>
    <row r="184" spans="2:8" ht="30" x14ac:dyDescent="0.25">
      <c r="B184" s="22" t="s">
        <v>558</v>
      </c>
      <c r="C184" s="23" t="s">
        <v>559</v>
      </c>
      <c r="D184" s="186" t="s">
        <v>162</v>
      </c>
      <c r="E184" s="186" t="str">
        <f t="shared" si="6"/>
        <v>--</v>
      </c>
      <c r="F184" s="187" t="str">
        <f t="shared" si="7"/>
        <v>--</v>
      </c>
      <c r="G184" s="201" t="str">
        <f t="shared" si="8"/>
        <v>--</v>
      </c>
      <c r="H184" s="284" t="s">
        <v>162</v>
      </c>
    </row>
    <row r="185" spans="2:8" ht="30" x14ac:dyDescent="0.25">
      <c r="B185" s="22" t="s">
        <v>560</v>
      </c>
      <c r="C185" s="23" t="s">
        <v>561</v>
      </c>
      <c r="D185" s="186" t="s">
        <v>162</v>
      </c>
      <c r="E185" s="186" t="str">
        <f t="shared" si="6"/>
        <v>--</v>
      </c>
      <c r="F185" s="187" t="str">
        <f t="shared" si="7"/>
        <v>--</v>
      </c>
      <c r="G185" s="201" t="str">
        <f t="shared" si="8"/>
        <v>--</v>
      </c>
      <c r="H185" s="284" t="s">
        <v>162</v>
      </c>
    </row>
    <row r="186" spans="2:8" ht="30" x14ac:dyDescent="0.25">
      <c r="B186" s="22" t="s">
        <v>562</v>
      </c>
      <c r="C186" s="23" t="s">
        <v>563</v>
      </c>
      <c r="D186" s="186" t="s">
        <v>162</v>
      </c>
      <c r="E186" s="186" t="str">
        <f t="shared" si="6"/>
        <v>--</v>
      </c>
      <c r="F186" s="187" t="str">
        <f t="shared" si="7"/>
        <v>--</v>
      </c>
      <c r="G186" s="201" t="str">
        <f t="shared" si="8"/>
        <v>--</v>
      </c>
      <c r="H186" s="284" t="s">
        <v>162</v>
      </c>
    </row>
    <row r="187" spans="2:8" ht="30" x14ac:dyDescent="0.25">
      <c r="B187" s="22" t="s">
        <v>564</v>
      </c>
      <c r="C187" s="23" t="s">
        <v>565</v>
      </c>
      <c r="D187" s="186" t="s">
        <v>162</v>
      </c>
      <c r="E187" s="186" t="str">
        <f t="shared" si="6"/>
        <v>--</v>
      </c>
      <c r="F187" s="187" t="str">
        <f t="shared" si="7"/>
        <v>--</v>
      </c>
      <c r="G187" s="201" t="str">
        <f t="shared" si="8"/>
        <v>--</v>
      </c>
      <c r="H187" s="284" t="s">
        <v>162</v>
      </c>
    </row>
    <row r="188" spans="2:8" ht="45" x14ac:dyDescent="0.25">
      <c r="B188" s="22" t="s">
        <v>566</v>
      </c>
      <c r="C188" s="23" t="s">
        <v>567</v>
      </c>
      <c r="D188" s="186" t="s">
        <v>162</v>
      </c>
      <c r="E188" s="186" t="str">
        <f t="shared" si="6"/>
        <v>--</v>
      </c>
      <c r="F188" s="187" t="str">
        <f t="shared" si="7"/>
        <v>--</v>
      </c>
      <c r="G188" s="201" t="str">
        <f t="shared" si="8"/>
        <v>--</v>
      </c>
      <c r="H188" s="284" t="s">
        <v>162</v>
      </c>
    </row>
    <row r="189" spans="2:8" ht="30" x14ac:dyDescent="0.25">
      <c r="B189" s="22" t="s">
        <v>568</v>
      </c>
      <c r="C189" s="23" t="s">
        <v>569</v>
      </c>
      <c r="D189" s="186" t="s">
        <v>162</v>
      </c>
      <c r="E189" s="186" t="str">
        <f t="shared" si="6"/>
        <v>--</v>
      </c>
      <c r="F189" s="187" t="str">
        <f t="shared" si="7"/>
        <v>--</v>
      </c>
      <c r="G189" s="201" t="str">
        <f t="shared" si="8"/>
        <v>--</v>
      </c>
      <c r="H189" s="284" t="s">
        <v>162</v>
      </c>
    </row>
    <row r="190" spans="2:8" ht="30" x14ac:dyDescent="0.25">
      <c r="B190" s="22" t="s">
        <v>570</v>
      </c>
      <c r="C190" s="23" t="s">
        <v>571</v>
      </c>
      <c r="D190" s="186" t="s">
        <v>162</v>
      </c>
      <c r="E190" s="186" t="str">
        <f t="shared" si="6"/>
        <v>--</v>
      </c>
      <c r="F190" s="187" t="str">
        <f t="shared" si="7"/>
        <v>--</v>
      </c>
      <c r="G190" s="201" t="str">
        <f t="shared" si="8"/>
        <v>--</v>
      </c>
      <c r="H190" s="284" t="s">
        <v>162</v>
      </c>
    </row>
    <row r="191" spans="2:8" ht="30" x14ac:dyDescent="0.25">
      <c r="B191" s="22" t="s">
        <v>572</v>
      </c>
      <c r="C191" s="23" t="s">
        <v>573</v>
      </c>
      <c r="D191" s="186" t="s">
        <v>162</v>
      </c>
      <c r="E191" s="186" t="str">
        <f t="shared" si="6"/>
        <v>--</v>
      </c>
      <c r="F191" s="187" t="str">
        <f t="shared" si="7"/>
        <v>--</v>
      </c>
      <c r="G191" s="201" t="str">
        <f t="shared" si="8"/>
        <v>--</v>
      </c>
      <c r="H191" s="284" t="s">
        <v>162</v>
      </c>
    </row>
    <row r="192" spans="2:8" ht="30" x14ac:dyDescent="0.25">
      <c r="B192" s="22" t="s">
        <v>574</v>
      </c>
      <c r="C192" s="23" t="s">
        <v>575</v>
      </c>
      <c r="D192" s="186" t="s">
        <v>162</v>
      </c>
      <c r="E192" s="186" t="str">
        <f t="shared" si="6"/>
        <v>--</v>
      </c>
      <c r="F192" s="187" t="str">
        <f t="shared" si="7"/>
        <v>--</v>
      </c>
      <c r="G192" s="201" t="str">
        <f t="shared" si="8"/>
        <v>--</v>
      </c>
      <c r="H192" s="284" t="s">
        <v>162</v>
      </c>
    </row>
    <row r="193" spans="2:8" ht="30" x14ac:dyDescent="0.25">
      <c r="B193" s="22" t="s">
        <v>576</v>
      </c>
      <c r="C193" s="23" t="s">
        <v>577</v>
      </c>
      <c r="D193" s="186" t="s">
        <v>162</v>
      </c>
      <c r="E193" s="186" t="str">
        <f t="shared" si="6"/>
        <v>--</v>
      </c>
      <c r="F193" s="187" t="str">
        <f t="shared" si="7"/>
        <v>--</v>
      </c>
      <c r="G193" s="201" t="str">
        <f t="shared" si="8"/>
        <v>--</v>
      </c>
      <c r="H193" s="284" t="s">
        <v>162</v>
      </c>
    </row>
    <row r="194" spans="2:8" ht="16.5" customHeight="1" x14ac:dyDescent="0.25">
      <c r="B194" s="22" t="s">
        <v>578</v>
      </c>
      <c r="C194" s="23" t="s">
        <v>579</v>
      </c>
      <c r="D194" s="186" t="s">
        <v>162</v>
      </c>
      <c r="E194" s="186" t="str">
        <f t="shared" si="6"/>
        <v>--</v>
      </c>
      <c r="F194" s="187" t="str">
        <f t="shared" si="7"/>
        <v>--</v>
      </c>
      <c r="G194" s="201" t="str">
        <f t="shared" si="8"/>
        <v>--</v>
      </c>
      <c r="H194" s="284" t="s">
        <v>162</v>
      </c>
    </row>
    <row r="195" spans="2:8" ht="30" x14ac:dyDescent="0.25">
      <c r="B195" s="22" t="s">
        <v>580</v>
      </c>
      <c r="C195" s="23" t="s">
        <v>581</v>
      </c>
      <c r="D195" s="186" t="s">
        <v>162</v>
      </c>
      <c r="E195" s="186" t="str">
        <f t="shared" si="6"/>
        <v>--</v>
      </c>
      <c r="F195" s="187" t="str">
        <f t="shared" si="7"/>
        <v>--</v>
      </c>
      <c r="G195" s="201" t="str">
        <f t="shared" si="8"/>
        <v>--</v>
      </c>
      <c r="H195" s="284" t="s">
        <v>162</v>
      </c>
    </row>
    <row r="196" spans="2:8" ht="30" x14ac:dyDescent="0.25">
      <c r="B196" s="22" t="s">
        <v>582</v>
      </c>
      <c r="C196" s="23" t="s">
        <v>583</v>
      </c>
      <c r="D196" s="186" t="s">
        <v>162</v>
      </c>
      <c r="E196" s="186" t="str">
        <f t="shared" si="6"/>
        <v>--</v>
      </c>
      <c r="F196" s="187" t="str">
        <f t="shared" si="7"/>
        <v>--</v>
      </c>
      <c r="G196" s="201" t="str">
        <f t="shared" si="8"/>
        <v>--</v>
      </c>
      <c r="H196" s="284" t="s">
        <v>162</v>
      </c>
    </row>
    <row r="197" spans="2:8" ht="30" x14ac:dyDescent="0.25">
      <c r="B197" s="22" t="s">
        <v>584</v>
      </c>
      <c r="C197" s="23" t="s">
        <v>585</v>
      </c>
      <c r="D197" s="186" t="s">
        <v>162</v>
      </c>
      <c r="E197" s="186" t="str">
        <f t="shared" si="6"/>
        <v>--</v>
      </c>
      <c r="F197" s="187" t="str">
        <f t="shared" si="7"/>
        <v>--</v>
      </c>
      <c r="G197" s="201" t="str">
        <f t="shared" si="8"/>
        <v>--</v>
      </c>
      <c r="H197" s="284" t="s">
        <v>162</v>
      </c>
    </row>
    <row r="198" spans="2:8" ht="30" x14ac:dyDescent="0.25">
      <c r="B198" s="22" t="s">
        <v>586</v>
      </c>
      <c r="C198" s="23" t="s">
        <v>587</v>
      </c>
      <c r="D198" s="186" t="s">
        <v>162</v>
      </c>
      <c r="E198" s="186" t="str">
        <f t="shared" si="6"/>
        <v>--</v>
      </c>
      <c r="F198" s="187" t="str">
        <f t="shared" si="7"/>
        <v>--</v>
      </c>
      <c r="G198" s="201" t="str">
        <f t="shared" si="8"/>
        <v>--</v>
      </c>
      <c r="H198" s="284" t="s">
        <v>162</v>
      </c>
    </row>
    <row r="199" spans="2:8" ht="30" x14ac:dyDescent="0.25">
      <c r="B199" s="22" t="s">
        <v>588</v>
      </c>
      <c r="C199" s="23" t="s">
        <v>589</v>
      </c>
      <c r="D199" s="186" t="s">
        <v>162</v>
      </c>
      <c r="E199" s="186" t="str">
        <f t="shared" si="6"/>
        <v>--</v>
      </c>
      <c r="F199" s="187" t="str">
        <f t="shared" si="7"/>
        <v>--</v>
      </c>
      <c r="G199" s="201" t="str">
        <f t="shared" si="8"/>
        <v>--</v>
      </c>
      <c r="H199" s="284" t="s">
        <v>162</v>
      </c>
    </row>
    <row r="200" spans="2:8" ht="30" x14ac:dyDescent="0.25">
      <c r="B200" s="22" t="s">
        <v>590</v>
      </c>
      <c r="C200" s="23" t="s">
        <v>591</v>
      </c>
      <c r="D200" s="186" t="s">
        <v>162</v>
      </c>
      <c r="E200" s="186" t="str">
        <f t="shared" ref="E200:E263" si="9">D200</f>
        <v>--</v>
      </c>
      <c r="F200" s="187" t="str">
        <f t="shared" ref="F200:F263" si="10">IF(D200="--", "--", 3*D200)</f>
        <v>--</v>
      </c>
      <c r="G200" s="201" t="str">
        <f t="shared" si="8"/>
        <v>--</v>
      </c>
      <c r="H200" s="284" t="s">
        <v>162</v>
      </c>
    </row>
    <row r="201" spans="2:8" ht="30" x14ac:dyDescent="0.25">
      <c r="B201" s="22" t="s">
        <v>592</v>
      </c>
      <c r="C201" s="23" t="s">
        <v>593</v>
      </c>
      <c r="D201" s="186" t="s">
        <v>162</v>
      </c>
      <c r="E201" s="186" t="str">
        <f t="shared" si="9"/>
        <v>--</v>
      </c>
      <c r="F201" s="187" t="str">
        <f t="shared" si="10"/>
        <v>--</v>
      </c>
      <c r="G201" s="201" t="str">
        <f t="shared" ref="G201:G264" si="11">IF(ISNUMBER(F201)=TRUE,ROUND(F201,2-(1+INT(LOG10(F201)))), F201)</f>
        <v>--</v>
      </c>
      <c r="H201" s="284" t="s">
        <v>162</v>
      </c>
    </row>
    <row r="202" spans="2:8" ht="30" x14ac:dyDescent="0.25">
      <c r="B202" s="27" t="s">
        <v>594</v>
      </c>
      <c r="C202" s="23" t="s">
        <v>595</v>
      </c>
      <c r="D202" s="186" t="s">
        <v>162</v>
      </c>
      <c r="E202" s="186" t="str">
        <f t="shared" si="9"/>
        <v>--</v>
      </c>
      <c r="F202" s="187" t="str">
        <f t="shared" si="10"/>
        <v>--</v>
      </c>
      <c r="G202" s="201" t="str">
        <f t="shared" si="11"/>
        <v>--</v>
      </c>
      <c r="H202" s="284" t="s">
        <v>162</v>
      </c>
    </row>
    <row r="203" spans="2:8" ht="30" x14ac:dyDescent="0.25">
      <c r="B203" s="22" t="s">
        <v>596</v>
      </c>
      <c r="C203" s="23" t="s">
        <v>597</v>
      </c>
      <c r="D203" s="186" t="s">
        <v>162</v>
      </c>
      <c r="E203" s="186" t="str">
        <f t="shared" si="9"/>
        <v>--</v>
      </c>
      <c r="F203" s="187" t="str">
        <f t="shared" si="10"/>
        <v>--</v>
      </c>
      <c r="G203" s="201" t="str">
        <f t="shared" si="11"/>
        <v>--</v>
      </c>
      <c r="H203" s="284" t="s">
        <v>162</v>
      </c>
    </row>
    <row r="204" spans="2:8" ht="30" x14ac:dyDescent="0.25">
      <c r="B204" s="22" t="s">
        <v>598</v>
      </c>
      <c r="C204" s="23" t="s">
        <v>599</v>
      </c>
      <c r="D204" s="186" t="s">
        <v>162</v>
      </c>
      <c r="E204" s="186" t="str">
        <f t="shared" si="9"/>
        <v>--</v>
      </c>
      <c r="F204" s="187" t="str">
        <f t="shared" si="10"/>
        <v>--</v>
      </c>
      <c r="G204" s="201" t="str">
        <f t="shared" si="11"/>
        <v>--</v>
      </c>
      <c r="H204" s="284" t="s">
        <v>162</v>
      </c>
    </row>
    <row r="205" spans="2:8" x14ac:dyDescent="0.25">
      <c r="B205" s="22" t="s">
        <v>600</v>
      </c>
      <c r="C205" s="23" t="s">
        <v>601</v>
      </c>
      <c r="D205" s="186" t="s">
        <v>162</v>
      </c>
      <c r="E205" s="186" t="str">
        <f t="shared" si="9"/>
        <v>--</v>
      </c>
      <c r="F205" s="187" t="str">
        <f t="shared" si="10"/>
        <v>--</v>
      </c>
      <c r="G205" s="201" t="str">
        <f t="shared" si="11"/>
        <v>--</v>
      </c>
      <c r="H205" s="284" t="s">
        <v>162</v>
      </c>
    </row>
    <row r="206" spans="2:8" ht="30" x14ac:dyDescent="0.25">
      <c r="B206" s="297">
        <v>401</v>
      </c>
      <c r="C206" s="23" t="s">
        <v>78</v>
      </c>
      <c r="D206" s="186" t="s">
        <v>162</v>
      </c>
      <c r="E206" s="186" t="str">
        <f t="shared" si="9"/>
        <v>--</v>
      </c>
      <c r="F206" s="187" t="str">
        <f t="shared" si="10"/>
        <v>--</v>
      </c>
      <c r="G206" s="201" t="str">
        <f t="shared" si="11"/>
        <v>--</v>
      </c>
      <c r="H206" s="284" t="s">
        <v>162</v>
      </c>
    </row>
    <row r="207" spans="2:8" x14ac:dyDescent="0.25">
      <c r="B207" s="22" t="s">
        <v>79</v>
      </c>
      <c r="C207" s="23" t="s">
        <v>80</v>
      </c>
      <c r="D207" s="186" t="s">
        <v>162</v>
      </c>
      <c r="E207" s="186" t="str">
        <f t="shared" si="9"/>
        <v>--</v>
      </c>
      <c r="F207" s="187" t="str">
        <f t="shared" si="10"/>
        <v>--</v>
      </c>
      <c r="G207" s="201" t="str">
        <f t="shared" si="11"/>
        <v>--</v>
      </c>
      <c r="H207" s="284" t="s">
        <v>162</v>
      </c>
    </row>
    <row r="208" spans="2:8" x14ac:dyDescent="0.25">
      <c r="B208" s="22" t="s">
        <v>81</v>
      </c>
      <c r="C208" s="23" t="s">
        <v>82</v>
      </c>
      <c r="D208" s="186" t="s">
        <v>162</v>
      </c>
      <c r="E208" s="186" t="str">
        <f t="shared" si="9"/>
        <v>--</v>
      </c>
      <c r="F208" s="187" t="str">
        <f t="shared" si="10"/>
        <v>--</v>
      </c>
      <c r="G208" s="201" t="str">
        <f t="shared" si="11"/>
        <v>--</v>
      </c>
      <c r="H208" s="284" t="s">
        <v>162</v>
      </c>
    </row>
    <row r="209" spans="2:8" x14ac:dyDescent="0.25">
      <c r="B209" s="22" t="s">
        <v>83</v>
      </c>
      <c r="C209" s="23" t="s">
        <v>84</v>
      </c>
      <c r="D209" s="193">
        <v>2E-3</v>
      </c>
      <c r="E209" s="193">
        <f t="shared" si="9"/>
        <v>2E-3</v>
      </c>
      <c r="F209" s="198">
        <f t="shared" si="10"/>
        <v>6.0000000000000001E-3</v>
      </c>
      <c r="G209" s="205">
        <f t="shared" si="11"/>
        <v>6.0000000000000001E-3</v>
      </c>
      <c r="H209" s="284" t="s">
        <v>162</v>
      </c>
    </row>
    <row r="210" spans="2:8" x14ac:dyDescent="0.25">
      <c r="B210" s="22" t="s">
        <v>85</v>
      </c>
      <c r="C210" s="23" t="s">
        <v>86</v>
      </c>
      <c r="D210" s="186" t="s">
        <v>162</v>
      </c>
      <c r="E210" s="186" t="str">
        <f t="shared" si="9"/>
        <v>--</v>
      </c>
      <c r="F210" s="187" t="str">
        <f t="shared" si="10"/>
        <v>--</v>
      </c>
      <c r="G210" s="201" t="str">
        <f t="shared" si="11"/>
        <v>--</v>
      </c>
      <c r="H210" s="284" t="s">
        <v>162</v>
      </c>
    </row>
    <row r="211" spans="2:8" x14ac:dyDescent="0.25">
      <c r="B211" s="22" t="s">
        <v>87</v>
      </c>
      <c r="C211" s="23" t="s">
        <v>88</v>
      </c>
      <c r="D211" s="186" t="s">
        <v>162</v>
      </c>
      <c r="E211" s="186" t="str">
        <f t="shared" si="9"/>
        <v>--</v>
      </c>
      <c r="F211" s="187" t="str">
        <f t="shared" si="10"/>
        <v>--</v>
      </c>
      <c r="G211" s="201" t="str">
        <f t="shared" si="11"/>
        <v>--</v>
      </c>
      <c r="H211" s="284" t="s">
        <v>162</v>
      </c>
    </row>
    <row r="212" spans="2:8" x14ac:dyDescent="0.25">
      <c r="B212" s="22" t="s">
        <v>89</v>
      </c>
      <c r="C212" s="23" t="s">
        <v>90</v>
      </c>
      <c r="D212" s="186" t="s">
        <v>162</v>
      </c>
      <c r="E212" s="186" t="str">
        <f t="shared" si="9"/>
        <v>--</v>
      </c>
      <c r="F212" s="187" t="str">
        <f t="shared" si="10"/>
        <v>--</v>
      </c>
      <c r="G212" s="201" t="str">
        <f t="shared" si="11"/>
        <v>--</v>
      </c>
      <c r="H212" s="284" t="s">
        <v>162</v>
      </c>
    </row>
    <row r="213" spans="2:8" x14ac:dyDescent="0.25">
      <c r="B213" s="22" t="s">
        <v>91</v>
      </c>
      <c r="C213" s="23" t="s">
        <v>92</v>
      </c>
      <c r="D213" s="186" t="s">
        <v>162</v>
      </c>
      <c r="E213" s="186" t="str">
        <f t="shared" si="9"/>
        <v>--</v>
      </c>
      <c r="F213" s="187" t="str">
        <f t="shared" si="10"/>
        <v>--</v>
      </c>
      <c r="G213" s="201" t="str">
        <f t="shared" si="11"/>
        <v>--</v>
      </c>
      <c r="H213" s="284" t="s">
        <v>162</v>
      </c>
    </row>
    <row r="214" spans="2:8" x14ac:dyDescent="0.25">
      <c r="B214" s="22" t="s">
        <v>93</v>
      </c>
      <c r="C214" s="23" t="s">
        <v>94</v>
      </c>
      <c r="D214" s="186" t="s">
        <v>162</v>
      </c>
      <c r="E214" s="186" t="str">
        <f t="shared" si="9"/>
        <v>--</v>
      </c>
      <c r="F214" s="187" t="str">
        <f t="shared" si="10"/>
        <v>--</v>
      </c>
      <c r="G214" s="201" t="str">
        <f t="shared" si="11"/>
        <v>--</v>
      </c>
      <c r="H214" s="284" t="s">
        <v>162</v>
      </c>
    </row>
    <row r="215" spans="2:8" x14ac:dyDescent="0.25">
      <c r="B215" s="22" t="s">
        <v>95</v>
      </c>
      <c r="C215" s="23" t="s">
        <v>96</v>
      </c>
      <c r="D215" s="186" t="s">
        <v>162</v>
      </c>
      <c r="E215" s="186" t="str">
        <f t="shared" si="9"/>
        <v>--</v>
      </c>
      <c r="F215" s="187" t="str">
        <f t="shared" si="10"/>
        <v>--</v>
      </c>
      <c r="G215" s="201" t="str">
        <f t="shared" si="11"/>
        <v>--</v>
      </c>
      <c r="H215" s="284" t="s">
        <v>162</v>
      </c>
    </row>
    <row r="216" spans="2:8" x14ac:dyDescent="0.25">
      <c r="B216" s="22" t="s">
        <v>97</v>
      </c>
      <c r="C216" s="23" t="s">
        <v>98</v>
      </c>
      <c r="D216" s="186" t="s">
        <v>162</v>
      </c>
      <c r="E216" s="186" t="str">
        <f t="shared" si="9"/>
        <v>--</v>
      </c>
      <c r="F216" s="187" t="str">
        <f t="shared" si="10"/>
        <v>--</v>
      </c>
      <c r="G216" s="201" t="str">
        <f t="shared" si="11"/>
        <v>--</v>
      </c>
      <c r="H216" s="284" t="s">
        <v>162</v>
      </c>
    </row>
    <row r="217" spans="2:8" x14ac:dyDescent="0.25">
      <c r="B217" s="22" t="s">
        <v>99</v>
      </c>
      <c r="C217" s="23" t="s">
        <v>100</v>
      </c>
      <c r="D217" s="186" t="s">
        <v>162</v>
      </c>
      <c r="E217" s="186" t="str">
        <f t="shared" si="9"/>
        <v>--</v>
      </c>
      <c r="F217" s="187" t="str">
        <f t="shared" si="10"/>
        <v>--</v>
      </c>
      <c r="G217" s="201" t="str">
        <f t="shared" si="11"/>
        <v>--</v>
      </c>
      <c r="H217" s="284" t="s">
        <v>162</v>
      </c>
    </row>
    <row r="218" spans="2:8" x14ac:dyDescent="0.25">
      <c r="B218" s="22" t="s">
        <v>101</v>
      </c>
      <c r="C218" s="23" t="s">
        <v>102</v>
      </c>
      <c r="D218" s="186" t="s">
        <v>162</v>
      </c>
      <c r="E218" s="186" t="str">
        <f t="shared" si="9"/>
        <v>--</v>
      </c>
      <c r="F218" s="187" t="str">
        <f t="shared" si="10"/>
        <v>--</v>
      </c>
      <c r="G218" s="201" t="str">
        <f t="shared" si="11"/>
        <v>--</v>
      </c>
      <c r="H218" s="284" t="s">
        <v>162</v>
      </c>
    </row>
    <row r="219" spans="2:8" x14ac:dyDescent="0.25">
      <c r="B219" s="22" t="s">
        <v>103</v>
      </c>
      <c r="C219" s="23" t="s">
        <v>104</v>
      </c>
      <c r="D219" s="186" t="s">
        <v>162</v>
      </c>
      <c r="E219" s="186" t="str">
        <f t="shared" si="9"/>
        <v>--</v>
      </c>
      <c r="F219" s="187" t="str">
        <f t="shared" si="10"/>
        <v>--</v>
      </c>
      <c r="G219" s="201" t="str">
        <f t="shared" si="11"/>
        <v>--</v>
      </c>
      <c r="H219" s="284" t="s">
        <v>162</v>
      </c>
    </row>
    <row r="220" spans="2:8" x14ac:dyDescent="0.25">
      <c r="B220" s="22" t="s">
        <v>105</v>
      </c>
      <c r="C220" s="23" t="s">
        <v>106</v>
      </c>
      <c r="D220" s="186" t="s">
        <v>162</v>
      </c>
      <c r="E220" s="186" t="str">
        <f t="shared" si="9"/>
        <v>--</v>
      </c>
      <c r="F220" s="187" t="str">
        <f t="shared" si="10"/>
        <v>--</v>
      </c>
      <c r="G220" s="201" t="str">
        <f t="shared" si="11"/>
        <v>--</v>
      </c>
      <c r="H220" s="284" t="s">
        <v>162</v>
      </c>
    </row>
    <row r="221" spans="2:8" x14ac:dyDescent="0.25">
      <c r="B221" s="22" t="s">
        <v>107</v>
      </c>
      <c r="C221" s="23" t="s">
        <v>108</v>
      </c>
      <c r="D221" s="186" t="s">
        <v>162</v>
      </c>
      <c r="E221" s="186" t="str">
        <f t="shared" si="9"/>
        <v>--</v>
      </c>
      <c r="F221" s="187" t="str">
        <f t="shared" si="10"/>
        <v>--</v>
      </c>
      <c r="G221" s="201" t="str">
        <f t="shared" si="11"/>
        <v>--</v>
      </c>
      <c r="H221" s="284" t="s">
        <v>162</v>
      </c>
    </row>
    <row r="222" spans="2:8" x14ac:dyDescent="0.25">
      <c r="B222" s="22" t="s">
        <v>109</v>
      </c>
      <c r="C222" s="23" t="s">
        <v>110</v>
      </c>
      <c r="D222" s="186" t="s">
        <v>162</v>
      </c>
      <c r="E222" s="186" t="str">
        <f t="shared" si="9"/>
        <v>--</v>
      </c>
      <c r="F222" s="187" t="str">
        <f t="shared" si="10"/>
        <v>--</v>
      </c>
      <c r="G222" s="201" t="str">
        <f t="shared" si="11"/>
        <v>--</v>
      </c>
      <c r="H222" s="284" t="s">
        <v>162</v>
      </c>
    </row>
    <row r="223" spans="2:8" x14ac:dyDescent="0.25">
      <c r="B223" s="22" t="s">
        <v>111</v>
      </c>
      <c r="C223" s="23" t="s">
        <v>112</v>
      </c>
      <c r="D223" s="186" t="s">
        <v>162</v>
      </c>
      <c r="E223" s="186" t="str">
        <f t="shared" si="9"/>
        <v>--</v>
      </c>
      <c r="F223" s="187" t="str">
        <f t="shared" si="10"/>
        <v>--</v>
      </c>
      <c r="G223" s="201" t="str">
        <f t="shared" si="11"/>
        <v>--</v>
      </c>
      <c r="H223" s="284" t="s">
        <v>162</v>
      </c>
    </row>
    <row r="224" spans="2:8" x14ac:dyDescent="0.25">
      <c r="B224" s="22" t="s">
        <v>113</v>
      </c>
      <c r="C224" s="23" t="s">
        <v>114</v>
      </c>
      <c r="D224" s="186" t="s">
        <v>162</v>
      </c>
      <c r="E224" s="186" t="str">
        <f t="shared" si="9"/>
        <v>--</v>
      </c>
      <c r="F224" s="187" t="str">
        <f t="shared" si="10"/>
        <v>--</v>
      </c>
      <c r="G224" s="201" t="str">
        <f t="shared" si="11"/>
        <v>--</v>
      </c>
      <c r="H224" s="284" t="s">
        <v>162</v>
      </c>
    </row>
    <row r="225" spans="2:8" x14ac:dyDescent="0.25">
      <c r="B225" s="22" t="s">
        <v>115</v>
      </c>
      <c r="C225" s="23" t="s">
        <v>116</v>
      </c>
      <c r="D225" s="186" t="s">
        <v>162</v>
      </c>
      <c r="E225" s="186" t="str">
        <f t="shared" si="9"/>
        <v>--</v>
      </c>
      <c r="F225" s="187" t="str">
        <f t="shared" si="10"/>
        <v>--</v>
      </c>
      <c r="G225" s="201" t="str">
        <f t="shared" si="11"/>
        <v>--</v>
      </c>
      <c r="H225" s="284" t="s">
        <v>162</v>
      </c>
    </row>
    <row r="226" spans="2:8" x14ac:dyDescent="0.25">
      <c r="B226" s="22" t="s">
        <v>602</v>
      </c>
      <c r="C226" s="23" t="s">
        <v>603</v>
      </c>
      <c r="D226" s="186" t="s">
        <v>162</v>
      </c>
      <c r="E226" s="186" t="str">
        <f t="shared" si="9"/>
        <v>--</v>
      </c>
      <c r="F226" s="187" t="str">
        <f t="shared" si="10"/>
        <v>--</v>
      </c>
      <c r="G226" s="201" t="str">
        <f t="shared" si="11"/>
        <v>--</v>
      </c>
      <c r="H226" s="284" t="s">
        <v>162</v>
      </c>
    </row>
    <row r="227" spans="2:8" x14ac:dyDescent="0.25">
      <c r="B227" s="22" t="s">
        <v>604</v>
      </c>
      <c r="C227" s="23" t="s">
        <v>605</v>
      </c>
      <c r="D227" s="186" t="s">
        <v>162</v>
      </c>
      <c r="E227" s="186" t="str">
        <f t="shared" si="9"/>
        <v>--</v>
      </c>
      <c r="F227" s="187" t="str">
        <f t="shared" si="10"/>
        <v>--</v>
      </c>
      <c r="G227" s="201" t="str">
        <f t="shared" si="11"/>
        <v>--</v>
      </c>
      <c r="H227" s="284" t="s">
        <v>162</v>
      </c>
    </row>
    <row r="228" spans="2:8" x14ac:dyDescent="0.25">
      <c r="B228" s="22" t="s">
        <v>606</v>
      </c>
      <c r="C228" s="23" t="s">
        <v>607</v>
      </c>
      <c r="D228" s="186" t="s">
        <v>162</v>
      </c>
      <c r="E228" s="186" t="str">
        <f t="shared" si="9"/>
        <v>--</v>
      </c>
      <c r="F228" s="187" t="str">
        <f t="shared" si="10"/>
        <v>--</v>
      </c>
      <c r="G228" s="201" t="str">
        <f t="shared" si="11"/>
        <v>--</v>
      </c>
      <c r="H228" s="284" t="s">
        <v>162</v>
      </c>
    </row>
    <row r="229" spans="2:8" x14ac:dyDescent="0.25">
      <c r="B229" s="22" t="s">
        <v>608</v>
      </c>
      <c r="C229" s="23" t="s">
        <v>609</v>
      </c>
      <c r="D229" s="186" t="s">
        <v>162</v>
      </c>
      <c r="E229" s="186" t="str">
        <f t="shared" si="9"/>
        <v>--</v>
      </c>
      <c r="F229" s="187" t="str">
        <f t="shared" si="10"/>
        <v>--</v>
      </c>
      <c r="G229" s="201" t="str">
        <f t="shared" si="11"/>
        <v>--</v>
      </c>
      <c r="H229" s="284" t="s">
        <v>162</v>
      </c>
    </row>
    <row r="230" spans="2:8" x14ac:dyDescent="0.25">
      <c r="B230" s="22" t="s">
        <v>610</v>
      </c>
      <c r="C230" s="23" t="s">
        <v>611</v>
      </c>
      <c r="D230" s="186">
        <v>20</v>
      </c>
      <c r="E230" s="186">
        <f t="shared" si="9"/>
        <v>20</v>
      </c>
      <c r="F230" s="187">
        <f t="shared" si="10"/>
        <v>60</v>
      </c>
      <c r="G230" s="201">
        <f t="shared" si="11"/>
        <v>60</v>
      </c>
      <c r="H230" s="284" t="s">
        <v>162</v>
      </c>
    </row>
    <row r="231" spans="2:8" ht="30" x14ac:dyDescent="0.25">
      <c r="B231" s="22" t="s">
        <v>612</v>
      </c>
      <c r="C231" s="23" t="s">
        <v>613</v>
      </c>
      <c r="D231" s="186" t="s">
        <v>162</v>
      </c>
      <c r="E231" s="186" t="str">
        <f t="shared" si="9"/>
        <v>--</v>
      </c>
      <c r="F231" s="187" t="str">
        <f t="shared" si="10"/>
        <v>--</v>
      </c>
      <c r="G231" s="201" t="str">
        <f t="shared" si="11"/>
        <v>--</v>
      </c>
      <c r="H231" s="284" t="s">
        <v>162</v>
      </c>
    </row>
    <row r="232" spans="2:8" x14ac:dyDescent="0.25">
      <c r="B232" s="22" t="s">
        <v>614</v>
      </c>
      <c r="C232" s="23" t="s">
        <v>615</v>
      </c>
      <c r="D232" s="186">
        <v>3100</v>
      </c>
      <c r="E232" s="186">
        <f t="shared" si="9"/>
        <v>3100</v>
      </c>
      <c r="F232" s="187">
        <f t="shared" si="10"/>
        <v>9300</v>
      </c>
      <c r="G232" s="201">
        <f t="shared" si="11"/>
        <v>9300</v>
      </c>
      <c r="H232" s="30">
        <v>2.2999999999999998</v>
      </c>
    </row>
    <row r="233" spans="2:8" x14ac:dyDescent="0.25">
      <c r="B233" s="22" t="s">
        <v>616</v>
      </c>
      <c r="C233" s="23" t="s">
        <v>617</v>
      </c>
      <c r="D233" s="186" t="s">
        <v>162</v>
      </c>
      <c r="E233" s="186" t="str">
        <f t="shared" si="9"/>
        <v>--</v>
      </c>
      <c r="F233" s="187" t="str">
        <f t="shared" si="10"/>
        <v>--</v>
      </c>
      <c r="G233" s="201" t="str">
        <f t="shared" si="11"/>
        <v>--</v>
      </c>
      <c r="H233" s="284" t="s">
        <v>162</v>
      </c>
    </row>
    <row r="234" spans="2:8" x14ac:dyDescent="0.25">
      <c r="B234" s="22" t="s">
        <v>618</v>
      </c>
      <c r="C234" s="23" t="s">
        <v>619</v>
      </c>
      <c r="D234" s="186">
        <v>5</v>
      </c>
      <c r="E234" s="186">
        <f t="shared" si="9"/>
        <v>5</v>
      </c>
      <c r="F234" s="187">
        <f t="shared" si="10"/>
        <v>15</v>
      </c>
      <c r="G234" s="201">
        <f t="shared" si="11"/>
        <v>15</v>
      </c>
      <c r="H234" s="284" t="s">
        <v>162</v>
      </c>
    </row>
    <row r="235" spans="2:8" x14ac:dyDescent="0.25">
      <c r="B235" s="22" t="s">
        <v>620</v>
      </c>
      <c r="C235" s="23" t="s">
        <v>621</v>
      </c>
      <c r="D235" s="186">
        <v>2</v>
      </c>
      <c r="E235" s="186">
        <f t="shared" si="9"/>
        <v>2</v>
      </c>
      <c r="F235" s="187">
        <f t="shared" si="10"/>
        <v>6</v>
      </c>
      <c r="G235" s="201">
        <f t="shared" si="11"/>
        <v>6</v>
      </c>
      <c r="H235" s="284" t="s">
        <v>162</v>
      </c>
    </row>
    <row r="236" spans="2:8" x14ac:dyDescent="0.25">
      <c r="B236" s="22" t="s">
        <v>622</v>
      </c>
      <c r="C236" s="23" t="s">
        <v>623</v>
      </c>
      <c r="D236" s="186" t="s">
        <v>162</v>
      </c>
      <c r="E236" s="186" t="str">
        <f t="shared" si="9"/>
        <v>--</v>
      </c>
      <c r="F236" s="187" t="str">
        <f t="shared" si="10"/>
        <v>--</v>
      </c>
      <c r="G236" s="201" t="str">
        <f t="shared" si="11"/>
        <v>--</v>
      </c>
      <c r="H236" s="284" t="s">
        <v>162</v>
      </c>
    </row>
    <row r="237" spans="2:8" x14ac:dyDescent="0.25">
      <c r="B237" s="22" t="s">
        <v>624</v>
      </c>
      <c r="C237" s="23" t="s">
        <v>625</v>
      </c>
      <c r="D237" s="186">
        <v>8</v>
      </c>
      <c r="E237" s="186">
        <f t="shared" si="9"/>
        <v>8</v>
      </c>
      <c r="F237" s="187">
        <f t="shared" si="10"/>
        <v>24</v>
      </c>
      <c r="G237" s="201">
        <f t="shared" si="11"/>
        <v>24</v>
      </c>
      <c r="H237" s="284" t="s">
        <v>162</v>
      </c>
    </row>
    <row r="238" spans="2:8" x14ac:dyDescent="0.25">
      <c r="B238" s="22" t="s">
        <v>626</v>
      </c>
      <c r="C238" s="23" t="s">
        <v>627</v>
      </c>
      <c r="D238" s="186">
        <v>21000</v>
      </c>
      <c r="E238" s="186">
        <f t="shared" si="9"/>
        <v>21000</v>
      </c>
      <c r="F238" s="187">
        <f t="shared" si="10"/>
        <v>63000</v>
      </c>
      <c r="G238" s="201">
        <f t="shared" si="11"/>
        <v>63000</v>
      </c>
      <c r="H238" s="30">
        <v>0.9</v>
      </c>
    </row>
    <row r="239" spans="2:8" x14ac:dyDescent="0.25">
      <c r="B239" s="22" t="s">
        <v>628</v>
      </c>
      <c r="C239" s="23" t="s">
        <v>629</v>
      </c>
      <c r="D239" s="186">
        <v>120</v>
      </c>
      <c r="E239" s="186">
        <f t="shared" si="9"/>
        <v>120</v>
      </c>
      <c r="F239" s="187">
        <f t="shared" si="10"/>
        <v>360</v>
      </c>
      <c r="G239" s="201">
        <f t="shared" si="11"/>
        <v>360</v>
      </c>
      <c r="H239" s="284" t="s">
        <v>162</v>
      </c>
    </row>
    <row r="240" spans="2:8" x14ac:dyDescent="0.25">
      <c r="B240" s="22" t="s">
        <v>630</v>
      </c>
      <c r="C240" s="23" t="s">
        <v>631</v>
      </c>
      <c r="D240" s="189">
        <v>0.7</v>
      </c>
      <c r="E240" s="189">
        <f t="shared" si="9"/>
        <v>0.7</v>
      </c>
      <c r="F240" s="196">
        <f t="shared" si="10"/>
        <v>2.0999999999999996</v>
      </c>
      <c r="G240" s="203">
        <f t="shared" si="11"/>
        <v>2.1</v>
      </c>
      <c r="H240" s="284" t="s">
        <v>162</v>
      </c>
    </row>
    <row r="241" spans="2:8" x14ac:dyDescent="0.25">
      <c r="B241" s="22" t="s">
        <v>632</v>
      </c>
      <c r="C241" s="23" t="s">
        <v>633</v>
      </c>
      <c r="D241" s="186">
        <v>120</v>
      </c>
      <c r="E241" s="186">
        <f t="shared" si="9"/>
        <v>120</v>
      </c>
      <c r="F241" s="187">
        <f t="shared" si="10"/>
        <v>360</v>
      </c>
      <c r="G241" s="201">
        <f t="shared" si="11"/>
        <v>360</v>
      </c>
      <c r="H241" s="284" t="s">
        <v>162</v>
      </c>
    </row>
    <row r="242" spans="2:8" x14ac:dyDescent="0.25">
      <c r="B242" s="22" t="s">
        <v>634</v>
      </c>
      <c r="C242" s="23" t="s">
        <v>635</v>
      </c>
      <c r="D242" s="186" t="s">
        <v>162</v>
      </c>
      <c r="E242" s="186" t="str">
        <f t="shared" si="9"/>
        <v>--</v>
      </c>
      <c r="F242" s="187" t="str">
        <f t="shared" si="10"/>
        <v>--</v>
      </c>
      <c r="G242" s="201" t="str">
        <f t="shared" si="11"/>
        <v>--</v>
      </c>
      <c r="H242" s="284" t="s">
        <v>162</v>
      </c>
    </row>
    <row r="243" spans="2:8" x14ac:dyDescent="0.25">
      <c r="B243" s="22" t="s">
        <v>636</v>
      </c>
      <c r="C243" s="23" t="s">
        <v>637</v>
      </c>
      <c r="D243" s="186" t="s">
        <v>162</v>
      </c>
      <c r="E243" s="186" t="str">
        <f t="shared" si="9"/>
        <v>--</v>
      </c>
      <c r="F243" s="187" t="str">
        <f t="shared" si="10"/>
        <v>--</v>
      </c>
      <c r="G243" s="201" t="str">
        <f t="shared" si="11"/>
        <v>--</v>
      </c>
      <c r="H243" s="284" t="s">
        <v>162</v>
      </c>
    </row>
    <row r="244" spans="2:8" ht="30" x14ac:dyDescent="0.25">
      <c r="B244" s="22" t="s">
        <v>129</v>
      </c>
      <c r="C244" s="23" t="s">
        <v>638</v>
      </c>
      <c r="D244" s="298">
        <v>41</v>
      </c>
      <c r="E244" s="298">
        <f t="shared" si="9"/>
        <v>41</v>
      </c>
      <c r="F244" s="187">
        <f t="shared" si="10"/>
        <v>123</v>
      </c>
      <c r="G244" s="201">
        <f t="shared" si="11"/>
        <v>120</v>
      </c>
      <c r="H244" s="284" t="s">
        <v>162</v>
      </c>
    </row>
    <row r="245" spans="2:8" x14ac:dyDescent="0.25">
      <c r="B245" s="22" t="s">
        <v>639</v>
      </c>
      <c r="C245" s="23" t="s">
        <v>640</v>
      </c>
      <c r="D245" s="186" t="s">
        <v>162</v>
      </c>
      <c r="E245" s="186" t="str">
        <f t="shared" si="9"/>
        <v>--</v>
      </c>
      <c r="F245" s="187" t="str">
        <f t="shared" si="10"/>
        <v>--</v>
      </c>
      <c r="G245" s="201" t="str">
        <f t="shared" si="11"/>
        <v>--</v>
      </c>
      <c r="H245" s="284" t="s">
        <v>162</v>
      </c>
    </row>
    <row r="246" spans="2:8" x14ac:dyDescent="0.25">
      <c r="B246" s="22" t="s">
        <v>641</v>
      </c>
      <c r="C246" s="23" t="s">
        <v>642</v>
      </c>
      <c r="D246" s="186" t="s">
        <v>162</v>
      </c>
      <c r="E246" s="186" t="str">
        <f t="shared" si="9"/>
        <v>--</v>
      </c>
      <c r="F246" s="187" t="str">
        <f t="shared" si="10"/>
        <v>--</v>
      </c>
      <c r="G246" s="201" t="str">
        <f t="shared" si="11"/>
        <v>--</v>
      </c>
      <c r="H246" s="284" t="s">
        <v>162</v>
      </c>
    </row>
    <row r="247" spans="2:8" x14ac:dyDescent="0.25">
      <c r="B247" s="22" t="s">
        <v>643</v>
      </c>
      <c r="C247" s="23" t="s">
        <v>644</v>
      </c>
      <c r="D247" s="186">
        <v>10</v>
      </c>
      <c r="E247" s="186">
        <f t="shared" si="9"/>
        <v>10</v>
      </c>
      <c r="F247" s="187">
        <f t="shared" si="10"/>
        <v>30</v>
      </c>
      <c r="G247" s="201">
        <f t="shared" si="11"/>
        <v>30</v>
      </c>
      <c r="H247" s="284" t="s">
        <v>162</v>
      </c>
    </row>
    <row r="248" spans="2:8" x14ac:dyDescent="0.25">
      <c r="B248" s="22" t="s">
        <v>68</v>
      </c>
      <c r="C248" s="23" t="s">
        <v>69</v>
      </c>
      <c r="D248" s="186">
        <v>7500</v>
      </c>
      <c r="E248" s="186">
        <f t="shared" si="9"/>
        <v>7500</v>
      </c>
      <c r="F248" s="187">
        <f t="shared" si="10"/>
        <v>22500</v>
      </c>
      <c r="G248" s="201">
        <f t="shared" si="11"/>
        <v>23000</v>
      </c>
      <c r="H248" s="30">
        <v>1.1000000000000001</v>
      </c>
    </row>
    <row r="249" spans="2:8" ht="30" x14ac:dyDescent="0.25">
      <c r="B249" s="22" t="s">
        <v>645</v>
      </c>
      <c r="C249" s="23" t="s">
        <v>646</v>
      </c>
      <c r="D249" s="193">
        <v>7.0999999999999994E-2</v>
      </c>
      <c r="E249" s="193">
        <f t="shared" si="9"/>
        <v>7.0999999999999994E-2</v>
      </c>
      <c r="F249" s="195">
        <f t="shared" si="10"/>
        <v>0.21299999999999997</v>
      </c>
      <c r="G249" s="204">
        <f t="shared" si="11"/>
        <v>0.21</v>
      </c>
      <c r="H249" s="284">
        <v>0.9</v>
      </c>
    </row>
    <row r="250" spans="2:8" ht="30" x14ac:dyDescent="0.25">
      <c r="B250" s="22" t="s">
        <v>647</v>
      </c>
      <c r="C250" s="23" t="s">
        <v>648</v>
      </c>
      <c r="D250" s="186" t="s">
        <v>162</v>
      </c>
      <c r="E250" s="186" t="str">
        <f t="shared" si="9"/>
        <v>--</v>
      </c>
      <c r="F250" s="187" t="str">
        <f t="shared" si="10"/>
        <v>--</v>
      </c>
      <c r="G250" s="201" t="str">
        <f t="shared" si="11"/>
        <v>--</v>
      </c>
      <c r="H250" s="284" t="s">
        <v>162</v>
      </c>
    </row>
    <row r="251" spans="2:8" ht="30" x14ac:dyDescent="0.25">
      <c r="B251" s="22" t="s">
        <v>649</v>
      </c>
      <c r="C251" s="23" t="s">
        <v>650</v>
      </c>
      <c r="D251" s="298">
        <v>11000</v>
      </c>
      <c r="E251" s="298">
        <f t="shared" si="9"/>
        <v>11000</v>
      </c>
      <c r="F251" s="187">
        <f t="shared" si="10"/>
        <v>33000</v>
      </c>
      <c r="G251" s="201">
        <f t="shared" si="11"/>
        <v>33000</v>
      </c>
      <c r="H251" s="284">
        <v>7.5</v>
      </c>
    </row>
    <row r="252" spans="2:8" ht="30" x14ac:dyDescent="0.25">
      <c r="B252" s="22" t="s">
        <v>651</v>
      </c>
      <c r="C252" s="23" t="s">
        <v>652</v>
      </c>
      <c r="D252" s="186" t="s">
        <v>162</v>
      </c>
      <c r="E252" s="186" t="str">
        <f t="shared" si="9"/>
        <v>--</v>
      </c>
      <c r="F252" s="187" t="str">
        <f t="shared" si="10"/>
        <v>--</v>
      </c>
      <c r="G252" s="201" t="str">
        <f t="shared" si="11"/>
        <v>--</v>
      </c>
      <c r="H252" s="284">
        <v>6</v>
      </c>
    </row>
    <row r="253" spans="2:8" ht="30" x14ac:dyDescent="0.25">
      <c r="B253" s="22" t="s">
        <v>131</v>
      </c>
      <c r="C253" s="23" t="s">
        <v>653</v>
      </c>
      <c r="D253" s="189">
        <v>2.1</v>
      </c>
      <c r="E253" s="189">
        <f t="shared" si="9"/>
        <v>2.1</v>
      </c>
      <c r="F253" s="190">
        <f t="shared" si="10"/>
        <v>6.3000000000000007</v>
      </c>
      <c r="G253" s="203">
        <f t="shared" si="11"/>
        <v>6.3</v>
      </c>
      <c r="H253" s="284">
        <v>8</v>
      </c>
    </row>
    <row r="254" spans="2:8" x14ac:dyDescent="0.25">
      <c r="B254" s="22" t="s">
        <v>654</v>
      </c>
      <c r="C254" s="23" t="s">
        <v>655</v>
      </c>
      <c r="D254" s="186" t="s">
        <v>162</v>
      </c>
      <c r="E254" s="189" t="str">
        <f t="shared" si="9"/>
        <v>--</v>
      </c>
      <c r="F254" s="187" t="str">
        <f t="shared" si="10"/>
        <v>--</v>
      </c>
      <c r="G254" s="201" t="str">
        <f t="shared" si="11"/>
        <v>--</v>
      </c>
      <c r="H254" s="284" t="s">
        <v>162</v>
      </c>
    </row>
    <row r="255" spans="2:8" x14ac:dyDescent="0.25">
      <c r="B255" s="22" t="s">
        <v>656</v>
      </c>
      <c r="C255" s="23" t="s">
        <v>657</v>
      </c>
      <c r="D255" s="189">
        <v>1.8</v>
      </c>
      <c r="E255" s="189">
        <f t="shared" si="9"/>
        <v>1.8</v>
      </c>
      <c r="F255" s="196">
        <f t="shared" si="10"/>
        <v>5.4</v>
      </c>
      <c r="G255" s="203">
        <f t="shared" si="11"/>
        <v>5.4</v>
      </c>
      <c r="H255" s="284" t="s">
        <v>162</v>
      </c>
    </row>
    <row r="256" spans="2:8" x14ac:dyDescent="0.25">
      <c r="B256" s="22" t="s">
        <v>658</v>
      </c>
      <c r="C256" s="23" t="s">
        <v>659</v>
      </c>
      <c r="D256" s="186">
        <v>2800</v>
      </c>
      <c r="E256" s="186">
        <f t="shared" si="9"/>
        <v>2800</v>
      </c>
      <c r="F256" s="187">
        <f t="shared" si="10"/>
        <v>8400</v>
      </c>
      <c r="G256" s="201">
        <f t="shared" si="11"/>
        <v>8400</v>
      </c>
      <c r="H256" s="284">
        <v>1.2</v>
      </c>
    </row>
    <row r="257" spans="2:8" x14ac:dyDescent="0.25">
      <c r="B257" s="22" t="s">
        <v>70</v>
      </c>
      <c r="C257" s="23" t="s">
        <v>71</v>
      </c>
      <c r="D257" s="186" t="s">
        <v>162</v>
      </c>
      <c r="E257" s="186" t="str">
        <f t="shared" si="9"/>
        <v>--</v>
      </c>
      <c r="F257" s="187" t="str">
        <f t="shared" si="10"/>
        <v>--</v>
      </c>
      <c r="G257" s="201" t="str">
        <f t="shared" si="11"/>
        <v>--</v>
      </c>
      <c r="H257" s="284">
        <v>0.8</v>
      </c>
    </row>
    <row r="258" spans="2:8" x14ac:dyDescent="0.25">
      <c r="B258" s="22" t="s">
        <v>72</v>
      </c>
      <c r="C258" s="23" t="s">
        <v>73</v>
      </c>
      <c r="D258" s="186" t="s">
        <v>162</v>
      </c>
      <c r="E258" s="186" t="str">
        <f t="shared" si="9"/>
        <v>--</v>
      </c>
      <c r="F258" s="187" t="str">
        <f t="shared" si="10"/>
        <v>--</v>
      </c>
      <c r="G258" s="201" t="str">
        <f t="shared" si="11"/>
        <v>--</v>
      </c>
      <c r="H258" s="284">
        <v>0.9</v>
      </c>
    </row>
    <row r="259" spans="2:8" x14ac:dyDescent="0.25">
      <c r="B259" s="22" t="s">
        <v>74</v>
      </c>
      <c r="C259" s="23" t="s">
        <v>75</v>
      </c>
      <c r="D259" s="186" t="s">
        <v>162</v>
      </c>
      <c r="E259" s="186" t="str">
        <f t="shared" si="9"/>
        <v>--</v>
      </c>
      <c r="F259" s="187" t="str">
        <f t="shared" si="10"/>
        <v>--</v>
      </c>
      <c r="G259" s="201" t="str">
        <f t="shared" si="11"/>
        <v>--</v>
      </c>
      <c r="H259" s="284" t="s">
        <v>162</v>
      </c>
    </row>
    <row r="260" spans="2:8" x14ac:dyDescent="0.25">
      <c r="B260" s="22" t="s">
        <v>660</v>
      </c>
      <c r="C260" s="23" t="s">
        <v>661</v>
      </c>
      <c r="D260" s="186" t="s">
        <v>162</v>
      </c>
      <c r="E260" s="186" t="str">
        <f t="shared" si="9"/>
        <v>--</v>
      </c>
      <c r="F260" s="187" t="str">
        <f t="shared" si="10"/>
        <v>--</v>
      </c>
      <c r="G260" s="201" t="str">
        <f t="shared" si="11"/>
        <v>--</v>
      </c>
      <c r="H260" s="284" t="s">
        <v>162</v>
      </c>
    </row>
    <row r="261" spans="2:8" x14ac:dyDescent="0.25">
      <c r="B261" s="22" t="s">
        <v>662</v>
      </c>
      <c r="C261" s="23" t="s">
        <v>663</v>
      </c>
      <c r="D261" s="189">
        <v>0.8</v>
      </c>
      <c r="E261" s="189">
        <f t="shared" si="9"/>
        <v>0.8</v>
      </c>
      <c r="F261" s="196">
        <f t="shared" si="10"/>
        <v>2.4000000000000004</v>
      </c>
      <c r="G261" s="203">
        <f t="shared" si="11"/>
        <v>2.4</v>
      </c>
      <c r="H261" s="284" t="s">
        <v>162</v>
      </c>
    </row>
    <row r="262" spans="2:8" x14ac:dyDescent="0.25">
      <c r="B262" s="22" t="s">
        <v>664</v>
      </c>
      <c r="C262" s="23" t="s">
        <v>665</v>
      </c>
      <c r="D262" s="186">
        <v>30</v>
      </c>
      <c r="E262" s="186">
        <f t="shared" si="9"/>
        <v>30</v>
      </c>
      <c r="F262" s="187">
        <f t="shared" si="10"/>
        <v>90</v>
      </c>
      <c r="G262" s="201">
        <f t="shared" si="11"/>
        <v>90</v>
      </c>
      <c r="H262" s="284" t="s">
        <v>162</v>
      </c>
    </row>
    <row r="263" spans="2:8" x14ac:dyDescent="0.25">
      <c r="B263" s="22" t="s">
        <v>666</v>
      </c>
      <c r="C263" s="23" t="s">
        <v>667</v>
      </c>
      <c r="D263" s="186">
        <v>200</v>
      </c>
      <c r="E263" s="186">
        <f t="shared" si="9"/>
        <v>200</v>
      </c>
      <c r="F263" s="187">
        <f t="shared" si="10"/>
        <v>600</v>
      </c>
      <c r="G263" s="201">
        <f t="shared" si="11"/>
        <v>600</v>
      </c>
      <c r="H263" s="30">
        <v>2.6</v>
      </c>
    </row>
    <row r="264" spans="2:8" x14ac:dyDescent="0.25">
      <c r="B264" s="22" t="s">
        <v>668</v>
      </c>
      <c r="C264" s="23" t="s">
        <v>669</v>
      </c>
      <c r="D264" s="186" t="s">
        <v>162</v>
      </c>
      <c r="E264" s="186" t="str">
        <f t="shared" ref="E264:E267" si="12">D264</f>
        <v>--</v>
      </c>
      <c r="F264" s="187" t="str">
        <f t="shared" ref="F264:F267" si="13">IF(D264="--", "--", 3*D264)</f>
        <v>--</v>
      </c>
      <c r="G264" s="201" t="str">
        <f t="shared" si="11"/>
        <v>--</v>
      </c>
      <c r="H264" s="284">
        <v>9</v>
      </c>
    </row>
    <row r="265" spans="2:8" x14ac:dyDescent="0.25">
      <c r="B265" s="22" t="s">
        <v>133</v>
      </c>
      <c r="C265" s="23" t="s">
        <v>134</v>
      </c>
      <c r="D265" s="186">
        <v>1300</v>
      </c>
      <c r="E265" s="186">
        <f t="shared" si="12"/>
        <v>1300</v>
      </c>
      <c r="F265" s="187">
        <f t="shared" si="13"/>
        <v>3900</v>
      </c>
      <c r="G265" s="201">
        <f t="shared" ref="G265:G267" si="14">IF(ISNUMBER(F265)=TRUE,ROUND(F265,2-(1+INT(LOG10(F265)))), F265)</f>
        <v>3900</v>
      </c>
      <c r="H265" s="30">
        <v>3.6</v>
      </c>
    </row>
    <row r="266" spans="2:8" x14ac:dyDescent="0.25">
      <c r="B266" s="22" t="s">
        <v>670</v>
      </c>
      <c r="C266" s="23" t="s">
        <v>671</v>
      </c>
      <c r="D266" s="186">
        <v>200</v>
      </c>
      <c r="E266" s="186">
        <f t="shared" si="12"/>
        <v>200</v>
      </c>
      <c r="F266" s="187">
        <f t="shared" si="13"/>
        <v>600</v>
      </c>
      <c r="G266" s="201">
        <f t="shared" si="14"/>
        <v>600</v>
      </c>
      <c r="H266" s="284">
        <v>6.5</v>
      </c>
    </row>
    <row r="267" spans="2:8" ht="30" x14ac:dyDescent="0.25">
      <c r="B267" s="22" t="s">
        <v>76</v>
      </c>
      <c r="C267" s="23" t="s">
        <v>77</v>
      </c>
      <c r="D267" s="298">
        <v>8700</v>
      </c>
      <c r="E267" s="298">
        <f t="shared" si="12"/>
        <v>8700</v>
      </c>
      <c r="F267" s="187">
        <f t="shared" si="13"/>
        <v>26100</v>
      </c>
      <c r="G267" s="201">
        <f t="shared" si="14"/>
        <v>26000</v>
      </c>
      <c r="H267" s="30">
        <v>0.9</v>
      </c>
    </row>
    <row r="268" spans="2:8" x14ac:dyDescent="0.25">
      <c r="D268" s="199"/>
      <c r="E268" s="199"/>
      <c r="F268"/>
      <c r="G268" s="199"/>
    </row>
    <row r="269" spans="2:8" x14ac:dyDescent="0.25">
      <c r="B269" s="1" t="s">
        <v>39</v>
      </c>
    </row>
    <row r="270" spans="2:8" x14ac:dyDescent="0.25">
      <c r="B270" s="1" t="s">
        <v>681</v>
      </c>
    </row>
    <row r="271" spans="2:8" x14ac:dyDescent="0.25">
      <c r="B271" s="1" t="s">
        <v>682</v>
      </c>
    </row>
    <row r="272" spans="2:8" x14ac:dyDescent="0.25">
      <c r="B272" s="1" t="s">
        <v>683</v>
      </c>
    </row>
    <row r="273" spans="2:2" x14ac:dyDescent="0.25">
      <c r="B273" s="1" t="s">
        <v>684</v>
      </c>
    </row>
  </sheetData>
  <autoFilter ref="B6:H6" xr:uid="{AB2AD9BE-C22A-4157-BE79-31D32886B84B}"/>
  <mergeCells count="7">
    <mergeCell ref="B2:H2"/>
    <mergeCell ref="B4:B6"/>
    <mergeCell ref="C4:C6"/>
    <mergeCell ref="D4:D5"/>
    <mergeCell ref="F4:F5"/>
    <mergeCell ref="E4:E5"/>
    <mergeCell ref="G4:G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FBFDA-0077-4B52-B82D-6C474AF549D7}">
  <sheetPr>
    <tabColor theme="9" tint="0.59999389629810485"/>
  </sheetPr>
  <dimension ref="B3:O124"/>
  <sheetViews>
    <sheetView topLeftCell="A34" zoomScale="130" zoomScaleNormal="130" workbookViewId="0">
      <selection activeCell="I84" sqref="I84"/>
    </sheetView>
  </sheetViews>
  <sheetFormatPr defaultRowHeight="15" x14ac:dyDescent="0.25"/>
  <cols>
    <col min="1" max="1" width="2.28515625" customWidth="1"/>
    <col min="2" max="2" width="4.42578125" customWidth="1"/>
    <col min="3" max="3" width="7.28515625" customWidth="1"/>
    <col min="4" max="4" width="7.7109375" customWidth="1"/>
    <col min="5" max="5" width="7.28515625" customWidth="1"/>
    <col min="6" max="6" width="7.5703125" customWidth="1"/>
    <col min="7" max="7" width="7.28515625" customWidth="1"/>
    <col min="8" max="12" width="7.5703125" customWidth="1"/>
    <col min="13" max="13" width="7.28515625" customWidth="1"/>
    <col min="14" max="15" width="7.7109375" customWidth="1"/>
  </cols>
  <sheetData>
    <row r="3" spans="2:13" ht="10.15" hidden="1" customHeight="1" x14ac:dyDescent="0.25">
      <c r="B3" s="221"/>
      <c r="C3" s="431"/>
      <c r="D3" s="431"/>
      <c r="E3" s="431"/>
      <c r="F3" s="431"/>
      <c r="G3" s="431"/>
      <c r="H3" s="431"/>
      <c r="I3" s="431"/>
      <c r="J3" s="431"/>
      <c r="K3" s="431"/>
      <c r="L3" s="431"/>
      <c r="M3" s="431"/>
    </row>
    <row r="4" spans="2:13" ht="10.15" hidden="1" customHeight="1" x14ac:dyDescent="0.25">
      <c r="B4" s="222"/>
      <c r="C4" s="223"/>
      <c r="D4" s="223"/>
      <c r="E4" s="223"/>
      <c r="F4" s="223"/>
      <c r="G4" s="223"/>
      <c r="H4" s="223"/>
      <c r="I4" s="223"/>
      <c r="J4" s="223"/>
      <c r="K4" s="223"/>
      <c r="L4" s="223"/>
      <c r="M4" s="223"/>
    </row>
    <row r="5" spans="2:13" ht="10.15" hidden="1" customHeight="1" x14ac:dyDescent="0.25">
      <c r="B5" s="224" t="s">
        <v>685</v>
      </c>
      <c r="C5" s="432"/>
      <c r="D5" s="432"/>
      <c r="E5" s="432"/>
      <c r="F5" s="432"/>
      <c r="G5" s="432"/>
      <c r="H5" s="432"/>
      <c r="I5" s="432"/>
      <c r="J5" s="432"/>
      <c r="K5" s="432"/>
      <c r="L5" s="432"/>
      <c r="M5" s="432"/>
    </row>
    <row r="6" spans="2:13" ht="10.15" hidden="1" customHeight="1" x14ac:dyDescent="0.25">
      <c r="B6" s="224" t="s">
        <v>686</v>
      </c>
      <c r="C6" s="285">
        <v>50</v>
      </c>
      <c r="D6" s="285">
        <v>60</v>
      </c>
      <c r="E6" s="285">
        <v>70</v>
      </c>
      <c r="F6" s="285">
        <v>80</v>
      </c>
      <c r="G6" s="285">
        <v>90</v>
      </c>
      <c r="H6" s="285">
        <v>100</v>
      </c>
      <c r="I6" s="225">
        <v>110</v>
      </c>
      <c r="J6" s="225">
        <v>120</v>
      </c>
      <c r="K6" s="225">
        <v>130</v>
      </c>
      <c r="L6" s="225">
        <v>140</v>
      </c>
      <c r="M6" s="225">
        <v>150</v>
      </c>
    </row>
    <row r="7" spans="2:13" ht="10.15" hidden="1" customHeight="1" x14ac:dyDescent="0.25">
      <c r="B7" s="226" t="s">
        <v>687</v>
      </c>
      <c r="C7" s="227" t="s">
        <v>687</v>
      </c>
      <c r="D7" s="227" t="s">
        <v>687</v>
      </c>
      <c r="E7" s="227"/>
      <c r="F7" s="227" t="s">
        <v>687</v>
      </c>
      <c r="G7" s="227"/>
      <c r="H7" s="227" t="s">
        <v>687</v>
      </c>
      <c r="I7" s="227" t="s">
        <v>687</v>
      </c>
      <c r="J7" s="227" t="s">
        <v>687</v>
      </c>
      <c r="K7" s="227" t="s">
        <v>687</v>
      </c>
      <c r="L7" s="227" t="s">
        <v>687</v>
      </c>
      <c r="M7" s="227" t="s">
        <v>687</v>
      </c>
    </row>
    <row r="8" spans="2:13" ht="10.15" hidden="1" customHeight="1" x14ac:dyDescent="0.25">
      <c r="B8" s="228">
        <v>5</v>
      </c>
      <c r="C8" s="229">
        <v>230</v>
      </c>
      <c r="D8" s="230">
        <v>180</v>
      </c>
      <c r="E8" s="230">
        <v>150</v>
      </c>
      <c r="F8" s="230">
        <v>120</v>
      </c>
      <c r="G8" s="230">
        <v>100</v>
      </c>
      <c r="H8" s="230">
        <v>84</v>
      </c>
      <c r="I8" s="230">
        <v>72</v>
      </c>
      <c r="J8" s="230">
        <v>61</v>
      </c>
      <c r="K8" s="230">
        <v>53</v>
      </c>
      <c r="L8" s="230">
        <v>46</v>
      </c>
      <c r="M8" s="230">
        <v>40</v>
      </c>
    </row>
    <row r="9" spans="2:13" ht="10.15" hidden="1" customHeight="1" x14ac:dyDescent="0.25">
      <c r="B9" s="228">
        <v>10</v>
      </c>
      <c r="C9" s="230">
        <v>96</v>
      </c>
      <c r="D9" s="230">
        <v>84</v>
      </c>
      <c r="E9" s="230">
        <v>74</v>
      </c>
      <c r="F9" s="230">
        <v>65</v>
      </c>
      <c r="G9" s="230">
        <v>58</v>
      </c>
      <c r="H9" s="230">
        <v>52</v>
      </c>
      <c r="I9" s="230">
        <v>47</v>
      </c>
      <c r="J9" s="230">
        <v>43</v>
      </c>
      <c r="K9" s="230">
        <v>39</v>
      </c>
      <c r="L9" s="230">
        <v>36</v>
      </c>
      <c r="M9" s="230">
        <v>33</v>
      </c>
    </row>
    <row r="10" spans="2:13" ht="10.15" hidden="1" customHeight="1" x14ac:dyDescent="0.25">
      <c r="B10" s="228">
        <v>15</v>
      </c>
      <c r="C10" s="230">
        <v>52</v>
      </c>
      <c r="D10" s="230">
        <v>43</v>
      </c>
      <c r="E10" s="230">
        <v>38</v>
      </c>
      <c r="F10" s="230">
        <v>34</v>
      </c>
      <c r="G10" s="230">
        <v>30</v>
      </c>
      <c r="H10" s="230">
        <v>28</v>
      </c>
      <c r="I10" s="230">
        <v>25</v>
      </c>
      <c r="J10" s="230">
        <v>23</v>
      </c>
      <c r="K10" s="230">
        <v>22</v>
      </c>
      <c r="L10" s="230">
        <v>20</v>
      </c>
      <c r="M10" s="230">
        <v>19</v>
      </c>
    </row>
    <row r="11" spans="2:13" ht="10.15" hidden="1" customHeight="1" x14ac:dyDescent="0.25">
      <c r="B11" s="228">
        <v>20</v>
      </c>
      <c r="C11" s="230">
        <v>50</v>
      </c>
      <c r="D11" s="230">
        <v>37</v>
      </c>
      <c r="E11" s="230">
        <v>24</v>
      </c>
      <c r="F11" s="230">
        <v>21</v>
      </c>
      <c r="G11" s="230">
        <v>20</v>
      </c>
      <c r="H11" s="230">
        <v>18</v>
      </c>
      <c r="I11" s="230">
        <v>16</v>
      </c>
      <c r="J11" s="230">
        <v>15</v>
      </c>
      <c r="K11" s="230">
        <v>14</v>
      </c>
      <c r="L11" s="230">
        <v>13</v>
      </c>
      <c r="M11" s="230">
        <v>12</v>
      </c>
    </row>
    <row r="12" spans="2:13" ht="10.15" hidden="1" customHeight="1" x14ac:dyDescent="0.25">
      <c r="B12" s="228">
        <v>25</v>
      </c>
      <c r="C12" s="230">
        <v>34</v>
      </c>
      <c r="D12" s="230">
        <v>29</v>
      </c>
      <c r="E12" s="230">
        <v>24</v>
      </c>
      <c r="F12" s="230">
        <v>17</v>
      </c>
      <c r="G12" s="230">
        <v>13</v>
      </c>
      <c r="H12" s="230">
        <v>12</v>
      </c>
      <c r="I12" s="230">
        <v>11</v>
      </c>
      <c r="J12" s="230">
        <v>11</v>
      </c>
      <c r="K12" s="231">
        <v>9.8000000000000007</v>
      </c>
      <c r="L12" s="231">
        <v>9.1</v>
      </c>
      <c r="M12" s="231">
        <v>8.5</v>
      </c>
    </row>
    <row r="13" spans="2:13" ht="10.15" hidden="1" customHeight="1" x14ac:dyDescent="0.25">
      <c r="B13" s="228">
        <v>30</v>
      </c>
      <c r="C13" s="230">
        <v>26</v>
      </c>
      <c r="D13" s="230">
        <v>21</v>
      </c>
      <c r="E13" s="230">
        <v>18</v>
      </c>
      <c r="F13" s="230">
        <v>16</v>
      </c>
      <c r="G13" s="230">
        <v>13</v>
      </c>
      <c r="H13" s="231">
        <v>9.3000000000000007</v>
      </c>
      <c r="I13" s="231">
        <v>8.1</v>
      </c>
      <c r="J13" s="231">
        <v>7.5</v>
      </c>
      <c r="K13" s="231">
        <v>7.1</v>
      </c>
      <c r="L13" s="231">
        <v>6.7</v>
      </c>
      <c r="M13" s="231">
        <v>6.3</v>
      </c>
    </row>
    <row r="14" spans="2:13" ht="10.15" hidden="1" customHeight="1" x14ac:dyDescent="0.25">
      <c r="B14" s="228">
        <v>35</v>
      </c>
      <c r="C14" s="230">
        <v>21</v>
      </c>
      <c r="D14" s="230">
        <v>16</v>
      </c>
      <c r="E14" s="230">
        <v>13</v>
      </c>
      <c r="F14" s="230">
        <v>12</v>
      </c>
      <c r="G14" s="230">
        <v>11</v>
      </c>
      <c r="H14" s="231">
        <v>9.1999999999999993</v>
      </c>
      <c r="I14" s="231">
        <v>7.3</v>
      </c>
      <c r="J14" s="231">
        <v>5.7</v>
      </c>
      <c r="K14" s="231">
        <v>5.2</v>
      </c>
      <c r="L14" s="231">
        <v>5</v>
      </c>
      <c r="M14" s="231">
        <v>4.7</v>
      </c>
    </row>
    <row r="15" spans="2:13" ht="10.15" hidden="1" customHeight="1" x14ac:dyDescent="0.25">
      <c r="B15" s="228">
        <v>40</v>
      </c>
      <c r="C15" s="230">
        <v>16</v>
      </c>
      <c r="D15" s="230">
        <v>13</v>
      </c>
      <c r="E15" s="230">
        <v>11</v>
      </c>
      <c r="F15" s="231">
        <v>9.1</v>
      </c>
      <c r="G15" s="231">
        <v>8.1</v>
      </c>
      <c r="H15" s="231">
        <v>7.4</v>
      </c>
      <c r="I15" s="231">
        <v>6.7</v>
      </c>
      <c r="J15" s="231">
        <v>5.6</v>
      </c>
      <c r="K15" s="231">
        <v>4.4000000000000004</v>
      </c>
      <c r="L15" s="231">
        <v>3.8</v>
      </c>
      <c r="M15" s="231">
        <v>3.6</v>
      </c>
    </row>
    <row r="16" spans="2:13" ht="10.15" hidden="1" customHeight="1" x14ac:dyDescent="0.25">
      <c r="B16" s="228">
        <v>45</v>
      </c>
      <c r="C16" s="230">
        <v>13</v>
      </c>
      <c r="D16" s="230">
        <v>11</v>
      </c>
      <c r="E16" s="231">
        <v>9.1999999999999993</v>
      </c>
      <c r="F16" s="231">
        <v>7.5</v>
      </c>
      <c r="G16" s="231">
        <v>6.6</v>
      </c>
      <c r="H16" s="231">
        <v>5.9</v>
      </c>
      <c r="I16" s="231">
        <v>5.4</v>
      </c>
      <c r="J16" s="231">
        <v>5</v>
      </c>
      <c r="K16" s="231">
        <v>4.4000000000000004</v>
      </c>
      <c r="L16" s="231">
        <v>3.7</v>
      </c>
      <c r="M16" s="231">
        <v>3</v>
      </c>
    </row>
    <row r="17" spans="2:15" ht="10.15" hidden="1" customHeight="1" x14ac:dyDescent="0.25">
      <c r="B17" s="228">
        <v>50</v>
      </c>
      <c r="C17" s="232">
        <v>9.8432074074074087</v>
      </c>
      <c r="D17" s="232">
        <v>8.70552912037037</v>
      </c>
      <c r="E17" s="232">
        <v>7.5165505092592584</v>
      </c>
      <c r="F17" s="232">
        <v>6.2873275462962965</v>
      </c>
      <c r="G17" s="232">
        <v>5.3658402777777781</v>
      </c>
      <c r="H17" s="232">
        <v>4.7620252777777781</v>
      </c>
      <c r="I17" s="232">
        <v>4.3156056481481491</v>
      </c>
      <c r="J17" s="232">
        <v>3.9795007407407401</v>
      </c>
      <c r="K17" s="232">
        <v>3.6994393981481486</v>
      </c>
      <c r="L17" s="232">
        <v>3.3673587962962963</v>
      </c>
      <c r="M17" s="232">
        <v>2.9028068518518517</v>
      </c>
    </row>
    <row r="18" spans="2:15" ht="10.15" hidden="1" customHeight="1" x14ac:dyDescent="0.25"/>
    <row r="19" spans="2:15" ht="10.15" hidden="1" customHeight="1" x14ac:dyDescent="0.25">
      <c r="B19" s="433" t="s">
        <v>688</v>
      </c>
      <c r="C19" s="433"/>
      <c r="D19" s="433"/>
      <c r="E19" s="433"/>
      <c r="F19" s="433"/>
      <c r="G19" s="433"/>
      <c r="H19" s="433"/>
      <c r="I19" s="433"/>
      <c r="J19" s="433"/>
      <c r="K19" s="433"/>
      <c r="L19" s="433"/>
      <c r="M19" s="433"/>
      <c r="N19" s="433"/>
      <c r="O19" s="433"/>
    </row>
    <row r="20" spans="2:15" ht="17.25" customHeight="1" x14ac:dyDescent="0.25">
      <c r="B20" s="434"/>
      <c r="C20" s="434"/>
      <c r="D20" s="434"/>
      <c r="E20" s="434"/>
      <c r="F20" s="434"/>
      <c r="G20" s="434"/>
      <c r="H20" s="434"/>
      <c r="I20" s="434"/>
      <c r="J20" s="434"/>
      <c r="K20" s="434"/>
      <c r="L20" s="434"/>
      <c r="M20" s="434"/>
      <c r="N20" s="434"/>
      <c r="O20" s="434"/>
    </row>
    <row r="21" spans="2:15" ht="15.75" x14ac:dyDescent="0.25">
      <c r="B21" s="435" t="s">
        <v>689</v>
      </c>
      <c r="C21" s="435"/>
      <c r="D21" s="435"/>
      <c r="E21" s="435"/>
      <c r="F21" s="435"/>
      <c r="G21" s="435"/>
      <c r="H21" s="435"/>
      <c r="I21" s="435"/>
      <c r="J21" s="435"/>
      <c r="K21" s="435"/>
      <c r="L21" s="435"/>
      <c r="M21" s="435"/>
      <c r="N21" s="435"/>
      <c r="O21" s="435"/>
    </row>
    <row r="22" spans="2:15" ht="15.75" x14ac:dyDescent="0.25">
      <c r="B22" s="435" t="s">
        <v>690</v>
      </c>
      <c r="C22" s="435"/>
      <c r="D22" s="435"/>
      <c r="E22" s="435"/>
      <c r="F22" s="435"/>
      <c r="G22" s="435"/>
      <c r="H22" s="435"/>
      <c r="I22" s="435"/>
      <c r="J22" s="435"/>
      <c r="K22" s="435"/>
      <c r="L22" s="435"/>
      <c r="M22" s="435"/>
      <c r="N22" s="435"/>
      <c r="O22" s="435"/>
    </row>
    <row r="23" spans="2:15" ht="27" customHeight="1" x14ac:dyDescent="0.25">
      <c r="B23" s="436" t="s">
        <v>691</v>
      </c>
      <c r="C23" s="436"/>
      <c r="D23" s="436"/>
      <c r="E23" s="436"/>
      <c r="F23" s="436"/>
      <c r="G23" s="436"/>
      <c r="H23" s="436"/>
      <c r="I23" s="436"/>
      <c r="J23" s="436"/>
      <c r="K23" s="436"/>
      <c r="L23" s="436"/>
      <c r="M23" s="436"/>
      <c r="N23" s="436"/>
      <c r="O23" s="436"/>
    </row>
    <row r="24" spans="2:15" s="234" customFormat="1" ht="11.25" x14ac:dyDescent="0.2">
      <c r="B24" s="233" t="s">
        <v>685</v>
      </c>
      <c r="C24" s="437" t="s">
        <v>692</v>
      </c>
      <c r="D24" s="437"/>
      <c r="E24" s="437"/>
      <c r="F24" s="437"/>
      <c r="G24" s="437"/>
      <c r="H24" s="437"/>
      <c r="I24" s="437"/>
      <c r="J24" s="437"/>
      <c r="K24" s="437"/>
      <c r="L24" s="437"/>
      <c r="M24" s="437"/>
      <c r="N24" s="437"/>
      <c r="O24" s="437"/>
    </row>
    <row r="25" spans="2:15" s="234" customFormat="1" ht="11.25" x14ac:dyDescent="0.2">
      <c r="B25" s="235" t="s">
        <v>693</v>
      </c>
      <c r="C25" s="235">
        <v>50</v>
      </c>
      <c r="D25" s="235">
        <v>60</v>
      </c>
      <c r="E25" s="235">
        <v>70</v>
      </c>
      <c r="F25" s="235">
        <v>80</v>
      </c>
      <c r="G25" s="235">
        <v>90</v>
      </c>
      <c r="H25" s="235">
        <v>100</v>
      </c>
      <c r="I25" s="236">
        <v>110</v>
      </c>
      <c r="J25" s="236">
        <v>120</v>
      </c>
      <c r="K25" s="236">
        <v>130</v>
      </c>
      <c r="L25" s="236">
        <v>140</v>
      </c>
      <c r="M25" s="236">
        <v>150</v>
      </c>
      <c r="N25" s="236">
        <v>160</v>
      </c>
      <c r="O25" s="236">
        <v>170</v>
      </c>
    </row>
    <row r="26" spans="2:15" s="234" customFormat="1" ht="11.25" x14ac:dyDescent="0.2">
      <c r="B26" s="288">
        <v>5</v>
      </c>
      <c r="C26" s="237">
        <v>3.3E-3</v>
      </c>
      <c r="D26" s="237">
        <v>2.5999999999999999E-3</v>
      </c>
      <c r="E26" s="237">
        <v>2.0999999999999999E-3</v>
      </c>
      <c r="F26" s="237">
        <v>1.6999999999999999E-3</v>
      </c>
      <c r="G26" s="237">
        <v>1.4E-3</v>
      </c>
      <c r="H26" s="237">
        <v>1.1999999999999999E-3</v>
      </c>
      <c r="I26" s="237">
        <v>1E-3</v>
      </c>
      <c r="J26" s="238">
        <v>8.8000000000000003E-4</v>
      </c>
      <c r="K26" s="238">
        <v>7.6000000000000004E-4</v>
      </c>
      <c r="L26" s="238">
        <v>6.6E-4</v>
      </c>
      <c r="M26" s="238">
        <v>5.8E-4</v>
      </c>
      <c r="N26" s="238">
        <v>5.1000000000000004E-4</v>
      </c>
      <c r="O26" s="238">
        <v>4.6000000000000001E-4</v>
      </c>
    </row>
    <row r="27" spans="2:15" s="234" customFormat="1" ht="11.25" x14ac:dyDescent="0.2">
      <c r="B27" s="288">
        <v>10</v>
      </c>
      <c r="C27" s="237">
        <v>1.4E-3</v>
      </c>
      <c r="D27" s="237">
        <v>1.1999999999999999E-3</v>
      </c>
      <c r="E27" s="237">
        <v>1.1000000000000001E-3</v>
      </c>
      <c r="F27" s="238">
        <v>9.3999999999999997E-4</v>
      </c>
      <c r="G27" s="238">
        <v>8.4000000000000003E-4</v>
      </c>
      <c r="H27" s="238">
        <v>7.5000000000000002E-4</v>
      </c>
      <c r="I27" s="238">
        <v>6.8000000000000005E-4</v>
      </c>
      <c r="J27" s="238">
        <v>6.2E-4</v>
      </c>
      <c r="K27" s="238">
        <v>5.6999999999999998E-4</v>
      </c>
      <c r="L27" s="238">
        <v>5.1999999999999995E-4</v>
      </c>
      <c r="M27" s="238">
        <v>4.8000000000000001E-4</v>
      </c>
      <c r="N27" s="238">
        <v>4.4000000000000002E-4</v>
      </c>
      <c r="O27" s="238">
        <v>4.0999999999999999E-4</v>
      </c>
    </row>
    <row r="28" spans="2:15" s="234" customFormat="1" ht="11.25" x14ac:dyDescent="0.2">
      <c r="B28" s="288">
        <v>15</v>
      </c>
      <c r="C28" s="238">
        <v>7.5000000000000002E-4</v>
      </c>
      <c r="D28" s="238">
        <v>6.0999999999999997E-4</v>
      </c>
      <c r="E28" s="238">
        <v>5.4000000000000001E-4</v>
      </c>
      <c r="F28" s="238">
        <v>4.8999999999999998E-4</v>
      </c>
      <c r="G28" s="238">
        <v>4.4000000000000002E-4</v>
      </c>
      <c r="H28" s="238">
        <v>4.0000000000000002E-4</v>
      </c>
      <c r="I28" s="238">
        <v>3.6999999999999999E-4</v>
      </c>
      <c r="J28" s="238">
        <v>3.4000000000000002E-4</v>
      </c>
      <c r="K28" s="238">
        <v>3.1E-4</v>
      </c>
      <c r="L28" s="238">
        <v>2.9E-4</v>
      </c>
      <c r="M28" s="238">
        <v>2.7E-4</v>
      </c>
      <c r="N28" s="238">
        <v>2.5000000000000001E-4</v>
      </c>
      <c r="O28" s="238">
        <v>2.4000000000000001E-4</v>
      </c>
    </row>
    <row r="29" spans="2:15" s="234" customFormat="1" ht="10.7" customHeight="1" x14ac:dyDescent="0.2">
      <c r="B29" s="288">
        <v>20</v>
      </c>
      <c r="C29" s="238">
        <v>7.2000000000000005E-4</v>
      </c>
      <c r="D29" s="238">
        <v>5.4000000000000001E-4</v>
      </c>
      <c r="E29" s="238">
        <v>3.5E-4</v>
      </c>
      <c r="F29" s="238">
        <v>3.1E-4</v>
      </c>
      <c r="G29" s="238">
        <v>2.7999999999999998E-4</v>
      </c>
      <c r="H29" s="238">
        <v>2.5999999999999998E-4</v>
      </c>
      <c r="I29" s="238">
        <v>2.3000000000000001E-4</v>
      </c>
      <c r="J29" s="238">
        <v>2.2000000000000001E-4</v>
      </c>
      <c r="K29" s="238">
        <v>2.0000000000000001E-4</v>
      </c>
      <c r="L29" s="238">
        <v>1.9000000000000001E-4</v>
      </c>
      <c r="M29" s="238">
        <v>1.7000000000000001E-4</v>
      </c>
      <c r="N29" s="238">
        <v>1.6000000000000001E-4</v>
      </c>
      <c r="O29" s="238">
        <v>1.4999999999999999E-4</v>
      </c>
    </row>
    <row r="30" spans="2:15" s="234" customFormat="1" ht="10.7" customHeight="1" x14ac:dyDescent="0.2">
      <c r="B30" s="288">
        <v>25</v>
      </c>
      <c r="C30" s="238">
        <v>5.0000000000000001E-4</v>
      </c>
      <c r="D30" s="238">
        <v>4.0999999999999999E-4</v>
      </c>
      <c r="E30" s="238">
        <v>3.5E-4</v>
      </c>
      <c r="F30" s="238">
        <v>2.5000000000000001E-4</v>
      </c>
      <c r="G30" s="238">
        <v>1.9000000000000001E-4</v>
      </c>
      <c r="H30" s="238">
        <v>1.8000000000000001E-4</v>
      </c>
      <c r="I30" s="238">
        <v>1.6000000000000001E-4</v>
      </c>
      <c r="J30" s="238">
        <v>1.4999999999999999E-4</v>
      </c>
      <c r="K30" s="238">
        <v>1.3999999999999999E-4</v>
      </c>
      <c r="L30" s="238">
        <v>1.2999999999999999E-4</v>
      </c>
      <c r="M30" s="238">
        <v>1.2E-4</v>
      </c>
      <c r="N30" s="238">
        <v>1.2E-4</v>
      </c>
      <c r="O30" s="238">
        <v>1.1E-4</v>
      </c>
    </row>
    <row r="31" spans="2:15" s="234" customFormat="1" ht="10.7" customHeight="1" x14ac:dyDescent="0.2">
      <c r="B31" s="288">
        <v>30</v>
      </c>
      <c r="C31" s="238">
        <v>3.6999999999999999E-4</v>
      </c>
      <c r="D31" s="238">
        <v>2.9999999999999997E-4</v>
      </c>
      <c r="E31" s="238">
        <v>2.5999999999999998E-4</v>
      </c>
      <c r="F31" s="238">
        <v>2.3000000000000001E-4</v>
      </c>
      <c r="G31" s="238">
        <v>1.9000000000000001E-4</v>
      </c>
      <c r="H31" s="238">
        <v>1.2999999999999999E-4</v>
      </c>
      <c r="I31" s="238">
        <v>1.2E-4</v>
      </c>
      <c r="J31" s="238">
        <v>1.1E-4</v>
      </c>
      <c r="K31" s="238">
        <v>1E-4</v>
      </c>
      <c r="L31" s="239">
        <v>9.6000000000000002E-5</v>
      </c>
      <c r="M31" s="239">
        <v>9.0000000000000006E-5</v>
      </c>
      <c r="N31" s="239">
        <v>8.5000000000000006E-5</v>
      </c>
      <c r="O31" s="239">
        <v>8.0000000000000007E-5</v>
      </c>
    </row>
    <row r="32" spans="2:15" s="234" customFormat="1" ht="10.7" customHeight="1" x14ac:dyDescent="0.2">
      <c r="B32" s="288">
        <v>35</v>
      </c>
      <c r="C32" s="238">
        <v>2.9999999999999997E-4</v>
      </c>
      <c r="D32" s="238">
        <v>2.3000000000000001E-4</v>
      </c>
      <c r="E32" s="238">
        <v>1.9000000000000001E-4</v>
      </c>
      <c r="F32" s="238">
        <v>1.7000000000000001E-4</v>
      </c>
      <c r="G32" s="238">
        <v>1.4999999999999999E-4</v>
      </c>
      <c r="H32" s="238">
        <v>1.2999999999999999E-4</v>
      </c>
      <c r="I32" s="238">
        <v>1.1E-4</v>
      </c>
      <c r="J32" s="239">
        <v>8.1000000000000004E-5</v>
      </c>
      <c r="K32" s="239">
        <v>7.4999999999999993E-5</v>
      </c>
      <c r="L32" s="239">
        <v>7.1000000000000005E-5</v>
      </c>
      <c r="M32" s="239">
        <v>6.7999999999999999E-5</v>
      </c>
      <c r="N32" s="239">
        <v>6.3999999999999997E-5</v>
      </c>
      <c r="O32" s="239">
        <v>6.0999999999999999E-5</v>
      </c>
    </row>
    <row r="33" spans="2:15" s="234" customFormat="1" ht="11.25" x14ac:dyDescent="0.2">
      <c r="B33" s="288">
        <v>40</v>
      </c>
      <c r="C33" s="238">
        <v>2.3000000000000001E-4</v>
      </c>
      <c r="D33" s="238">
        <v>1.9000000000000001E-4</v>
      </c>
      <c r="E33" s="238">
        <v>1.4999999999999999E-4</v>
      </c>
      <c r="F33" s="238">
        <v>1.2999999999999999E-4</v>
      </c>
      <c r="G33" s="238">
        <v>1.2E-4</v>
      </c>
      <c r="H33" s="238">
        <v>1.1E-4</v>
      </c>
      <c r="I33" s="239">
        <v>9.6000000000000002E-5</v>
      </c>
      <c r="J33" s="239">
        <v>8.1000000000000004E-5</v>
      </c>
      <c r="K33" s="239">
        <v>6.3999999999999997E-5</v>
      </c>
      <c r="L33" s="239">
        <v>5.3999999999999998E-5</v>
      </c>
      <c r="M33" s="239">
        <v>5.1E-5</v>
      </c>
      <c r="N33" s="239">
        <v>4.8999999999999998E-5</v>
      </c>
      <c r="O33" s="239">
        <v>4.6999999999999997E-5</v>
      </c>
    </row>
    <row r="34" spans="2:15" s="234" customFormat="1" ht="11.25" x14ac:dyDescent="0.2">
      <c r="B34" s="288">
        <v>45</v>
      </c>
      <c r="C34" s="238">
        <v>1.8000000000000001E-4</v>
      </c>
      <c r="D34" s="238">
        <v>1.6000000000000001E-4</v>
      </c>
      <c r="E34" s="238">
        <v>1.2999999999999999E-4</v>
      </c>
      <c r="F34" s="238">
        <v>1.1E-4</v>
      </c>
      <c r="G34" s="239">
        <v>9.5000000000000005E-5</v>
      </c>
      <c r="H34" s="239">
        <v>8.5000000000000006E-5</v>
      </c>
      <c r="I34" s="239">
        <v>7.7999999999999999E-5</v>
      </c>
      <c r="J34" s="239">
        <v>7.2000000000000002E-5</v>
      </c>
      <c r="K34" s="239">
        <v>6.3E-5</v>
      </c>
      <c r="L34" s="239">
        <v>5.3000000000000001E-5</v>
      </c>
      <c r="M34" s="239">
        <v>4.1999999999999998E-5</v>
      </c>
      <c r="N34" s="239">
        <v>3.8000000000000002E-5</v>
      </c>
      <c r="O34" s="239">
        <v>3.6999999999999998E-5</v>
      </c>
    </row>
    <row r="35" spans="2:15" s="234" customFormat="1" ht="11.25" x14ac:dyDescent="0.2">
      <c r="B35" s="288">
        <v>50</v>
      </c>
      <c r="C35" s="238">
        <v>1.3999999999999999E-4</v>
      </c>
      <c r="D35" s="238">
        <v>1.2999999999999999E-4</v>
      </c>
      <c r="E35" s="238">
        <v>1.1E-4</v>
      </c>
      <c r="F35" s="239">
        <v>9.0000000000000006E-5</v>
      </c>
      <c r="G35" s="239">
        <v>7.7000000000000001E-5</v>
      </c>
      <c r="H35" s="239">
        <v>6.7999999999999999E-5</v>
      </c>
      <c r="I35" s="239">
        <v>6.2000000000000003E-5</v>
      </c>
      <c r="J35" s="239">
        <v>5.7000000000000003E-5</v>
      </c>
      <c r="K35" s="239">
        <v>5.3000000000000001E-5</v>
      </c>
      <c r="L35" s="239">
        <v>4.8000000000000001E-5</v>
      </c>
      <c r="M35" s="239">
        <v>4.1999999999999998E-5</v>
      </c>
      <c r="N35" s="239">
        <v>3.4999999999999997E-5</v>
      </c>
      <c r="O35" s="239">
        <v>2.9E-5</v>
      </c>
    </row>
    <row r="36" spans="2:15" s="234" customFormat="1" ht="11.25" hidden="1" x14ac:dyDescent="0.2">
      <c r="B36" s="240"/>
      <c r="C36" s="430"/>
      <c r="D36" s="430"/>
      <c r="E36" s="430"/>
      <c r="F36" s="430"/>
      <c r="G36" s="430"/>
      <c r="H36" s="430"/>
      <c r="I36" s="430"/>
      <c r="J36" s="430"/>
      <c r="K36" s="430"/>
      <c r="L36" s="430"/>
      <c r="M36" s="430"/>
      <c r="N36" s="241"/>
      <c r="O36" s="241"/>
    </row>
    <row r="37" spans="2:15" s="234" customFormat="1" ht="11.25" hidden="1" x14ac:dyDescent="0.2">
      <c r="B37" s="287" t="s">
        <v>685</v>
      </c>
      <c r="C37" s="438"/>
      <c r="D37" s="438"/>
      <c r="E37" s="438"/>
      <c r="F37" s="438"/>
      <c r="G37" s="438"/>
      <c r="H37" s="438"/>
      <c r="I37" s="438"/>
      <c r="J37" s="438"/>
      <c r="K37" s="438"/>
      <c r="L37" s="438"/>
      <c r="M37" s="438"/>
      <c r="N37" s="241"/>
      <c r="O37" s="241"/>
    </row>
    <row r="38" spans="2:15" s="234" customFormat="1" ht="11.25" hidden="1" x14ac:dyDescent="0.2">
      <c r="B38" s="287" t="s">
        <v>686</v>
      </c>
      <c r="C38" s="287">
        <v>50</v>
      </c>
      <c r="D38" s="287">
        <v>60</v>
      </c>
      <c r="E38" s="287">
        <v>70</v>
      </c>
      <c r="F38" s="287">
        <v>80</v>
      </c>
      <c r="G38" s="287">
        <v>90</v>
      </c>
      <c r="H38" s="287">
        <v>100</v>
      </c>
      <c r="I38" s="242">
        <v>110</v>
      </c>
      <c r="J38" s="242">
        <v>120</v>
      </c>
      <c r="K38" s="242">
        <v>130</v>
      </c>
      <c r="L38" s="242">
        <v>140</v>
      </c>
      <c r="M38" s="242">
        <v>150</v>
      </c>
      <c r="N38" s="241"/>
      <c r="O38" s="241"/>
    </row>
    <row r="39" spans="2:15" s="234" customFormat="1" ht="11.25" hidden="1" x14ac:dyDescent="0.2">
      <c r="B39" s="287" t="s">
        <v>687</v>
      </c>
      <c r="C39" s="287" t="s">
        <v>687</v>
      </c>
      <c r="D39" s="287" t="s">
        <v>687</v>
      </c>
      <c r="E39" s="287"/>
      <c r="F39" s="287" t="s">
        <v>687</v>
      </c>
      <c r="G39" s="287"/>
      <c r="H39" s="287" t="s">
        <v>687</v>
      </c>
      <c r="I39" s="287" t="s">
        <v>687</v>
      </c>
      <c r="J39" s="287" t="s">
        <v>687</v>
      </c>
      <c r="K39" s="287" t="s">
        <v>687</v>
      </c>
      <c r="L39" s="287" t="s">
        <v>687</v>
      </c>
      <c r="M39" s="287" t="s">
        <v>687</v>
      </c>
      <c r="N39" s="241"/>
      <c r="O39" s="241"/>
    </row>
    <row r="40" spans="2:15" s="234" customFormat="1" ht="11.25" hidden="1" x14ac:dyDescent="0.2">
      <c r="B40" s="243">
        <v>5</v>
      </c>
      <c r="C40" s="244">
        <v>3.3E-3</v>
      </c>
      <c r="D40" s="244">
        <v>2.5999999999999999E-3</v>
      </c>
      <c r="E40" s="244">
        <v>2.0999999999999999E-3</v>
      </c>
      <c r="F40" s="244">
        <v>1.6999999999999999E-3</v>
      </c>
      <c r="G40" s="244">
        <v>1.4E-3</v>
      </c>
      <c r="H40" s="244">
        <v>1.1999999999999999E-3</v>
      </c>
      <c r="I40" s="244">
        <v>1E-3</v>
      </c>
      <c r="J40" s="245">
        <v>8.8000000000000003E-4</v>
      </c>
      <c r="K40" s="245">
        <v>7.6000000000000004E-4</v>
      </c>
      <c r="L40" s="245">
        <v>6.6E-4</v>
      </c>
      <c r="M40" s="245">
        <v>5.8E-4</v>
      </c>
      <c r="N40" s="241"/>
      <c r="O40" s="241"/>
    </row>
    <row r="41" spans="2:15" s="234" customFormat="1" ht="11.25" hidden="1" x14ac:dyDescent="0.2">
      <c r="B41" s="243">
        <v>10</v>
      </c>
      <c r="C41" s="244">
        <v>1.4E-3</v>
      </c>
      <c r="D41" s="244">
        <v>1.1999999999999999E-3</v>
      </c>
      <c r="E41" s="244">
        <v>1.1000000000000001E-3</v>
      </c>
      <c r="F41" s="245">
        <v>9.3999999999999997E-4</v>
      </c>
      <c r="G41" s="245">
        <v>8.4000000000000003E-4</v>
      </c>
      <c r="H41" s="245">
        <v>7.5000000000000002E-4</v>
      </c>
      <c r="I41" s="245">
        <v>6.8000000000000005E-4</v>
      </c>
      <c r="J41" s="245">
        <v>6.2E-4</v>
      </c>
      <c r="K41" s="245">
        <v>5.6999999999999998E-4</v>
      </c>
      <c r="L41" s="245">
        <v>5.1999999999999995E-4</v>
      </c>
      <c r="M41" s="245">
        <v>4.8000000000000001E-4</v>
      </c>
      <c r="N41" s="241"/>
      <c r="O41" s="241"/>
    </row>
    <row r="42" spans="2:15" s="234" customFormat="1" ht="11.25" hidden="1" x14ac:dyDescent="0.2">
      <c r="B42" s="243">
        <v>15</v>
      </c>
      <c r="C42" s="245">
        <v>7.5000000000000002E-4</v>
      </c>
      <c r="D42" s="245">
        <v>6.0999999999999997E-4</v>
      </c>
      <c r="E42" s="245">
        <v>5.4000000000000001E-4</v>
      </c>
      <c r="F42" s="245">
        <v>4.8999999999999998E-4</v>
      </c>
      <c r="G42" s="245">
        <v>4.4000000000000002E-4</v>
      </c>
      <c r="H42" s="245">
        <v>4.0000000000000002E-4</v>
      </c>
      <c r="I42" s="245">
        <v>3.6999999999999999E-4</v>
      </c>
      <c r="J42" s="245">
        <v>3.4000000000000002E-4</v>
      </c>
      <c r="K42" s="245">
        <v>3.1E-4</v>
      </c>
      <c r="L42" s="245">
        <v>2.9E-4</v>
      </c>
      <c r="M42" s="245">
        <v>2.7E-4</v>
      </c>
      <c r="N42" s="241"/>
      <c r="O42" s="241"/>
    </row>
    <row r="43" spans="2:15" s="234" customFormat="1" ht="11.25" hidden="1" x14ac:dyDescent="0.2">
      <c r="B43" s="243">
        <v>20</v>
      </c>
      <c r="C43" s="245">
        <v>7.2000000000000005E-4</v>
      </c>
      <c r="D43" s="245">
        <v>5.4000000000000001E-4</v>
      </c>
      <c r="E43" s="245">
        <v>3.5E-4</v>
      </c>
      <c r="F43" s="245">
        <v>3.1E-4</v>
      </c>
      <c r="G43" s="245">
        <v>2.7999999999999998E-4</v>
      </c>
      <c r="H43" s="245">
        <v>2.5999999999999998E-4</v>
      </c>
      <c r="I43" s="245">
        <v>2.3000000000000001E-4</v>
      </c>
      <c r="J43" s="245">
        <v>2.2000000000000001E-4</v>
      </c>
      <c r="K43" s="245">
        <v>2.0000000000000001E-4</v>
      </c>
      <c r="L43" s="245">
        <v>1.9000000000000001E-4</v>
      </c>
      <c r="M43" s="245">
        <v>1.7000000000000001E-4</v>
      </c>
      <c r="N43" s="241"/>
      <c r="O43" s="241"/>
    </row>
    <row r="44" spans="2:15" s="234" customFormat="1" ht="11.25" hidden="1" x14ac:dyDescent="0.2">
      <c r="B44" s="243">
        <v>25</v>
      </c>
      <c r="C44" s="245">
        <v>5.0000000000000001E-4</v>
      </c>
      <c r="D44" s="245">
        <v>4.0999999999999999E-4</v>
      </c>
      <c r="E44" s="245">
        <v>3.5E-4</v>
      </c>
      <c r="F44" s="245">
        <v>2.5000000000000001E-4</v>
      </c>
      <c r="G44" s="245">
        <v>1.9000000000000001E-4</v>
      </c>
      <c r="H44" s="245">
        <v>1.8000000000000001E-4</v>
      </c>
      <c r="I44" s="245">
        <v>1.6000000000000001E-4</v>
      </c>
      <c r="J44" s="245">
        <v>1.4999999999999999E-4</v>
      </c>
      <c r="K44" s="245">
        <v>1.3999999999999999E-4</v>
      </c>
      <c r="L44" s="245">
        <v>1.2999999999999999E-4</v>
      </c>
      <c r="M44" s="245">
        <v>1.2E-4</v>
      </c>
      <c r="N44" s="241"/>
      <c r="O44" s="241"/>
    </row>
    <row r="45" spans="2:15" s="234" customFormat="1" ht="11.25" hidden="1" x14ac:dyDescent="0.2">
      <c r="B45" s="243">
        <v>30</v>
      </c>
      <c r="C45" s="245">
        <v>3.6999999999999999E-4</v>
      </c>
      <c r="D45" s="245">
        <v>2.9999999999999997E-4</v>
      </c>
      <c r="E45" s="245">
        <v>2.5999999999999998E-4</v>
      </c>
      <c r="F45" s="245">
        <v>2.3000000000000001E-4</v>
      </c>
      <c r="G45" s="245">
        <v>1.9000000000000001E-4</v>
      </c>
      <c r="H45" s="245">
        <v>1.2999999999999999E-4</v>
      </c>
      <c r="I45" s="245">
        <v>1.2E-4</v>
      </c>
      <c r="J45" s="245">
        <v>1.1E-4</v>
      </c>
      <c r="K45" s="245">
        <v>1E-4</v>
      </c>
      <c r="L45" s="246">
        <v>9.6000000000000002E-5</v>
      </c>
      <c r="M45" s="246">
        <v>9.0000000000000006E-5</v>
      </c>
      <c r="N45" s="241"/>
      <c r="O45" s="241"/>
    </row>
    <row r="46" spans="2:15" s="234" customFormat="1" ht="11.25" hidden="1" x14ac:dyDescent="0.2">
      <c r="B46" s="243">
        <v>35</v>
      </c>
      <c r="C46" s="245">
        <v>2.9999999999999997E-4</v>
      </c>
      <c r="D46" s="245">
        <v>2.3000000000000001E-4</v>
      </c>
      <c r="E46" s="245">
        <v>1.9000000000000001E-4</v>
      </c>
      <c r="F46" s="245">
        <v>1.7000000000000001E-4</v>
      </c>
      <c r="G46" s="245">
        <v>1.4999999999999999E-4</v>
      </c>
      <c r="H46" s="245">
        <v>1.2999999999999999E-4</v>
      </c>
      <c r="I46" s="245">
        <v>1.1E-4</v>
      </c>
      <c r="J46" s="246">
        <v>8.1000000000000004E-5</v>
      </c>
      <c r="K46" s="246">
        <v>7.4999999999999993E-5</v>
      </c>
      <c r="L46" s="246">
        <v>7.1000000000000005E-5</v>
      </c>
      <c r="M46" s="246">
        <v>6.7999999999999999E-5</v>
      </c>
      <c r="N46" s="241"/>
      <c r="O46" s="241"/>
    </row>
    <row r="47" spans="2:15" s="234" customFormat="1" ht="11.25" hidden="1" x14ac:dyDescent="0.2">
      <c r="B47" s="243">
        <v>40</v>
      </c>
      <c r="C47" s="245">
        <v>2.3000000000000001E-4</v>
      </c>
      <c r="D47" s="245">
        <v>1.9000000000000001E-4</v>
      </c>
      <c r="E47" s="245">
        <v>1.4999999999999999E-4</v>
      </c>
      <c r="F47" s="245">
        <v>1.2999999999999999E-4</v>
      </c>
      <c r="G47" s="245">
        <v>1.2E-4</v>
      </c>
      <c r="H47" s="245">
        <v>1.1E-4</v>
      </c>
      <c r="I47" s="246">
        <v>9.6000000000000002E-5</v>
      </c>
      <c r="J47" s="246">
        <v>8.1000000000000004E-5</v>
      </c>
      <c r="K47" s="246">
        <v>6.3999999999999997E-5</v>
      </c>
      <c r="L47" s="246">
        <v>5.3999999999999998E-5</v>
      </c>
      <c r="M47" s="246">
        <v>5.1E-5</v>
      </c>
      <c r="N47" s="241"/>
      <c r="O47" s="241"/>
    </row>
    <row r="48" spans="2:15" s="234" customFormat="1" ht="11.25" hidden="1" x14ac:dyDescent="0.2">
      <c r="B48" s="243">
        <v>45</v>
      </c>
      <c r="C48" s="245">
        <v>1.8000000000000001E-4</v>
      </c>
      <c r="D48" s="245">
        <v>1.6000000000000001E-4</v>
      </c>
      <c r="E48" s="245">
        <v>1.2999999999999999E-4</v>
      </c>
      <c r="F48" s="245">
        <v>1.1E-4</v>
      </c>
      <c r="G48" s="246">
        <v>9.5000000000000005E-5</v>
      </c>
      <c r="H48" s="246">
        <v>8.5000000000000006E-5</v>
      </c>
      <c r="I48" s="246">
        <v>7.7999999999999999E-5</v>
      </c>
      <c r="J48" s="246">
        <v>7.2000000000000002E-5</v>
      </c>
      <c r="K48" s="246">
        <v>6.3E-5</v>
      </c>
      <c r="L48" s="246">
        <v>5.3000000000000001E-5</v>
      </c>
      <c r="M48" s="246">
        <v>4.1999999999999998E-5</v>
      </c>
      <c r="N48" s="241"/>
      <c r="O48" s="241"/>
    </row>
    <row r="49" spans="2:13" s="234" customFormat="1" ht="11.25" hidden="1" x14ac:dyDescent="0.2">
      <c r="B49" s="243">
        <v>50</v>
      </c>
      <c r="C49" s="245">
        <v>1.3999999999999999E-4</v>
      </c>
      <c r="D49" s="245">
        <v>1.2999999999999999E-4</v>
      </c>
      <c r="E49" s="245">
        <v>1.1E-4</v>
      </c>
      <c r="F49" s="246">
        <v>9.0000000000000006E-5</v>
      </c>
      <c r="G49" s="246">
        <v>7.7000000000000001E-5</v>
      </c>
      <c r="H49" s="246">
        <v>6.7999999999999999E-5</v>
      </c>
      <c r="I49" s="246">
        <v>6.2000000000000003E-5</v>
      </c>
      <c r="J49" s="246">
        <v>5.7000000000000003E-5</v>
      </c>
      <c r="K49" s="246">
        <v>5.3000000000000001E-5</v>
      </c>
      <c r="L49" s="246">
        <v>4.8000000000000001E-5</v>
      </c>
      <c r="M49" s="246">
        <v>4.1999999999999998E-5</v>
      </c>
    </row>
    <row r="50" spans="2:13" s="234" customFormat="1" ht="11.25" hidden="1" x14ac:dyDescent="0.2">
      <c r="B50" s="241"/>
      <c r="C50" s="241"/>
      <c r="D50" s="241"/>
      <c r="E50" s="241"/>
      <c r="F50" s="241"/>
      <c r="G50" s="241"/>
      <c r="H50" s="241"/>
      <c r="I50" s="241"/>
      <c r="J50" s="241"/>
      <c r="K50" s="241"/>
      <c r="L50" s="241"/>
      <c r="M50" s="241"/>
    </row>
    <row r="51" spans="2:13" s="234" customFormat="1" ht="11.25" hidden="1" x14ac:dyDescent="0.2">
      <c r="B51" s="240"/>
      <c r="C51" s="430"/>
      <c r="D51" s="430"/>
      <c r="E51" s="430"/>
      <c r="F51" s="430"/>
      <c r="G51" s="430"/>
      <c r="H51" s="430"/>
      <c r="I51" s="430"/>
      <c r="J51" s="430"/>
      <c r="K51" s="430"/>
      <c r="L51" s="430"/>
      <c r="M51" s="430"/>
    </row>
    <row r="52" spans="2:13" s="234" customFormat="1" ht="11.25" hidden="1" x14ac:dyDescent="0.2">
      <c r="B52" s="287" t="s">
        <v>685</v>
      </c>
      <c r="C52" s="438"/>
      <c r="D52" s="438"/>
      <c r="E52" s="438"/>
      <c r="F52" s="438"/>
      <c r="G52" s="438"/>
      <c r="H52" s="438"/>
      <c r="I52" s="438"/>
      <c r="J52" s="438"/>
      <c r="K52" s="438"/>
      <c r="L52" s="438"/>
      <c r="M52" s="438"/>
    </row>
    <row r="53" spans="2:13" s="234" customFormat="1" ht="11.25" hidden="1" x14ac:dyDescent="0.2">
      <c r="B53" s="287" t="s">
        <v>686</v>
      </c>
      <c r="C53" s="287">
        <v>50</v>
      </c>
      <c r="D53" s="287">
        <v>60</v>
      </c>
      <c r="E53" s="287">
        <v>70</v>
      </c>
      <c r="F53" s="287">
        <v>80</v>
      </c>
      <c r="G53" s="287">
        <v>90</v>
      </c>
      <c r="H53" s="287">
        <v>100</v>
      </c>
      <c r="I53" s="242">
        <v>110</v>
      </c>
      <c r="J53" s="242">
        <v>120</v>
      </c>
      <c r="K53" s="242">
        <v>130</v>
      </c>
      <c r="L53" s="242">
        <v>140</v>
      </c>
      <c r="M53" s="242">
        <v>150</v>
      </c>
    </row>
    <row r="54" spans="2:13" s="234" customFormat="1" ht="11.25" hidden="1" x14ac:dyDescent="0.2">
      <c r="B54" s="287" t="s">
        <v>687</v>
      </c>
      <c r="C54" s="287" t="s">
        <v>687</v>
      </c>
      <c r="D54" s="287" t="s">
        <v>687</v>
      </c>
      <c r="E54" s="287"/>
      <c r="F54" s="287" t="s">
        <v>687</v>
      </c>
      <c r="G54" s="287"/>
      <c r="H54" s="287" t="s">
        <v>687</v>
      </c>
      <c r="I54" s="287" t="s">
        <v>687</v>
      </c>
      <c r="J54" s="287" t="s">
        <v>687</v>
      </c>
      <c r="K54" s="287" t="s">
        <v>687</v>
      </c>
      <c r="L54" s="287" t="s">
        <v>687</v>
      </c>
      <c r="M54" s="287" t="s">
        <v>687</v>
      </c>
    </row>
    <row r="55" spans="2:13" s="234" customFormat="1" ht="11.25" hidden="1" x14ac:dyDescent="0.2">
      <c r="B55" s="243">
        <v>5</v>
      </c>
      <c r="C55" s="247">
        <v>29</v>
      </c>
      <c r="D55" s="247">
        <v>23</v>
      </c>
      <c r="E55" s="247">
        <v>19</v>
      </c>
      <c r="F55" s="247">
        <v>15</v>
      </c>
      <c r="G55" s="247">
        <v>13</v>
      </c>
      <c r="H55" s="247">
        <v>11</v>
      </c>
      <c r="I55" s="248">
        <v>9.1</v>
      </c>
      <c r="J55" s="248">
        <v>7.7</v>
      </c>
      <c r="K55" s="248">
        <v>6.7</v>
      </c>
      <c r="L55" s="248">
        <v>5.8</v>
      </c>
      <c r="M55" s="248">
        <v>5</v>
      </c>
    </row>
    <row r="56" spans="2:13" s="234" customFormat="1" ht="11.25" hidden="1" x14ac:dyDescent="0.2">
      <c r="B56" s="243">
        <v>10</v>
      </c>
      <c r="C56" s="247">
        <v>12</v>
      </c>
      <c r="D56" s="247">
        <v>11</v>
      </c>
      <c r="E56" s="248">
        <v>9.3000000000000007</v>
      </c>
      <c r="F56" s="248">
        <v>8.1999999999999993</v>
      </c>
      <c r="G56" s="248">
        <v>7.3</v>
      </c>
      <c r="H56" s="248">
        <v>6.6</v>
      </c>
      <c r="I56" s="248">
        <v>5.9</v>
      </c>
      <c r="J56" s="248">
        <v>5.4</v>
      </c>
      <c r="K56" s="248">
        <v>4.9000000000000004</v>
      </c>
      <c r="L56" s="248">
        <v>4.5</v>
      </c>
      <c r="M56" s="248">
        <v>4.2</v>
      </c>
    </row>
    <row r="57" spans="2:13" s="234" customFormat="1" ht="11.25" hidden="1" x14ac:dyDescent="0.2">
      <c r="B57" s="243">
        <v>15</v>
      </c>
      <c r="C57" s="248">
        <v>6.6</v>
      </c>
      <c r="D57" s="248">
        <v>5.4</v>
      </c>
      <c r="E57" s="248">
        <v>4.8</v>
      </c>
      <c r="F57" s="248">
        <v>4.3</v>
      </c>
      <c r="G57" s="248">
        <v>3.8</v>
      </c>
      <c r="H57" s="248">
        <v>3.5</v>
      </c>
      <c r="I57" s="248">
        <v>3.1</v>
      </c>
      <c r="J57" s="248">
        <v>2.9</v>
      </c>
      <c r="K57" s="248">
        <v>2.8</v>
      </c>
      <c r="L57" s="248">
        <v>2.5</v>
      </c>
      <c r="M57" s="248">
        <v>2.4</v>
      </c>
    </row>
    <row r="58" spans="2:13" s="234" customFormat="1" ht="11.25" hidden="1" x14ac:dyDescent="0.2">
      <c r="B58" s="243">
        <v>20</v>
      </c>
      <c r="C58" s="248">
        <v>6.3</v>
      </c>
      <c r="D58" s="248">
        <v>4.7</v>
      </c>
      <c r="E58" s="248">
        <v>3</v>
      </c>
      <c r="F58" s="248">
        <v>2.6</v>
      </c>
      <c r="G58" s="248">
        <v>2.5</v>
      </c>
      <c r="H58" s="248">
        <v>2.2999999999999998</v>
      </c>
      <c r="I58" s="248">
        <v>2</v>
      </c>
      <c r="J58" s="248">
        <v>1.9</v>
      </c>
      <c r="K58" s="248">
        <v>1.8</v>
      </c>
      <c r="L58" s="248">
        <v>1.6</v>
      </c>
      <c r="M58" s="248">
        <v>1.5</v>
      </c>
    </row>
    <row r="59" spans="2:13" s="234" customFormat="1" ht="11.25" hidden="1" x14ac:dyDescent="0.2">
      <c r="B59" s="243">
        <v>25</v>
      </c>
      <c r="C59" s="248">
        <v>4.3</v>
      </c>
      <c r="D59" s="248">
        <v>3.7</v>
      </c>
      <c r="E59" s="248">
        <v>3</v>
      </c>
      <c r="F59" s="248">
        <v>2.1</v>
      </c>
      <c r="G59" s="248">
        <v>1.6</v>
      </c>
      <c r="H59" s="248">
        <v>1.5</v>
      </c>
      <c r="I59" s="248">
        <v>1.4</v>
      </c>
      <c r="J59" s="248">
        <v>1.4</v>
      </c>
      <c r="K59" s="248">
        <v>1.2</v>
      </c>
      <c r="L59" s="248">
        <v>1.1000000000000001</v>
      </c>
      <c r="M59" s="248">
        <v>1.1000000000000001</v>
      </c>
    </row>
    <row r="60" spans="2:13" s="234" customFormat="1" ht="11.25" hidden="1" x14ac:dyDescent="0.2">
      <c r="B60" s="243">
        <v>30</v>
      </c>
      <c r="C60" s="248">
        <v>3.3</v>
      </c>
      <c r="D60" s="248">
        <v>2.6</v>
      </c>
      <c r="E60" s="248">
        <v>2.2999999999999998</v>
      </c>
      <c r="F60" s="248">
        <v>2</v>
      </c>
      <c r="G60" s="248">
        <v>1.6</v>
      </c>
      <c r="H60" s="248">
        <v>1.2</v>
      </c>
      <c r="I60" s="248">
        <v>1</v>
      </c>
      <c r="J60" s="249">
        <v>0.94</v>
      </c>
      <c r="K60" s="249">
        <v>0.89</v>
      </c>
      <c r="L60" s="249">
        <v>0.84</v>
      </c>
      <c r="M60" s="249">
        <v>0.79</v>
      </c>
    </row>
    <row r="61" spans="2:13" s="234" customFormat="1" ht="11.25" hidden="1" x14ac:dyDescent="0.2">
      <c r="B61" s="243">
        <v>35</v>
      </c>
      <c r="C61" s="248">
        <v>2.6</v>
      </c>
      <c r="D61" s="248">
        <v>2</v>
      </c>
      <c r="E61" s="248">
        <v>1.6</v>
      </c>
      <c r="F61" s="248">
        <v>1.5</v>
      </c>
      <c r="G61" s="248">
        <v>1.4</v>
      </c>
      <c r="H61" s="248">
        <v>1.2</v>
      </c>
      <c r="I61" s="249">
        <v>0.92</v>
      </c>
      <c r="J61" s="249">
        <v>0.72</v>
      </c>
      <c r="K61" s="249">
        <v>0.66</v>
      </c>
      <c r="L61" s="249">
        <v>0.63</v>
      </c>
      <c r="M61" s="249">
        <v>0.59</v>
      </c>
    </row>
    <row r="62" spans="2:13" s="234" customFormat="1" ht="11.25" hidden="1" x14ac:dyDescent="0.2">
      <c r="B62" s="243">
        <v>40</v>
      </c>
      <c r="C62" s="248">
        <v>2</v>
      </c>
      <c r="D62" s="248">
        <v>1.6</v>
      </c>
      <c r="E62" s="248">
        <v>1.4</v>
      </c>
      <c r="F62" s="248">
        <v>1.1000000000000001</v>
      </c>
      <c r="G62" s="248">
        <v>1</v>
      </c>
      <c r="H62" s="249">
        <v>0.93</v>
      </c>
      <c r="I62" s="249">
        <v>0.84</v>
      </c>
      <c r="J62" s="249">
        <v>0.71</v>
      </c>
      <c r="K62" s="249">
        <v>0.55000000000000004</v>
      </c>
      <c r="L62" s="249">
        <v>0.48</v>
      </c>
      <c r="M62" s="249">
        <v>0.45</v>
      </c>
    </row>
    <row r="63" spans="2:13" s="234" customFormat="1" ht="11.25" hidden="1" x14ac:dyDescent="0.2">
      <c r="B63" s="243">
        <v>45</v>
      </c>
      <c r="C63" s="248">
        <v>1.6</v>
      </c>
      <c r="D63" s="248">
        <v>1.4</v>
      </c>
      <c r="E63" s="248">
        <v>1.2</v>
      </c>
      <c r="F63" s="249">
        <v>0.94</v>
      </c>
      <c r="G63" s="249">
        <v>0.83</v>
      </c>
      <c r="H63" s="249">
        <v>0.74</v>
      </c>
      <c r="I63" s="249">
        <v>0.68</v>
      </c>
      <c r="J63" s="249">
        <v>0.63</v>
      </c>
      <c r="K63" s="249">
        <v>0.55000000000000004</v>
      </c>
      <c r="L63" s="249">
        <v>0.47</v>
      </c>
      <c r="M63" s="249">
        <v>0.38</v>
      </c>
    </row>
    <row r="64" spans="2:13" s="234" customFormat="1" ht="11.25" hidden="1" x14ac:dyDescent="0.2">
      <c r="B64" s="243">
        <v>50</v>
      </c>
      <c r="C64" s="248">
        <v>1.2</v>
      </c>
      <c r="D64" s="248">
        <v>1.1000000000000001</v>
      </c>
      <c r="E64" s="249">
        <v>0.95</v>
      </c>
      <c r="F64" s="249">
        <v>0.79</v>
      </c>
      <c r="G64" s="249">
        <v>0.68</v>
      </c>
      <c r="H64" s="249">
        <v>0.6</v>
      </c>
      <c r="I64" s="249">
        <v>0.54</v>
      </c>
      <c r="J64" s="249">
        <v>0.5</v>
      </c>
      <c r="K64" s="249">
        <v>0.47</v>
      </c>
      <c r="L64" s="249">
        <v>0.42</v>
      </c>
      <c r="M64" s="249">
        <v>0.37</v>
      </c>
    </row>
    <row r="67" spans="2:15" s="234" customFormat="1" ht="11.25" hidden="1" x14ac:dyDescent="0.2">
      <c r="B67" s="250"/>
      <c r="C67" s="430"/>
      <c r="D67" s="430"/>
      <c r="E67" s="430"/>
      <c r="F67" s="430"/>
      <c r="G67" s="430"/>
      <c r="H67" s="430"/>
      <c r="I67" s="430"/>
      <c r="J67" s="430"/>
      <c r="K67" s="430"/>
      <c r="L67" s="430"/>
      <c r="M67" s="430"/>
      <c r="N67" s="241"/>
      <c r="O67" s="241"/>
    </row>
    <row r="68" spans="2:15" s="234" customFormat="1" ht="11.25" hidden="1" x14ac:dyDescent="0.2">
      <c r="B68" s="287" t="s">
        <v>685</v>
      </c>
      <c r="C68" s="438"/>
      <c r="D68" s="438"/>
      <c r="E68" s="438"/>
      <c r="F68" s="438"/>
      <c r="G68" s="438"/>
      <c r="H68" s="438"/>
      <c r="I68" s="438"/>
      <c r="J68" s="438"/>
      <c r="K68" s="438"/>
      <c r="L68" s="438"/>
      <c r="M68" s="438"/>
      <c r="N68" s="241"/>
      <c r="O68" s="241"/>
    </row>
    <row r="69" spans="2:15" s="234" customFormat="1" ht="11.25" hidden="1" x14ac:dyDescent="0.2">
      <c r="B69" s="287" t="s">
        <v>686</v>
      </c>
      <c r="C69" s="287">
        <v>50</v>
      </c>
      <c r="D69" s="287">
        <v>60</v>
      </c>
      <c r="E69" s="287">
        <v>70</v>
      </c>
      <c r="F69" s="287">
        <v>80</v>
      </c>
      <c r="G69" s="287">
        <v>90</v>
      </c>
      <c r="H69" s="287">
        <v>100</v>
      </c>
      <c r="I69" s="242">
        <v>110</v>
      </c>
      <c r="J69" s="242">
        <v>120</v>
      </c>
      <c r="K69" s="242">
        <v>130</v>
      </c>
      <c r="L69" s="242">
        <v>140</v>
      </c>
      <c r="M69" s="242">
        <v>150</v>
      </c>
      <c r="N69" s="241"/>
      <c r="O69" s="241"/>
    </row>
    <row r="70" spans="2:15" s="234" customFormat="1" ht="11.25" hidden="1" x14ac:dyDescent="0.2">
      <c r="B70" s="287" t="s">
        <v>687</v>
      </c>
      <c r="C70" s="287" t="s">
        <v>687</v>
      </c>
      <c r="D70" s="287" t="s">
        <v>687</v>
      </c>
      <c r="E70" s="287"/>
      <c r="F70" s="287" t="s">
        <v>687</v>
      </c>
      <c r="G70" s="287"/>
      <c r="H70" s="287" t="s">
        <v>687</v>
      </c>
      <c r="I70" s="287" t="s">
        <v>687</v>
      </c>
      <c r="J70" s="287" t="s">
        <v>687</v>
      </c>
      <c r="K70" s="287" t="s">
        <v>687</v>
      </c>
      <c r="L70" s="287" t="s">
        <v>687</v>
      </c>
      <c r="M70" s="287" t="s">
        <v>687</v>
      </c>
      <c r="N70" s="241"/>
      <c r="O70" s="241"/>
    </row>
    <row r="71" spans="2:15" s="234" customFormat="1" ht="11.25" hidden="1" x14ac:dyDescent="0.2">
      <c r="B71" s="251">
        <v>5</v>
      </c>
      <c r="C71" s="252">
        <v>199.8223584959546</v>
      </c>
      <c r="D71" s="252">
        <v>171.20078164899337</v>
      </c>
      <c r="E71" s="252">
        <v>146.37017554027901</v>
      </c>
      <c r="F71" s="252">
        <v>125.09589301434023</v>
      </c>
      <c r="G71" s="252">
        <v>105.10545289526382</v>
      </c>
      <c r="H71" s="252">
        <v>90.001241919334475</v>
      </c>
      <c r="I71" s="252">
        <v>76.871049965728588</v>
      </c>
      <c r="J71" s="252">
        <v>65.911622550600768</v>
      </c>
      <c r="K71" s="252">
        <v>57.222966309840594</v>
      </c>
      <c r="L71" s="252">
        <v>49.847259041609554</v>
      </c>
      <c r="M71" s="252">
        <v>43.653221430395398</v>
      </c>
      <c r="N71" s="241"/>
      <c r="O71" s="241"/>
    </row>
    <row r="72" spans="2:15" s="234" customFormat="1" ht="11.25" hidden="1" x14ac:dyDescent="0.2">
      <c r="B72" s="251">
        <v>10</v>
      </c>
      <c r="C72" s="252">
        <v>91.061516166371021</v>
      </c>
      <c r="D72" s="252">
        <v>82.790446376972298</v>
      </c>
      <c r="E72" s="252">
        <v>75.04716605515685</v>
      </c>
      <c r="F72" s="252">
        <v>68.052711642878265</v>
      </c>
      <c r="G72" s="252">
        <v>62.457795532282347</v>
      </c>
      <c r="H72" s="252">
        <v>57.52254564484047</v>
      </c>
      <c r="I72" s="252">
        <v>53.688210418178635</v>
      </c>
      <c r="J72" s="252">
        <v>49.950323436618014</v>
      </c>
      <c r="K72" s="252">
        <v>46.871403179851093</v>
      </c>
      <c r="L72" s="252">
        <v>44.008708135096633</v>
      </c>
      <c r="M72" s="252">
        <v>41.464162836330416</v>
      </c>
      <c r="N72" s="241"/>
      <c r="O72" s="241"/>
    </row>
    <row r="73" spans="2:15" s="234" customFormat="1" ht="11.25" hidden="1" x14ac:dyDescent="0.2">
      <c r="B73" s="251">
        <v>15</v>
      </c>
      <c r="C73" s="252">
        <v>44.105814089253563</v>
      </c>
      <c r="D73" s="252">
        <v>39.574736076391694</v>
      </c>
      <c r="E73" s="252">
        <v>37.228624665685558</v>
      </c>
      <c r="F73" s="252">
        <v>34.974185339555952</v>
      </c>
      <c r="G73" s="252">
        <v>32.788461490000806</v>
      </c>
      <c r="H73" s="252">
        <v>30.504662552415127</v>
      </c>
      <c r="I73" s="252">
        <v>28.788381901325163</v>
      </c>
      <c r="J73" s="252">
        <v>26.892367131010939</v>
      </c>
      <c r="K73" s="252">
        <v>25.415159521745558</v>
      </c>
      <c r="L73" s="252">
        <v>23.912716842391742</v>
      </c>
      <c r="M73" s="252">
        <v>22.826771362524529</v>
      </c>
      <c r="N73" s="241"/>
      <c r="O73" s="241"/>
    </row>
    <row r="74" spans="2:15" s="234" customFormat="1" ht="11.25" hidden="1" x14ac:dyDescent="0.2">
      <c r="B74" s="251">
        <v>20</v>
      </c>
      <c r="C74" s="252">
        <v>38.439032134505283</v>
      </c>
      <c r="D74" s="252">
        <v>31.96012964344273</v>
      </c>
      <c r="E74" s="252">
        <v>21.898799743972262</v>
      </c>
      <c r="F74" s="252">
        <v>20.66360932754079</v>
      </c>
      <c r="G74" s="252">
        <v>19.60745584193479</v>
      </c>
      <c r="H74" s="252">
        <v>18.472348290124451</v>
      </c>
      <c r="I74" s="252">
        <v>17.421823550856118</v>
      </c>
      <c r="J74" s="252">
        <v>16.511615536717471</v>
      </c>
      <c r="K74" s="252">
        <v>15.654717655498212</v>
      </c>
      <c r="L74" s="252">
        <v>14.818235634559043</v>
      </c>
      <c r="M74" s="252">
        <v>14.136107765166788</v>
      </c>
      <c r="N74" s="241"/>
      <c r="O74" s="241"/>
    </row>
    <row r="75" spans="2:15" s="234" customFormat="1" ht="11.25" hidden="1" x14ac:dyDescent="0.2">
      <c r="B75" s="251">
        <v>25</v>
      </c>
      <c r="C75" s="252">
        <v>23.297634137367957</v>
      </c>
      <c r="D75" s="252">
        <v>22.288414240787038</v>
      </c>
      <c r="E75" s="252">
        <v>20.367352977246458</v>
      </c>
      <c r="F75" s="252">
        <v>15.313397735061688</v>
      </c>
      <c r="G75" s="252">
        <v>12.481684314773002</v>
      </c>
      <c r="H75" s="252">
        <v>11.970820985538799</v>
      </c>
      <c r="I75" s="252">
        <v>11.497609189783082</v>
      </c>
      <c r="J75" s="252">
        <v>10.96055593634922</v>
      </c>
      <c r="K75" s="252">
        <v>10.46186316459694</v>
      </c>
      <c r="L75" s="252">
        <v>9.9648589747466598</v>
      </c>
      <c r="M75" s="252">
        <v>9.5166581828078378</v>
      </c>
      <c r="N75" s="241"/>
      <c r="O75" s="241"/>
    </row>
    <row r="76" spans="2:15" s="234" customFormat="1" ht="11.25" hidden="1" x14ac:dyDescent="0.2">
      <c r="B76" s="251">
        <v>30</v>
      </c>
      <c r="C76" s="252">
        <v>14.83156474276268</v>
      </c>
      <c r="D76" s="252">
        <v>14.219350800002687</v>
      </c>
      <c r="E76" s="252">
        <v>13.703719710104021</v>
      </c>
      <c r="F76" s="252">
        <v>13.141250579590356</v>
      </c>
      <c r="G76" s="252">
        <v>11.790768931604978</v>
      </c>
      <c r="H76" s="252">
        <v>8.2742900858129733</v>
      </c>
      <c r="I76" s="252">
        <v>7.6508808093433327</v>
      </c>
      <c r="J76" s="252">
        <v>7.4103749613606427</v>
      </c>
      <c r="K76" s="252">
        <v>7.1662601134317132</v>
      </c>
      <c r="L76" s="252">
        <v>6.9024557831357694</v>
      </c>
      <c r="M76" s="252">
        <v>6.6500418733032278</v>
      </c>
      <c r="N76" s="241"/>
      <c r="O76" s="241"/>
    </row>
    <row r="77" spans="2:15" s="234" customFormat="1" ht="11.25" hidden="1" x14ac:dyDescent="0.2">
      <c r="B77" s="251">
        <v>35</v>
      </c>
      <c r="C77" s="252">
        <v>10.074053587748299</v>
      </c>
      <c r="D77" s="252">
        <v>9.743641305808671</v>
      </c>
      <c r="E77" s="252">
        <v>9.4390487242292291</v>
      </c>
      <c r="F77" s="252">
        <v>9.1929922486089843</v>
      </c>
      <c r="G77" s="252">
        <v>8.7630659825820505</v>
      </c>
      <c r="H77" s="252">
        <v>8.2473611839099004</v>
      </c>
      <c r="I77" s="252">
        <v>7.0157919472219987</v>
      </c>
      <c r="J77" s="252">
        <v>5.2455770535978292</v>
      </c>
      <c r="K77" s="252">
        <v>5.1043487336370736</v>
      </c>
      <c r="L77" s="252">
        <v>4.9994911784667906</v>
      </c>
      <c r="M77" s="252">
        <v>4.8695503806816651</v>
      </c>
      <c r="N77" s="241"/>
      <c r="O77" s="241"/>
    </row>
    <row r="78" spans="2:15" s="234" customFormat="1" ht="11.25" hidden="1" x14ac:dyDescent="0.2">
      <c r="B78" s="251">
        <v>40</v>
      </c>
      <c r="C78" s="252">
        <v>7.1361438845657608</v>
      </c>
      <c r="D78" s="252">
        <v>6.9544019887509068</v>
      </c>
      <c r="E78" s="252">
        <v>6.7849486684541578</v>
      </c>
      <c r="F78" s="252">
        <v>6.6188048930865788</v>
      </c>
      <c r="G78" s="252">
        <v>6.458848244765206</v>
      </c>
      <c r="H78" s="252">
        <v>6.21766179810768</v>
      </c>
      <c r="I78" s="252">
        <v>5.9318128746337671</v>
      </c>
      <c r="J78" s="252">
        <v>5.3135537624653928</v>
      </c>
      <c r="K78" s="252">
        <v>4.1856007916028286</v>
      </c>
      <c r="L78" s="252">
        <v>3.6034276889632553</v>
      </c>
      <c r="M78" s="252">
        <v>3.549174671733462</v>
      </c>
      <c r="N78" s="241"/>
      <c r="O78" s="241"/>
    </row>
    <row r="79" spans="2:15" s="234" customFormat="1" ht="11.25" hidden="1" x14ac:dyDescent="0.2">
      <c r="B79" s="251">
        <v>45</v>
      </c>
      <c r="C79" s="252">
        <v>5.2478046965298493</v>
      </c>
      <c r="D79" s="252">
        <v>5.2272088692444161</v>
      </c>
      <c r="E79" s="252">
        <v>5.1242923117759327</v>
      </c>
      <c r="F79" s="252">
        <v>5.0134158367604771</v>
      </c>
      <c r="G79" s="252">
        <v>4.899528641843399</v>
      </c>
      <c r="H79" s="252">
        <v>4.7889270522538503</v>
      </c>
      <c r="I79" s="252">
        <v>4.6063510503185237</v>
      </c>
      <c r="J79" s="252">
        <v>4.4616479181786417</v>
      </c>
      <c r="K79" s="252">
        <v>4.1102273758164669</v>
      </c>
      <c r="L79" s="252">
        <v>3.7846032242023497</v>
      </c>
      <c r="M79" s="252">
        <v>2.7990003746337662</v>
      </c>
      <c r="N79" s="241"/>
      <c r="O79" s="241"/>
    </row>
    <row r="80" spans="2:15" s="234" customFormat="1" ht="11.25" hidden="1" x14ac:dyDescent="0.2">
      <c r="B80" s="251">
        <v>50</v>
      </c>
      <c r="C80" s="252">
        <v>3.8822081300567164</v>
      </c>
      <c r="D80" s="252">
        <v>3.9596273318011987</v>
      </c>
      <c r="E80" s="252">
        <v>3.91464482031019</v>
      </c>
      <c r="F80" s="252">
        <v>3.8469663064806605</v>
      </c>
      <c r="G80" s="252">
        <v>3.7712029271832916</v>
      </c>
      <c r="H80" s="252">
        <v>3.6880338111173829</v>
      </c>
      <c r="I80" s="252">
        <v>3.6140929914926221</v>
      </c>
      <c r="J80" s="252">
        <v>3.4282066046420994</v>
      </c>
      <c r="K80" s="252">
        <v>3.317993508588017</v>
      </c>
      <c r="L80" s="252">
        <v>3.2180796911539398</v>
      </c>
      <c r="M80" s="252">
        <v>2.9116718997795874</v>
      </c>
      <c r="N80" s="241"/>
      <c r="O80" s="241"/>
    </row>
    <row r="81" spans="2:15" s="234" customFormat="1" ht="11.25" x14ac:dyDescent="0.2">
      <c r="B81" s="233" t="s">
        <v>685</v>
      </c>
      <c r="C81" s="437" t="s">
        <v>692</v>
      </c>
      <c r="D81" s="437"/>
      <c r="E81" s="437"/>
      <c r="F81" s="437"/>
      <c r="G81" s="437"/>
      <c r="H81" s="437"/>
      <c r="I81" s="437"/>
      <c r="J81" s="437"/>
      <c r="K81" s="437"/>
      <c r="L81" s="437"/>
      <c r="M81" s="437"/>
      <c r="N81" s="437"/>
      <c r="O81" s="437"/>
    </row>
    <row r="82" spans="2:15" s="234" customFormat="1" ht="11.25" x14ac:dyDescent="0.2">
      <c r="B82" s="235" t="s">
        <v>693</v>
      </c>
      <c r="C82" s="236">
        <v>180</v>
      </c>
      <c r="D82" s="236">
        <v>190</v>
      </c>
      <c r="E82" s="236">
        <v>200</v>
      </c>
      <c r="F82" s="236">
        <v>250</v>
      </c>
      <c r="G82" s="236">
        <v>300</v>
      </c>
      <c r="H82" s="236">
        <v>350</v>
      </c>
      <c r="I82" s="236">
        <v>400</v>
      </c>
      <c r="J82" s="236">
        <v>450</v>
      </c>
      <c r="K82" s="236">
        <v>500</v>
      </c>
      <c r="L82" s="236">
        <v>600</v>
      </c>
      <c r="M82" s="236">
        <v>700</v>
      </c>
      <c r="N82" s="236">
        <v>800</v>
      </c>
      <c r="O82" s="236">
        <v>1000</v>
      </c>
    </row>
    <row r="83" spans="2:15" s="234" customFormat="1" ht="11.25" x14ac:dyDescent="0.2">
      <c r="B83" s="288">
        <v>5</v>
      </c>
      <c r="C83" s="238">
        <v>4.0999999999999999E-4</v>
      </c>
      <c r="D83" s="238">
        <v>3.6999999999999999E-4</v>
      </c>
      <c r="E83" s="238">
        <v>3.4000000000000002E-4</v>
      </c>
      <c r="F83" s="238">
        <v>2.3000000000000001E-4</v>
      </c>
      <c r="G83" s="238">
        <v>1.7000000000000001E-4</v>
      </c>
      <c r="H83" s="238">
        <v>1.2999999999999999E-4</v>
      </c>
      <c r="I83" s="238">
        <v>1E-4</v>
      </c>
      <c r="J83" s="239">
        <v>8.3999999999999995E-5</v>
      </c>
      <c r="K83" s="239">
        <v>7.1000000000000005E-5</v>
      </c>
      <c r="L83" s="239">
        <v>5.1999999999999997E-5</v>
      </c>
      <c r="M83" s="239">
        <v>4.0000000000000003E-5</v>
      </c>
      <c r="N83" s="239">
        <v>3.1999999999999999E-5</v>
      </c>
      <c r="O83" s="239">
        <v>2.1999999999999999E-5</v>
      </c>
    </row>
    <row r="84" spans="2:15" s="234" customFormat="1" ht="11.25" x14ac:dyDescent="0.2">
      <c r="B84" s="288">
        <v>10</v>
      </c>
      <c r="C84" s="238">
        <v>3.8000000000000002E-4</v>
      </c>
      <c r="D84" s="238">
        <v>3.5E-4</v>
      </c>
      <c r="E84" s="238">
        <v>3.3E-4</v>
      </c>
      <c r="F84" s="238">
        <v>2.3000000000000001E-4</v>
      </c>
      <c r="G84" s="238">
        <v>1.7000000000000001E-4</v>
      </c>
      <c r="H84" s="238">
        <v>1.2999999999999999E-4</v>
      </c>
      <c r="I84" s="239">
        <v>9.7999999999999997E-5</v>
      </c>
      <c r="J84" s="239">
        <v>7.7999999999999999E-5</v>
      </c>
      <c r="K84" s="239">
        <v>6.3999999999999997E-5</v>
      </c>
      <c r="L84" s="239">
        <v>4.6999999999999997E-5</v>
      </c>
      <c r="M84" s="239">
        <v>3.6000000000000001E-5</v>
      </c>
      <c r="N84" s="239">
        <v>2.9E-5</v>
      </c>
      <c r="O84" s="239">
        <v>2.0999999999999999E-5</v>
      </c>
    </row>
    <row r="85" spans="2:15" s="234" customFormat="1" ht="11.25" x14ac:dyDescent="0.2">
      <c r="B85" s="288">
        <v>15</v>
      </c>
      <c r="C85" s="238">
        <v>2.3000000000000001E-4</v>
      </c>
      <c r="D85" s="238">
        <v>2.1000000000000001E-4</v>
      </c>
      <c r="E85" s="238">
        <v>2.0000000000000001E-4</v>
      </c>
      <c r="F85" s="238">
        <v>1.6000000000000001E-4</v>
      </c>
      <c r="G85" s="238">
        <v>1.2999999999999999E-4</v>
      </c>
      <c r="H85" s="238">
        <v>1E-4</v>
      </c>
      <c r="I85" s="239">
        <v>8.2999999999999998E-5</v>
      </c>
      <c r="J85" s="239">
        <v>6.8999999999999997E-5</v>
      </c>
      <c r="K85" s="239">
        <v>5.7000000000000003E-5</v>
      </c>
      <c r="L85" s="239">
        <v>4.1E-5</v>
      </c>
      <c r="M85" s="239">
        <v>3.1999999999999999E-5</v>
      </c>
      <c r="N85" s="239">
        <v>2.5000000000000001E-5</v>
      </c>
      <c r="O85" s="239">
        <v>1.8E-5</v>
      </c>
    </row>
    <row r="86" spans="2:15" s="234" customFormat="1" ht="11.25" x14ac:dyDescent="0.2">
      <c r="B86" s="288">
        <v>20</v>
      </c>
      <c r="C86" s="238">
        <v>1.3999999999999999E-4</v>
      </c>
      <c r="D86" s="238">
        <v>1.3999999999999999E-4</v>
      </c>
      <c r="E86" s="238">
        <v>1.2999999999999999E-4</v>
      </c>
      <c r="F86" s="238">
        <v>1E-4</v>
      </c>
      <c r="G86" s="239">
        <v>8.6000000000000003E-5</v>
      </c>
      <c r="H86" s="239">
        <v>7.2999999999999999E-5</v>
      </c>
      <c r="I86" s="239">
        <v>6.2000000000000003E-5</v>
      </c>
      <c r="J86" s="239">
        <v>5.3000000000000001E-5</v>
      </c>
      <c r="K86" s="239">
        <v>4.6E-5</v>
      </c>
      <c r="L86" s="239">
        <v>3.4999999999999997E-5</v>
      </c>
      <c r="M86" s="239">
        <v>2.6999999999999999E-5</v>
      </c>
      <c r="N86" s="239">
        <v>2.0999999999999999E-5</v>
      </c>
      <c r="O86" s="239">
        <v>1.5E-5</v>
      </c>
    </row>
    <row r="87" spans="2:15" s="234" customFormat="1" ht="11.25" x14ac:dyDescent="0.2">
      <c r="B87" s="288">
        <v>25</v>
      </c>
      <c r="C87" s="238">
        <v>1E-4</v>
      </c>
      <c r="D87" s="239">
        <v>9.6000000000000002E-5</v>
      </c>
      <c r="E87" s="239">
        <v>9.1000000000000003E-5</v>
      </c>
      <c r="F87" s="239">
        <v>7.2000000000000002E-5</v>
      </c>
      <c r="G87" s="239">
        <v>5.8999999999999998E-5</v>
      </c>
      <c r="H87" s="239">
        <v>5.1E-5</v>
      </c>
      <c r="I87" s="239">
        <v>4.3999999999999999E-5</v>
      </c>
      <c r="J87" s="239">
        <v>3.8999999999999999E-5</v>
      </c>
      <c r="K87" s="239">
        <v>3.4E-5</v>
      </c>
      <c r="L87" s="239">
        <v>2.6999999999999999E-5</v>
      </c>
      <c r="M87" s="239">
        <v>2.1999999999999999E-5</v>
      </c>
      <c r="N87" s="239">
        <v>1.8E-5</v>
      </c>
      <c r="O87" s="239">
        <v>1.2999999999999999E-5</v>
      </c>
    </row>
    <row r="88" spans="2:15" s="234" customFormat="1" ht="11.25" x14ac:dyDescent="0.2">
      <c r="B88" s="288">
        <v>30</v>
      </c>
      <c r="C88" s="239">
        <v>7.4999999999999993E-5</v>
      </c>
      <c r="D88" s="239">
        <v>7.1000000000000005E-5</v>
      </c>
      <c r="E88" s="239">
        <v>6.7999999999999999E-5</v>
      </c>
      <c r="F88" s="239">
        <v>5.3000000000000001E-5</v>
      </c>
      <c r="G88" s="239">
        <v>4.3999999999999999E-5</v>
      </c>
      <c r="H88" s="239">
        <v>3.6999999999999998E-5</v>
      </c>
      <c r="I88" s="239">
        <v>3.1999999999999999E-5</v>
      </c>
      <c r="J88" s="239">
        <v>2.8E-5</v>
      </c>
      <c r="K88" s="239">
        <v>2.5000000000000001E-5</v>
      </c>
      <c r="L88" s="239">
        <v>2.0999999999999999E-5</v>
      </c>
      <c r="M88" s="239">
        <v>1.7E-5</v>
      </c>
      <c r="N88" s="239">
        <v>1.4E-5</v>
      </c>
      <c r="O88" s="239">
        <v>1.0000000000000001E-5</v>
      </c>
    </row>
    <row r="89" spans="2:15" s="234" customFormat="1" ht="11.25" x14ac:dyDescent="0.2">
      <c r="B89" s="288">
        <v>35</v>
      </c>
      <c r="C89" s="239">
        <v>5.8E-5</v>
      </c>
      <c r="D89" s="239">
        <v>5.5000000000000002E-5</v>
      </c>
      <c r="E89" s="239">
        <v>5.1999999999999997E-5</v>
      </c>
      <c r="F89" s="239">
        <v>4.1999999999999998E-5</v>
      </c>
      <c r="G89" s="239">
        <v>3.4E-5</v>
      </c>
      <c r="H89" s="239">
        <v>2.9E-5</v>
      </c>
      <c r="I89" s="239">
        <v>2.5000000000000001E-5</v>
      </c>
      <c r="J89" s="239">
        <v>2.1999999999999999E-5</v>
      </c>
      <c r="K89" s="239">
        <v>1.9000000000000001E-5</v>
      </c>
      <c r="L89" s="239">
        <v>1.5999999999999999E-5</v>
      </c>
      <c r="M89" s="239">
        <v>1.4E-5</v>
      </c>
      <c r="N89" s="239">
        <v>1.1E-5</v>
      </c>
      <c r="O89" s="239">
        <v>8.4435308375617604E-6</v>
      </c>
    </row>
    <row r="90" spans="2:15" s="234" customFormat="1" ht="11.25" x14ac:dyDescent="0.2">
      <c r="B90" s="288">
        <v>40</v>
      </c>
      <c r="C90" s="239">
        <v>4.5000000000000003E-5</v>
      </c>
      <c r="D90" s="239">
        <v>4.3000000000000002E-5</v>
      </c>
      <c r="E90" s="239">
        <v>4.1E-5</v>
      </c>
      <c r="F90" s="239">
        <v>3.3000000000000003E-5</v>
      </c>
      <c r="G90" s="239">
        <v>2.8E-5</v>
      </c>
      <c r="H90" s="239">
        <v>2.3E-5</v>
      </c>
      <c r="I90" s="239">
        <v>2.0000000000000002E-5</v>
      </c>
      <c r="J90" s="239">
        <v>1.8E-5</v>
      </c>
      <c r="K90" s="239">
        <v>1.5999999999999999E-5</v>
      </c>
      <c r="L90" s="239">
        <v>1.2999999999999999E-5</v>
      </c>
      <c r="M90" s="239">
        <v>1.1E-5</v>
      </c>
      <c r="N90" s="239">
        <v>9.3306957262908366E-6</v>
      </c>
      <c r="O90" s="239">
        <v>7.0463861920172599E-6</v>
      </c>
    </row>
    <row r="91" spans="2:15" s="234" customFormat="1" ht="11.25" x14ac:dyDescent="0.2">
      <c r="B91" s="288">
        <v>45</v>
      </c>
      <c r="C91" s="239">
        <v>3.6000000000000001E-5</v>
      </c>
      <c r="D91" s="239">
        <v>3.4E-5</v>
      </c>
      <c r="E91" s="239">
        <v>3.3000000000000003E-5</v>
      </c>
      <c r="F91" s="239">
        <v>2.6999999999999999E-5</v>
      </c>
      <c r="G91" s="239">
        <v>2.3E-5</v>
      </c>
      <c r="H91" s="239">
        <v>1.9000000000000001E-5</v>
      </c>
      <c r="I91" s="239">
        <v>1.7E-5</v>
      </c>
      <c r="J91" s="239">
        <v>1.5E-5</v>
      </c>
      <c r="K91" s="239">
        <v>1.2999999999999999E-5</v>
      </c>
      <c r="L91" s="239">
        <v>1.1E-5</v>
      </c>
      <c r="M91" s="239">
        <v>8.9914292753738986E-6</v>
      </c>
      <c r="N91" s="239">
        <v>7.8039420938378147E-6</v>
      </c>
      <c r="O91" s="239">
        <v>5.9786441061701769E-6</v>
      </c>
    </row>
    <row r="92" spans="2:15" s="234" customFormat="1" ht="11.25" x14ac:dyDescent="0.2">
      <c r="B92" s="288">
        <v>50</v>
      </c>
      <c r="C92" s="239">
        <v>2.6999999999999999E-5</v>
      </c>
      <c r="D92" s="239">
        <v>2.5999999999999998E-5</v>
      </c>
      <c r="E92" s="239">
        <v>2.5999999999999998E-5</v>
      </c>
      <c r="F92" s="239">
        <v>2.1999999999999999E-5</v>
      </c>
      <c r="G92" s="239">
        <v>1.9000000000000001E-5</v>
      </c>
      <c r="H92" s="239">
        <v>1.5999999999999999E-5</v>
      </c>
      <c r="I92" s="239">
        <v>1.4E-5</v>
      </c>
      <c r="J92" s="239">
        <v>1.2E-5</v>
      </c>
      <c r="K92" s="239">
        <v>1.1E-5</v>
      </c>
      <c r="L92" s="239">
        <v>8.9063639511499987E-6</v>
      </c>
      <c r="M92" s="239">
        <v>7.4923175782758662E-6</v>
      </c>
      <c r="N92" s="239">
        <v>6.4878694048237376E-6</v>
      </c>
      <c r="O92" s="239">
        <v>5.077207772317446E-6</v>
      </c>
    </row>
    <row r="93" spans="2:15" s="234" customFormat="1" ht="6.6" customHeight="1" x14ac:dyDescent="0.2">
      <c r="B93" s="443"/>
      <c r="C93" s="443"/>
      <c r="D93" s="443"/>
      <c r="E93" s="443"/>
      <c r="F93" s="443"/>
      <c r="G93" s="443"/>
      <c r="H93" s="443"/>
      <c r="I93" s="443"/>
      <c r="J93" s="443"/>
      <c r="K93" s="443"/>
      <c r="L93" s="443"/>
      <c r="M93" s="443"/>
      <c r="N93" s="443"/>
      <c r="O93" s="443"/>
    </row>
    <row r="94" spans="2:15" s="234" customFormat="1" ht="13.15" hidden="1" customHeight="1" x14ac:dyDescent="0.2">
      <c r="B94" s="443"/>
      <c r="C94" s="443"/>
      <c r="D94" s="443"/>
      <c r="E94" s="443"/>
      <c r="F94" s="443"/>
      <c r="G94" s="443"/>
      <c r="H94" s="443"/>
      <c r="I94" s="443"/>
      <c r="J94" s="443"/>
      <c r="K94" s="443"/>
      <c r="L94" s="443"/>
      <c r="M94" s="443"/>
      <c r="N94" s="443"/>
      <c r="O94" s="443"/>
    </row>
    <row r="95" spans="2:15" s="234" customFormat="1" ht="18.75" x14ac:dyDescent="0.25">
      <c r="B95" s="444" t="s">
        <v>694</v>
      </c>
      <c r="C95" s="444"/>
      <c r="D95" s="444"/>
      <c r="E95" s="444"/>
      <c r="F95" s="444"/>
      <c r="G95" s="444"/>
      <c r="H95" s="444"/>
      <c r="I95" s="444"/>
      <c r="J95" s="444"/>
      <c r="K95" s="444"/>
      <c r="L95" s="444"/>
      <c r="M95" s="444"/>
      <c r="N95" s="444"/>
      <c r="O95" s="444"/>
    </row>
    <row r="96" spans="2:15" s="234" customFormat="1" ht="11.25" x14ac:dyDescent="0.2">
      <c r="B96" s="235" t="s">
        <v>685</v>
      </c>
      <c r="C96" s="437" t="s">
        <v>692</v>
      </c>
      <c r="D96" s="437"/>
      <c r="E96" s="437"/>
      <c r="F96" s="437"/>
      <c r="G96" s="437"/>
      <c r="H96" s="437"/>
      <c r="I96" s="437"/>
      <c r="J96" s="437"/>
      <c r="K96" s="437"/>
      <c r="L96" s="437"/>
      <c r="M96" s="437"/>
      <c r="N96" s="437"/>
      <c r="O96" s="437"/>
    </row>
    <row r="97" spans="2:15" s="234" customFormat="1" ht="11.25" x14ac:dyDescent="0.2">
      <c r="B97" s="235" t="s">
        <v>693</v>
      </c>
      <c r="C97" s="235">
        <v>50</v>
      </c>
      <c r="D97" s="235">
        <v>60</v>
      </c>
      <c r="E97" s="235">
        <v>70</v>
      </c>
      <c r="F97" s="235">
        <v>80</v>
      </c>
      <c r="G97" s="235">
        <v>90</v>
      </c>
      <c r="H97" s="235">
        <v>100</v>
      </c>
      <c r="I97" s="236">
        <v>110</v>
      </c>
      <c r="J97" s="236">
        <v>120</v>
      </c>
      <c r="K97" s="236">
        <v>130</v>
      </c>
      <c r="L97" s="236">
        <v>140</v>
      </c>
      <c r="M97" s="236">
        <v>150</v>
      </c>
      <c r="N97" s="236">
        <v>160</v>
      </c>
      <c r="O97" s="236">
        <v>170</v>
      </c>
    </row>
    <row r="98" spans="2:15" s="234" customFormat="1" ht="11.25" x14ac:dyDescent="0.2">
      <c r="B98" s="288">
        <v>5</v>
      </c>
      <c r="C98" s="253">
        <v>8.3000000000000007</v>
      </c>
      <c r="D98" s="253">
        <v>7.1</v>
      </c>
      <c r="E98" s="253">
        <v>6.1</v>
      </c>
      <c r="F98" s="253">
        <v>5.2</v>
      </c>
      <c r="G98" s="253">
        <v>4.4000000000000004</v>
      </c>
      <c r="H98" s="253">
        <v>3.8</v>
      </c>
      <c r="I98" s="253">
        <v>3.2</v>
      </c>
      <c r="J98" s="253">
        <v>2.7</v>
      </c>
      <c r="K98" s="253">
        <v>2.4</v>
      </c>
      <c r="L98" s="253">
        <v>2.1</v>
      </c>
      <c r="M98" s="253">
        <v>1.8</v>
      </c>
      <c r="N98" s="253">
        <v>1.6</v>
      </c>
      <c r="O98" s="253">
        <v>1.4</v>
      </c>
    </row>
    <row r="99" spans="2:15" s="234" customFormat="1" ht="11.25" x14ac:dyDescent="0.2">
      <c r="B99" s="288">
        <v>10</v>
      </c>
      <c r="C99" s="253">
        <v>3.8</v>
      </c>
      <c r="D99" s="253">
        <v>3.4</v>
      </c>
      <c r="E99" s="253">
        <v>3.1</v>
      </c>
      <c r="F99" s="253">
        <v>2.8</v>
      </c>
      <c r="G99" s="253">
        <v>2.6</v>
      </c>
      <c r="H99" s="253">
        <v>2.4</v>
      </c>
      <c r="I99" s="253">
        <v>2.2000000000000002</v>
      </c>
      <c r="J99" s="253">
        <v>2.1</v>
      </c>
      <c r="K99" s="253">
        <v>2</v>
      </c>
      <c r="L99" s="253">
        <v>1.8</v>
      </c>
      <c r="M99" s="253">
        <v>1.7</v>
      </c>
      <c r="N99" s="253">
        <v>1.6</v>
      </c>
      <c r="O99" s="253">
        <v>1.5</v>
      </c>
    </row>
    <row r="100" spans="2:15" s="234" customFormat="1" ht="11.25" x14ac:dyDescent="0.2">
      <c r="B100" s="288">
        <v>15</v>
      </c>
      <c r="C100" s="253">
        <v>1.8</v>
      </c>
      <c r="D100" s="253">
        <v>1.6</v>
      </c>
      <c r="E100" s="253">
        <v>1.6</v>
      </c>
      <c r="F100" s="253">
        <v>1.5</v>
      </c>
      <c r="G100" s="253">
        <v>1.4</v>
      </c>
      <c r="H100" s="253">
        <v>1.3</v>
      </c>
      <c r="I100" s="253">
        <v>1.2</v>
      </c>
      <c r="J100" s="253">
        <v>1.1000000000000001</v>
      </c>
      <c r="K100" s="253">
        <v>1.1000000000000001</v>
      </c>
      <c r="L100" s="254">
        <v>1</v>
      </c>
      <c r="M100" s="254">
        <v>0.95</v>
      </c>
      <c r="N100" s="254">
        <v>0.91</v>
      </c>
      <c r="O100" s="254">
        <v>0.87</v>
      </c>
    </row>
    <row r="101" spans="2:15" s="234" customFormat="1" ht="11.25" x14ac:dyDescent="0.2">
      <c r="B101" s="288">
        <v>20</v>
      </c>
      <c r="C101" s="253">
        <v>1.6</v>
      </c>
      <c r="D101" s="253">
        <v>1.3</v>
      </c>
      <c r="E101" s="254">
        <v>0.91</v>
      </c>
      <c r="F101" s="254">
        <v>0.86</v>
      </c>
      <c r="G101" s="254">
        <v>0.82</v>
      </c>
      <c r="H101" s="254">
        <v>0.77</v>
      </c>
      <c r="I101" s="254">
        <v>0.73</v>
      </c>
      <c r="J101" s="254">
        <v>0.69</v>
      </c>
      <c r="K101" s="254">
        <v>0.65</v>
      </c>
      <c r="L101" s="254">
        <v>0.62</v>
      </c>
      <c r="M101" s="254">
        <v>0.59</v>
      </c>
      <c r="N101" s="254">
        <v>0.56000000000000005</v>
      </c>
      <c r="O101" s="254">
        <v>0.54</v>
      </c>
    </row>
    <row r="102" spans="2:15" s="234" customFormat="1" ht="11.25" x14ac:dyDescent="0.2">
      <c r="B102" s="288">
        <v>25</v>
      </c>
      <c r="C102" s="254">
        <v>0.97</v>
      </c>
      <c r="D102" s="254">
        <v>0.93</v>
      </c>
      <c r="E102" s="254">
        <v>0.85</v>
      </c>
      <c r="F102" s="254">
        <v>0.64</v>
      </c>
      <c r="G102" s="254">
        <v>0.52</v>
      </c>
      <c r="H102" s="254">
        <v>0.5</v>
      </c>
      <c r="I102" s="254">
        <v>0.48</v>
      </c>
      <c r="J102" s="254">
        <v>0.46</v>
      </c>
      <c r="K102" s="254">
        <v>0.44</v>
      </c>
      <c r="L102" s="254">
        <v>0.42</v>
      </c>
      <c r="M102" s="254">
        <v>0.4</v>
      </c>
      <c r="N102" s="254">
        <v>0.38</v>
      </c>
      <c r="O102" s="254">
        <v>0.36</v>
      </c>
    </row>
    <row r="103" spans="2:15" s="234" customFormat="1" ht="11.25" x14ac:dyDescent="0.2">
      <c r="B103" s="288">
        <v>30</v>
      </c>
      <c r="C103" s="254">
        <v>0.62</v>
      </c>
      <c r="D103" s="254">
        <v>0.59</v>
      </c>
      <c r="E103" s="254">
        <v>0.56999999999999995</v>
      </c>
      <c r="F103" s="254">
        <v>0.55000000000000004</v>
      </c>
      <c r="G103" s="254">
        <v>0.49</v>
      </c>
      <c r="H103" s="254">
        <v>0.34</v>
      </c>
      <c r="I103" s="254">
        <v>0.32</v>
      </c>
      <c r="J103" s="254">
        <v>0.31</v>
      </c>
      <c r="K103" s="254">
        <v>0.3</v>
      </c>
      <c r="L103" s="254">
        <v>0.28999999999999998</v>
      </c>
      <c r="M103" s="254">
        <v>0.28000000000000003</v>
      </c>
      <c r="N103" s="254">
        <v>0.27</v>
      </c>
      <c r="O103" s="254">
        <v>0.26</v>
      </c>
    </row>
    <row r="104" spans="2:15" s="234" customFormat="1" ht="11.25" x14ac:dyDescent="0.2">
      <c r="B104" s="288">
        <v>35</v>
      </c>
      <c r="C104" s="254">
        <v>0.42</v>
      </c>
      <c r="D104" s="254">
        <v>0.41</v>
      </c>
      <c r="E104" s="254">
        <v>0.39</v>
      </c>
      <c r="F104" s="254">
        <v>0.38</v>
      </c>
      <c r="G104" s="254">
        <v>0.37</v>
      </c>
      <c r="H104" s="254">
        <v>0.34</v>
      </c>
      <c r="I104" s="254">
        <v>0.28999999999999998</v>
      </c>
      <c r="J104" s="254">
        <v>0.22</v>
      </c>
      <c r="K104" s="254">
        <v>0.21</v>
      </c>
      <c r="L104" s="254">
        <v>0.21</v>
      </c>
      <c r="M104" s="254">
        <v>0.2</v>
      </c>
      <c r="N104" s="254">
        <v>0.2</v>
      </c>
      <c r="O104" s="254">
        <v>0.19</v>
      </c>
    </row>
    <row r="105" spans="2:15" s="234" customFormat="1" ht="11.25" x14ac:dyDescent="0.2">
      <c r="B105" s="288">
        <v>40</v>
      </c>
      <c r="C105" s="254">
        <v>0.3</v>
      </c>
      <c r="D105" s="254">
        <v>0.28999999999999998</v>
      </c>
      <c r="E105" s="254">
        <v>0.28000000000000003</v>
      </c>
      <c r="F105" s="254">
        <v>0.28000000000000003</v>
      </c>
      <c r="G105" s="254">
        <v>0.27</v>
      </c>
      <c r="H105" s="254">
        <v>0.26</v>
      </c>
      <c r="I105" s="254">
        <v>0.25</v>
      </c>
      <c r="J105" s="254">
        <v>0.22</v>
      </c>
      <c r="K105" s="254">
        <v>0.17</v>
      </c>
      <c r="L105" s="254">
        <v>0.15</v>
      </c>
      <c r="M105" s="254">
        <v>0.15</v>
      </c>
      <c r="N105" s="254">
        <v>0.15</v>
      </c>
      <c r="O105" s="254">
        <v>0.14000000000000001</v>
      </c>
    </row>
    <row r="106" spans="2:15" s="234" customFormat="1" ht="11.25" x14ac:dyDescent="0.2">
      <c r="B106" s="288">
        <v>45</v>
      </c>
      <c r="C106" s="254">
        <v>0.22</v>
      </c>
      <c r="D106" s="254">
        <v>0.22</v>
      </c>
      <c r="E106" s="254">
        <v>0.21</v>
      </c>
      <c r="F106" s="254">
        <v>0.21</v>
      </c>
      <c r="G106" s="254">
        <v>0.2</v>
      </c>
      <c r="H106" s="254">
        <v>0.2</v>
      </c>
      <c r="I106" s="254">
        <v>0.19</v>
      </c>
      <c r="J106" s="254">
        <v>0.19</v>
      </c>
      <c r="K106" s="254">
        <v>0.17</v>
      </c>
      <c r="L106" s="254">
        <v>0.16</v>
      </c>
      <c r="M106" s="254">
        <v>0.12</v>
      </c>
      <c r="N106" s="254">
        <v>0.11</v>
      </c>
      <c r="O106" s="254">
        <v>0.11</v>
      </c>
    </row>
    <row r="107" spans="2:15" s="234" customFormat="1" ht="11.25" x14ac:dyDescent="0.2">
      <c r="B107" s="288">
        <v>50</v>
      </c>
      <c r="C107" s="254">
        <v>0.16</v>
      </c>
      <c r="D107" s="254">
        <v>0.16</v>
      </c>
      <c r="E107" s="254">
        <v>0.16</v>
      </c>
      <c r="F107" s="254">
        <v>0.16</v>
      </c>
      <c r="G107" s="254">
        <v>0.16</v>
      </c>
      <c r="H107" s="254">
        <v>0.15</v>
      </c>
      <c r="I107" s="254">
        <v>0.15</v>
      </c>
      <c r="J107" s="254">
        <v>0.14000000000000001</v>
      </c>
      <c r="K107" s="254">
        <v>0.14000000000000001</v>
      </c>
      <c r="L107" s="254">
        <v>0.13</v>
      </c>
      <c r="M107" s="254">
        <v>0.12</v>
      </c>
      <c r="N107" s="254">
        <v>0.1</v>
      </c>
      <c r="O107" s="255">
        <v>8.2000000000000003E-2</v>
      </c>
    </row>
    <row r="108" spans="2:15" s="234" customFormat="1" ht="11.25" x14ac:dyDescent="0.2">
      <c r="B108" s="233" t="s">
        <v>685</v>
      </c>
      <c r="C108" s="437" t="s">
        <v>692</v>
      </c>
      <c r="D108" s="437"/>
      <c r="E108" s="437"/>
      <c r="F108" s="437"/>
      <c r="G108" s="437"/>
      <c r="H108" s="437"/>
      <c r="I108" s="437"/>
      <c r="J108" s="437"/>
      <c r="K108" s="437"/>
      <c r="L108" s="437"/>
      <c r="M108" s="437"/>
      <c r="N108" s="437"/>
      <c r="O108" s="437"/>
    </row>
    <row r="109" spans="2:15" s="234" customFormat="1" ht="15.75" customHeight="1" x14ac:dyDescent="0.2">
      <c r="B109" s="235" t="s">
        <v>693</v>
      </c>
      <c r="C109" s="236">
        <v>180</v>
      </c>
      <c r="D109" s="236">
        <v>190</v>
      </c>
      <c r="E109" s="236">
        <v>200</v>
      </c>
      <c r="F109" s="236">
        <v>250</v>
      </c>
      <c r="G109" s="236">
        <v>300</v>
      </c>
      <c r="H109" s="236">
        <v>350</v>
      </c>
      <c r="I109" s="236">
        <v>400</v>
      </c>
      <c r="J109" s="236">
        <v>450</v>
      </c>
      <c r="K109" s="236">
        <v>500</v>
      </c>
      <c r="L109" s="236">
        <v>600</v>
      </c>
      <c r="M109" s="236">
        <v>700</v>
      </c>
      <c r="N109" s="236">
        <v>800</v>
      </c>
      <c r="O109" s="236">
        <v>1000</v>
      </c>
    </row>
    <row r="110" spans="2:15" s="234" customFormat="1" ht="11.25" x14ac:dyDescent="0.2">
      <c r="B110" s="288">
        <v>5</v>
      </c>
      <c r="C110" s="253">
        <v>1.3</v>
      </c>
      <c r="D110" s="253">
        <v>1.2</v>
      </c>
      <c r="E110" s="253">
        <v>1.1000000000000001</v>
      </c>
      <c r="F110" s="254">
        <v>0.72</v>
      </c>
      <c r="G110" s="254">
        <v>0.55000000000000004</v>
      </c>
      <c r="H110" s="254">
        <v>0.44</v>
      </c>
      <c r="I110" s="254">
        <v>0.36</v>
      </c>
      <c r="J110" s="254">
        <v>0.3</v>
      </c>
      <c r="K110" s="254">
        <v>0.26</v>
      </c>
      <c r="L110" s="254">
        <v>0.2</v>
      </c>
      <c r="M110" s="254">
        <v>0.16</v>
      </c>
      <c r="N110" s="254">
        <v>0.13</v>
      </c>
      <c r="O110" s="255">
        <v>9.1999999999999998E-2</v>
      </c>
    </row>
    <row r="111" spans="2:15" s="234" customFormat="1" ht="11.25" x14ac:dyDescent="0.2">
      <c r="B111" s="288">
        <v>10</v>
      </c>
      <c r="C111" s="253">
        <v>1.4</v>
      </c>
      <c r="D111" s="253">
        <v>1.3</v>
      </c>
      <c r="E111" s="253">
        <v>1.3</v>
      </c>
      <c r="F111" s="254">
        <v>0.91</v>
      </c>
      <c r="G111" s="254">
        <v>0.67</v>
      </c>
      <c r="H111" s="254">
        <v>0.5</v>
      </c>
      <c r="I111" s="254">
        <v>0.38</v>
      </c>
      <c r="J111" s="254">
        <v>0.3</v>
      </c>
      <c r="K111" s="254">
        <v>0.25</v>
      </c>
      <c r="L111" s="254">
        <v>0.18</v>
      </c>
      <c r="M111" s="254">
        <v>0.14000000000000001</v>
      </c>
      <c r="N111" s="254">
        <v>0.12</v>
      </c>
      <c r="O111" s="255">
        <v>8.7999999999999995E-2</v>
      </c>
    </row>
    <row r="112" spans="2:15" s="234" customFormat="1" ht="11.25" x14ac:dyDescent="0.2">
      <c r="B112" s="288">
        <v>15</v>
      </c>
      <c r="C112" s="254">
        <v>0.83</v>
      </c>
      <c r="D112" s="254">
        <v>0.8</v>
      </c>
      <c r="E112" s="254">
        <v>0.77</v>
      </c>
      <c r="F112" s="254">
        <v>0.64</v>
      </c>
      <c r="G112" s="254">
        <v>0.53</v>
      </c>
      <c r="H112" s="254">
        <v>0.43</v>
      </c>
      <c r="I112" s="254">
        <v>0.36</v>
      </c>
      <c r="J112" s="254">
        <v>0.3</v>
      </c>
      <c r="K112" s="254">
        <v>0.25</v>
      </c>
      <c r="L112" s="254">
        <v>0.18</v>
      </c>
      <c r="M112" s="254">
        <v>0.13</v>
      </c>
      <c r="N112" s="254">
        <v>0.1</v>
      </c>
      <c r="O112" s="255">
        <v>7.4999999999999997E-2</v>
      </c>
    </row>
    <row r="113" spans="2:15" s="234" customFormat="1" ht="11.25" x14ac:dyDescent="0.2">
      <c r="B113" s="288">
        <v>20</v>
      </c>
      <c r="C113" s="254">
        <v>0.52</v>
      </c>
      <c r="D113" s="254">
        <v>0.49</v>
      </c>
      <c r="E113" s="254">
        <v>0.48</v>
      </c>
      <c r="F113" s="254">
        <v>0.4</v>
      </c>
      <c r="G113" s="254">
        <v>0.35</v>
      </c>
      <c r="H113" s="254">
        <v>0.31</v>
      </c>
      <c r="I113" s="254">
        <v>0.27</v>
      </c>
      <c r="J113" s="254">
        <v>0.23</v>
      </c>
      <c r="K113" s="254">
        <v>0.2</v>
      </c>
      <c r="L113" s="254">
        <v>0.16</v>
      </c>
      <c r="M113" s="254">
        <v>0.12</v>
      </c>
      <c r="N113" s="255">
        <v>9.6000000000000002E-2</v>
      </c>
      <c r="O113" s="255">
        <v>6.4000000000000001E-2</v>
      </c>
    </row>
    <row r="114" spans="2:15" s="234" customFormat="1" ht="11.25" x14ac:dyDescent="0.2">
      <c r="B114" s="288">
        <v>25</v>
      </c>
      <c r="C114" s="254">
        <v>0.35</v>
      </c>
      <c r="D114" s="254">
        <v>0.34</v>
      </c>
      <c r="E114" s="254">
        <v>0.32</v>
      </c>
      <c r="F114" s="254">
        <v>0.27</v>
      </c>
      <c r="G114" s="254">
        <v>0.23</v>
      </c>
      <c r="H114" s="254">
        <v>0.21</v>
      </c>
      <c r="I114" s="254">
        <v>0.19</v>
      </c>
      <c r="J114" s="254">
        <v>0.17</v>
      </c>
      <c r="K114" s="254">
        <v>0.15</v>
      </c>
      <c r="L114" s="254">
        <v>0.12</v>
      </c>
      <c r="M114" s="255">
        <v>0.1</v>
      </c>
      <c r="N114" s="255">
        <v>8.2000000000000003E-2</v>
      </c>
      <c r="O114" s="255">
        <v>5.7000000000000002E-2</v>
      </c>
    </row>
    <row r="115" spans="2:15" s="234" customFormat="1" ht="11.25" x14ac:dyDescent="0.2">
      <c r="B115" s="288">
        <v>30</v>
      </c>
      <c r="C115" s="254">
        <v>0.25</v>
      </c>
      <c r="D115" s="254">
        <v>0.24</v>
      </c>
      <c r="E115" s="254">
        <v>0.23</v>
      </c>
      <c r="F115" s="254">
        <v>0.19</v>
      </c>
      <c r="G115" s="254">
        <v>0.17</v>
      </c>
      <c r="H115" s="254">
        <v>0.15</v>
      </c>
      <c r="I115" s="254">
        <v>0.13</v>
      </c>
      <c r="J115" s="254">
        <v>0.12</v>
      </c>
      <c r="K115" s="254">
        <v>0.11</v>
      </c>
      <c r="L115" s="255">
        <v>9.5000000000000001E-2</v>
      </c>
      <c r="M115" s="255">
        <v>7.8E-2</v>
      </c>
      <c r="N115" s="255">
        <v>6.6000000000000003E-2</v>
      </c>
      <c r="O115" s="255">
        <v>4.8000000000000001E-2</v>
      </c>
    </row>
    <row r="116" spans="2:15" s="234" customFormat="1" ht="11.25" x14ac:dyDescent="0.2">
      <c r="B116" s="288">
        <v>35</v>
      </c>
      <c r="C116" s="254">
        <v>0.18</v>
      </c>
      <c r="D116" s="254">
        <v>0.18</v>
      </c>
      <c r="E116" s="254">
        <v>0.17</v>
      </c>
      <c r="F116" s="254">
        <v>0.15</v>
      </c>
      <c r="G116" s="254">
        <v>0.13</v>
      </c>
      <c r="H116" s="254">
        <v>0.11</v>
      </c>
      <c r="I116" s="255">
        <v>9.9000000000000005E-2</v>
      </c>
      <c r="J116" s="255">
        <v>0.09</v>
      </c>
      <c r="K116" s="255">
        <v>8.3000000000000004E-2</v>
      </c>
      <c r="L116" s="255">
        <v>7.1999999999999995E-2</v>
      </c>
      <c r="M116" s="255">
        <v>6.2E-2</v>
      </c>
      <c r="N116" s="255">
        <v>5.2999999999999999E-2</v>
      </c>
      <c r="O116" s="255">
        <v>0.04</v>
      </c>
    </row>
    <row r="117" spans="2:15" s="234" customFormat="1" ht="11.25" x14ac:dyDescent="0.2">
      <c r="B117" s="288">
        <v>40</v>
      </c>
      <c r="C117" s="254">
        <v>0.14000000000000001</v>
      </c>
      <c r="D117" s="254">
        <v>0.14000000000000001</v>
      </c>
      <c r="E117" s="254">
        <v>0.13</v>
      </c>
      <c r="F117" s="254">
        <v>0.11</v>
      </c>
      <c r="G117" s="254">
        <v>0.1</v>
      </c>
      <c r="H117" s="255">
        <v>8.7999999999999995E-2</v>
      </c>
      <c r="I117" s="255">
        <v>7.8E-2</v>
      </c>
      <c r="J117" s="255">
        <v>7.0000000000000007E-2</v>
      </c>
      <c r="K117" s="255">
        <v>6.4000000000000001E-2</v>
      </c>
      <c r="L117" s="255">
        <v>5.6000000000000001E-2</v>
      </c>
      <c r="M117" s="255">
        <v>4.9000000000000002E-2</v>
      </c>
      <c r="N117" s="255">
        <v>4.3999999999999997E-2</v>
      </c>
      <c r="O117" s="255">
        <v>3.3000000000000002E-2</v>
      </c>
    </row>
    <row r="118" spans="2:15" s="234" customFormat="1" ht="11.25" x14ac:dyDescent="0.2">
      <c r="B118" s="288">
        <v>45</v>
      </c>
      <c r="C118" s="254">
        <v>0.11</v>
      </c>
      <c r="D118" s="254">
        <v>0.11</v>
      </c>
      <c r="E118" s="254">
        <v>0.1</v>
      </c>
      <c r="F118" s="255">
        <v>9.1999999999999998E-2</v>
      </c>
      <c r="G118" s="255">
        <v>8.1000000000000003E-2</v>
      </c>
      <c r="H118" s="255">
        <v>7.1999999999999995E-2</v>
      </c>
      <c r="I118" s="255">
        <v>6.5000000000000002E-2</v>
      </c>
      <c r="J118" s="255">
        <v>5.8000000000000003E-2</v>
      </c>
      <c r="K118" s="255">
        <v>5.2999999999999999E-2</v>
      </c>
      <c r="L118" s="255">
        <v>4.4999999999999998E-2</v>
      </c>
      <c r="M118" s="255">
        <v>0.04</v>
      </c>
      <c r="N118" s="255">
        <v>3.5999999999999997E-2</v>
      </c>
      <c r="O118" s="255">
        <v>2.8000000000000001E-2</v>
      </c>
    </row>
    <row r="119" spans="2:15" s="234" customFormat="1" ht="11.25" x14ac:dyDescent="0.2">
      <c r="B119" s="288">
        <v>50</v>
      </c>
      <c r="C119" s="255">
        <v>8.1000000000000003E-2</v>
      </c>
      <c r="D119" s="255">
        <v>0.08</v>
      </c>
      <c r="E119" s="255">
        <v>7.9000000000000001E-2</v>
      </c>
      <c r="F119" s="255">
        <v>7.1999999999999995E-2</v>
      </c>
      <c r="G119" s="255">
        <v>6.5000000000000002E-2</v>
      </c>
      <c r="H119" s="255">
        <v>5.8999999999999997E-2</v>
      </c>
      <c r="I119" s="255">
        <v>5.2999999999999999E-2</v>
      </c>
      <c r="J119" s="255">
        <v>4.8000000000000001E-2</v>
      </c>
      <c r="K119" s="255">
        <v>4.3999999999999997E-2</v>
      </c>
      <c r="L119" s="255">
        <v>3.6999999999999998E-2</v>
      </c>
      <c r="M119" s="255">
        <v>3.2000000000000001E-2</v>
      </c>
      <c r="N119" s="255">
        <v>2.9000000000000001E-2</v>
      </c>
      <c r="O119" s="255">
        <v>2.4E-2</v>
      </c>
    </row>
    <row r="120" spans="2:15" s="256" customFormat="1" ht="18" customHeight="1" x14ac:dyDescent="0.2">
      <c r="B120" s="439" t="s">
        <v>695</v>
      </c>
      <c r="C120" s="440"/>
      <c r="D120" s="440"/>
      <c r="E120" s="440"/>
      <c r="F120" s="440"/>
      <c r="G120" s="440"/>
      <c r="H120" s="440"/>
      <c r="I120" s="440"/>
      <c r="J120" s="440"/>
      <c r="K120" s="440"/>
      <c r="L120" s="440"/>
      <c r="M120" s="440"/>
      <c r="N120" s="440"/>
      <c r="O120" s="440"/>
    </row>
    <row r="121" spans="2:15" s="256" customFormat="1" ht="70.150000000000006" customHeight="1" x14ac:dyDescent="0.2">
      <c r="B121" s="441" t="s">
        <v>696</v>
      </c>
      <c r="C121" s="441"/>
      <c r="D121" s="441"/>
      <c r="E121" s="441"/>
      <c r="F121" s="441"/>
      <c r="G121" s="441"/>
      <c r="H121" s="441"/>
      <c r="I121" s="441"/>
      <c r="J121" s="441"/>
      <c r="K121" s="441"/>
      <c r="L121" s="441"/>
      <c r="M121" s="441"/>
      <c r="N121" s="441"/>
      <c r="O121" s="441"/>
    </row>
    <row r="122" spans="2:15" ht="72.75" customHeight="1" x14ac:dyDescent="0.25">
      <c r="B122" s="441" t="s">
        <v>697</v>
      </c>
      <c r="C122" s="442"/>
      <c r="D122" s="442"/>
      <c r="E122" s="442"/>
      <c r="F122" s="442"/>
      <c r="G122" s="442"/>
      <c r="H122" s="442"/>
      <c r="I122" s="442"/>
      <c r="J122" s="442"/>
      <c r="K122" s="442"/>
      <c r="L122" s="442"/>
      <c r="M122" s="442"/>
      <c r="N122" s="442"/>
      <c r="O122" s="442"/>
    </row>
    <row r="123" spans="2:15" s="10" customFormat="1" ht="15" customHeight="1" x14ac:dyDescent="0.2">
      <c r="B123" s="256" t="s">
        <v>698</v>
      </c>
    </row>
    <row r="124" spans="2:15" s="10" customFormat="1" ht="15" customHeight="1" x14ac:dyDescent="0.2">
      <c r="B124" s="256" t="s">
        <v>699</v>
      </c>
    </row>
  </sheetData>
  <mergeCells count="21">
    <mergeCell ref="B120:O120"/>
    <mergeCell ref="B121:O121"/>
    <mergeCell ref="B122:O122"/>
    <mergeCell ref="C68:M68"/>
    <mergeCell ref="C81:O81"/>
    <mergeCell ref="B93:O94"/>
    <mergeCell ref="B95:O95"/>
    <mergeCell ref="C96:O96"/>
    <mergeCell ref="C108:O108"/>
    <mergeCell ref="C67:M67"/>
    <mergeCell ref="C3:M3"/>
    <mergeCell ref="C5:M5"/>
    <mergeCell ref="B19:O20"/>
    <mergeCell ref="B21:O21"/>
    <mergeCell ref="B22:O22"/>
    <mergeCell ref="B23:O23"/>
    <mergeCell ref="C24:O24"/>
    <mergeCell ref="C36:M36"/>
    <mergeCell ref="C37:M37"/>
    <mergeCell ref="C51:M51"/>
    <mergeCell ref="C52:M5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2D58-F275-40A1-834A-42F022EB9841}">
  <sheetPr>
    <tabColor theme="9" tint="0.59999389629810485"/>
  </sheetPr>
  <dimension ref="B3:P124"/>
  <sheetViews>
    <sheetView topLeftCell="A81" zoomScale="130" zoomScaleNormal="130" workbookViewId="0">
      <selection activeCell="B25" sqref="B25"/>
    </sheetView>
  </sheetViews>
  <sheetFormatPr defaultRowHeight="15" x14ac:dyDescent="0.25"/>
  <cols>
    <col min="1" max="1" width="2.28515625" customWidth="1"/>
    <col min="2" max="2" width="9.42578125" customWidth="1"/>
    <col min="3" max="3" width="6.5703125" customWidth="1"/>
    <col min="4" max="4" width="7.28515625" customWidth="1"/>
    <col min="5" max="5" width="7.7109375" customWidth="1"/>
    <col min="6" max="6" width="7.28515625" customWidth="1"/>
    <col min="7" max="7" width="7.5703125" customWidth="1"/>
    <col min="8" max="8" width="7.28515625" customWidth="1"/>
    <col min="9" max="13" width="7.5703125" customWidth="1"/>
    <col min="14" max="14" width="7.28515625" customWidth="1"/>
    <col min="15" max="16" width="7.7109375" customWidth="1"/>
  </cols>
  <sheetData>
    <row r="3" spans="2:14" ht="10.15" hidden="1" customHeight="1" x14ac:dyDescent="0.25">
      <c r="B3" s="221"/>
      <c r="C3" s="431"/>
      <c r="D3" s="431"/>
      <c r="E3" s="431"/>
      <c r="F3" s="431"/>
      <c r="G3" s="431"/>
      <c r="H3" s="431"/>
      <c r="I3" s="431"/>
      <c r="J3" s="431"/>
      <c r="K3" s="431"/>
      <c r="L3" s="431"/>
      <c r="M3" s="431"/>
      <c r="N3" s="431"/>
    </row>
    <row r="4" spans="2:14" ht="10.15" hidden="1" customHeight="1" x14ac:dyDescent="0.25">
      <c r="B4" s="222"/>
      <c r="C4" s="223"/>
      <c r="D4" s="223"/>
      <c r="E4" s="223"/>
      <c r="F4" s="223"/>
      <c r="G4" s="223"/>
      <c r="H4" s="223"/>
      <c r="I4" s="223"/>
      <c r="J4" s="223"/>
      <c r="K4" s="223"/>
      <c r="L4" s="223"/>
      <c r="M4" s="223"/>
      <c r="N4" s="223"/>
    </row>
    <row r="5" spans="2:14" ht="10.15" hidden="1" customHeight="1" x14ac:dyDescent="0.25">
      <c r="B5" s="224" t="s">
        <v>685</v>
      </c>
      <c r="C5" s="432"/>
      <c r="D5" s="432"/>
      <c r="E5" s="432"/>
      <c r="F5" s="432"/>
      <c r="G5" s="432"/>
      <c r="H5" s="432"/>
      <c r="I5" s="432"/>
      <c r="J5" s="432"/>
      <c r="K5" s="432"/>
      <c r="L5" s="432"/>
      <c r="M5" s="432"/>
      <c r="N5" s="432"/>
    </row>
    <row r="6" spans="2:14" ht="10.15" hidden="1" customHeight="1" x14ac:dyDescent="0.25">
      <c r="B6" s="224" t="s">
        <v>686</v>
      </c>
      <c r="C6" s="285"/>
      <c r="D6" s="285">
        <v>50</v>
      </c>
      <c r="E6" s="285">
        <v>60</v>
      </c>
      <c r="F6" s="285">
        <v>70</v>
      </c>
      <c r="G6" s="285">
        <v>80</v>
      </c>
      <c r="H6" s="285">
        <v>90</v>
      </c>
      <c r="I6" s="285">
        <v>100</v>
      </c>
      <c r="J6" s="225">
        <v>110</v>
      </c>
      <c r="K6" s="225">
        <v>120</v>
      </c>
      <c r="L6" s="225">
        <v>130</v>
      </c>
      <c r="M6" s="225">
        <v>140</v>
      </c>
      <c r="N6" s="225">
        <v>150</v>
      </c>
    </row>
    <row r="7" spans="2:14" ht="10.15" hidden="1" customHeight="1" x14ac:dyDescent="0.25">
      <c r="B7" s="226" t="s">
        <v>687</v>
      </c>
      <c r="C7" s="227"/>
      <c r="D7" s="227" t="s">
        <v>687</v>
      </c>
      <c r="E7" s="227" t="s">
        <v>687</v>
      </c>
      <c r="F7" s="227"/>
      <c r="G7" s="227" t="s">
        <v>687</v>
      </c>
      <c r="H7" s="227"/>
      <c r="I7" s="227" t="s">
        <v>687</v>
      </c>
      <c r="J7" s="227" t="s">
        <v>687</v>
      </c>
      <c r="K7" s="227" t="s">
        <v>687</v>
      </c>
      <c r="L7" s="227" t="s">
        <v>687</v>
      </c>
      <c r="M7" s="227" t="s">
        <v>687</v>
      </c>
      <c r="N7" s="227" t="s">
        <v>687</v>
      </c>
    </row>
    <row r="8" spans="2:14" ht="10.15" hidden="1" customHeight="1" x14ac:dyDescent="0.25">
      <c r="B8" s="228">
        <v>5</v>
      </c>
      <c r="C8" s="230"/>
      <c r="D8" s="229">
        <v>230</v>
      </c>
      <c r="E8" s="230">
        <v>180</v>
      </c>
      <c r="F8" s="230">
        <v>150</v>
      </c>
      <c r="G8" s="230">
        <v>120</v>
      </c>
      <c r="H8" s="230">
        <v>100</v>
      </c>
      <c r="I8" s="230">
        <v>84</v>
      </c>
      <c r="J8" s="230">
        <v>72</v>
      </c>
      <c r="K8" s="230">
        <v>61</v>
      </c>
      <c r="L8" s="230">
        <v>53</v>
      </c>
      <c r="M8" s="230">
        <v>46</v>
      </c>
      <c r="N8" s="230">
        <v>40</v>
      </c>
    </row>
    <row r="9" spans="2:14" ht="10.15" hidden="1" customHeight="1" x14ac:dyDescent="0.25">
      <c r="B9" s="228">
        <v>10</v>
      </c>
      <c r="C9" s="230"/>
      <c r="D9" s="230">
        <v>96</v>
      </c>
      <c r="E9" s="230">
        <v>84</v>
      </c>
      <c r="F9" s="230">
        <v>74</v>
      </c>
      <c r="G9" s="230">
        <v>65</v>
      </c>
      <c r="H9" s="230">
        <v>58</v>
      </c>
      <c r="I9" s="230">
        <v>52</v>
      </c>
      <c r="J9" s="230">
        <v>47</v>
      </c>
      <c r="K9" s="230">
        <v>43</v>
      </c>
      <c r="L9" s="230">
        <v>39</v>
      </c>
      <c r="M9" s="230">
        <v>36</v>
      </c>
      <c r="N9" s="230">
        <v>33</v>
      </c>
    </row>
    <row r="10" spans="2:14" ht="10.15" hidden="1" customHeight="1" x14ac:dyDescent="0.25">
      <c r="B10" s="228">
        <v>15</v>
      </c>
      <c r="C10" s="230"/>
      <c r="D10" s="230">
        <v>52</v>
      </c>
      <c r="E10" s="230">
        <v>43</v>
      </c>
      <c r="F10" s="230">
        <v>38</v>
      </c>
      <c r="G10" s="230">
        <v>34</v>
      </c>
      <c r="H10" s="230">
        <v>30</v>
      </c>
      <c r="I10" s="230">
        <v>28</v>
      </c>
      <c r="J10" s="230">
        <v>25</v>
      </c>
      <c r="K10" s="230">
        <v>23</v>
      </c>
      <c r="L10" s="230">
        <v>22</v>
      </c>
      <c r="M10" s="230">
        <v>20</v>
      </c>
      <c r="N10" s="230">
        <v>19</v>
      </c>
    </row>
    <row r="11" spans="2:14" ht="10.15" hidden="1" customHeight="1" x14ac:dyDescent="0.25">
      <c r="B11" s="228">
        <v>20</v>
      </c>
      <c r="C11" s="230"/>
      <c r="D11" s="230">
        <v>50</v>
      </c>
      <c r="E11" s="230">
        <v>37</v>
      </c>
      <c r="F11" s="230">
        <v>24</v>
      </c>
      <c r="G11" s="230">
        <v>21</v>
      </c>
      <c r="H11" s="230">
        <v>20</v>
      </c>
      <c r="I11" s="230">
        <v>18</v>
      </c>
      <c r="J11" s="230">
        <v>16</v>
      </c>
      <c r="K11" s="230">
        <v>15</v>
      </c>
      <c r="L11" s="230">
        <v>14</v>
      </c>
      <c r="M11" s="230">
        <v>13</v>
      </c>
      <c r="N11" s="230">
        <v>12</v>
      </c>
    </row>
    <row r="12" spans="2:14" ht="10.15" hidden="1" customHeight="1" x14ac:dyDescent="0.25">
      <c r="B12" s="228">
        <v>25</v>
      </c>
      <c r="C12" s="230"/>
      <c r="D12" s="230">
        <v>34</v>
      </c>
      <c r="E12" s="230">
        <v>29</v>
      </c>
      <c r="F12" s="230">
        <v>24</v>
      </c>
      <c r="G12" s="230">
        <v>17</v>
      </c>
      <c r="H12" s="230">
        <v>13</v>
      </c>
      <c r="I12" s="230">
        <v>12</v>
      </c>
      <c r="J12" s="230">
        <v>11</v>
      </c>
      <c r="K12" s="230">
        <v>11</v>
      </c>
      <c r="L12" s="231">
        <v>9.8000000000000007</v>
      </c>
      <c r="M12" s="231">
        <v>9.1</v>
      </c>
      <c r="N12" s="231">
        <v>8.5</v>
      </c>
    </row>
    <row r="13" spans="2:14" ht="10.15" hidden="1" customHeight="1" x14ac:dyDescent="0.25">
      <c r="B13" s="228">
        <v>30</v>
      </c>
      <c r="C13" s="230"/>
      <c r="D13" s="230">
        <v>26</v>
      </c>
      <c r="E13" s="230">
        <v>21</v>
      </c>
      <c r="F13" s="230">
        <v>18</v>
      </c>
      <c r="G13" s="230">
        <v>16</v>
      </c>
      <c r="H13" s="230">
        <v>13</v>
      </c>
      <c r="I13" s="231">
        <v>9.3000000000000007</v>
      </c>
      <c r="J13" s="231">
        <v>8.1</v>
      </c>
      <c r="K13" s="231">
        <v>7.5</v>
      </c>
      <c r="L13" s="231">
        <v>7.1</v>
      </c>
      <c r="M13" s="231">
        <v>6.7</v>
      </c>
      <c r="N13" s="231">
        <v>6.3</v>
      </c>
    </row>
    <row r="14" spans="2:14" ht="10.15" hidden="1" customHeight="1" x14ac:dyDescent="0.25">
      <c r="B14" s="228">
        <v>35</v>
      </c>
      <c r="C14" s="230"/>
      <c r="D14" s="230">
        <v>21</v>
      </c>
      <c r="E14" s="230">
        <v>16</v>
      </c>
      <c r="F14" s="230">
        <v>13</v>
      </c>
      <c r="G14" s="230">
        <v>12</v>
      </c>
      <c r="H14" s="230">
        <v>11</v>
      </c>
      <c r="I14" s="231">
        <v>9.1999999999999993</v>
      </c>
      <c r="J14" s="231">
        <v>7.3</v>
      </c>
      <c r="K14" s="231">
        <v>5.7</v>
      </c>
      <c r="L14" s="231">
        <v>5.2</v>
      </c>
      <c r="M14" s="231">
        <v>5</v>
      </c>
      <c r="N14" s="231">
        <v>4.7</v>
      </c>
    </row>
    <row r="15" spans="2:14" ht="10.15" hidden="1" customHeight="1" x14ac:dyDescent="0.25">
      <c r="B15" s="228">
        <v>40</v>
      </c>
      <c r="C15" s="230"/>
      <c r="D15" s="230">
        <v>16</v>
      </c>
      <c r="E15" s="230">
        <v>13</v>
      </c>
      <c r="F15" s="230">
        <v>11</v>
      </c>
      <c r="G15" s="231">
        <v>9.1</v>
      </c>
      <c r="H15" s="231">
        <v>8.1</v>
      </c>
      <c r="I15" s="231">
        <v>7.4</v>
      </c>
      <c r="J15" s="231">
        <v>6.7</v>
      </c>
      <c r="K15" s="231">
        <v>5.6</v>
      </c>
      <c r="L15" s="231">
        <v>4.4000000000000004</v>
      </c>
      <c r="M15" s="231">
        <v>3.8</v>
      </c>
      <c r="N15" s="231">
        <v>3.6</v>
      </c>
    </row>
    <row r="16" spans="2:14" ht="10.15" hidden="1" customHeight="1" x14ac:dyDescent="0.25">
      <c r="B16" s="228">
        <v>45</v>
      </c>
      <c r="C16" s="230"/>
      <c r="D16" s="230">
        <v>13</v>
      </c>
      <c r="E16" s="230">
        <v>11</v>
      </c>
      <c r="F16" s="231">
        <v>9.1999999999999993</v>
      </c>
      <c r="G16" s="231">
        <v>7.5</v>
      </c>
      <c r="H16" s="231">
        <v>6.6</v>
      </c>
      <c r="I16" s="231">
        <v>5.9</v>
      </c>
      <c r="J16" s="231">
        <v>5.4</v>
      </c>
      <c r="K16" s="231">
        <v>5</v>
      </c>
      <c r="L16" s="231">
        <v>4.4000000000000004</v>
      </c>
      <c r="M16" s="231">
        <v>3.7</v>
      </c>
      <c r="N16" s="231">
        <v>3</v>
      </c>
    </row>
    <row r="17" spans="2:16" ht="10.15" hidden="1" customHeight="1" x14ac:dyDescent="0.25">
      <c r="B17" s="228">
        <v>50</v>
      </c>
      <c r="C17" s="232"/>
      <c r="D17" s="232">
        <v>9.8432074074074087</v>
      </c>
      <c r="E17" s="232">
        <v>8.70552912037037</v>
      </c>
      <c r="F17" s="232">
        <v>7.5165505092592584</v>
      </c>
      <c r="G17" s="232">
        <v>6.2873275462962965</v>
      </c>
      <c r="H17" s="232">
        <v>5.3658402777777781</v>
      </c>
      <c r="I17" s="232">
        <v>4.7620252777777781</v>
      </c>
      <c r="J17" s="232">
        <v>4.3156056481481491</v>
      </c>
      <c r="K17" s="232">
        <v>3.9795007407407401</v>
      </c>
      <c r="L17" s="232">
        <v>3.6994393981481486</v>
      </c>
      <c r="M17" s="232">
        <v>3.3673587962962963</v>
      </c>
      <c r="N17" s="232">
        <v>2.9028068518518517</v>
      </c>
    </row>
    <row r="18" spans="2:16" ht="10.15" hidden="1" customHeight="1" x14ac:dyDescent="0.25"/>
    <row r="19" spans="2:16" ht="10.15" hidden="1" customHeight="1" x14ac:dyDescent="0.25">
      <c r="B19" s="433" t="s">
        <v>688</v>
      </c>
      <c r="C19" s="433"/>
      <c r="D19" s="433"/>
      <c r="E19" s="433"/>
      <c r="F19" s="433"/>
      <c r="G19" s="433"/>
      <c r="H19" s="433"/>
      <c r="I19" s="433"/>
      <c r="J19" s="433"/>
      <c r="K19" s="433"/>
      <c r="L19" s="433"/>
      <c r="M19" s="433"/>
      <c r="N19" s="433"/>
      <c r="O19" s="433"/>
      <c r="P19" s="433"/>
    </row>
    <row r="20" spans="2:16" ht="17.25" customHeight="1" x14ac:dyDescent="0.25">
      <c r="B20" s="434"/>
      <c r="C20" s="434"/>
      <c r="D20" s="434"/>
      <c r="E20" s="434"/>
      <c r="F20" s="434"/>
      <c r="G20" s="434"/>
      <c r="H20" s="434"/>
      <c r="I20" s="434"/>
      <c r="J20" s="434"/>
      <c r="K20" s="434"/>
      <c r="L20" s="434"/>
      <c r="M20" s="434"/>
      <c r="N20" s="434"/>
      <c r="O20" s="434"/>
      <c r="P20" s="434"/>
    </row>
    <row r="21" spans="2:16" ht="15.75" x14ac:dyDescent="0.25">
      <c r="B21" s="435" t="s">
        <v>689</v>
      </c>
      <c r="C21" s="435"/>
      <c r="D21" s="435"/>
      <c r="E21" s="435"/>
      <c r="F21" s="435"/>
      <c r="G21" s="435"/>
      <c r="H21" s="435"/>
      <c r="I21" s="435"/>
      <c r="J21" s="435"/>
      <c r="K21" s="435"/>
      <c r="L21" s="435"/>
      <c r="M21" s="435"/>
      <c r="N21" s="435"/>
      <c r="O21" s="435"/>
      <c r="P21" s="435"/>
    </row>
    <row r="22" spans="2:16" ht="15.75" x14ac:dyDescent="0.25">
      <c r="B22" s="435" t="s">
        <v>690</v>
      </c>
      <c r="C22" s="435"/>
      <c r="D22" s="435"/>
      <c r="E22" s="435"/>
      <c r="F22" s="435"/>
      <c r="G22" s="435"/>
      <c r="H22" s="435"/>
      <c r="I22" s="435"/>
      <c r="J22" s="435"/>
      <c r="K22" s="435"/>
      <c r="L22" s="435"/>
      <c r="M22" s="435"/>
      <c r="N22" s="435"/>
      <c r="O22" s="435"/>
      <c r="P22" s="435"/>
    </row>
    <row r="23" spans="2:16" ht="18.75" x14ac:dyDescent="0.25">
      <c r="B23" s="436" t="s">
        <v>700</v>
      </c>
      <c r="C23" s="436"/>
      <c r="D23" s="436"/>
      <c r="E23" s="436"/>
      <c r="F23" s="436"/>
      <c r="G23" s="436"/>
      <c r="H23" s="436"/>
      <c r="I23" s="436"/>
      <c r="J23" s="436"/>
      <c r="K23" s="436"/>
      <c r="L23" s="436"/>
      <c r="M23" s="436"/>
      <c r="N23" s="436"/>
      <c r="O23" s="436"/>
      <c r="P23" s="436"/>
    </row>
    <row r="24" spans="2:16" s="234" customFormat="1" ht="11.25" x14ac:dyDescent="0.2">
      <c r="B24" s="233" t="s">
        <v>701</v>
      </c>
      <c r="C24" s="286" t="s">
        <v>702</v>
      </c>
      <c r="D24" s="437" t="s">
        <v>692</v>
      </c>
      <c r="E24" s="437"/>
      <c r="F24" s="437"/>
      <c r="G24" s="437"/>
      <c r="H24" s="437"/>
      <c r="I24" s="437"/>
      <c r="J24" s="437"/>
      <c r="K24" s="437"/>
      <c r="L24" s="437"/>
      <c r="M24" s="437"/>
      <c r="N24" s="437"/>
      <c r="O24" s="437"/>
      <c r="P24" s="437"/>
    </row>
    <row r="25" spans="2:16" s="234" customFormat="1" ht="11.25" x14ac:dyDescent="0.2">
      <c r="B25" s="235" t="s">
        <v>703</v>
      </c>
      <c r="C25" s="235" t="s">
        <v>704</v>
      </c>
      <c r="D25" s="235">
        <v>50</v>
      </c>
      <c r="E25" s="235">
        <v>60</v>
      </c>
      <c r="F25" s="235">
        <v>70</v>
      </c>
      <c r="G25" s="235">
        <v>80</v>
      </c>
      <c r="H25" s="235">
        <v>90</v>
      </c>
      <c r="I25" s="235">
        <v>100</v>
      </c>
      <c r="J25" s="236">
        <v>110</v>
      </c>
      <c r="K25" s="236">
        <v>120</v>
      </c>
      <c r="L25" s="236">
        <v>130</v>
      </c>
      <c r="M25" s="236">
        <v>140</v>
      </c>
      <c r="N25" s="236">
        <v>150</v>
      </c>
      <c r="O25" s="236">
        <v>160</v>
      </c>
      <c r="P25" s="236">
        <v>170</v>
      </c>
    </row>
    <row r="26" spans="2:16" s="234" customFormat="1" ht="11.25" x14ac:dyDescent="0.2">
      <c r="B26" s="257" t="s">
        <v>705</v>
      </c>
      <c r="C26" s="257" t="s">
        <v>706</v>
      </c>
      <c r="D26" s="237">
        <v>4.4999999999999997E-3</v>
      </c>
      <c r="E26" s="237">
        <v>3.3E-3</v>
      </c>
      <c r="F26" s="237">
        <v>2.5999999999999999E-3</v>
      </c>
      <c r="G26" s="237">
        <v>2E-3</v>
      </c>
      <c r="H26" s="237">
        <v>1.6999999999999999E-3</v>
      </c>
      <c r="I26" s="237">
        <v>1.4E-3</v>
      </c>
      <c r="J26" s="237">
        <v>1.1999999999999999E-3</v>
      </c>
      <c r="K26" s="237">
        <v>1E-3</v>
      </c>
      <c r="L26" s="238">
        <v>8.8999999999999995E-4</v>
      </c>
      <c r="M26" s="238">
        <v>7.7999999999999999E-4</v>
      </c>
      <c r="N26" s="238">
        <v>6.8999999999999997E-4</v>
      </c>
      <c r="O26" s="238">
        <v>6.2E-4</v>
      </c>
      <c r="P26" s="238">
        <v>5.5999999999999995E-4</v>
      </c>
    </row>
    <row r="27" spans="2:16" s="234" customFormat="1" ht="11.25" x14ac:dyDescent="0.2">
      <c r="B27" s="257" t="s">
        <v>707</v>
      </c>
      <c r="C27" s="257" t="s">
        <v>706</v>
      </c>
      <c r="D27" s="237">
        <v>4.4000000000000003E-3</v>
      </c>
      <c r="E27" s="237">
        <v>3.2000000000000002E-3</v>
      </c>
      <c r="F27" s="237">
        <v>2.5000000000000001E-3</v>
      </c>
      <c r="G27" s="237">
        <v>2E-3</v>
      </c>
      <c r="H27" s="237">
        <v>1.6000000000000001E-3</v>
      </c>
      <c r="I27" s="237">
        <v>1.4E-3</v>
      </c>
      <c r="J27" s="237">
        <v>1.1999999999999999E-3</v>
      </c>
      <c r="K27" s="237">
        <v>1E-3</v>
      </c>
      <c r="L27" s="238">
        <v>8.8000000000000003E-4</v>
      </c>
      <c r="M27" s="238">
        <v>7.6999999999999996E-4</v>
      </c>
      <c r="N27" s="238">
        <v>6.8999999999999997E-4</v>
      </c>
      <c r="O27" s="238">
        <v>6.0999999999999997E-4</v>
      </c>
      <c r="P27" s="238">
        <v>5.5000000000000003E-4</v>
      </c>
    </row>
    <row r="28" spans="2:16" s="234" customFormat="1" ht="11.25" x14ac:dyDescent="0.2">
      <c r="B28" s="257" t="s">
        <v>707</v>
      </c>
      <c r="C28" s="237" t="s">
        <v>708</v>
      </c>
      <c r="D28" s="237">
        <v>4.1000000000000003E-3</v>
      </c>
      <c r="E28" s="237">
        <v>3.0999999999999999E-3</v>
      </c>
      <c r="F28" s="237">
        <v>2.3999999999999998E-3</v>
      </c>
      <c r="G28" s="237">
        <v>1.9E-3</v>
      </c>
      <c r="H28" s="237">
        <v>1.6000000000000001E-3</v>
      </c>
      <c r="I28" s="237">
        <v>1.2999999999999999E-3</v>
      </c>
      <c r="J28" s="237">
        <v>1.1000000000000001E-3</v>
      </c>
      <c r="K28" s="237">
        <v>9.7999999999999997E-4</v>
      </c>
      <c r="L28" s="238">
        <v>8.5999999999999998E-4</v>
      </c>
      <c r="M28" s="238">
        <v>7.6000000000000004E-4</v>
      </c>
      <c r="N28" s="238">
        <v>6.7000000000000002E-4</v>
      </c>
      <c r="O28" s="238">
        <v>5.9999999999999995E-4</v>
      </c>
      <c r="P28" s="238">
        <v>5.4000000000000001E-4</v>
      </c>
    </row>
    <row r="29" spans="2:16" s="234" customFormat="1" ht="11.25" x14ac:dyDescent="0.2">
      <c r="B29" s="257" t="s">
        <v>709</v>
      </c>
      <c r="C29" s="257" t="s">
        <v>706</v>
      </c>
      <c r="D29" s="237">
        <v>4.4000000000000003E-3</v>
      </c>
      <c r="E29" s="237">
        <v>3.3E-3</v>
      </c>
      <c r="F29" s="237">
        <v>2.5000000000000001E-3</v>
      </c>
      <c r="G29" s="237">
        <v>2E-3</v>
      </c>
      <c r="H29" s="237">
        <v>1.6999999999999999E-3</v>
      </c>
      <c r="I29" s="237">
        <v>1.4E-3</v>
      </c>
      <c r="J29" s="237">
        <v>1.1999999999999999E-3</v>
      </c>
      <c r="K29" s="237">
        <v>1E-3</v>
      </c>
      <c r="L29" s="238">
        <v>8.8000000000000003E-4</v>
      </c>
      <c r="M29" s="238">
        <v>7.6999999999999996E-4</v>
      </c>
      <c r="N29" s="238">
        <v>6.8999999999999997E-4</v>
      </c>
      <c r="O29" s="238">
        <v>6.2E-4</v>
      </c>
      <c r="P29" s="238">
        <v>5.5000000000000003E-4</v>
      </c>
    </row>
    <row r="30" spans="2:16" s="234" customFormat="1" ht="11.25" x14ac:dyDescent="0.2">
      <c r="B30" s="257" t="s">
        <v>709</v>
      </c>
      <c r="C30" s="237" t="s">
        <v>708</v>
      </c>
      <c r="D30" s="237">
        <v>3.7000000000000002E-3</v>
      </c>
      <c r="E30" s="237">
        <v>2.8E-3</v>
      </c>
      <c r="F30" s="237">
        <v>2.2000000000000001E-3</v>
      </c>
      <c r="G30" s="237">
        <v>1.8E-3</v>
      </c>
      <c r="H30" s="237">
        <v>1.5E-3</v>
      </c>
      <c r="I30" s="237">
        <v>1.2999999999999999E-3</v>
      </c>
      <c r="J30" s="237">
        <v>1.1000000000000001E-3</v>
      </c>
      <c r="K30" s="237">
        <v>9.5E-4</v>
      </c>
      <c r="L30" s="238">
        <v>8.3000000000000001E-4</v>
      </c>
      <c r="M30" s="238">
        <v>7.3999999999999999E-4</v>
      </c>
      <c r="N30" s="238">
        <v>6.6E-4</v>
      </c>
      <c r="O30" s="238">
        <v>5.9000000000000003E-4</v>
      </c>
      <c r="P30" s="238">
        <v>5.2999999999999998E-4</v>
      </c>
    </row>
    <row r="31" spans="2:16" s="234" customFormat="1" ht="11.25" x14ac:dyDescent="0.2">
      <c r="B31" s="257" t="s">
        <v>710</v>
      </c>
      <c r="C31" s="257" t="s">
        <v>706</v>
      </c>
      <c r="D31" s="237">
        <v>4.4000000000000003E-3</v>
      </c>
      <c r="E31" s="237">
        <v>3.3E-3</v>
      </c>
      <c r="F31" s="237">
        <v>2.5000000000000001E-3</v>
      </c>
      <c r="G31" s="237">
        <v>2E-3</v>
      </c>
      <c r="H31" s="237">
        <v>1.6999999999999999E-3</v>
      </c>
      <c r="I31" s="237">
        <v>1.4E-3</v>
      </c>
      <c r="J31" s="237">
        <v>1.1999999999999999E-3</v>
      </c>
      <c r="K31" s="237">
        <v>1E-3</v>
      </c>
      <c r="L31" s="238">
        <v>8.8000000000000003E-4</v>
      </c>
      <c r="M31" s="238">
        <v>7.6999999999999996E-4</v>
      </c>
      <c r="N31" s="238">
        <v>6.8999999999999997E-4</v>
      </c>
      <c r="O31" s="238">
        <v>6.2E-4</v>
      </c>
      <c r="P31" s="238">
        <v>5.5000000000000003E-4</v>
      </c>
    </row>
    <row r="32" spans="2:16" s="234" customFormat="1" ht="11.25" x14ac:dyDescent="0.2">
      <c r="B32" s="257" t="s">
        <v>710</v>
      </c>
      <c r="C32" s="237" t="s">
        <v>708</v>
      </c>
      <c r="D32" s="237">
        <v>3.3999999999999998E-3</v>
      </c>
      <c r="E32" s="237">
        <v>2.7000000000000001E-3</v>
      </c>
      <c r="F32" s="237">
        <v>2.0999999999999999E-3</v>
      </c>
      <c r="G32" s="237">
        <v>1.8E-3</v>
      </c>
      <c r="H32" s="237">
        <v>1.5E-3</v>
      </c>
      <c r="I32" s="237">
        <v>1.1999999999999999E-3</v>
      </c>
      <c r="J32" s="237">
        <v>1.1000000000000001E-3</v>
      </c>
      <c r="K32" s="238">
        <v>9.3000000000000005E-4</v>
      </c>
      <c r="L32" s="238">
        <v>8.0999999999999996E-4</v>
      </c>
      <c r="M32" s="238">
        <v>7.2000000000000005E-4</v>
      </c>
      <c r="N32" s="238">
        <v>6.4000000000000005E-4</v>
      </c>
      <c r="O32" s="238">
        <v>5.8E-4</v>
      </c>
      <c r="P32" s="238">
        <v>5.1999999999999995E-4</v>
      </c>
    </row>
    <row r="33" spans="2:16" s="234" customFormat="1" ht="11.25" x14ac:dyDescent="0.2">
      <c r="B33" s="257" t="s">
        <v>711</v>
      </c>
      <c r="C33" s="257" t="s">
        <v>706</v>
      </c>
      <c r="D33" s="237">
        <v>4.3E-3</v>
      </c>
      <c r="E33" s="237">
        <v>3.2000000000000002E-3</v>
      </c>
      <c r="F33" s="237">
        <v>2.5000000000000001E-3</v>
      </c>
      <c r="G33" s="237">
        <v>2E-3</v>
      </c>
      <c r="H33" s="237">
        <v>1.6000000000000001E-3</v>
      </c>
      <c r="I33" s="237">
        <v>1.4E-3</v>
      </c>
      <c r="J33" s="237">
        <v>1.1999999999999999E-3</v>
      </c>
      <c r="K33" s="237">
        <v>1E-3</v>
      </c>
      <c r="L33" s="238">
        <v>8.8000000000000003E-4</v>
      </c>
      <c r="M33" s="238">
        <v>7.6999999999999996E-4</v>
      </c>
      <c r="N33" s="238">
        <v>6.8999999999999997E-4</v>
      </c>
      <c r="O33" s="238">
        <v>6.0999999999999997E-4</v>
      </c>
      <c r="P33" s="238">
        <v>5.5000000000000003E-4</v>
      </c>
    </row>
    <row r="34" spans="2:16" s="234" customFormat="1" ht="11.25" x14ac:dyDescent="0.2">
      <c r="B34" s="257" t="s">
        <v>711</v>
      </c>
      <c r="C34" s="237" t="s">
        <v>708</v>
      </c>
      <c r="D34" s="237">
        <v>3.3999999999999998E-3</v>
      </c>
      <c r="E34" s="237">
        <v>2.7000000000000001E-3</v>
      </c>
      <c r="F34" s="237">
        <v>2.0999999999999999E-3</v>
      </c>
      <c r="G34" s="237">
        <v>1.8E-3</v>
      </c>
      <c r="H34" s="237">
        <v>1.5E-3</v>
      </c>
      <c r="I34" s="237">
        <v>1.1999999999999999E-3</v>
      </c>
      <c r="J34" s="237">
        <v>1.1000000000000001E-3</v>
      </c>
      <c r="K34" s="238">
        <v>9.3000000000000005E-4</v>
      </c>
      <c r="L34" s="238">
        <v>8.1999999999999998E-4</v>
      </c>
      <c r="M34" s="238">
        <v>7.2000000000000005E-4</v>
      </c>
      <c r="N34" s="238">
        <v>6.4999999999999997E-4</v>
      </c>
      <c r="O34" s="238">
        <v>5.8E-4</v>
      </c>
      <c r="P34" s="238">
        <v>5.1999999999999995E-4</v>
      </c>
    </row>
    <row r="35" spans="2:16" s="234" customFormat="1" ht="11.25" x14ac:dyDescent="0.2">
      <c r="B35" s="257" t="s">
        <v>712</v>
      </c>
      <c r="C35" s="237" t="s">
        <v>708</v>
      </c>
      <c r="D35" s="237">
        <v>2.2000000000000001E-3</v>
      </c>
      <c r="E35" s="237">
        <v>1.8E-3</v>
      </c>
      <c r="F35" s="237">
        <v>1.5E-3</v>
      </c>
      <c r="G35" s="237">
        <v>1.2999999999999999E-3</v>
      </c>
      <c r="H35" s="237">
        <v>1.1000000000000001E-3</v>
      </c>
      <c r="I35" s="237">
        <v>9.7999999999999997E-4</v>
      </c>
      <c r="J35" s="238">
        <v>8.5999999999999998E-4</v>
      </c>
      <c r="K35" s="238">
        <v>7.6000000000000004E-4</v>
      </c>
      <c r="L35" s="238">
        <v>6.8000000000000005E-4</v>
      </c>
      <c r="M35" s="238">
        <v>6.0999999999999997E-4</v>
      </c>
      <c r="N35" s="238">
        <v>5.5000000000000003E-4</v>
      </c>
      <c r="O35" s="238">
        <v>5.0000000000000001E-4</v>
      </c>
      <c r="P35" s="238">
        <v>4.6000000000000001E-4</v>
      </c>
    </row>
    <row r="36" spans="2:16" s="234" customFormat="1" ht="11.25" hidden="1" x14ac:dyDescent="0.2">
      <c r="B36" s="240"/>
      <c r="C36" s="430"/>
      <c r="D36" s="430"/>
      <c r="E36" s="430"/>
      <c r="F36" s="430"/>
      <c r="G36" s="430"/>
      <c r="H36" s="430"/>
      <c r="I36" s="430"/>
      <c r="J36" s="430"/>
      <c r="K36" s="430"/>
      <c r="L36" s="430"/>
      <c r="M36" s="430"/>
      <c r="N36" s="430"/>
      <c r="O36" s="241"/>
      <c r="P36" s="241"/>
    </row>
    <row r="37" spans="2:16" s="234" customFormat="1" ht="11.25" hidden="1" x14ac:dyDescent="0.2">
      <c r="B37" s="287" t="s">
        <v>685</v>
      </c>
      <c r="C37" s="438"/>
      <c r="D37" s="438"/>
      <c r="E37" s="438"/>
      <c r="F37" s="438"/>
      <c r="G37" s="438"/>
      <c r="H37" s="438"/>
      <c r="I37" s="438"/>
      <c r="J37" s="438"/>
      <c r="K37" s="438"/>
      <c r="L37" s="438"/>
      <c r="M37" s="438"/>
      <c r="N37" s="438"/>
      <c r="O37" s="241"/>
      <c r="P37" s="241"/>
    </row>
    <row r="38" spans="2:16" s="234" customFormat="1" ht="11.25" hidden="1" x14ac:dyDescent="0.2">
      <c r="B38" s="287" t="s">
        <v>686</v>
      </c>
      <c r="C38" s="287"/>
      <c r="D38" s="287">
        <v>50</v>
      </c>
      <c r="E38" s="287">
        <v>60</v>
      </c>
      <c r="F38" s="287">
        <v>70</v>
      </c>
      <c r="G38" s="287">
        <v>80</v>
      </c>
      <c r="H38" s="287">
        <v>90</v>
      </c>
      <c r="I38" s="287">
        <v>100</v>
      </c>
      <c r="J38" s="242">
        <v>110</v>
      </c>
      <c r="K38" s="242">
        <v>120</v>
      </c>
      <c r="L38" s="242">
        <v>130</v>
      </c>
      <c r="M38" s="242">
        <v>140</v>
      </c>
      <c r="N38" s="242">
        <v>150</v>
      </c>
      <c r="O38" s="241"/>
      <c r="P38" s="241"/>
    </row>
    <row r="39" spans="2:16" s="234" customFormat="1" ht="11.25" hidden="1" x14ac:dyDescent="0.2">
      <c r="B39" s="287" t="s">
        <v>687</v>
      </c>
      <c r="C39" s="287"/>
      <c r="D39" s="287" t="s">
        <v>687</v>
      </c>
      <c r="E39" s="287" t="s">
        <v>687</v>
      </c>
      <c r="F39" s="287"/>
      <c r="G39" s="287" t="s">
        <v>687</v>
      </c>
      <c r="H39" s="287"/>
      <c r="I39" s="287" t="s">
        <v>687</v>
      </c>
      <c r="J39" s="287" t="s">
        <v>687</v>
      </c>
      <c r="K39" s="287" t="s">
        <v>687</v>
      </c>
      <c r="L39" s="287" t="s">
        <v>687</v>
      </c>
      <c r="M39" s="287" t="s">
        <v>687</v>
      </c>
      <c r="N39" s="287" t="s">
        <v>687</v>
      </c>
      <c r="O39" s="241"/>
      <c r="P39" s="241"/>
    </row>
    <row r="40" spans="2:16" s="234" customFormat="1" ht="11.25" hidden="1" x14ac:dyDescent="0.2">
      <c r="B40" s="243">
        <v>5</v>
      </c>
      <c r="C40" s="244"/>
      <c r="D40" s="244">
        <v>3.3E-3</v>
      </c>
      <c r="E40" s="244">
        <v>2.5999999999999999E-3</v>
      </c>
      <c r="F40" s="244">
        <v>2.0999999999999999E-3</v>
      </c>
      <c r="G40" s="244">
        <v>1.6999999999999999E-3</v>
      </c>
      <c r="H40" s="244">
        <v>1.4E-3</v>
      </c>
      <c r="I40" s="244">
        <v>1.1999999999999999E-3</v>
      </c>
      <c r="J40" s="244">
        <v>1E-3</v>
      </c>
      <c r="K40" s="245">
        <v>8.8000000000000003E-4</v>
      </c>
      <c r="L40" s="245">
        <v>7.6000000000000004E-4</v>
      </c>
      <c r="M40" s="245">
        <v>6.6E-4</v>
      </c>
      <c r="N40" s="245">
        <v>5.8E-4</v>
      </c>
      <c r="O40" s="241"/>
      <c r="P40" s="241"/>
    </row>
    <row r="41" spans="2:16" s="234" customFormat="1" ht="11.25" hidden="1" x14ac:dyDescent="0.2">
      <c r="B41" s="243">
        <v>10</v>
      </c>
      <c r="C41" s="244"/>
      <c r="D41" s="244">
        <v>1.4E-3</v>
      </c>
      <c r="E41" s="244">
        <v>1.1999999999999999E-3</v>
      </c>
      <c r="F41" s="244">
        <v>1.1000000000000001E-3</v>
      </c>
      <c r="G41" s="245">
        <v>9.3999999999999997E-4</v>
      </c>
      <c r="H41" s="245">
        <v>8.4000000000000003E-4</v>
      </c>
      <c r="I41" s="245">
        <v>7.5000000000000002E-4</v>
      </c>
      <c r="J41" s="245">
        <v>6.8000000000000005E-4</v>
      </c>
      <c r="K41" s="245">
        <v>6.2E-4</v>
      </c>
      <c r="L41" s="245">
        <v>5.6999999999999998E-4</v>
      </c>
      <c r="M41" s="245">
        <v>5.1999999999999995E-4</v>
      </c>
      <c r="N41" s="245">
        <v>4.8000000000000001E-4</v>
      </c>
      <c r="O41" s="241"/>
      <c r="P41" s="241"/>
    </row>
    <row r="42" spans="2:16" s="234" customFormat="1" ht="11.25" hidden="1" x14ac:dyDescent="0.2">
      <c r="B42" s="243">
        <v>15</v>
      </c>
      <c r="C42" s="244"/>
      <c r="D42" s="245">
        <v>7.5000000000000002E-4</v>
      </c>
      <c r="E42" s="245">
        <v>6.0999999999999997E-4</v>
      </c>
      <c r="F42" s="245">
        <v>5.4000000000000001E-4</v>
      </c>
      <c r="G42" s="245">
        <v>4.8999999999999998E-4</v>
      </c>
      <c r="H42" s="245">
        <v>4.4000000000000002E-4</v>
      </c>
      <c r="I42" s="245">
        <v>4.0000000000000002E-4</v>
      </c>
      <c r="J42" s="245">
        <v>3.6999999999999999E-4</v>
      </c>
      <c r="K42" s="245">
        <v>3.4000000000000002E-4</v>
      </c>
      <c r="L42" s="245">
        <v>3.1E-4</v>
      </c>
      <c r="M42" s="245">
        <v>2.9E-4</v>
      </c>
      <c r="N42" s="245">
        <v>2.7E-4</v>
      </c>
      <c r="O42" s="241"/>
      <c r="P42" s="241"/>
    </row>
    <row r="43" spans="2:16" s="234" customFormat="1" ht="11.25" hidden="1" x14ac:dyDescent="0.2">
      <c r="B43" s="243">
        <v>20</v>
      </c>
      <c r="C43" s="245"/>
      <c r="D43" s="245">
        <v>7.2000000000000005E-4</v>
      </c>
      <c r="E43" s="245">
        <v>5.4000000000000001E-4</v>
      </c>
      <c r="F43" s="245">
        <v>3.5E-4</v>
      </c>
      <c r="G43" s="245">
        <v>3.1E-4</v>
      </c>
      <c r="H43" s="245">
        <v>2.7999999999999998E-4</v>
      </c>
      <c r="I43" s="245">
        <v>2.5999999999999998E-4</v>
      </c>
      <c r="J43" s="245">
        <v>2.3000000000000001E-4</v>
      </c>
      <c r="K43" s="245">
        <v>2.2000000000000001E-4</v>
      </c>
      <c r="L43" s="245">
        <v>2.0000000000000001E-4</v>
      </c>
      <c r="M43" s="245">
        <v>1.9000000000000001E-4</v>
      </c>
      <c r="N43" s="245">
        <v>1.7000000000000001E-4</v>
      </c>
      <c r="O43" s="241"/>
      <c r="P43" s="241"/>
    </row>
    <row r="44" spans="2:16" s="234" customFormat="1" ht="11.25" hidden="1" x14ac:dyDescent="0.2">
      <c r="B44" s="243">
        <v>25</v>
      </c>
      <c r="C44" s="245"/>
      <c r="D44" s="245">
        <v>5.0000000000000001E-4</v>
      </c>
      <c r="E44" s="245">
        <v>4.0999999999999999E-4</v>
      </c>
      <c r="F44" s="245">
        <v>3.5E-4</v>
      </c>
      <c r="G44" s="245">
        <v>2.5000000000000001E-4</v>
      </c>
      <c r="H44" s="245">
        <v>1.9000000000000001E-4</v>
      </c>
      <c r="I44" s="245">
        <v>1.8000000000000001E-4</v>
      </c>
      <c r="J44" s="245">
        <v>1.6000000000000001E-4</v>
      </c>
      <c r="K44" s="245">
        <v>1.4999999999999999E-4</v>
      </c>
      <c r="L44" s="245">
        <v>1.3999999999999999E-4</v>
      </c>
      <c r="M44" s="245">
        <v>1.2999999999999999E-4</v>
      </c>
      <c r="N44" s="245">
        <v>1.2E-4</v>
      </c>
      <c r="O44" s="241"/>
      <c r="P44" s="241"/>
    </row>
    <row r="45" spans="2:16" s="234" customFormat="1" ht="11.25" hidden="1" x14ac:dyDescent="0.2">
      <c r="B45" s="243">
        <v>30</v>
      </c>
      <c r="C45" s="245"/>
      <c r="D45" s="245">
        <v>3.6999999999999999E-4</v>
      </c>
      <c r="E45" s="245">
        <v>2.9999999999999997E-4</v>
      </c>
      <c r="F45" s="245">
        <v>2.5999999999999998E-4</v>
      </c>
      <c r="G45" s="245">
        <v>2.3000000000000001E-4</v>
      </c>
      <c r="H45" s="245">
        <v>1.9000000000000001E-4</v>
      </c>
      <c r="I45" s="245">
        <v>1.2999999999999999E-4</v>
      </c>
      <c r="J45" s="245">
        <v>1.2E-4</v>
      </c>
      <c r="K45" s="245">
        <v>1.1E-4</v>
      </c>
      <c r="L45" s="245">
        <v>1E-4</v>
      </c>
      <c r="M45" s="246">
        <v>9.6000000000000002E-5</v>
      </c>
      <c r="N45" s="246">
        <v>9.0000000000000006E-5</v>
      </c>
      <c r="O45" s="241"/>
      <c r="P45" s="241"/>
    </row>
    <row r="46" spans="2:16" s="234" customFormat="1" ht="11.25" hidden="1" x14ac:dyDescent="0.2">
      <c r="B46" s="243">
        <v>35</v>
      </c>
      <c r="C46" s="245"/>
      <c r="D46" s="245">
        <v>2.9999999999999997E-4</v>
      </c>
      <c r="E46" s="245">
        <v>2.3000000000000001E-4</v>
      </c>
      <c r="F46" s="245">
        <v>1.9000000000000001E-4</v>
      </c>
      <c r="G46" s="245">
        <v>1.7000000000000001E-4</v>
      </c>
      <c r="H46" s="245">
        <v>1.4999999999999999E-4</v>
      </c>
      <c r="I46" s="245">
        <v>1.2999999999999999E-4</v>
      </c>
      <c r="J46" s="245">
        <v>1.1E-4</v>
      </c>
      <c r="K46" s="246">
        <v>8.1000000000000004E-5</v>
      </c>
      <c r="L46" s="246">
        <v>7.4999999999999993E-5</v>
      </c>
      <c r="M46" s="246">
        <v>7.1000000000000005E-5</v>
      </c>
      <c r="N46" s="246">
        <v>6.7999999999999999E-5</v>
      </c>
      <c r="O46" s="241"/>
      <c r="P46" s="241"/>
    </row>
    <row r="47" spans="2:16" s="234" customFormat="1" ht="11.25" hidden="1" x14ac:dyDescent="0.2">
      <c r="B47" s="243">
        <v>40</v>
      </c>
      <c r="C47" s="245"/>
      <c r="D47" s="245">
        <v>2.3000000000000001E-4</v>
      </c>
      <c r="E47" s="245">
        <v>1.9000000000000001E-4</v>
      </c>
      <c r="F47" s="245">
        <v>1.4999999999999999E-4</v>
      </c>
      <c r="G47" s="245">
        <v>1.2999999999999999E-4</v>
      </c>
      <c r="H47" s="245">
        <v>1.2E-4</v>
      </c>
      <c r="I47" s="245">
        <v>1.1E-4</v>
      </c>
      <c r="J47" s="246">
        <v>9.6000000000000002E-5</v>
      </c>
      <c r="K47" s="246">
        <v>8.1000000000000004E-5</v>
      </c>
      <c r="L47" s="246">
        <v>6.3999999999999997E-5</v>
      </c>
      <c r="M47" s="246">
        <v>5.3999999999999998E-5</v>
      </c>
      <c r="N47" s="246">
        <v>5.1E-5</v>
      </c>
      <c r="O47" s="241"/>
      <c r="P47" s="241"/>
    </row>
    <row r="48" spans="2:16" s="234" customFormat="1" ht="11.25" hidden="1" x14ac:dyDescent="0.2">
      <c r="B48" s="243">
        <v>45</v>
      </c>
      <c r="C48" s="245"/>
      <c r="D48" s="245">
        <v>1.8000000000000001E-4</v>
      </c>
      <c r="E48" s="245">
        <v>1.6000000000000001E-4</v>
      </c>
      <c r="F48" s="245">
        <v>1.2999999999999999E-4</v>
      </c>
      <c r="G48" s="245">
        <v>1.1E-4</v>
      </c>
      <c r="H48" s="246">
        <v>9.5000000000000005E-5</v>
      </c>
      <c r="I48" s="246">
        <v>8.5000000000000006E-5</v>
      </c>
      <c r="J48" s="246">
        <v>7.7999999999999999E-5</v>
      </c>
      <c r="K48" s="246">
        <v>7.2000000000000002E-5</v>
      </c>
      <c r="L48" s="246">
        <v>6.3E-5</v>
      </c>
      <c r="M48" s="246">
        <v>5.3000000000000001E-5</v>
      </c>
      <c r="N48" s="246">
        <v>4.1999999999999998E-5</v>
      </c>
      <c r="O48" s="241"/>
      <c r="P48" s="241"/>
    </row>
    <row r="49" spans="2:14" s="234" customFormat="1" ht="11.25" hidden="1" x14ac:dyDescent="0.2">
      <c r="B49" s="243">
        <v>50</v>
      </c>
      <c r="C49" s="245"/>
      <c r="D49" s="245">
        <v>1.3999999999999999E-4</v>
      </c>
      <c r="E49" s="245">
        <v>1.2999999999999999E-4</v>
      </c>
      <c r="F49" s="245">
        <v>1.1E-4</v>
      </c>
      <c r="G49" s="246">
        <v>9.0000000000000006E-5</v>
      </c>
      <c r="H49" s="246">
        <v>7.7000000000000001E-5</v>
      </c>
      <c r="I49" s="246">
        <v>6.7999999999999999E-5</v>
      </c>
      <c r="J49" s="246">
        <v>6.2000000000000003E-5</v>
      </c>
      <c r="K49" s="246">
        <v>5.7000000000000003E-5</v>
      </c>
      <c r="L49" s="246">
        <v>5.3000000000000001E-5</v>
      </c>
      <c r="M49" s="246">
        <v>4.8000000000000001E-5</v>
      </c>
      <c r="N49" s="246">
        <v>4.1999999999999998E-5</v>
      </c>
    </row>
    <row r="50" spans="2:14" s="234" customFormat="1" ht="11.25" hidden="1" x14ac:dyDescent="0.2">
      <c r="B50" s="241"/>
      <c r="C50" s="241"/>
      <c r="D50" s="241"/>
      <c r="E50" s="241"/>
      <c r="F50" s="241"/>
      <c r="G50" s="241"/>
      <c r="H50" s="241"/>
      <c r="I50" s="241"/>
      <c r="J50" s="241"/>
      <c r="K50" s="241"/>
      <c r="L50" s="241"/>
      <c r="M50" s="241"/>
      <c r="N50" s="241"/>
    </row>
    <row r="51" spans="2:14" s="234" customFormat="1" ht="11.25" hidden="1" x14ac:dyDescent="0.2">
      <c r="B51" s="240"/>
      <c r="C51" s="430"/>
      <c r="D51" s="430"/>
      <c r="E51" s="430"/>
      <c r="F51" s="430"/>
      <c r="G51" s="430"/>
      <c r="H51" s="430"/>
      <c r="I51" s="430"/>
      <c r="J51" s="430"/>
      <c r="K51" s="430"/>
      <c r="L51" s="430"/>
      <c r="M51" s="430"/>
      <c r="N51" s="430"/>
    </row>
    <row r="52" spans="2:14" s="234" customFormat="1" ht="11.25" hidden="1" x14ac:dyDescent="0.2">
      <c r="B52" s="287" t="s">
        <v>685</v>
      </c>
      <c r="C52" s="438"/>
      <c r="D52" s="438"/>
      <c r="E52" s="438"/>
      <c r="F52" s="438"/>
      <c r="G52" s="438"/>
      <c r="H52" s="438"/>
      <c r="I52" s="438"/>
      <c r="J52" s="438"/>
      <c r="K52" s="438"/>
      <c r="L52" s="438"/>
      <c r="M52" s="438"/>
      <c r="N52" s="438"/>
    </row>
    <row r="53" spans="2:14" s="234" customFormat="1" ht="11.25" hidden="1" x14ac:dyDescent="0.2">
      <c r="B53" s="287" t="s">
        <v>686</v>
      </c>
      <c r="C53" s="287"/>
      <c r="D53" s="287">
        <v>50</v>
      </c>
      <c r="E53" s="287">
        <v>60</v>
      </c>
      <c r="F53" s="287">
        <v>70</v>
      </c>
      <c r="G53" s="287">
        <v>80</v>
      </c>
      <c r="H53" s="287">
        <v>90</v>
      </c>
      <c r="I53" s="287">
        <v>100</v>
      </c>
      <c r="J53" s="242">
        <v>110</v>
      </c>
      <c r="K53" s="242">
        <v>120</v>
      </c>
      <c r="L53" s="242">
        <v>130</v>
      </c>
      <c r="M53" s="242">
        <v>140</v>
      </c>
      <c r="N53" s="242">
        <v>150</v>
      </c>
    </row>
    <row r="54" spans="2:14" s="234" customFormat="1" ht="11.25" hidden="1" x14ac:dyDescent="0.2">
      <c r="B54" s="287" t="s">
        <v>687</v>
      </c>
      <c r="C54" s="287"/>
      <c r="D54" s="287" t="s">
        <v>687</v>
      </c>
      <c r="E54" s="287" t="s">
        <v>687</v>
      </c>
      <c r="F54" s="287"/>
      <c r="G54" s="287" t="s">
        <v>687</v>
      </c>
      <c r="H54" s="287"/>
      <c r="I54" s="287" t="s">
        <v>687</v>
      </c>
      <c r="J54" s="287" t="s">
        <v>687</v>
      </c>
      <c r="K54" s="287" t="s">
        <v>687</v>
      </c>
      <c r="L54" s="287" t="s">
        <v>687</v>
      </c>
      <c r="M54" s="287" t="s">
        <v>687</v>
      </c>
      <c r="N54" s="287" t="s">
        <v>687</v>
      </c>
    </row>
    <row r="55" spans="2:14" s="234" customFormat="1" ht="11.25" hidden="1" x14ac:dyDescent="0.2">
      <c r="B55" s="243">
        <v>5</v>
      </c>
      <c r="C55" s="247"/>
      <c r="D55" s="247">
        <v>29</v>
      </c>
      <c r="E55" s="247">
        <v>23</v>
      </c>
      <c r="F55" s="247">
        <v>19</v>
      </c>
      <c r="G55" s="247">
        <v>15</v>
      </c>
      <c r="H55" s="247">
        <v>13</v>
      </c>
      <c r="I55" s="247">
        <v>11</v>
      </c>
      <c r="J55" s="248">
        <v>9.1</v>
      </c>
      <c r="K55" s="248">
        <v>7.7</v>
      </c>
      <c r="L55" s="248">
        <v>6.7</v>
      </c>
      <c r="M55" s="248">
        <v>5.8</v>
      </c>
      <c r="N55" s="248">
        <v>5</v>
      </c>
    </row>
    <row r="56" spans="2:14" s="234" customFormat="1" ht="11.25" hidden="1" x14ac:dyDescent="0.2">
      <c r="B56" s="243">
        <v>10</v>
      </c>
      <c r="C56" s="247"/>
      <c r="D56" s="247">
        <v>12</v>
      </c>
      <c r="E56" s="247">
        <v>11</v>
      </c>
      <c r="F56" s="248">
        <v>9.3000000000000007</v>
      </c>
      <c r="G56" s="248">
        <v>8.1999999999999993</v>
      </c>
      <c r="H56" s="248">
        <v>7.3</v>
      </c>
      <c r="I56" s="248">
        <v>6.6</v>
      </c>
      <c r="J56" s="248">
        <v>5.9</v>
      </c>
      <c r="K56" s="248">
        <v>5.4</v>
      </c>
      <c r="L56" s="248">
        <v>4.9000000000000004</v>
      </c>
      <c r="M56" s="248">
        <v>4.5</v>
      </c>
      <c r="N56" s="248">
        <v>4.2</v>
      </c>
    </row>
    <row r="57" spans="2:14" s="234" customFormat="1" ht="11.25" hidden="1" x14ac:dyDescent="0.2">
      <c r="B57" s="243">
        <v>15</v>
      </c>
      <c r="C57" s="247"/>
      <c r="D57" s="248">
        <v>6.6</v>
      </c>
      <c r="E57" s="248">
        <v>5.4</v>
      </c>
      <c r="F57" s="248">
        <v>4.8</v>
      </c>
      <c r="G57" s="248">
        <v>4.3</v>
      </c>
      <c r="H57" s="248">
        <v>3.8</v>
      </c>
      <c r="I57" s="248">
        <v>3.5</v>
      </c>
      <c r="J57" s="248">
        <v>3.1</v>
      </c>
      <c r="K57" s="248">
        <v>2.9</v>
      </c>
      <c r="L57" s="248">
        <v>2.8</v>
      </c>
      <c r="M57" s="248">
        <v>2.5</v>
      </c>
      <c r="N57" s="248">
        <v>2.4</v>
      </c>
    </row>
    <row r="58" spans="2:14" s="234" customFormat="1" ht="11.25" hidden="1" x14ac:dyDescent="0.2">
      <c r="B58" s="243">
        <v>20</v>
      </c>
      <c r="C58" s="248"/>
      <c r="D58" s="248">
        <v>6.3</v>
      </c>
      <c r="E58" s="248">
        <v>4.7</v>
      </c>
      <c r="F58" s="248">
        <v>3</v>
      </c>
      <c r="G58" s="248">
        <v>2.6</v>
      </c>
      <c r="H58" s="248">
        <v>2.5</v>
      </c>
      <c r="I58" s="248">
        <v>2.2999999999999998</v>
      </c>
      <c r="J58" s="248">
        <v>2</v>
      </c>
      <c r="K58" s="248">
        <v>1.9</v>
      </c>
      <c r="L58" s="248">
        <v>1.8</v>
      </c>
      <c r="M58" s="248">
        <v>1.6</v>
      </c>
      <c r="N58" s="248">
        <v>1.5</v>
      </c>
    </row>
    <row r="59" spans="2:14" s="234" customFormat="1" ht="11.25" hidden="1" x14ac:dyDescent="0.2">
      <c r="B59" s="243">
        <v>25</v>
      </c>
      <c r="C59" s="248"/>
      <c r="D59" s="248">
        <v>4.3</v>
      </c>
      <c r="E59" s="248">
        <v>3.7</v>
      </c>
      <c r="F59" s="248">
        <v>3</v>
      </c>
      <c r="G59" s="248">
        <v>2.1</v>
      </c>
      <c r="H59" s="248">
        <v>1.6</v>
      </c>
      <c r="I59" s="248">
        <v>1.5</v>
      </c>
      <c r="J59" s="248">
        <v>1.4</v>
      </c>
      <c r="K59" s="248">
        <v>1.4</v>
      </c>
      <c r="L59" s="248">
        <v>1.2</v>
      </c>
      <c r="M59" s="248">
        <v>1.1000000000000001</v>
      </c>
      <c r="N59" s="248">
        <v>1.1000000000000001</v>
      </c>
    </row>
    <row r="60" spans="2:14" s="234" customFormat="1" ht="11.25" hidden="1" x14ac:dyDescent="0.2">
      <c r="B60" s="243">
        <v>30</v>
      </c>
      <c r="C60" s="248"/>
      <c r="D60" s="248">
        <v>3.3</v>
      </c>
      <c r="E60" s="248">
        <v>2.6</v>
      </c>
      <c r="F60" s="248">
        <v>2.2999999999999998</v>
      </c>
      <c r="G60" s="248">
        <v>2</v>
      </c>
      <c r="H60" s="248">
        <v>1.6</v>
      </c>
      <c r="I60" s="248">
        <v>1.2</v>
      </c>
      <c r="J60" s="248">
        <v>1</v>
      </c>
      <c r="K60" s="249">
        <v>0.94</v>
      </c>
      <c r="L60" s="249">
        <v>0.89</v>
      </c>
      <c r="M60" s="249">
        <v>0.84</v>
      </c>
      <c r="N60" s="249">
        <v>0.79</v>
      </c>
    </row>
    <row r="61" spans="2:14" s="234" customFormat="1" ht="11.25" hidden="1" x14ac:dyDescent="0.2">
      <c r="B61" s="243">
        <v>35</v>
      </c>
      <c r="C61" s="248"/>
      <c r="D61" s="248">
        <v>2.6</v>
      </c>
      <c r="E61" s="248">
        <v>2</v>
      </c>
      <c r="F61" s="248">
        <v>1.6</v>
      </c>
      <c r="G61" s="248">
        <v>1.5</v>
      </c>
      <c r="H61" s="248">
        <v>1.4</v>
      </c>
      <c r="I61" s="248">
        <v>1.2</v>
      </c>
      <c r="J61" s="249">
        <v>0.92</v>
      </c>
      <c r="K61" s="249">
        <v>0.72</v>
      </c>
      <c r="L61" s="249">
        <v>0.66</v>
      </c>
      <c r="M61" s="249">
        <v>0.63</v>
      </c>
      <c r="N61" s="249">
        <v>0.59</v>
      </c>
    </row>
    <row r="62" spans="2:14" s="234" customFormat="1" ht="11.25" hidden="1" x14ac:dyDescent="0.2">
      <c r="B62" s="243">
        <v>40</v>
      </c>
      <c r="C62" s="248"/>
      <c r="D62" s="248">
        <v>2</v>
      </c>
      <c r="E62" s="248">
        <v>1.6</v>
      </c>
      <c r="F62" s="248">
        <v>1.4</v>
      </c>
      <c r="G62" s="248">
        <v>1.1000000000000001</v>
      </c>
      <c r="H62" s="248">
        <v>1</v>
      </c>
      <c r="I62" s="249">
        <v>0.93</v>
      </c>
      <c r="J62" s="249">
        <v>0.84</v>
      </c>
      <c r="K62" s="249">
        <v>0.71</v>
      </c>
      <c r="L62" s="249">
        <v>0.55000000000000004</v>
      </c>
      <c r="M62" s="249">
        <v>0.48</v>
      </c>
      <c r="N62" s="249">
        <v>0.45</v>
      </c>
    </row>
    <row r="63" spans="2:14" s="234" customFormat="1" ht="11.25" hidden="1" x14ac:dyDescent="0.2">
      <c r="B63" s="243">
        <v>45</v>
      </c>
      <c r="C63" s="248"/>
      <c r="D63" s="248">
        <v>1.6</v>
      </c>
      <c r="E63" s="248">
        <v>1.4</v>
      </c>
      <c r="F63" s="248">
        <v>1.2</v>
      </c>
      <c r="G63" s="249">
        <v>0.94</v>
      </c>
      <c r="H63" s="249">
        <v>0.83</v>
      </c>
      <c r="I63" s="249">
        <v>0.74</v>
      </c>
      <c r="J63" s="249">
        <v>0.68</v>
      </c>
      <c r="K63" s="249">
        <v>0.63</v>
      </c>
      <c r="L63" s="249">
        <v>0.55000000000000004</v>
      </c>
      <c r="M63" s="249">
        <v>0.47</v>
      </c>
      <c r="N63" s="249">
        <v>0.38</v>
      </c>
    </row>
    <row r="64" spans="2:14" s="234" customFormat="1" ht="11.25" hidden="1" x14ac:dyDescent="0.2">
      <c r="B64" s="243">
        <v>50</v>
      </c>
      <c r="C64" s="248"/>
      <c r="D64" s="248">
        <v>1.2</v>
      </c>
      <c r="E64" s="248">
        <v>1.1000000000000001</v>
      </c>
      <c r="F64" s="249">
        <v>0.95</v>
      </c>
      <c r="G64" s="249">
        <v>0.79</v>
      </c>
      <c r="H64" s="249">
        <v>0.68</v>
      </c>
      <c r="I64" s="249">
        <v>0.6</v>
      </c>
      <c r="J64" s="249">
        <v>0.54</v>
      </c>
      <c r="K64" s="249">
        <v>0.5</v>
      </c>
      <c r="L64" s="249">
        <v>0.47</v>
      </c>
      <c r="M64" s="249">
        <v>0.42</v>
      </c>
      <c r="N64" s="249">
        <v>0.37</v>
      </c>
    </row>
    <row r="67" spans="2:16" s="234" customFormat="1" ht="11.25" hidden="1" x14ac:dyDescent="0.2">
      <c r="B67" s="250"/>
      <c r="C67" s="430"/>
      <c r="D67" s="430"/>
      <c r="E67" s="430"/>
      <c r="F67" s="430"/>
      <c r="G67" s="430"/>
      <c r="H67" s="430"/>
      <c r="I67" s="430"/>
      <c r="J67" s="430"/>
      <c r="K67" s="430"/>
      <c r="L67" s="430"/>
      <c r="M67" s="430"/>
      <c r="N67" s="430"/>
      <c r="O67" s="241"/>
      <c r="P67" s="241"/>
    </row>
    <row r="68" spans="2:16" s="234" customFormat="1" ht="11.25" hidden="1" x14ac:dyDescent="0.2">
      <c r="B68" s="287" t="s">
        <v>685</v>
      </c>
      <c r="C68" s="438"/>
      <c r="D68" s="438"/>
      <c r="E68" s="438"/>
      <c r="F68" s="438"/>
      <c r="G68" s="438"/>
      <c r="H68" s="438"/>
      <c r="I68" s="438"/>
      <c r="J68" s="438"/>
      <c r="K68" s="438"/>
      <c r="L68" s="438"/>
      <c r="M68" s="438"/>
      <c r="N68" s="438"/>
      <c r="O68" s="241"/>
      <c r="P68" s="241"/>
    </row>
    <row r="69" spans="2:16" s="234" customFormat="1" ht="11.25" hidden="1" x14ac:dyDescent="0.2">
      <c r="B69" s="287" t="s">
        <v>686</v>
      </c>
      <c r="C69" s="287"/>
      <c r="D69" s="287">
        <v>50</v>
      </c>
      <c r="E69" s="287">
        <v>60</v>
      </c>
      <c r="F69" s="287">
        <v>70</v>
      </c>
      <c r="G69" s="287">
        <v>80</v>
      </c>
      <c r="H69" s="287">
        <v>90</v>
      </c>
      <c r="I69" s="287">
        <v>100</v>
      </c>
      <c r="J69" s="242">
        <v>110</v>
      </c>
      <c r="K69" s="242">
        <v>120</v>
      </c>
      <c r="L69" s="242">
        <v>130</v>
      </c>
      <c r="M69" s="242">
        <v>140</v>
      </c>
      <c r="N69" s="242">
        <v>150</v>
      </c>
      <c r="O69" s="241"/>
      <c r="P69" s="241"/>
    </row>
    <row r="70" spans="2:16" s="234" customFormat="1" ht="11.25" hidden="1" x14ac:dyDescent="0.2">
      <c r="B70" s="287" t="s">
        <v>687</v>
      </c>
      <c r="C70" s="287"/>
      <c r="D70" s="287" t="s">
        <v>687</v>
      </c>
      <c r="E70" s="287" t="s">
        <v>687</v>
      </c>
      <c r="F70" s="287"/>
      <c r="G70" s="287" t="s">
        <v>687</v>
      </c>
      <c r="H70" s="287"/>
      <c r="I70" s="287" t="s">
        <v>687</v>
      </c>
      <c r="J70" s="287" t="s">
        <v>687</v>
      </c>
      <c r="K70" s="287" t="s">
        <v>687</v>
      </c>
      <c r="L70" s="287" t="s">
        <v>687</v>
      </c>
      <c r="M70" s="287" t="s">
        <v>687</v>
      </c>
      <c r="N70" s="287" t="s">
        <v>687</v>
      </c>
      <c r="O70" s="241"/>
      <c r="P70" s="241"/>
    </row>
    <row r="71" spans="2:16" s="234" customFormat="1" ht="11.25" hidden="1" x14ac:dyDescent="0.2">
      <c r="B71" s="251">
        <v>5</v>
      </c>
      <c r="C71" s="252"/>
      <c r="D71" s="252">
        <v>199.8223584959546</v>
      </c>
      <c r="E71" s="252">
        <v>171.20078164899337</v>
      </c>
      <c r="F71" s="252">
        <v>146.37017554027901</v>
      </c>
      <c r="G71" s="252">
        <v>125.09589301434023</v>
      </c>
      <c r="H71" s="252">
        <v>105.10545289526382</v>
      </c>
      <c r="I71" s="252">
        <v>90.001241919334475</v>
      </c>
      <c r="J71" s="252">
        <v>76.871049965728588</v>
      </c>
      <c r="K71" s="252">
        <v>65.911622550600768</v>
      </c>
      <c r="L71" s="252">
        <v>57.222966309840594</v>
      </c>
      <c r="M71" s="252">
        <v>49.847259041609554</v>
      </c>
      <c r="N71" s="252">
        <v>43.653221430395398</v>
      </c>
      <c r="O71" s="241"/>
      <c r="P71" s="241"/>
    </row>
    <row r="72" spans="2:16" s="234" customFormat="1" ht="11.25" hidden="1" x14ac:dyDescent="0.2">
      <c r="B72" s="251">
        <v>10</v>
      </c>
      <c r="C72" s="252"/>
      <c r="D72" s="252">
        <v>91.061516166371021</v>
      </c>
      <c r="E72" s="252">
        <v>82.790446376972298</v>
      </c>
      <c r="F72" s="252">
        <v>75.04716605515685</v>
      </c>
      <c r="G72" s="252">
        <v>68.052711642878265</v>
      </c>
      <c r="H72" s="252">
        <v>62.457795532282347</v>
      </c>
      <c r="I72" s="252">
        <v>57.52254564484047</v>
      </c>
      <c r="J72" s="252">
        <v>53.688210418178635</v>
      </c>
      <c r="K72" s="252">
        <v>49.950323436618014</v>
      </c>
      <c r="L72" s="252">
        <v>46.871403179851093</v>
      </c>
      <c r="M72" s="252">
        <v>44.008708135096633</v>
      </c>
      <c r="N72" s="252">
        <v>41.464162836330416</v>
      </c>
      <c r="O72" s="241"/>
      <c r="P72" s="241"/>
    </row>
    <row r="73" spans="2:16" s="234" customFormat="1" ht="11.25" hidden="1" x14ac:dyDescent="0.2">
      <c r="B73" s="251">
        <v>15</v>
      </c>
      <c r="C73" s="252"/>
      <c r="D73" s="252">
        <v>44.105814089253563</v>
      </c>
      <c r="E73" s="252">
        <v>39.574736076391694</v>
      </c>
      <c r="F73" s="252">
        <v>37.228624665685558</v>
      </c>
      <c r="G73" s="252">
        <v>34.974185339555952</v>
      </c>
      <c r="H73" s="252">
        <v>32.788461490000806</v>
      </c>
      <c r="I73" s="252">
        <v>30.504662552415127</v>
      </c>
      <c r="J73" s="252">
        <v>28.788381901325163</v>
      </c>
      <c r="K73" s="252">
        <v>26.892367131010939</v>
      </c>
      <c r="L73" s="252">
        <v>25.415159521745558</v>
      </c>
      <c r="M73" s="252">
        <v>23.912716842391742</v>
      </c>
      <c r="N73" s="252">
        <v>22.826771362524529</v>
      </c>
      <c r="O73" s="241"/>
      <c r="P73" s="241"/>
    </row>
    <row r="74" spans="2:16" s="234" customFormat="1" ht="11.25" hidden="1" x14ac:dyDescent="0.2">
      <c r="B74" s="251">
        <v>20</v>
      </c>
      <c r="C74" s="252"/>
      <c r="D74" s="252">
        <v>38.439032134505283</v>
      </c>
      <c r="E74" s="252">
        <v>31.96012964344273</v>
      </c>
      <c r="F74" s="252">
        <v>21.898799743972262</v>
      </c>
      <c r="G74" s="252">
        <v>20.66360932754079</v>
      </c>
      <c r="H74" s="252">
        <v>19.60745584193479</v>
      </c>
      <c r="I74" s="252">
        <v>18.472348290124451</v>
      </c>
      <c r="J74" s="252">
        <v>17.421823550856118</v>
      </c>
      <c r="K74" s="252">
        <v>16.511615536717471</v>
      </c>
      <c r="L74" s="252">
        <v>15.654717655498212</v>
      </c>
      <c r="M74" s="252">
        <v>14.818235634559043</v>
      </c>
      <c r="N74" s="252">
        <v>14.136107765166788</v>
      </c>
      <c r="O74" s="241"/>
      <c r="P74" s="241"/>
    </row>
    <row r="75" spans="2:16" s="234" customFormat="1" ht="11.25" hidden="1" x14ac:dyDescent="0.2">
      <c r="B75" s="251">
        <v>25</v>
      </c>
      <c r="C75" s="252"/>
      <c r="D75" s="252">
        <v>23.297634137367957</v>
      </c>
      <c r="E75" s="252">
        <v>22.288414240787038</v>
      </c>
      <c r="F75" s="252">
        <v>20.367352977246458</v>
      </c>
      <c r="G75" s="252">
        <v>15.313397735061688</v>
      </c>
      <c r="H75" s="252">
        <v>12.481684314773002</v>
      </c>
      <c r="I75" s="252">
        <v>11.970820985538799</v>
      </c>
      <c r="J75" s="252">
        <v>11.497609189783082</v>
      </c>
      <c r="K75" s="252">
        <v>10.96055593634922</v>
      </c>
      <c r="L75" s="252">
        <v>10.46186316459694</v>
      </c>
      <c r="M75" s="252">
        <v>9.9648589747466598</v>
      </c>
      <c r="N75" s="252">
        <v>9.5166581828078378</v>
      </c>
      <c r="O75" s="241"/>
      <c r="P75" s="241"/>
    </row>
    <row r="76" spans="2:16" s="234" customFormat="1" ht="11.25" hidden="1" x14ac:dyDescent="0.2">
      <c r="B76" s="251">
        <v>30</v>
      </c>
      <c r="C76" s="252"/>
      <c r="D76" s="252">
        <v>14.83156474276268</v>
      </c>
      <c r="E76" s="252">
        <v>14.219350800002687</v>
      </c>
      <c r="F76" s="252">
        <v>13.703719710104021</v>
      </c>
      <c r="G76" s="252">
        <v>13.141250579590356</v>
      </c>
      <c r="H76" s="252">
        <v>11.790768931604978</v>
      </c>
      <c r="I76" s="252">
        <v>8.2742900858129733</v>
      </c>
      <c r="J76" s="252">
        <v>7.6508808093433327</v>
      </c>
      <c r="K76" s="252">
        <v>7.4103749613606427</v>
      </c>
      <c r="L76" s="252">
        <v>7.1662601134317132</v>
      </c>
      <c r="M76" s="252">
        <v>6.9024557831357694</v>
      </c>
      <c r="N76" s="252">
        <v>6.6500418733032278</v>
      </c>
      <c r="O76" s="241"/>
      <c r="P76" s="241"/>
    </row>
    <row r="77" spans="2:16" s="234" customFormat="1" ht="11.25" hidden="1" x14ac:dyDescent="0.2">
      <c r="B77" s="251">
        <v>35</v>
      </c>
      <c r="C77" s="252"/>
      <c r="D77" s="252">
        <v>10.074053587748299</v>
      </c>
      <c r="E77" s="252">
        <v>9.743641305808671</v>
      </c>
      <c r="F77" s="252">
        <v>9.4390487242292291</v>
      </c>
      <c r="G77" s="252">
        <v>9.1929922486089843</v>
      </c>
      <c r="H77" s="252">
        <v>8.7630659825820505</v>
      </c>
      <c r="I77" s="252">
        <v>8.2473611839099004</v>
      </c>
      <c r="J77" s="252">
        <v>7.0157919472219987</v>
      </c>
      <c r="K77" s="252">
        <v>5.2455770535978292</v>
      </c>
      <c r="L77" s="252">
        <v>5.1043487336370736</v>
      </c>
      <c r="M77" s="252">
        <v>4.9994911784667906</v>
      </c>
      <c r="N77" s="252">
        <v>4.8695503806816651</v>
      </c>
      <c r="O77" s="241"/>
      <c r="P77" s="241"/>
    </row>
    <row r="78" spans="2:16" s="234" customFormat="1" ht="11.25" hidden="1" x14ac:dyDescent="0.2">
      <c r="B78" s="251">
        <v>40</v>
      </c>
      <c r="C78" s="252"/>
      <c r="D78" s="252">
        <v>7.1361438845657608</v>
      </c>
      <c r="E78" s="252">
        <v>6.9544019887509068</v>
      </c>
      <c r="F78" s="252">
        <v>6.7849486684541578</v>
      </c>
      <c r="G78" s="252">
        <v>6.6188048930865788</v>
      </c>
      <c r="H78" s="252">
        <v>6.458848244765206</v>
      </c>
      <c r="I78" s="252">
        <v>6.21766179810768</v>
      </c>
      <c r="J78" s="252">
        <v>5.9318128746337671</v>
      </c>
      <c r="K78" s="252">
        <v>5.3135537624653928</v>
      </c>
      <c r="L78" s="252">
        <v>4.1856007916028286</v>
      </c>
      <c r="M78" s="252">
        <v>3.6034276889632553</v>
      </c>
      <c r="N78" s="252">
        <v>3.549174671733462</v>
      </c>
      <c r="O78" s="241"/>
      <c r="P78" s="241"/>
    </row>
    <row r="79" spans="2:16" s="234" customFormat="1" ht="11.25" hidden="1" x14ac:dyDescent="0.2">
      <c r="B79" s="251">
        <v>45</v>
      </c>
      <c r="C79" s="252"/>
      <c r="D79" s="252">
        <v>5.2478046965298493</v>
      </c>
      <c r="E79" s="252">
        <v>5.2272088692444161</v>
      </c>
      <c r="F79" s="252">
        <v>5.1242923117759327</v>
      </c>
      <c r="G79" s="252">
        <v>5.0134158367604771</v>
      </c>
      <c r="H79" s="252">
        <v>4.899528641843399</v>
      </c>
      <c r="I79" s="252">
        <v>4.7889270522538503</v>
      </c>
      <c r="J79" s="252">
        <v>4.6063510503185237</v>
      </c>
      <c r="K79" s="252">
        <v>4.4616479181786417</v>
      </c>
      <c r="L79" s="252">
        <v>4.1102273758164669</v>
      </c>
      <c r="M79" s="252">
        <v>3.7846032242023497</v>
      </c>
      <c r="N79" s="252">
        <v>2.7990003746337662</v>
      </c>
      <c r="O79" s="241"/>
      <c r="P79" s="241"/>
    </row>
    <row r="80" spans="2:16" s="234" customFormat="1" ht="11.25" hidden="1" x14ac:dyDescent="0.2">
      <c r="B80" s="251">
        <v>50</v>
      </c>
      <c r="C80" s="252"/>
      <c r="D80" s="252">
        <v>3.8822081300567164</v>
      </c>
      <c r="E80" s="252">
        <v>3.9596273318011987</v>
      </c>
      <c r="F80" s="252">
        <v>3.91464482031019</v>
      </c>
      <c r="G80" s="252">
        <v>3.8469663064806605</v>
      </c>
      <c r="H80" s="252">
        <v>3.7712029271832916</v>
      </c>
      <c r="I80" s="252">
        <v>3.6880338111173829</v>
      </c>
      <c r="J80" s="252">
        <v>3.6140929914926221</v>
      </c>
      <c r="K80" s="252">
        <v>3.4282066046420994</v>
      </c>
      <c r="L80" s="252">
        <v>3.317993508588017</v>
      </c>
      <c r="M80" s="252">
        <v>3.2180796911539398</v>
      </c>
      <c r="N80" s="252">
        <v>2.9116718997795874</v>
      </c>
      <c r="O80" s="241"/>
      <c r="P80" s="241"/>
    </row>
    <row r="81" spans="2:16" s="234" customFormat="1" ht="11.25" x14ac:dyDescent="0.2">
      <c r="B81" s="233" t="s">
        <v>701</v>
      </c>
      <c r="C81" s="286" t="s">
        <v>702</v>
      </c>
      <c r="D81" s="437" t="s">
        <v>692</v>
      </c>
      <c r="E81" s="437"/>
      <c r="F81" s="437"/>
      <c r="G81" s="437"/>
      <c r="H81" s="437"/>
      <c r="I81" s="437"/>
      <c r="J81" s="437"/>
      <c r="K81" s="437"/>
      <c r="L81" s="437"/>
      <c r="M81" s="437"/>
      <c r="N81" s="437"/>
      <c r="O81" s="437"/>
      <c r="P81" s="437"/>
    </row>
    <row r="82" spans="2:16" s="234" customFormat="1" ht="11.25" x14ac:dyDescent="0.2">
      <c r="B82" s="235" t="s">
        <v>703</v>
      </c>
      <c r="C82" s="235" t="s">
        <v>704</v>
      </c>
      <c r="D82" s="236">
        <v>180</v>
      </c>
      <c r="E82" s="236">
        <v>190</v>
      </c>
      <c r="F82" s="236">
        <v>200</v>
      </c>
      <c r="G82" s="236">
        <v>250</v>
      </c>
      <c r="H82" s="236">
        <v>300</v>
      </c>
      <c r="I82" s="236">
        <v>350</v>
      </c>
      <c r="J82" s="236">
        <v>400</v>
      </c>
      <c r="K82" s="236">
        <v>450</v>
      </c>
      <c r="L82" s="236">
        <v>500</v>
      </c>
      <c r="M82" s="236">
        <v>600</v>
      </c>
      <c r="N82" s="236">
        <v>700</v>
      </c>
      <c r="O82" s="236">
        <v>800</v>
      </c>
      <c r="P82" s="236">
        <v>1000</v>
      </c>
    </row>
    <row r="83" spans="2:16" s="234" customFormat="1" ht="11.25" x14ac:dyDescent="0.2">
      <c r="B83" s="257" t="s">
        <v>705</v>
      </c>
      <c r="C83" s="257" t="s">
        <v>706</v>
      </c>
      <c r="D83" s="238">
        <v>5.0000000000000001E-4</v>
      </c>
      <c r="E83" s="238">
        <v>4.6000000000000001E-4</v>
      </c>
      <c r="F83" s="238">
        <v>4.2000000000000002E-4</v>
      </c>
      <c r="G83" s="238">
        <v>2.9E-4</v>
      </c>
      <c r="H83" s="238">
        <v>2.1000000000000001E-4</v>
      </c>
      <c r="I83" s="238">
        <v>1.6000000000000001E-4</v>
      </c>
      <c r="J83" s="238">
        <v>1.2999999999999999E-4</v>
      </c>
      <c r="K83" s="238">
        <v>1E-4</v>
      </c>
      <c r="L83" s="239">
        <v>8.7000000000000001E-5</v>
      </c>
      <c r="M83" s="239">
        <v>6.3999999999999997E-5</v>
      </c>
      <c r="N83" s="239">
        <v>4.8999999999999998E-5</v>
      </c>
      <c r="O83" s="239">
        <v>3.8999999999999999E-5</v>
      </c>
      <c r="P83" s="239">
        <v>2.6999999999999999E-5</v>
      </c>
    </row>
    <row r="84" spans="2:16" s="234" customFormat="1" ht="11.25" x14ac:dyDescent="0.2">
      <c r="B84" s="257" t="s">
        <v>707</v>
      </c>
      <c r="C84" s="257" t="s">
        <v>706</v>
      </c>
      <c r="D84" s="238">
        <v>5.0000000000000001E-4</v>
      </c>
      <c r="E84" s="238">
        <v>4.6000000000000001E-4</v>
      </c>
      <c r="F84" s="238">
        <v>4.2000000000000002E-4</v>
      </c>
      <c r="G84" s="238">
        <v>2.7999999999999998E-4</v>
      </c>
      <c r="H84" s="238">
        <v>2.1000000000000001E-4</v>
      </c>
      <c r="I84" s="238">
        <v>1.6000000000000001E-4</v>
      </c>
      <c r="J84" s="238">
        <v>1.2999999999999999E-4</v>
      </c>
      <c r="K84" s="238">
        <v>1E-4</v>
      </c>
      <c r="L84" s="239">
        <v>8.7000000000000001E-5</v>
      </c>
      <c r="M84" s="239">
        <v>6.3999999999999997E-5</v>
      </c>
      <c r="N84" s="239">
        <v>4.8999999999999998E-5</v>
      </c>
      <c r="O84" s="239">
        <v>3.8999999999999999E-5</v>
      </c>
      <c r="P84" s="239">
        <v>2.6999999999999999E-5</v>
      </c>
    </row>
    <row r="85" spans="2:16" s="234" customFormat="1" ht="11.25" x14ac:dyDescent="0.2">
      <c r="B85" s="257" t="s">
        <v>707</v>
      </c>
      <c r="C85" s="237" t="s">
        <v>708</v>
      </c>
      <c r="D85" s="238">
        <v>4.8999999999999998E-4</v>
      </c>
      <c r="E85" s="238">
        <v>4.4999999999999999E-4</v>
      </c>
      <c r="F85" s="238">
        <v>4.0999999999999999E-4</v>
      </c>
      <c r="G85" s="238">
        <v>2.7999999999999998E-4</v>
      </c>
      <c r="H85" s="238">
        <v>2.1000000000000001E-4</v>
      </c>
      <c r="I85" s="238">
        <v>1.6000000000000001E-4</v>
      </c>
      <c r="J85" s="238">
        <v>1.2999999999999999E-4</v>
      </c>
      <c r="K85" s="238">
        <v>1E-4</v>
      </c>
      <c r="L85" s="239">
        <v>8.7000000000000001E-5</v>
      </c>
      <c r="M85" s="239">
        <v>6.3999999999999997E-5</v>
      </c>
      <c r="N85" s="239">
        <v>4.8999999999999998E-5</v>
      </c>
      <c r="O85" s="239">
        <v>3.8999999999999999E-5</v>
      </c>
      <c r="P85" s="239">
        <v>2.6999999999999999E-5</v>
      </c>
    </row>
    <row r="86" spans="2:16" s="234" customFormat="1" ht="11.25" x14ac:dyDescent="0.2">
      <c r="B86" s="257" t="s">
        <v>709</v>
      </c>
      <c r="C86" s="257" t="s">
        <v>706</v>
      </c>
      <c r="D86" s="238">
        <v>5.0000000000000001E-4</v>
      </c>
      <c r="E86" s="238">
        <v>4.6000000000000001E-4</v>
      </c>
      <c r="F86" s="238">
        <v>4.2000000000000002E-4</v>
      </c>
      <c r="G86" s="238">
        <v>2.7999999999999998E-4</v>
      </c>
      <c r="H86" s="238">
        <v>2.1000000000000001E-4</v>
      </c>
      <c r="I86" s="238">
        <v>1.6000000000000001E-4</v>
      </c>
      <c r="J86" s="238">
        <v>1.2999999999999999E-4</v>
      </c>
      <c r="K86" s="238">
        <v>1E-4</v>
      </c>
      <c r="L86" s="239">
        <v>8.7000000000000001E-5</v>
      </c>
      <c r="M86" s="239">
        <v>6.3999999999999997E-5</v>
      </c>
      <c r="N86" s="239">
        <v>4.8999999999999998E-5</v>
      </c>
      <c r="O86" s="239">
        <v>3.8999999999999999E-5</v>
      </c>
      <c r="P86" s="239">
        <v>2.6999999999999999E-5</v>
      </c>
    </row>
    <row r="87" spans="2:16" s="234" customFormat="1" ht="11.25" x14ac:dyDescent="0.2">
      <c r="B87" s="257" t="s">
        <v>709</v>
      </c>
      <c r="C87" s="237" t="s">
        <v>708</v>
      </c>
      <c r="D87" s="238">
        <v>4.8000000000000001E-4</v>
      </c>
      <c r="E87" s="238">
        <v>4.4000000000000002E-4</v>
      </c>
      <c r="F87" s="238">
        <v>4.0999999999999999E-4</v>
      </c>
      <c r="G87" s="238">
        <v>2.7999999999999998E-4</v>
      </c>
      <c r="H87" s="238">
        <v>2.0000000000000001E-4</v>
      </c>
      <c r="I87" s="238">
        <v>1.6000000000000001E-4</v>
      </c>
      <c r="J87" s="238">
        <v>1.2999999999999999E-4</v>
      </c>
      <c r="K87" s="238">
        <v>1E-4</v>
      </c>
      <c r="L87" s="239">
        <v>8.6000000000000003E-5</v>
      </c>
      <c r="M87" s="239">
        <v>6.3999999999999997E-5</v>
      </c>
      <c r="N87" s="239">
        <v>4.8999999999999998E-5</v>
      </c>
      <c r="O87" s="239">
        <v>3.8999999999999999E-5</v>
      </c>
      <c r="P87" s="239">
        <v>2.6999999999999999E-5</v>
      </c>
    </row>
    <row r="88" spans="2:16" s="234" customFormat="1" ht="11.25" x14ac:dyDescent="0.2">
      <c r="B88" s="257" t="s">
        <v>710</v>
      </c>
      <c r="C88" s="257" t="s">
        <v>706</v>
      </c>
      <c r="D88" s="238">
        <v>5.0000000000000001E-4</v>
      </c>
      <c r="E88" s="238">
        <v>4.6000000000000001E-4</v>
      </c>
      <c r="F88" s="238">
        <v>4.2000000000000002E-4</v>
      </c>
      <c r="G88" s="238">
        <v>2.7999999999999998E-4</v>
      </c>
      <c r="H88" s="238">
        <v>2.1000000000000001E-4</v>
      </c>
      <c r="I88" s="238">
        <v>1.6000000000000001E-4</v>
      </c>
      <c r="J88" s="238">
        <v>1.2999999999999999E-4</v>
      </c>
      <c r="K88" s="238">
        <v>1E-4</v>
      </c>
      <c r="L88" s="239">
        <v>8.7000000000000001E-5</v>
      </c>
      <c r="M88" s="239">
        <v>6.3999999999999997E-5</v>
      </c>
      <c r="N88" s="239">
        <v>4.8999999999999998E-5</v>
      </c>
      <c r="O88" s="239">
        <v>3.8999999999999999E-5</v>
      </c>
      <c r="P88" s="239">
        <v>2.6999999999999999E-5</v>
      </c>
    </row>
    <row r="89" spans="2:16" s="234" customFormat="1" ht="11.25" x14ac:dyDescent="0.2">
      <c r="B89" s="257" t="s">
        <v>710</v>
      </c>
      <c r="C89" s="237" t="s">
        <v>708</v>
      </c>
      <c r="D89" s="238">
        <v>4.8000000000000001E-4</v>
      </c>
      <c r="E89" s="238">
        <v>4.4000000000000002E-4</v>
      </c>
      <c r="F89" s="238">
        <v>4.0000000000000002E-4</v>
      </c>
      <c r="G89" s="238">
        <v>2.7999999999999998E-4</v>
      </c>
      <c r="H89" s="238">
        <v>2.0000000000000001E-4</v>
      </c>
      <c r="I89" s="238">
        <v>1.6000000000000001E-4</v>
      </c>
      <c r="J89" s="238">
        <v>1.2E-4</v>
      </c>
      <c r="K89" s="238">
        <v>1E-4</v>
      </c>
      <c r="L89" s="239">
        <v>8.6000000000000003E-5</v>
      </c>
      <c r="M89" s="239">
        <v>6.3E-5</v>
      </c>
      <c r="N89" s="239">
        <v>4.8999999999999998E-5</v>
      </c>
      <c r="O89" s="239">
        <v>3.8999999999999999E-5</v>
      </c>
      <c r="P89" s="239">
        <v>2.6999999999999999E-5</v>
      </c>
    </row>
    <row r="90" spans="2:16" s="234" customFormat="1" ht="11.25" x14ac:dyDescent="0.2">
      <c r="B90" s="257" t="s">
        <v>711</v>
      </c>
      <c r="C90" s="257" t="s">
        <v>706</v>
      </c>
      <c r="D90" s="238">
        <v>5.0000000000000001E-4</v>
      </c>
      <c r="E90" s="238">
        <v>4.6000000000000001E-4</v>
      </c>
      <c r="F90" s="238">
        <v>4.2000000000000002E-4</v>
      </c>
      <c r="G90" s="238">
        <v>2.7999999999999998E-4</v>
      </c>
      <c r="H90" s="238">
        <v>2.1000000000000001E-4</v>
      </c>
      <c r="I90" s="238">
        <v>1.6000000000000001E-4</v>
      </c>
      <c r="J90" s="238">
        <v>1.2999999999999999E-4</v>
      </c>
      <c r="K90" s="238">
        <v>1E-4</v>
      </c>
      <c r="L90" s="239">
        <v>8.7000000000000001E-5</v>
      </c>
      <c r="M90" s="239">
        <v>6.3999999999999997E-5</v>
      </c>
      <c r="N90" s="239">
        <v>4.8999999999999998E-5</v>
      </c>
      <c r="O90" s="239">
        <v>3.8999999999999999E-5</v>
      </c>
      <c r="P90" s="239">
        <v>2.6999999999999999E-5</v>
      </c>
    </row>
    <row r="91" spans="2:16" s="234" customFormat="1" ht="11.25" x14ac:dyDescent="0.2">
      <c r="B91" s="257" t="s">
        <v>711</v>
      </c>
      <c r="C91" s="237" t="s">
        <v>708</v>
      </c>
      <c r="D91" s="238">
        <v>4.8000000000000001E-4</v>
      </c>
      <c r="E91" s="238">
        <v>4.4000000000000002E-4</v>
      </c>
      <c r="F91" s="238">
        <v>4.0000000000000002E-4</v>
      </c>
      <c r="G91" s="238">
        <v>2.7999999999999998E-4</v>
      </c>
      <c r="H91" s="238">
        <v>2.0000000000000001E-4</v>
      </c>
      <c r="I91" s="238">
        <v>1.6000000000000001E-4</v>
      </c>
      <c r="J91" s="238">
        <v>1.2999999999999999E-4</v>
      </c>
      <c r="K91" s="238">
        <v>1E-4</v>
      </c>
      <c r="L91" s="239">
        <v>8.6000000000000003E-5</v>
      </c>
      <c r="M91" s="239">
        <v>6.3E-5</v>
      </c>
      <c r="N91" s="239">
        <v>4.8999999999999998E-5</v>
      </c>
      <c r="O91" s="239">
        <v>3.8999999999999999E-5</v>
      </c>
      <c r="P91" s="239">
        <v>2.6999999999999999E-5</v>
      </c>
    </row>
    <row r="92" spans="2:16" s="234" customFormat="1" ht="11.25" x14ac:dyDescent="0.2">
      <c r="B92" s="257" t="s">
        <v>712</v>
      </c>
      <c r="C92" s="237" t="s">
        <v>708</v>
      </c>
      <c r="D92" s="238">
        <v>4.2000000000000002E-4</v>
      </c>
      <c r="E92" s="238">
        <v>3.8999999999999999E-4</v>
      </c>
      <c r="F92" s="238">
        <v>3.6000000000000002E-4</v>
      </c>
      <c r="G92" s="238">
        <v>2.5000000000000001E-4</v>
      </c>
      <c r="H92" s="238">
        <v>1.9000000000000001E-4</v>
      </c>
      <c r="I92" s="238">
        <v>1.4999999999999999E-4</v>
      </c>
      <c r="J92" s="238">
        <v>1.2E-4</v>
      </c>
      <c r="K92" s="238">
        <v>9.7999999999999997E-5</v>
      </c>
      <c r="L92" s="239">
        <v>8.2999999999999998E-5</v>
      </c>
      <c r="M92" s="239">
        <v>6.0999999999999999E-5</v>
      </c>
      <c r="N92" s="239">
        <v>4.8000000000000001E-5</v>
      </c>
      <c r="O92" s="239">
        <v>3.8000000000000002E-5</v>
      </c>
      <c r="P92" s="239">
        <v>2.6999999999999999E-5</v>
      </c>
    </row>
    <row r="93" spans="2:16" s="234" customFormat="1" ht="6.6" customHeight="1" x14ac:dyDescent="0.2">
      <c r="B93" s="443"/>
      <c r="C93" s="443"/>
      <c r="D93" s="443"/>
      <c r="E93" s="443"/>
      <c r="F93" s="443"/>
      <c r="G93" s="443"/>
      <c r="H93" s="443"/>
      <c r="I93" s="443"/>
      <c r="J93" s="443"/>
      <c r="K93" s="443"/>
      <c r="L93" s="443"/>
      <c r="M93" s="443"/>
      <c r="N93" s="443"/>
      <c r="O93" s="443"/>
      <c r="P93" s="443"/>
    </row>
    <row r="94" spans="2:16" s="234" customFormat="1" ht="13.15" hidden="1" customHeight="1" x14ac:dyDescent="0.2">
      <c r="B94" s="443"/>
      <c r="C94" s="443"/>
      <c r="D94" s="443"/>
      <c r="E94" s="443"/>
      <c r="F94" s="443"/>
      <c r="G94" s="443"/>
      <c r="H94" s="443"/>
      <c r="I94" s="443"/>
      <c r="J94" s="443"/>
      <c r="K94" s="443"/>
      <c r="L94" s="443"/>
      <c r="M94" s="443"/>
      <c r="N94" s="443"/>
      <c r="O94" s="443"/>
      <c r="P94" s="443"/>
    </row>
    <row r="95" spans="2:16" s="234" customFormat="1" ht="18.75" x14ac:dyDescent="0.25">
      <c r="B95" s="444" t="s">
        <v>713</v>
      </c>
      <c r="C95" s="444"/>
      <c r="D95" s="444"/>
      <c r="E95" s="444"/>
      <c r="F95" s="444"/>
      <c r="G95" s="444"/>
      <c r="H95" s="444"/>
      <c r="I95" s="444"/>
      <c r="J95" s="444"/>
      <c r="K95" s="444"/>
      <c r="L95" s="444"/>
      <c r="M95" s="444"/>
      <c r="N95" s="444"/>
      <c r="O95" s="444"/>
      <c r="P95" s="444"/>
    </row>
    <row r="96" spans="2:16" s="234" customFormat="1" ht="12.75" x14ac:dyDescent="0.2">
      <c r="B96" s="233" t="s">
        <v>701</v>
      </c>
      <c r="C96" s="286" t="s">
        <v>702</v>
      </c>
      <c r="D96" s="449" t="s">
        <v>692</v>
      </c>
      <c r="E96" s="449"/>
      <c r="F96" s="449"/>
      <c r="G96" s="449"/>
      <c r="H96" s="449"/>
      <c r="I96" s="449"/>
      <c r="J96" s="449"/>
      <c r="K96" s="449"/>
      <c r="L96" s="449"/>
      <c r="M96" s="449"/>
      <c r="N96" s="449"/>
      <c r="O96" s="449"/>
      <c r="P96" s="449"/>
    </row>
    <row r="97" spans="2:16" s="234" customFormat="1" ht="12.75" x14ac:dyDescent="0.2">
      <c r="B97" s="235" t="s">
        <v>703</v>
      </c>
      <c r="C97" s="235" t="s">
        <v>704</v>
      </c>
      <c r="D97" s="258">
        <v>50</v>
      </c>
      <c r="E97" s="258">
        <v>60</v>
      </c>
      <c r="F97" s="258">
        <v>70</v>
      </c>
      <c r="G97" s="258">
        <v>80</v>
      </c>
      <c r="H97" s="258">
        <v>90</v>
      </c>
      <c r="I97" s="258">
        <v>100</v>
      </c>
      <c r="J97" s="259">
        <v>110</v>
      </c>
      <c r="K97" s="259">
        <v>120</v>
      </c>
      <c r="L97" s="259">
        <v>130</v>
      </c>
      <c r="M97" s="259">
        <v>140</v>
      </c>
      <c r="N97" s="259">
        <v>150</v>
      </c>
      <c r="O97" s="259">
        <v>160</v>
      </c>
      <c r="P97" s="259">
        <v>170</v>
      </c>
    </row>
    <row r="98" spans="2:16" s="234" customFormat="1" ht="12.75" x14ac:dyDescent="0.2">
      <c r="B98" s="260" t="s">
        <v>705</v>
      </c>
      <c r="C98" s="260" t="s">
        <v>706</v>
      </c>
      <c r="D98" s="261">
        <v>4.8</v>
      </c>
      <c r="E98" s="261">
        <v>3.7</v>
      </c>
      <c r="F98" s="261">
        <v>2.9</v>
      </c>
      <c r="G98" s="261">
        <v>2.4</v>
      </c>
      <c r="H98" s="261">
        <v>2</v>
      </c>
      <c r="I98" s="289">
        <v>1.7</v>
      </c>
      <c r="J98" s="289">
        <v>1.4</v>
      </c>
      <c r="K98" s="289">
        <v>1.2</v>
      </c>
      <c r="L98" s="289">
        <v>1.1000000000000001</v>
      </c>
      <c r="M98" s="289">
        <v>0.97</v>
      </c>
      <c r="N98" s="289">
        <v>0.87</v>
      </c>
      <c r="O98" s="289">
        <v>0.78</v>
      </c>
      <c r="P98" s="289">
        <v>0.71</v>
      </c>
    </row>
    <row r="99" spans="2:16" s="234" customFormat="1" ht="12.75" x14ac:dyDescent="0.2">
      <c r="B99" s="260" t="s">
        <v>707</v>
      </c>
      <c r="C99" s="260" t="s">
        <v>706</v>
      </c>
      <c r="D99" s="261">
        <v>4.0999999999999996</v>
      </c>
      <c r="E99" s="261">
        <v>3.1</v>
      </c>
      <c r="F99" s="261">
        <v>2.5</v>
      </c>
      <c r="G99" s="261">
        <v>2</v>
      </c>
      <c r="H99" s="261">
        <v>1.7</v>
      </c>
      <c r="I99" s="289">
        <v>1.4</v>
      </c>
      <c r="J99" s="289">
        <v>1.2</v>
      </c>
      <c r="K99" s="289">
        <v>1.1000000000000001</v>
      </c>
      <c r="L99" s="289">
        <v>0.95</v>
      </c>
      <c r="M99" s="289">
        <v>0.84</v>
      </c>
      <c r="N99" s="289">
        <v>0.76</v>
      </c>
      <c r="O99" s="289">
        <v>0.68</v>
      </c>
      <c r="P99" s="289">
        <v>0.62</v>
      </c>
    </row>
    <row r="100" spans="2:16" s="234" customFormat="1" ht="12.75" x14ac:dyDescent="0.2">
      <c r="B100" s="260" t="s">
        <v>707</v>
      </c>
      <c r="C100" s="262" t="s">
        <v>708</v>
      </c>
      <c r="D100" s="261">
        <v>3.5</v>
      </c>
      <c r="E100" s="261">
        <v>2.8</v>
      </c>
      <c r="F100" s="261">
        <v>2.2000000000000002</v>
      </c>
      <c r="G100" s="261">
        <v>1.9</v>
      </c>
      <c r="H100" s="261">
        <v>1.6</v>
      </c>
      <c r="I100" s="289">
        <v>1.3</v>
      </c>
      <c r="J100" s="289">
        <v>1.2</v>
      </c>
      <c r="K100" s="261">
        <v>1</v>
      </c>
      <c r="L100" s="263">
        <v>0.9</v>
      </c>
      <c r="M100" s="263">
        <v>0.8</v>
      </c>
      <c r="N100" s="289">
        <v>0.72</v>
      </c>
      <c r="O100" s="289">
        <v>0.65</v>
      </c>
      <c r="P100" s="289">
        <v>0.59</v>
      </c>
    </row>
    <row r="101" spans="2:16" s="234" customFormat="1" ht="12.75" x14ac:dyDescent="0.2">
      <c r="B101" s="260" t="s">
        <v>709</v>
      </c>
      <c r="C101" s="260" t="s">
        <v>706</v>
      </c>
      <c r="D101" s="261">
        <v>4</v>
      </c>
      <c r="E101" s="261">
        <v>3.1</v>
      </c>
      <c r="F101" s="261">
        <v>2.5</v>
      </c>
      <c r="G101" s="261">
        <v>2</v>
      </c>
      <c r="H101" s="261">
        <v>1.7</v>
      </c>
      <c r="I101" s="289">
        <v>1.4</v>
      </c>
      <c r="J101" s="289">
        <v>1.2</v>
      </c>
      <c r="K101" s="289">
        <v>1.1000000000000001</v>
      </c>
      <c r="L101" s="289">
        <v>0.94</v>
      </c>
      <c r="M101" s="289">
        <v>0.84</v>
      </c>
      <c r="N101" s="289">
        <v>0.75</v>
      </c>
      <c r="O101" s="289">
        <v>0.68</v>
      </c>
      <c r="P101" s="289">
        <v>0.62</v>
      </c>
    </row>
    <row r="102" spans="2:16" s="234" customFormat="1" ht="12.75" x14ac:dyDescent="0.2">
      <c r="B102" s="260" t="s">
        <v>709</v>
      </c>
      <c r="C102" s="262" t="s">
        <v>708</v>
      </c>
      <c r="D102" s="261">
        <v>3.3</v>
      </c>
      <c r="E102" s="261">
        <v>2.6</v>
      </c>
      <c r="F102" s="261">
        <v>2.1</v>
      </c>
      <c r="G102" s="261">
        <v>1.8</v>
      </c>
      <c r="H102" s="261">
        <v>1.5</v>
      </c>
      <c r="I102" s="289">
        <v>1.3</v>
      </c>
      <c r="J102" s="289">
        <v>1.1000000000000001</v>
      </c>
      <c r="K102" s="289">
        <v>0.97</v>
      </c>
      <c r="L102" s="289">
        <v>0.86</v>
      </c>
      <c r="M102" s="289">
        <v>0.77</v>
      </c>
      <c r="N102" s="289">
        <v>0.69</v>
      </c>
      <c r="O102" s="289">
        <v>0.63</v>
      </c>
      <c r="P102" s="289">
        <v>0.56999999999999995</v>
      </c>
    </row>
    <row r="103" spans="2:16" s="234" customFormat="1" ht="12.75" x14ac:dyDescent="0.2">
      <c r="B103" s="260" t="s">
        <v>710</v>
      </c>
      <c r="C103" s="260" t="s">
        <v>706</v>
      </c>
      <c r="D103" s="261">
        <v>4</v>
      </c>
      <c r="E103" s="261">
        <v>3.1</v>
      </c>
      <c r="F103" s="261">
        <v>2.4</v>
      </c>
      <c r="G103" s="261">
        <v>2</v>
      </c>
      <c r="H103" s="261">
        <v>1.7</v>
      </c>
      <c r="I103" s="289">
        <v>1.4</v>
      </c>
      <c r="J103" s="289">
        <v>1.2</v>
      </c>
      <c r="K103" s="289">
        <v>1.1000000000000001</v>
      </c>
      <c r="L103" s="289">
        <v>0.94</v>
      </c>
      <c r="M103" s="289">
        <v>0.84</v>
      </c>
      <c r="N103" s="289">
        <v>0.75</v>
      </c>
      <c r="O103" s="289">
        <v>0.68</v>
      </c>
      <c r="P103" s="289">
        <v>0.62</v>
      </c>
    </row>
    <row r="104" spans="2:16" s="234" customFormat="1" ht="12.75" x14ac:dyDescent="0.2">
      <c r="B104" s="260" t="s">
        <v>710</v>
      </c>
      <c r="C104" s="262" t="s">
        <v>708</v>
      </c>
      <c r="D104" s="261">
        <v>2.9</v>
      </c>
      <c r="E104" s="261">
        <v>2.4</v>
      </c>
      <c r="F104" s="261">
        <v>2</v>
      </c>
      <c r="G104" s="261">
        <v>1.6</v>
      </c>
      <c r="H104" s="261">
        <v>1.4</v>
      </c>
      <c r="I104" s="289">
        <v>1.2</v>
      </c>
      <c r="J104" s="289">
        <v>1.1000000000000001</v>
      </c>
      <c r="K104" s="289">
        <v>0.93</v>
      </c>
      <c r="L104" s="289">
        <v>0.83</v>
      </c>
      <c r="M104" s="289">
        <v>0.74</v>
      </c>
      <c r="N104" s="289">
        <v>0.67</v>
      </c>
      <c r="O104" s="289">
        <v>0.61</v>
      </c>
      <c r="P104" s="289">
        <v>0.56000000000000005</v>
      </c>
    </row>
    <row r="105" spans="2:16" s="234" customFormat="1" ht="12.75" x14ac:dyDescent="0.2">
      <c r="B105" s="260" t="s">
        <v>711</v>
      </c>
      <c r="C105" s="260" t="s">
        <v>706</v>
      </c>
      <c r="D105" s="261">
        <v>3.7</v>
      </c>
      <c r="E105" s="261">
        <v>2.9</v>
      </c>
      <c r="F105" s="261">
        <v>2.2999999999999998</v>
      </c>
      <c r="G105" s="261">
        <v>1.9</v>
      </c>
      <c r="H105" s="261">
        <v>1.6</v>
      </c>
      <c r="I105" s="289">
        <v>1.4</v>
      </c>
      <c r="J105" s="289">
        <v>1.2</v>
      </c>
      <c r="K105" s="261">
        <v>1</v>
      </c>
      <c r="L105" s="289">
        <v>0.92</v>
      </c>
      <c r="M105" s="289">
        <v>0.82</v>
      </c>
      <c r="N105" s="289">
        <v>0.74</v>
      </c>
      <c r="O105" s="289">
        <v>0.67</v>
      </c>
      <c r="P105" s="289">
        <v>0.61</v>
      </c>
    </row>
    <row r="106" spans="2:16" s="234" customFormat="1" ht="12.75" x14ac:dyDescent="0.2">
      <c r="B106" s="260" t="s">
        <v>711</v>
      </c>
      <c r="C106" s="262" t="s">
        <v>708</v>
      </c>
      <c r="D106" s="261">
        <v>2.9</v>
      </c>
      <c r="E106" s="261">
        <v>2.2999999999999998</v>
      </c>
      <c r="F106" s="261">
        <v>1.9</v>
      </c>
      <c r="G106" s="261">
        <v>1.6</v>
      </c>
      <c r="H106" s="261">
        <v>1.4</v>
      </c>
      <c r="I106" s="289">
        <v>1.2</v>
      </c>
      <c r="J106" s="261">
        <v>1</v>
      </c>
      <c r="K106" s="289">
        <v>0.92</v>
      </c>
      <c r="L106" s="289">
        <v>0.82</v>
      </c>
      <c r="M106" s="289">
        <v>0.74</v>
      </c>
      <c r="N106" s="289">
        <v>0.67</v>
      </c>
      <c r="O106" s="263">
        <v>0.6</v>
      </c>
      <c r="P106" s="289">
        <v>0.55000000000000004</v>
      </c>
    </row>
    <row r="107" spans="2:16" s="234" customFormat="1" ht="12.75" x14ac:dyDescent="0.2">
      <c r="B107" s="260" t="s">
        <v>712</v>
      </c>
      <c r="C107" s="262" t="s">
        <v>708</v>
      </c>
      <c r="D107" s="261">
        <v>1.8</v>
      </c>
      <c r="E107" s="261">
        <v>1.5</v>
      </c>
      <c r="F107" s="261">
        <v>1.3</v>
      </c>
      <c r="G107" s="261">
        <v>1.2</v>
      </c>
      <c r="H107" s="261">
        <v>1</v>
      </c>
      <c r="I107" s="289">
        <v>0.92</v>
      </c>
      <c r="J107" s="289">
        <v>0.82</v>
      </c>
      <c r="K107" s="289">
        <v>0.73</v>
      </c>
      <c r="L107" s="289">
        <v>0.66</v>
      </c>
      <c r="M107" s="263">
        <v>0.6</v>
      </c>
      <c r="N107" s="289">
        <v>0.55000000000000004</v>
      </c>
      <c r="O107" s="289">
        <v>0.51</v>
      </c>
      <c r="P107" s="289">
        <v>0.47</v>
      </c>
    </row>
    <row r="108" spans="2:16" s="234" customFormat="1" ht="12.75" x14ac:dyDescent="0.2">
      <c r="B108" s="233" t="s">
        <v>701</v>
      </c>
      <c r="C108" s="286" t="s">
        <v>702</v>
      </c>
      <c r="D108" s="449" t="s">
        <v>692</v>
      </c>
      <c r="E108" s="449"/>
      <c r="F108" s="449"/>
      <c r="G108" s="449"/>
      <c r="H108" s="449"/>
      <c r="I108" s="449"/>
      <c r="J108" s="449"/>
      <c r="K108" s="449"/>
      <c r="L108" s="449"/>
      <c r="M108" s="449"/>
      <c r="N108" s="449"/>
      <c r="O108" s="449"/>
      <c r="P108" s="449"/>
    </row>
    <row r="109" spans="2:16" s="234" customFormat="1" ht="12.75" x14ac:dyDescent="0.2">
      <c r="B109" s="235" t="s">
        <v>703</v>
      </c>
      <c r="C109" s="235" t="s">
        <v>704</v>
      </c>
      <c r="D109" s="259">
        <v>180</v>
      </c>
      <c r="E109" s="259">
        <v>190</v>
      </c>
      <c r="F109" s="259">
        <v>200</v>
      </c>
      <c r="G109" s="259">
        <v>250</v>
      </c>
      <c r="H109" s="259">
        <v>300</v>
      </c>
      <c r="I109" s="259">
        <v>350</v>
      </c>
      <c r="J109" s="259">
        <v>400</v>
      </c>
      <c r="K109" s="259">
        <v>450</v>
      </c>
      <c r="L109" s="259">
        <v>500</v>
      </c>
      <c r="M109" s="259">
        <v>600</v>
      </c>
      <c r="N109" s="259">
        <v>700</v>
      </c>
      <c r="O109" s="259">
        <v>800</v>
      </c>
      <c r="P109" s="259">
        <v>1000</v>
      </c>
    </row>
    <row r="110" spans="2:16" s="234" customFormat="1" ht="12.75" x14ac:dyDescent="0.2">
      <c r="B110" s="260" t="s">
        <v>705</v>
      </c>
      <c r="C110" s="260" t="s">
        <v>706</v>
      </c>
      <c r="D110" s="263">
        <v>0.65</v>
      </c>
      <c r="E110" s="263">
        <v>0.59</v>
      </c>
      <c r="F110" s="263">
        <v>0.55000000000000004</v>
      </c>
      <c r="G110" s="263">
        <v>0.38</v>
      </c>
      <c r="H110" s="263">
        <v>0.28999999999999998</v>
      </c>
      <c r="I110" s="263">
        <v>0.22</v>
      </c>
      <c r="J110" s="263">
        <v>0.18</v>
      </c>
      <c r="K110" s="263">
        <v>0.15</v>
      </c>
      <c r="L110" s="289">
        <v>0.13</v>
      </c>
      <c r="M110" s="264">
        <v>9.5000000000000001E-2</v>
      </c>
      <c r="N110" s="264">
        <v>7.3999999999999996E-2</v>
      </c>
      <c r="O110" s="264">
        <v>0.06</v>
      </c>
      <c r="P110" s="289">
        <v>4.2999999999999997E-2</v>
      </c>
    </row>
    <row r="111" spans="2:16" s="234" customFormat="1" ht="12.75" x14ac:dyDescent="0.2">
      <c r="B111" s="260" t="s">
        <v>707</v>
      </c>
      <c r="C111" s="260" t="s">
        <v>706</v>
      </c>
      <c r="D111" s="263">
        <v>0.56999999999999995</v>
      </c>
      <c r="E111" s="263">
        <v>0.52</v>
      </c>
      <c r="F111" s="263">
        <v>0.48</v>
      </c>
      <c r="G111" s="263">
        <v>0.33</v>
      </c>
      <c r="H111" s="263">
        <v>0.25</v>
      </c>
      <c r="I111" s="263">
        <v>0.2</v>
      </c>
      <c r="J111" s="263">
        <v>0.16</v>
      </c>
      <c r="K111" s="263">
        <v>0.13</v>
      </c>
      <c r="L111" s="289">
        <v>0.11</v>
      </c>
      <c r="M111" s="264">
        <v>8.3000000000000004E-2</v>
      </c>
      <c r="N111" s="264">
        <v>6.5000000000000002E-2</v>
      </c>
      <c r="O111" s="264">
        <v>5.2999999999999999E-2</v>
      </c>
      <c r="P111" s="289">
        <v>3.7999999999999999E-2</v>
      </c>
    </row>
    <row r="112" spans="2:16" s="234" customFormat="1" ht="12.75" x14ac:dyDescent="0.2">
      <c r="B112" s="260" t="s">
        <v>707</v>
      </c>
      <c r="C112" s="262" t="s">
        <v>708</v>
      </c>
      <c r="D112" s="263">
        <v>0.54</v>
      </c>
      <c r="E112" s="263">
        <v>0.5</v>
      </c>
      <c r="F112" s="263">
        <v>0.46</v>
      </c>
      <c r="G112" s="263">
        <v>0.32</v>
      </c>
      <c r="H112" s="263">
        <v>0.24</v>
      </c>
      <c r="I112" s="263">
        <v>0.19</v>
      </c>
      <c r="J112" s="263">
        <v>0.15</v>
      </c>
      <c r="K112" s="263">
        <v>0.13</v>
      </c>
      <c r="L112" s="289">
        <v>0.11</v>
      </c>
      <c r="M112" s="264">
        <v>8.1000000000000003E-2</v>
      </c>
      <c r="N112" s="264">
        <v>6.4000000000000001E-2</v>
      </c>
      <c r="O112" s="264">
        <v>5.1999999999999998E-2</v>
      </c>
      <c r="P112" s="289">
        <v>3.6999999999999998E-2</v>
      </c>
    </row>
    <row r="113" spans="2:16" s="234" customFormat="1" ht="12.75" x14ac:dyDescent="0.2">
      <c r="B113" s="260" t="s">
        <v>709</v>
      </c>
      <c r="C113" s="260" t="s">
        <v>706</v>
      </c>
      <c r="D113" s="263">
        <v>0.56000000000000005</v>
      </c>
      <c r="E113" s="263">
        <v>0.52</v>
      </c>
      <c r="F113" s="263">
        <v>0.48</v>
      </c>
      <c r="G113" s="263">
        <v>0.33</v>
      </c>
      <c r="H113" s="263">
        <v>0.25</v>
      </c>
      <c r="I113" s="263">
        <v>0.2</v>
      </c>
      <c r="J113" s="263">
        <v>0.16</v>
      </c>
      <c r="K113" s="263">
        <v>0.13</v>
      </c>
      <c r="L113" s="289">
        <v>0.11</v>
      </c>
      <c r="M113" s="264">
        <v>8.3000000000000004E-2</v>
      </c>
      <c r="N113" s="264">
        <v>6.5000000000000002E-2</v>
      </c>
      <c r="O113" s="264">
        <v>5.2999999999999999E-2</v>
      </c>
      <c r="P113" s="289">
        <v>3.7999999999999999E-2</v>
      </c>
    </row>
    <row r="114" spans="2:16" s="234" customFormat="1" ht="12.75" x14ac:dyDescent="0.2">
      <c r="B114" s="260" t="s">
        <v>709</v>
      </c>
      <c r="C114" s="262" t="s">
        <v>708</v>
      </c>
      <c r="D114" s="263">
        <v>0.53</v>
      </c>
      <c r="E114" s="263">
        <v>0.48</v>
      </c>
      <c r="F114" s="263">
        <v>0.45</v>
      </c>
      <c r="G114" s="263">
        <v>0.31</v>
      </c>
      <c r="H114" s="263">
        <v>0.24</v>
      </c>
      <c r="I114" s="263">
        <v>0.19</v>
      </c>
      <c r="J114" s="263">
        <v>0.15</v>
      </c>
      <c r="K114" s="263">
        <v>0.12</v>
      </c>
      <c r="L114" s="289">
        <v>0.11</v>
      </c>
      <c r="M114" s="264">
        <v>0.08</v>
      </c>
      <c r="N114" s="264">
        <v>6.3E-2</v>
      </c>
      <c r="O114" s="264">
        <v>5.0999999999999997E-2</v>
      </c>
      <c r="P114" s="289">
        <v>3.5999999999999997E-2</v>
      </c>
    </row>
    <row r="115" spans="2:16" s="234" customFormat="1" ht="12.75" x14ac:dyDescent="0.2">
      <c r="B115" s="260" t="s">
        <v>710</v>
      </c>
      <c r="C115" s="260" t="s">
        <v>706</v>
      </c>
      <c r="D115" s="263">
        <v>0.56000000000000005</v>
      </c>
      <c r="E115" s="263">
        <v>0.52</v>
      </c>
      <c r="F115" s="263">
        <v>0.48</v>
      </c>
      <c r="G115" s="263">
        <v>0.33</v>
      </c>
      <c r="H115" s="263">
        <v>0.25</v>
      </c>
      <c r="I115" s="263">
        <v>0.19</v>
      </c>
      <c r="J115" s="263">
        <v>0.16</v>
      </c>
      <c r="K115" s="263">
        <v>0.13</v>
      </c>
      <c r="L115" s="289">
        <v>0.11</v>
      </c>
      <c r="M115" s="264">
        <v>8.3000000000000004E-2</v>
      </c>
      <c r="N115" s="264">
        <v>6.5000000000000002E-2</v>
      </c>
      <c r="O115" s="264">
        <v>5.2999999999999999E-2</v>
      </c>
      <c r="P115" s="289">
        <v>3.7999999999999999E-2</v>
      </c>
    </row>
    <row r="116" spans="2:16" s="234" customFormat="1" ht="12.75" x14ac:dyDescent="0.2">
      <c r="B116" s="260" t="s">
        <v>710</v>
      </c>
      <c r="C116" s="262" t="s">
        <v>708</v>
      </c>
      <c r="D116" s="263">
        <v>0.51</v>
      </c>
      <c r="E116" s="263">
        <v>0.47</v>
      </c>
      <c r="F116" s="263">
        <v>0.43</v>
      </c>
      <c r="G116" s="263">
        <v>0.31</v>
      </c>
      <c r="H116" s="263">
        <v>0.23</v>
      </c>
      <c r="I116" s="263">
        <v>0.18</v>
      </c>
      <c r="J116" s="263">
        <v>0.15</v>
      </c>
      <c r="K116" s="263">
        <v>0.12</v>
      </c>
      <c r="L116" s="263">
        <v>0.1</v>
      </c>
      <c r="M116" s="264">
        <v>7.8E-2</v>
      </c>
      <c r="N116" s="264">
        <v>6.2E-2</v>
      </c>
      <c r="O116" s="264">
        <v>0.05</v>
      </c>
      <c r="P116" s="289">
        <v>3.5000000000000003E-2</v>
      </c>
    </row>
    <row r="117" spans="2:16" s="234" customFormat="1" ht="12.75" x14ac:dyDescent="0.2">
      <c r="B117" s="260" t="s">
        <v>711</v>
      </c>
      <c r="C117" s="260" t="s">
        <v>706</v>
      </c>
      <c r="D117" s="263">
        <v>0.55000000000000004</v>
      </c>
      <c r="E117" s="263">
        <v>0.51</v>
      </c>
      <c r="F117" s="263">
        <v>0.47</v>
      </c>
      <c r="G117" s="263">
        <v>0.33</v>
      </c>
      <c r="H117" s="263">
        <v>0.25</v>
      </c>
      <c r="I117" s="263">
        <v>0.19</v>
      </c>
      <c r="J117" s="263">
        <v>0.16</v>
      </c>
      <c r="K117" s="263">
        <v>0.13</v>
      </c>
      <c r="L117" s="263">
        <v>0.11</v>
      </c>
      <c r="M117" s="264">
        <v>8.3000000000000004E-2</v>
      </c>
      <c r="N117" s="264">
        <v>6.5000000000000002E-2</v>
      </c>
      <c r="O117" s="264">
        <v>5.2999999999999999E-2</v>
      </c>
      <c r="P117" s="289">
        <v>3.6999999999999998E-2</v>
      </c>
    </row>
    <row r="118" spans="2:16" s="234" customFormat="1" ht="12.75" x14ac:dyDescent="0.2">
      <c r="B118" s="260" t="s">
        <v>711</v>
      </c>
      <c r="C118" s="262" t="s">
        <v>708</v>
      </c>
      <c r="D118" s="263">
        <v>0.51</v>
      </c>
      <c r="E118" s="263">
        <v>0.47</v>
      </c>
      <c r="F118" s="263">
        <v>0.43</v>
      </c>
      <c r="G118" s="263">
        <v>0.31</v>
      </c>
      <c r="H118" s="263">
        <v>0.23</v>
      </c>
      <c r="I118" s="263">
        <v>0.18</v>
      </c>
      <c r="J118" s="263">
        <v>0.15</v>
      </c>
      <c r="K118" s="263">
        <v>0.12</v>
      </c>
      <c r="L118" s="263">
        <v>0.1</v>
      </c>
      <c r="M118" s="264">
        <v>7.8E-2</v>
      </c>
      <c r="N118" s="264">
        <v>6.2E-2</v>
      </c>
      <c r="O118" s="264">
        <v>0.05</v>
      </c>
      <c r="P118" s="289">
        <v>3.5000000000000003E-2</v>
      </c>
    </row>
    <row r="119" spans="2:16" s="234" customFormat="1" ht="12.75" x14ac:dyDescent="0.2">
      <c r="B119" s="260" t="s">
        <v>712</v>
      </c>
      <c r="C119" s="262" t="s">
        <v>708</v>
      </c>
      <c r="D119" s="263">
        <v>0.43</v>
      </c>
      <c r="E119" s="263">
        <v>0.4</v>
      </c>
      <c r="F119" s="263">
        <v>0.37</v>
      </c>
      <c r="G119" s="263">
        <v>0.27</v>
      </c>
      <c r="H119" s="263">
        <v>0.21</v>
      </c>
      <c r="I119" s="263">
        <v>0.17</v>
      </c>
      <c r="J119" s="263">
        <v>0.14000000000000001</v>
      </c>
      <c r="K119" s="263">
        <v>0.12</v>
      </c>
      <c r="L119" s="289">
        <v>9.8000000000000004E-2</v>
      </c>
      <c r="M119" s="289">
        <v>7.4999999999999997E-2</v>
      </c>
      <c r="N119" s="289">
        <v>5.8999999999999997E-2</v>
      </c>
      <c r="O119" s="289">
        <v>4.8000000000000001E-2</v>
      </c>
      <c r="P119" s="289">
        <v>3.4000000000000002E-2</v>
      </c>
    </row>
    <row r="120" spans="2:16" s="256" customFormat="1" ht="18" customHeight="1" x14ac:dyDescent="0.2">
      <c r="B120" s="445" t="s">
        <v>714</v>
      </c>
      <c r="C120" s="446"/>
      <c r="D120" s="446"/>
      <c r="E120" s="446"/>
      <c r="F120" s="446"/>
      <c r="G120" s="446"/>
      <c r="H120" s="446"/>
      <c r="I120" s="446"/>
      <c r="J120" s="446"/>
      <c r="K120" s="446"/>
      <c r="L120" s="446"/>
      <c r="M120" s="446"/>
      <c r="N120" s="446"/>
      <c r="O120" s="446"/>
      <c r="P120" s="446"/>
    </row>
    <row r="121" spans="2:16" s="256" customFormat="1" ht="91.5" customHeight="1" x14ac:dyDescent="0.2">
      <c r="B121" s="447" t="s">
        <v>715</v>
      </c>
      <c r="C121" s="447"/>
      <c r="D121" s="447"/>
      <c r="E121" s="447"/>
      <c r="F121" s="447"/>
      <c r="G121" s="447"/>
      <c r="H121" s="447"/>
      <c r="I121" s="447"/>
      <c r="J121" s="447"/>
      <c r="K121" s="447"/>
      <c r="L121" s="447"/>
      <c r="M121" s="447"/>
      <c r="N121" s="447"/>
      <c r="O121" s="447"/>
      <c r="P121" s="447"/>
    </row>
    <row r="122" spans="2:16" ht="72.75" customHeight="1" x14ac:dyDescent="0.25">
      <c r="B122" s="447" t="s">
        <v>716</v>
      </c>
      <c r="C122" s="448"/>
      <c r="D122" s="448"/>
      <c r="E122" s="448"/>
      <c r="F122" s="448"/>
      <c r="G122" s="448"/>
      <c r="H122" s="448"/>
      <c r="I122" s="448"/>
      <c r="J122" s="448"/>
      <c r="K122" s="448"/>
      <c r="L122" s="448"/>
      <c r="M122" s="448"/>
      <c r="N122" s="448"/>
      <c r="O122" s="448"/>
      <c r="P122" s="448"/>
    </row>
    <row r="123" spans="2:16" ht="15" customHeight="1" x14ac:dyDescent="0.25">
      <c r="B123" t="s">
        <v>698</v>
      </c>
      <c r="C123" s="116"/>
      <c r="D123" s="116"/>
      <c r="E123" s="116"/>
      <c r="F123" s="116"/>
      <c r="G123" s="116"/>
      <c r="H123" s="116"/>
      <c r="I123" s="116"/>
      <c r="J123" s="116"/>
      <c r="K123" s="116"/>
      <c r="L123" s="116"/>
      <c r="M123" s="116"/>
      <c r="N123" s="116"/>
      <c r="O123" s="116"/>
      <c r="P123" s="116"/>
    </row>
    <row r="124" spans="2:16" ht="15" customHeight="1" x14ac:dyDescent="0.25">
      <c r="B124" t="s">
        <v>699</v>
      </c>
      <c r="C124" s="116"/>
      <c r="D124" s="116"/>
      <c r="E124" s="116"/>
      <c r="F124" s="116"/>
      <c r="G124" s="116"/>
      <c r="H124" s="116"/>
      <c r="I124" s="116"/>
      <c r="J124" s="116"/>
      <c r="K124" s="116"/>
      <c r="L124" s="116"/>
      <c r="M124" s="116"/>
      <c r="N124" s="116"/>
      <c r="O124" s="116"/>
      <c r="P124" s="116"/>
    </row>
  </sheetData>
  <mergeCells count="21">
    <mergeCell ref="B120:P120"/>
    <mergeCell ref="B121:P121"/>
    <mergeCell ref="B122:P122"/>
    <mergeCell ref="C68:N68"/>
    <mergeCell ref="D81:P81"/>
    <mergeCell ref="B93:P94"/>
    <mergeCell ref="B95:P95"/>
    <mergeCell ref="D96:P96"/>
    <mergeCell ref="D108:P108"/>
    <mergeCell ref="C67:N67"/>
    <mergeCell ref="C3:N3"/>
    <mergeCell ref="C5:N5"/>
    <mergeCell ref="B19:P20"/>
    <mergeCell ref="B21:P21"/>
    <mergeCell ref="B22:P22"/>
    <mergeCell ref="B23:P23"/>
    <mergeCell ref="D24:P24"/>
    <mergeCell ref="C36:N36"/>
    <mergeCell ref="C37:N37"/>
    <mergeCell ref="C51:N51"/>
    <mergeCell ref="C52:N5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B2:K268"/>
  <sheetViews>
    <sheetView workbookViewId="0">
      <pane xSplit="3" ySplit="7" topLeftCell="D8" activePane="bottomRight" state="frozen"/>
      <selection pane="topRight" activeCell="D1" sqref="D1"/>
      <selection pane="bottomLeft" activeCell="A8" sqref="A8"/>
      <selection pane="bottomRight" activeCell="L3" sqref="L3"/>
    </sheetView>
  </sheetViews>
  <sheetFormatPr defaultColWidth="9.140625" defaultRowHeight="15" x14ac:dyDescent="0.25"/>
  <cols>
    <col min="1" max="1" width="2.140625" style="1" customWidth="1"/>
    <col min="2" max="2" width="11.42578125" style="1" bestFit="1" customWidth="1"/>
    <col min="3" max="3" width="47.28515625" style="1" customWidth="1"/>
    <col min="4" max="10" width="12.140625" style="1" customWidth="1"/>
    <col min="11" max="11" width="19.5703125" style="31" customWidth="1"/>
    <col min="12" max="16384" width="9.140625" style="1"/>
  </cols>
  <sheetData>
    <row r="2" spans="2:11" ht="19.5" x14ac:dyDescent="0.3">
      <c r="B2" s="426" t="s">
        <v>204</v>
      </c>
      <c r="C2" s="426"/>
      <c r="D2" s="426"/>
      <c r="E2" s="426"/>
      <c r="F2" s="426"/>
      <c r="G2" s="426"/>
      <c r="H2" s="426"/>
      <c r="I2" s="426"/>
      <c r="J2" s="426"/>
      <c r="K2" s="426"/>
    </row>
    <row r="3" spans="2:11" ht="29.45" customHeight="1" x14ac:dyDescent="0.3">
      <c r="B3" s="281"/>
      <c r="C3" s="281"/>
      <c r="D3" s="281"/>
      <c r="E3" s="281"/>
      <c r="F3" s="281"/>
      <c r="G3" s="281"/>
      <c r="H3" s="281"/>
      <c r="I3" s="281"/>
      <c r="J3" s="281"/>
      <c r="K3" s="281"/>
    </row>
    <row r="4" spans="2:11" x14ac:dyDescent="0.25">
      <c r="B4" s="427" t="s">
        <v>205</v>
      </c>
      <c r="C4" s="428" t="s">
        <v>206</v>
      </c>
      <c r="D4" s="427" t="s">
        <v>207</v>
      </c>
      <c r="E4" s="427"/>
      <c r="F4" s="427"/>
      <c r="G4" s="427"/>
      <c r="H4" s="427"/>
      <c r="I4" s="427"/>
      <c r="J4" s="427"/>
      <c r="K4" s="428" t="s">
        <v>208</v>
      </c>
    </row>
    <row r="5" spans="2:11" ht="15" customHeight="1" x14ac:dyDescent="0.25">
      <c r="B5" s="427"/>
      <c r="C5" s="428"/>
      <c r="D5" s="427" t="s">
        <v>35</v>
      </c>
      <c r="E5" s="450"/>
      <c r="F5" s="427" t="s">
        <v>209</v>
      </c>
      <c r="G5" s="451"/>
      <c r="H5" s="451"/>
      <c r="I5" s="450"/>
      <c r="J5" s="428" t="s">
        <v>210</v>
      </c>
      <c r="K5" s="428"/>
    </row>
    <row r="6" spans="2:11" ht="30" x14ac:dyDescent="0.25">
      <c r="B6" s="427"/>
      <c r="C6" s="428"/>
      <c r="D6" s="283" t="s">
        <v>152</v>
      </c>
      <c r="E6" s="283" t="s">
        <v>153</v>
      </c>
      <c r="F6" s="283" t="s">
        <v>211</v>
      </c>
      <c r="G6" s="283" t="s">
        <v>212</v>
      </c>
      <c r="H6" s="283" t="s">
        <v>213</v>
      </c>
      <c r="I6" s="283" t="s">
        <v>214</v>
      </c>
      <c r="J6" s="428"/>
      <c r="K6" s="428"/>
    </row>
    <row r="7" spans="2:11" ht="17.25" x14ac:dyDescent="0.25">
      <c r="B7" s="427"/>
      <c r="C7" s="428"/>
      <c r="D7" s="20" t="s">
        <v>215</v>
      </c>
      <c r="E7" s="20" t="s">
        <v>215</v>
      </c>
      <c r="F7" s="20" t="s">
        <v>215</v>
      </c>
      <c r="G7" s="20" t="s">
        <v>215</v>
      </c>
      <c r="H7" s="20" t="s">
        <v>215</v>
      </c>
      <c r="I7" s="20" t="s">
        <v>215</v>
      </c>
      <c r="J7" s="21" t="s">
        <v>215</v>
      </c>
      <c r="K7" s="428"/>
    </row>
    <row r="8" spans="2:11" x14ac:dyDescent="0.25">
      <c r="B8" s="22" t="s">
        <v>216</v>
      </c>
      <c r="C8" s="23" t="s">
        <v>217</v>
      </c>
      <c r="D8" s="24">
        <v>0.45</v>
      </c>
      <c r="E8" s="25">
        <v>140</v>
      </c>
      <c r="F8" s="24">
        <v>12</v>
      </c>
      <c r="G8" s="25">
        <v>620</v>
      </c>
      <c r="H8" s="24">
        <v>5.5</v>
      </c>
      <c r="I8" s="25">
        <v>620</v>
      </c>
      <c r="J8" s="26">
        <v>470</v>
      </c>
      <c r="K8" s="30" t="s">
        <v>218</v>
      </c>
    </row>
    <row r="9" spans="2:11" x14ac:dyDescent="0.25">
      <c r="B9" s="22" t="s">
        <v>219</v>
      </c>
      <c r="C9" s="23" t="s">
        <v>220</v>
      </c>
      <c r="D9" s="24">
        <v>0.05</v>
      </c>
      <c r="E9" s="25" t="s">
        <v>162</v>
      </c>
      <c r="F9" s="24">
        <v>1.3</v>
      </c>
      <c r="G9" s="25" t="s">
        <v>162</v>
      </c>
      <c r="H9" s="24">
        <v>0.6</v>
      </c>
      <c r="I9" s="25" t="s">
        <v>162</v>
      </c>
      <c r="J9" s="26" t="s">
        <v>162</v>
      </c>
      <c r="K9" s="30" t="s">
        <v>162</v>
      </c>
    </row>
    <row r="10" spans="2:11" x14ac:dyDescent="0.25">
      <c r="B10" s="22" t="s">
        <v>221</v>
      </c>
      <c r="C10" s="23" t="s">
        <v>222</v>
      </c>
      <c r="D10" s="24" t="s">
        <v>162</v>
      </c>
      <c r="E10" s="25">
        <v>31000</v>
      </c>
      <c r="F10" s="24" t="s">
        <v>162</v>
      </c>
      <c r="G10" s="25">
        <v>140000</v>
      </c>
      <c r="H10" s="24" t="s">
        <v>162</v>
      </c>
      <c r="I10" s="25">
        <v>140000</v>
      </c>
      <c r="J10" s="26">
        <v>62000</v>
      </c>
      <c r="K10" s="30" t="s">
        <v>218</v>
      </c>
    </row>
    <row r="11" spans="2:11" x14ac:dyDescent="0.25">
      <c r="B11" s="22" t="s">
        <v>223</v>
      </c>
      <c r="C11" s="23" t="s">
        <v>224</v>
      </c>
      <c r="D11" s="24" t="s">
        <v>162</v>
      </c>
      <c r="E11" s="25">
        <v>60</v>
      </c>
      <c r="F11" s="24" t="s">
        <v>162</v>
      </c>
      <c r="G11" s="25">
        <v>260</v>
      </c>
      <c r="H11" s="24" t="s">
        <v>162</v>
      </c>
      <c r="I11" s="25">
        <v>260</v>
      </c>
      <c r="J11" s="26" t="s">
        <v>162</v>
      </c>
      <c r="K11" s="30" t="s">
        <v>218</v>
      </c>
    </row>
    <row r="12" spans="2:11" x14ac:dyDescent="0.25">
      <c r="B12" s="22" t="s">
        <v>225</v>
      </c>
      <c r="C12" s="23" t="s">
        <v>226</v>
      </c>
      <c r="D12" s="24" t="s">
        <v>162</v>
      </c>
      <c r="E12" s="25">
        <v>0.35</v>
      </c>
      <c r="F12" s="24" t="s">
        <v>162</v>
      </c>
      <c r="G12" s="25">
        <v>1.5</v>
      </c>
      <c r="H12" s="24" t="s">
        <v>162</v>
      </c>
      <c r="I12" s="25">
        <v>1.5</v>
      </c>
      <c r="J12" s="26">
        <v>6.9</v>
      </c>
      <c r="K12" s="30" t="s">
        <v>227</v>
      </c>
    </row>
    <row r="13" spans="2:11" x14ac:dyDescent="0.25">
      <c r="B13" s="22" t="s">
        <v>228</v>
      </c>
      <c r="C13" s="23" t="s">
        <v>229</v>
      </c>
      <c r="D13" s="24">
        <v>5.8999999999999999E-3</v>
      </c>
      <c r="E13" s="25">
        <v>6</v>
      </c>
      <c r="F13" s="24">
        <v>6.2E-2</v>
      </c>
      <c r="G13" s="25">
        <v>26</v>
      </c>
      <c r="H13" s="24">
        <v>0.12</v>
      </c>
      <c r="I13" s="25">
        <v>26</v>
      </c>
      <c r="J13" s="26" t="s">
        <v>162</v>
      </c>
      <c r="K13" s="30" t="s">
        <v>218</v>
      </c>
    </row>
    <row r="14" spans="2:11" x14ac:dyDescent="0.25">
      <c r="B14" s="22" t="s">
        <v>230</v>
      </c>
      <c r="C14" s="23" t="s">
        <v>231</v>
      </c>
      <c r="D14" s="24" t="s">
        <v>162</v>
      </c>
      <c r="E14" s="25">
        <v>1</v>
      </c>
      <c r="F14" s="24" t="s">
        <v>162</v>
      </c>
      <c r="G14" s="25">
        <v>4.4000000000000004</v>
      </c>
      <c r="H14" s="24" t="s">
        <v>162</v>
      </c>
      <c r="I14" s="25">
        <v>4.4000000000000004</v>
      </c>
      <c r="J14" s="26">
        <v>6000</v>
      </c>
      <c r="K14" s="30" t="s">
        <v>218</v>
      </c>
    </row>
    <row r="15" spans="2:11" x14ac:dyDescent="0.25">
      <c r="B15" s="22" t="s">
        <v>232</v>
      </c>
      <c r="C15" s="23" t="s">
        <v>233</v>
      </c>
      <c r="D15" s="24">
        <v>1.4999999999999999E-2</v>
      </c>
      <c r="E15" s="25">
        <v>5</v>
      </c>
      <c r="F15" s="24">
        <v>0.38</v>
      </c>
      <c r="G15" s="25">
        <v>22</v>
      </c>
      <c r="H15" s="24">
        <v>0.18</v>
      </c>
      <c r="I15" s="25">
        <v>22</v>
      </c>
      <c r="J15" s="26">
        <v>220</v>
      </c>
      <c r="K15" s="30" t="s">
        <v>218</v>
      </c>
    </row>
    <row r="16" spans="2:11" x14ac:dyDescent="0.25">
      <c r="B16" s="22" t="s">
        <v>234</v>
      </c>
      <c r="C16" s="23" t="s">
        <v>235</v>
      </c>
      <c r="D16" s="24">
        <v>2.0000000000000001E-4</v>
      </c>
      <c r="E16" s="25" t="s">
        <v>162</v>
      </c>
      <c r="F16" s="24">
        <v>5.3E-3</v>
      </c>
      <c r="G16" s="25" t="s">
        <v>162</v>
      </c>
      <c r="H16" s="24">
        <v>2.3999999999999998E-3</v>
      </c>
      <c r="I16" s="25" t="s">
        <v>162</v>
      </c>
      <c r="J16" s="26" t="s">
        <v>162</v>
      </c>
      <c r="K16" s="30" t="s">
        <v>162</v>
      </c>
    </row>
    <row r="17" spans="2:11" x14ac:dyDescent="0.25">
      <c r="B17" s="22" t="s">
        <v>236</v>
      </c>
      <c r="C17" s="23" t="s">
        <v>237</v>
      </c>
      <c r="D17" s="24">
        <v>0.17</v>
      </c>
      <c r="E17" s="25">
        <v>1</v>
      </c>
      <c r="F17" s="24">
        <v>4.3</v>
      </c>
      <c r="G17" s="25">
        <v>4.4000000000000004</v>
      </c>
      <c r="H17" s="24">
        <v>2</v>
      </c>
      <c r="I17" s="25">
        <v>4.4000000000000004</v>
      </c>
      <c r="J17" s="26" t="s">
        <v>162</v>
      </c>
      <c r="K17" s="30" t="s">
        <v>218</v>
      </c>
    </row>
    <row r="18" spans="2:11" x14ac:dyDescent="0.25">
      <c r="B18" s="22" t="s">
        <v>238</v>
      </c>
      <c r="C18" s="23" t="s">
        <v>239</v>
      </c>
      <c r="D18" s="24" t="s">
        <v>162</v>
      </c>
      <c r="E18" s="25">
        <v>5</v>
      </c>
      <c r="F18" s="24" t="s">
        <v>162</v>
      </c>
      <c r="G18" s="25">
        <v>22</v>
      </c>
      <c r="H18" s="24" t="s">
        <v>162</v>
      </c>
      <c r="I18" s="25">
        <v>22</v>
      </c>
      <c r="J18" s="26" t="s">
        <v>162</v>
      </c>
      <c r="K18" s="30" t="s">
        <v>227</v>
      </c>
    </row>
    <row r="19" spans="2:11" x14ac:dyDescent="0.25">
      <c r="B19" s="22" t="s">
        <v>240</v>
      </c>
      <c r="C19" s="23" t="s">
        <v>241</v>
      </c>
      <c r="D19" s="24" t="s">
        <v>162</v>
      </c>
      <c r="E19" s="25">
        <v>500</v>
      </c>
      <c r="F19" s="24" t="s">
        <v>162</v>
      </c>
      <c r="G19" s="25">
        <v>2200</v>
      </c>
      <c r="H19" s="24" t="s">
        <v>162</v>
      </c>
      <c r="I19" s="25">
        <v>2200</v>
      </c>
      <c r="J19" s="26">
        <v>1200</v>
      </c>
      <c r="K19" s="30" t="s">
        <v>218</v>
      </c>
    </row>
    <row r="20" spans="2:11" x14ac:dyDescent="0.25">
      <c r="B20" s="22" t="s">
        <v>242</v>
      </c>
      <c r="C20" s="23" t="s">
        <v>243</v>
      </c>
      <c r="D20" s="24">
        <v>0.63</v>
      </c>
      <c r="E20" s="25">
        <v>1</v>
      </c>
      <c r="F20" s="24">
        <v>16</v>
      </c>
      <c r="G20" s="25">
        <v>4.4000000000000004</v>
      </c>
      <c r="H20" s="24">
        <v>7.5</v>
      </c>
      <c r="I20" s="25">
        <v>4.4000000000000004</v>
      </c>
      <c r="J20" s="26" t="s">
        <v>162</v>
      </c>
      <c r="K20" s="30" t="s">
        <v>227</v>
      </c>
    </row>
    <row r="21" spans="2:11" x14ac:dyDescent="0.25">
      <c r="B21" s="22" t="s">
        <v>244</v>
      </c>
      <c r="C21" s="23" t="s">
        <v>245</v>
      </c>
      <c r="D21" s="24" t="s">
        <v>162</v>
      </c>
      <c r="E21" s="25">
        <v>0.3</v>
      </c>
      <c r="F21" s="24" t="s">
        <v>162</v>
      </c>
      <c r="G21" s="25">
        <v>1.3</v>
      </c>
      <c r="H21" s="24" t="s">
        <v>162</v>
      </c>
      <c r="I21" s="25">
        <v>1.3</v>
      </c>
      <c r="J21" s="26">
        <v>1</v>
      </c>
      <c r="K21" s="30" t="s">
        <v>218</v>
      </c>
    </row>
    <row r="22" spans="2:11" x14ac:dyDescent="0.25">
      <c r="B22" s="22" t="s">
        <v>246</v>
      </c>
      <c r="C22" s="23" t="s">
        <v>247</v>
      </c>
      <c r="D22" s="24">
        <v>0.14000000000000001</v>
      </c>
      <c r="E22" s="25" t="s">
        <v>162</v>
      </c>
      <c r="F22" s="24">
        <v>3.7</v>
      </c>
      <c r="G22" s="25" t="s">
        <v>162</v>
      </c>
      <c r="H22" s="24">
        <v>1.7</v>
      </c>
      <c r="I22" s="25" t="s">
        <v>162</v>
      </c>
      <c r="J22" s="26" t="s">
        <v>162</v>
      </c>
      <c r="K22" s="30" t="s">
        <v>162</v>
      </c>
    </row>
    <row r="23" spans="2:11" x14ac:dyDescent="0.25">
      <c r="B23" s="22" t="s">
        <v>248</v>
      </c>
      <c r="C23" s="23" t="s">
        <v>249</v>
      </c>
      <c r="D23" s="24">
        <v>2.4000000000000001E-5</v>
      </c>
      <c r="E23" s="25">
        <v>1.7000000000000001E-4</v>
      </c>
      <c r="F23" s="24">
        <v>1.2999999999999999E-3</v>
      </c>
      <c r="G23" s="25">
        <v>2.3999999999999998E-3</v>
      </c>
      <c r="H23" s="24">
        <v>6.2E-4</v>
      </c>
      <c r="I23" s="25">
        <v>2.3999999999999998E-3</v>
      </c>
      <c r="J23" s="26">
        <v>0.2</v>
      </c>
      <c r="K23" s="30" t="s">
        <v>218</v>
      </c>
    </row>
    <row r="24" spans="2:11" x14ac:dyDescent="0.25">
      <c r="B24" s="22" t="s">
        <v>250</v>
      </c>
      <c r="C24" s="23" t="s">
        <v>251</v>
      </c>
      <c r="D24" s="24" t="s">
        <v>162</v>
      </c>
      <c r="E24" s="25">
        <v>1.4999999999999999E-2</v>
      </c>
      <c r="F24" s="24" t="s">
        <v>162</v>
      </c>
      <c r="G24" s="25">
        <v>6.6000000000000003E-2</v>
      </c>
      <c r="H24" s="24" t="s">
        <v>162</v>
      </c>
      <c r="I24" s="25">
        <v>6.6000000000000003E-2</v>
      </c>
      <c r="J24" s="26">
        <v>0.2</v>
      </c>
      <c r="K24" s="30" t="s">
        <v>218</v>
      </c>
    </row>
    <row r="25" spans="2:11" x14ac:dyDescent="0.25">
      <c r="B25" s="22" t="s">
        <v>252</v>
      </c>
      <c r="C25" s="23" t="s">
        <v>253</v>
      </c>
      <c r="D25" s="24">
        <v>4.3000000000000003E-6</v>
      </c>
      <c r="E25" s="25" t="s">
        <v>162</v>
      </c>
      <c r="F25" s="24">
        <v>1.1E-4</v>
      </c>
      <c r="G25" s="25" t="s">
        <v>162</v>
      </c>
      <c r="H25" s="24">
        <v>5.1999999999999997E-5</v>
      </c>
      <c r="I25" s="25" t="s">
        <v>162</v>
      </c>
      <c r="J25" s="26" t="s">
        <v>162</v>
      </c>
      <c r="K25" s="30" t="s">
        <v>162</v>
      </c>
    </row>
    <row r="26" spans="2:11" x14ac:dyDescent="0.25">
      <c r="B26" s="22" t="s">
        <v>254</v>
      </c>
      <c r="C26" s="23" t="s">
        <v>255</v>
      </c>
      <c r="D26" s="24">
        <v>3.2000000000000001E-2</v>
      </c>
      <c r="E26" s="25" t="s">
        <v>162</v>
      </c>
      <c r="F26" s="24">
        <v>0.84</v>
      </c>
      <c r="G26" s="25" t="s">
        <v>162</v>
      </c>
      <c r="H26" s="24">
        <v>0.39</v>
      </c>
      <c r="I26" s="25" t="s">
        <v>162</v>
      </c>
      <c r="J26" s="26" t="s">
        <v>162</v>
      </c>
      <c r="K26" s="30" t="s">
        <v>162</v>
      </c>
    </row>
    <row r="27" spans="2:11" x14ac:dyDescent="0.25">
      <c r="B27" s="22" t="s">
        <v>58</v>
      </c>
      <c r="C27" s="23" t="s">
        <v>59</v>
      </c>
      <c r="D27" s="24">
        <v>0.13</v>
      </c>
      <c r="E27" s="25">
        <v>3</v>
      </c>
      <c r="F27" s="24">
        <v>3.3</v>
      </c>
      <c r="G27" s="25">
        <v>13</v>
      </c>
      <c r="H27" s="24">
        <v>1.5</v>
      </c>
      <c r="I27" s="25">
        <v>13</v>
      </c>
      <c r="J27" s="26">
        <v>29</v>
      </c>
      <c r="K27" s="30" t="s">
        <v>218</v>
      </c>
    </row>
    <row r="28" spans="2:11" x14ac:dyDescent="0.25">
      <c r="B28" s="22" t="s">
        <v>256</v>
      </c>
      <c r="C28" s="23" t="s">
        <v>257</v>
      </c>
      <c r="D28" s="24">
        <v>4.1999999999999996E-6</v>
      </c>
      <c r="E28" s="25" t="s">
        <v>162</v>
      </c>
      <c r="F28" s="24">
        <v>4.3999999999999999E-5</v>
      </c>
      <c r="G28" s="25" t="s">
        <v>162</v>
      </c>
      <c r="H28" s="24">
        <v>8.6000000000000003E-5</v>
      </c>
      <c r="I28" s="25" t="s">
        <v>162</v>
      </c>
      <c r="J28" s="26" t="s">
        <v>162</v>
      </c>
      <c r="K28" s="30" t="s">
        <v>162</v>
      </c>
    </row>
    <row r="29" spans="2:11" x14ac:dyDescent="0.25">
      <c r="B29" s="22" t="s">
        <v>258</v>
      </c>
      <c r="C29" s="23" t="s">
        <v>259</v>
      </c>
      <c r="D29" s="24">
        <v>0.02</v>
      </c>
      <c r="E29" s="25">
        <v>1</v>
      </c>
      <c r="F29" s="24">
        <v>0.53</v>
      </c>
      <c r="G29" s="25">
        <v>4.4000000000000004</v>
      </c>
      <c r="H29" s="24">
        <v>0.24</v>
      </c>
      <c r="I29" s="25">
        <v>4.4000000000000004</v>
      </c>
      <c r="J29" s="26">
        <v>240</v>
      </c>
      <c r="K29" s="30" t="s">
        <v>218</v>
      </c>
    </row>
    <row r="30" spans="2:11" x14ac:dyDescent="0.25">
      <c r="B30" s="22" t="s">
        <v>260</v>
      </c>
      <c r="C30" s="23" t="s">
        <v>261</v>
      </c>
      <c r="D30" s="24">
        <v>4.2000000000000002E-4</v>
      </c>
      <c r="E30" s="25">
        <v>7.0000000000000001E-3</v>
      </c>
      <c r="F30" s="24">
        <v>1.0999999999999999E-2</v>
      </c>
      <c r="G30" s="25">
        <v>3.1E-2</v>
      </c>
      <c r="H30" s="24">
        <v>5.0000000000000001E-3</v>
      </c>
      <c r="I30" s="25">
        <v>3.1E-2</v>
      </c>
      <c r="J30" s="26">
        <v>0.02</v>
      </c>
      <c r="K30" s="30" t="s">
        <v>218</v>
      </c>
    </row>
    <row r="31" spans="2:11" x14ac:dyDescent="0.25">
      <c r="B31" s="22" t="s">
        <v>262</v>
      </c>
      <c r="C31" s="23" t="s">
        <v>263</v>
      </c>
      <c r="D31" s="24">
        <v>1.4E-3</v>
      </c>
      <c r="E31" s="25" t="s">
        <v>162</v>
      </c>
      <c r="F31" s="24">
        <v>3.6999999999999998E-2</v>
      </c>
      <c r="G31" s="25" t="s">
        <v>162</v>
      </c>
      <c r="H31" s="24">
        <v>1.7000000000000001E-2</v>
      </c>
      <c r="I31" s="25" t="s">
        <v>162</v>
      </c>
      <c r="J31" s="26">
        <v>120</v>
      </c>
      <c r="K31" s="30" t="s">
        <v>218</v>
      </c>
    </row>
    <row r="32" spans="2:11" x14ac:dyDescent="0.25">
      <c r="B32" s="22" t="s">
        <v>264</v>
      </c>
      <c r="C32" s="23" t="s">
        <v>265</v>
      </c>
      <c r="D32" s="24">
        <v>7.7000000000000001E-5</v>
      </c>
      <c r="E32" s="25" t="s">
        <v>162</v>
      </c>
      <c r="F32" s="24">
        <v>2E-3</v>
      </c>
      <c r="G32" s="25" t="s">
        <v>162</v>
      </c>
      <c r="H32" s="24">
        <v>9.2000000000000003E-4</v>
      </c>
      <c r="I32" s="25" t="s">
        <v>162</v>
      </c>
      <c r="J32" s="26">
        <v>1.4</v>
      </c>
      <c r="K32" s="30" t="s">
        <v>227</v>
      </c>
    </row>
    <row r="33" spans="2:11" x14ac:dyDescent="0.25">
      <c r="B33" s="22" t="s">
        <v>266</v>
      </c>
      <c r="C33" s="23" t="s">
        <v>267</v>
      </c>
      <c r="D33" s="24">
        <v>0.08</v>
      </c>
      <c r="E33" s="25" t="s">
        <v>162</v>
      </c>
      <c r="F33" s="24">
        <v>11</v>
      </c>
      <c r="G33" s="25" t="s">
        <v>162</v>
      </c>
      <c r="H33" s="24">
        <v>5</v>
      </c>
      <c r="I33" s="25" t="s">
        <v>162</v>
      </c>
      <c r="J33" s="26" t="s">
        <v>162</v>
      </c>
      <c r="K33" s="30" t="s">
        <v>162</v>
      </c>
    </row>
    <row r="34" spans="2:11" x14ac:dyDescent="0.25">
      <c r="B34" s="22" t="s">
        <v>268</v>
      </c>
      <c r="C34" s="23" t="s">
        <v>269</v>
      </c>
      <c r="D34" s="24">
        <v>0.91</v>
      </c>
      <c r="E34" s="25" t="s">
        <v>162</v>
      </c>
      <c r="F34" s="24">
        <v>24</v>
      </c>
      <c r="G34" s="25" t="s">
        <v>162</v>
      </c>
      <c r="H34" s="24">
        <v>11</v>
      </c>
      <c r="I34" s="25" t="s">
        <v>162</v>
      </c>
      <c r="J34" s="26" t="s">
        <v>162</v>
      </c>
      <c r="K34" s="30" t="s">
        <v>162</v>
      </c>
    </row>
    <row r="35" spans="2:11" x14ac:dyDescent="0.25">
      <c r="B35" s="22" t="s">
        <v>270</v>
      </c>
      <c r="C35" s="23" t="s">
        <v>271</v>
      </c>
      <c r="D35" s="24" t="s">
        <v>162</v>
      </c>
      <c r="E35" s="25">
        <v>5</v>
      </c>
      <c r="F35" s="24" t="s">
        <v>162</v>
      </c>
      <c r="G35" s="25">
        <v>22</v>
      </c>
      <c r="H35" s="24" t="s">
        <v>162</v>
      </c>
      <c r="I35" s="25">
        <v>22</v>
      </c>
      <c r="J35" s="26">
        <v>3900</v>
      </c>
      <c r="K35" s="30" t="s">
        <v>218</v>
      </c>
    </row>
    <row r="36" spans="2:11" x14ac:dyDescent="0.25">
      <c r="B36" s="22" t="s">
        <v>272</v>
      </c>
      <c r="C36" s="23" t="s">
        <v>273</v>
      </c>
      <c r="D36" s="24">
        <v>0.48</v>
      </c>
      <c r="E36" s="25">
        <v>33</v>
      </c>
      <c r="F36" s="24">
        <v>12</v>
      </c>
      <c r="G36" s="25">
        <v>150</v>
      </c>
      <c r="H36" s="24">
        <v>5.7</v>
      </c>
      <c r="I36" s="25">
        <v>150</v>
      </c>
      <c r="J36" s="26">
        <v>1700</v>
      </c>
      <c r="K36" s="30" t="s">
        <v>218</v>
      </c>
    </row>
    <row r="37" spans="2:11" x14ac:dyDescent="0.25">
      <c r="B37" s="22" t="s">
        <v>60</v>
      </c>
      <c r="C37" s="23" t="s">
        <v>61</v>
      </c>
      <c r="D37" s="24">
        <v>3.3000000000000002E-2</v>
      </c>
      <c r="E37" s="25">
        <v>2</v>
      </c>
      <c r="F37" s="24">
        <v>0.86</v>
      </c>
      <c r="G37" s="25">
        <v>8.8000000000000007</v>
      </c>
      <c r="H37" s="24">
        <v>0.4</v>
      </c>
      <c r="I37" s="25">
        <v>8.8000000000000007</v>
      </c>
      <c r="J37" s="26">
        <v>660</v>
      </c>
      <c r="K37" s="30" t="s">
        <v>218</v>
      </c>
    </row>
    <row r="38" spans="2:11" x14ac:dyDescent="0.25">
      <c r="B38" s="22" t="s">
        <v>274</v>
      </c>
      <c r="C38" s="23" t="s">
        <v>275</v>
      </c>
      <c r="D38" s="24" t="s">
        <v>162</v>
      </c>
      <c r="E38" s="25">
        <v>5000</v>
      </c>
      <c r="F38" s="24" t="s">
        <v>162</v>
      </c>
      <c r="G38" s="25">
        <v>22000</v>
      </c>
      <c r="H38" s="24" t="s">
        <v>162</v>
      </c>
      <c r="I38" s="25">
        <v>22000</v>
      </c>
      <c r="J38" s="26">
        <v>5000</v>
      </c>
      <c r="K38" s="30" t="s">
        <v>218</v>
      </c>
    </row>
    <row r="39" spans="2:11" x14ac:dyDescent="0.25">
      <c r="B39" s="22" t="s">
        <v>276</v>
      </c>
      <c r="C39" s="23" t="s">
        <v>277</v>
      </c>
      <c r="D39" s="24" t="s">
        <v>162</v>
      </c>
      <c r="E39" s="25">
        <v>30000</v>
      </c>
      <c r="F39" s="24" t="s">
        <v>162</v>
      </c>
      <c r="G39" s="25">
        <v>130000</v>
      </c>
      <c r="H39" s="24" t="s">
        <v>162</v>
      </c>
      <c r="I39" s="25">
        <v>130000</v>
      </c>
      <c r="J39" s="26" t="s">
        <v>162</v>
      </c>
      <c r="K39" s="30" t="s">
        <v>218</v>
      </c>
    </row>
    <row r="40" spans="2:11" x14ac:dyDescent="0.25">
      <c r="B40" s="22" t="s">
        <v>278</v>
      </c>
      <c r="C40" s="23" t="s">
        <v>279</v>
      </c>
      <c r="D40" s="24">
        <v>5.5999999999999995E-4</v>
      </c>
      <c r="E40" s="25">
        <v>5.0000000000000001E-3</v>
      </c>
      <c r="F40" s="24">
        <v>1.4E-2</v>
      </c>
      <c r="G40" s="25">
        <v>3.6999999999999998E-2</v>
      </c>
      <c r="H40" s="24">
        <v>6.7000000000000002E-3</v>
      </c>
      <c r="I40" s="25">
        <v>3.6999999999999998E-2</v>
      </c>
      <c r="J40" s="26">
        <v>0.03</v>
      </c>
      <c r="K40" s="30" t="s">
        <v>218</v>
      </c>
    </row>
    <row r="41" spans="2:11" x14ac:dyDescent="0.25">
      <c r="B41" s="22" t="s">
        <v>280</v>
      </c>
      <c r="C41" s="23" t="s">
        <v>281</v>
      </c>
      <c r="D41" s="24" t="s">
        <v>162</v>
      </c>
      <c r="E41" s="25">
        <v>2.2000000000000002</v>
      </c>
      <c r="F41" s="24" t="s">
        <v>162</v>
      </c>
      <c r="G41" s="25">
        <v>9.6999999999999993</v>
      </c>
      <c r="H41" s="24" t="s">
        <v>162</v>
      </c>
      <c r="I41" s="25">
        <v>9.6999999999999993</v>
      </c>
      <c r="J41" s="26">
        <v>50</v>
      </c>
      <c r="K41" s="30" t="s">
        <v>218</v>
      </c>
    </row>
    <row r="42" spans="2:11" x14ac:dyDescent="0.25">
      <c r="B42" s="22" t="s">
        <v>282</v>
      </c>
      <c r="C42" s="23" t="s">
        <v>283</v>
      </c>
      <c r="D42" s="24" t="s">
        <v>162</v>
      </c>
      <c r="E42" s="25">
        <v>800</v>
      </c>
      <c r="F42" s="24" t="s">
        <v>162</v>
      </c>
      <c r="G42" s="25">
        <v>3500</v>
      </c>
      <c r="H42" s="24" t="s">
        <v>162</v>
      </c>
      <c r="I42" s="25">
        <v>3500</v>
      </c>
      <c r="J42" s="26">
        <v>6200</v>
      </c>
      <c r="K42" s="30" t="s">
        <v>218</v>
      </c>
    </row>
    <row r="43" spans="2:11" x14ac:dyDescent="0.25">
      <c r="B43" s="22" t="s">
        <v>284</v>
      </c>
      <c r="C43" s="23" t="s">
        <v>285</v>
      </c>
      <c r="D43" s="24">
        <v>0.17</v>
      </c>
      <c r="E43" s="25">
        <v>100</v>
      </c>
      <c r="F43" s="24">
        <v>4.3</v>
      </c>
      <c r="G43" s="25">
        <v>440</v>
      </c>
      <c r="H43" s="24">
        <v>2</v>
      </c>
      <c r="I43" s="25">
        <v>440</v>
      </c>
      <c r="J43" s="26">
        <v>1900</v>
      </c>
      <c r="K43" s="30" t="s">
        <v>218</v>
      </c>
    </row>
    <row r="44" spans="2:11" x14ac:dyDescent="0.25">
      <c r="B44" s="22" t="s">
        <v>286</v>
      </c>
      <c r="C44" s="23" t="s">
        <v>287</v>
      </c>
      <c r="D44" s="24" t="s">
        <v>162</v>
      </c>
      <c r="E44" s="25">
        <v>10</v>
      </c>
      <c r="F44" s="24" t="s">
        <v>162</v>
      </c>
      <c r="G44" s="25">
        <v>44</v>
      </c>
      <c r="H44" s="24" t="s">
        <v>162</v>
      </c>
      <c r="I44" s="25">
        <v>44</v>
      </c>
      <c r="J44" s="26">
        <v>660</v>
      </c>
      <c r="K44" s="30" t="s">
        <v>218</v>
      </c>
    </row>
    <row r="45" spans="2:11" x14ac:dyDescent="0.25">
      <c r="B45" s="22" t="s">
        <v>288</v>
      </c>
      <c r="C45" s="23" t="s">
        <v>289</v>
      </c>
      <c r="D45" s="24">
        <v>0.01</v>
      </c>
      <c r="E45" s="25">
        <v>0.02</v>
      </c>
      <c r="F45" s="24">
        <v>0.26</v>
      </c>
      <c r="G45" s="25">
        <v>8.7999999999999995E-2</v>
      </c>
      <c r="H45" s="24">
        <v>0.12</v>
      </c>
      <c r="I45" s="25">
        <v>8.7999999999999995E-2</v>
      </c>
      <c r="J45" s="26">
        <v>0.2</v>
      </c>
      <c r="K45" s="30" t="s">
        <v>218</v>
      </c>
    </row>
    <row r="46" spans="2:11" x14ac:dyDescent="0.25">
      <c r="B46" s="22" t="s">
        <v>290</v>
      </c>
      <c r="C46" s="23" t="s">
        <v>291</v>
      </c>
      <c r="D46" s="24">
        <v>0.04</v>
      </c>
      <c r="E46" s="25" t="s">
        <v>162</v>
      </c>
      <c r="F46" s="24">
        <v>1</v>
      </c>
      <c r="G46" s="25" t="s">
        <v>162</v>
      </c>
      <c r="H46" s="24">
        <v>0.48</v>
      </c>
      <c r="I46" s="25" t="s">
        <v>162</v>
      </c>
      <c r="J46" s="26" t="s">
        <v>162</v>
      </c>
      <c r="K46" s="30" t="s">
        <v>162</v>
      </c>
    </row>
    <row r="47" spans="2:11" x14ac:dyDescent="0.25">
      <c r="B47" s="22" t="s">
        <v>292</v>
      </c>
      <c r="C47" s="23" t="s">
        <v>293</v>
      </c>
      <c r="D47" s="24" t="s">
        <v>162</v>
      </c>
      <c r="E47" s="25">
        <v>0.15</v>
      </c>
      <c r="F47" s="24" t="s">
        <v>162</v>
      </c>
      <c r="G47" s="25">
        <v>0.66</v>
      </c>
      <c r="H47" s="24" t="s">
        <v>162</v>
      </c>
      <c r="I47" s="25">
        <v>0.66</v>
      </c>
      <c r="J47" s="26">
        <v>170</v>
      </c>
      <c r="K47" s="30" t="s">
        <v>218</v>
      </c>
    </row>
    <row r="48" spans="2:11" x14ac:dyDescent="0.25">
      <c r="B48" s="22" t="s">
        <v>294</v>
      </c>
      <c r="C48" s="23" t="s">
        <v>295</v>
      </c>
      <c r="D48" s="24" t="s">
        <v>162</v>
      </c>
      <c r="E48" s="25">
        <v>0.6</v>
      </c>
      <c r="F48" s="24" t="s">
        <v>162</v>
      </c>
      <c r="G48" s="25">
        <v>2.6</v>
      </c>
      <c r="H48" s="24" t="s">
        <v>162</v>
      </c>
      <c r="I48" s="25">
        <v>2.6</v>
      </c>
      <c r="J48" s="26">
        <v>2.8</v>
      </c>
      <c r="K48" s="30" t="s">
        <v>218</v>
      </c>
    </row>
    <row r="49" spans="2:11" x14ac:dyDescent="0.25">
      <c r="B49" s="22" t="s">
        <v>296</v>
      </c>
      <c r="C49" s="23" t="s">
        <v>297</v>
      </c>
      <c r="D49" s="24" t="s">
        <v>162</v>
      </c>
      <c r="E49" s="25">
        <v>0.03</v>
      </c>
      <c r="F49" s="24" t="s">
        <v>162</v>
      </c>
      <c r="G49" s="25">
        <v>0.13</v>
      </c>
      <c r="H49" s="24" t="s">
        <v>162</v>
      </c>
      <c r="I49" s="25">
        <v>0.13</v>
      </c>
      <c r="J49" s="26" t="s">
        <v>162</v>
      </c>
      <c r="K49" s="30" t="s">
        <v>227</v>
      </c>
    </row>
    <row r="50" spans="2:11" x14ac:dyDescent="0.25">
      <c r="B50" s="22" t="s">
        <v>298</v>
      </c>
      <c r="C50" s="23" t="s">
        <v>299</v>
      </c>
      <c r="D50" s="24" t="s">
        <v>162</v>
      </c>
      <c r="E50" s="25">
        <v>50</v>
      </c>
      <c r="F50" s="24" t="s">
        <v>162</v>
      </c>
      <c r="G50" s="25">
        <v>220</v>
      </c>
      <c r="H50" s="24" t="s">
        <v>162</v>
      </c>
      <c r="I50" s="25">
        <v>220</v>
      </c>
      <c r="J50" s="26" t="s">
        <v>162</v>
      </c>
      <c r="K50" s="30" t="s">
        <v>218</v>
      </c>
    </row>
    <row r="51" spans="2:11" x14ac:dyDescent="0.25">
      <c r="B51" s="22" t="s">
        <v>300</v>
      </c>
      <c r="C51" s="23" t="s">
        <v>301</v>
      </c>
      <c r="D51" s="24" t="s">
        <v>162</v>
      </c>
      <c r="E51" s="25">
        <v>50000</v>
      </c>
      <c r="F51" s="24" t="s">
        <v>162</v>
      </c>
      <c r="G51" s="25">
        <v>220000</v>
      </c>
      <c r="H51" s="24" t="s">
        <v>162</v>
      </c>
      <c r="I51" s="25">
        <v>220000</v>
      </c>
      <c r="J51" s="26" t="s">
        <v>162</v>
      </c>
      <c r="K51" s="30" t="s">
        <v>218</v>
      </c>
    </row>
    <row r="52" spans="2:11" x14ac:dyDescent="0.25">
      <c r="B52" s="22" t="s">
        <v>302</v>
      </c>
      <c r="C52" s="23" t="s">
        <v>303</v>
      </c>
      <c r="D52" s="24" t="s">
        <v>162</v>
      </c>
      <c r="E52" s="25">
        <v>50000</v>
      </c>
      <c r="F52" s="24" t="s">
        <v>162</v>
      </c>
      <c r="G52" s="25">
        <v>220000</v>
      </c>
      <c r="H52" s="24" t="s">
        <v>162</v>
      </c>
      <c r="I52" s="25">
        <v>220000</v>
      </c>
      <c r="J52" s="26" t="s">
        <v>162</v>
      </c>
      <c r="K52" s="30" t="s">
        <v>218</v>
      </c>
    </row>
    <row r="53" spans="2:11" x14ac:dyDescent="0.25">
      <c r="B53" s="22" t="s">
        <v>304</v>
      </c>
      <c r="C53" s="23" t="s">
        <v>305</v>
      </c>
      <c r="D53" s="24" t="s">
        <v>162</v>
      </c>
      <c r="E53" s="25">
        <v>30000</v>
      </c>
      <c r="F53" s="24" t="s">
        <v>162</v>
      </c>
      <c r="G53" s="25">
        <v>130000</v>
      </c>
      <c r="H53" s="24" t="s">
        <v>162</v>
      </c>
      <c r="I53" s="25">
        <v>130000</v>
      </c>
      <c r="J53" s="26">
        <v>40000</v>
      </c>
      <c r="K53" s="30" t="s">
        <v>218</v>
      </c>
    </row>
    <row r="54" spans="2:11" x14ac:dyDescent="0.25">
      <c r="B54" s="22" t="s">
        <v>306</v>
      </c>
      <c r="C54" s="23" t="s">
        <v>307</v>
      </c>
      <c r="D54" s="24" t="s">
        <v>162</v>
      </c>
      <c r="E54" s="25">
        <v>300</v>
      </c>
      <c r="F54" s="24" t="s">
        <v>162</v>
      </c>
      <c r="G54" s="25">
        <v>1300</v>
      </c>
      <c r="H54" s="24" t="s">
        <v>162</v>
      </c>
      <c r="I54" s="25">
        <v>1300</v>
      </c>
      <c r="J54" s="26">
        <v>490</v>
      </c>
      <c r="K54" s="30" t="s">
        <v>218</v>
      </c>
    </row>
    <row r="55" spans="2:11" x14ac:dyDescent="0.25">
      <c r="B55" s="22" t="s">
        <v>308</v>
      </c>
      <c r="C55" s="23" t="s">
        <v>309</v>
      </c>
      <c r="D55" s="24" t="s">
        <v>162</v>
      </c>
      <c r="E55" s="25">
        <v>90</v>
      </c>
      <c r="F55" s="24" t="s">
        <v>162</v>
      </c>
      <c r="G55" s="25">
        <v>400</v>
      </c>
      <c r="H55" s="24" t="s">
        <v>162</v>
      </c>
      <c r="I55" s="25">
        <v>400</v>
      </c>
      <c r="J55" s="26">
        <v>1000</v>
      </c>
      <c r="K55" s="30" t="s">
        <v>218</v>
      </c>
    </row>
    <row r="56" spans="2:11" x14ac:dyDescent="0.25">
      <c r="B56" s="22" t="s">
        <v>310</v>
      </c>
      <c r="C56" s="23" t="s">
        <v>311</v>
      </c>
      <c r="D56" s="24">
        <v>0.22</v>
      </c>
      <c r="E56" s="25" t="s">
        <v>162</v>
      </c>
      <c r="F56" s="24">
        <v>5.7</v>
      </c>
      <c r="G56" s="25" t="s">
        <v>162</v>
      </c>
      <c r="H56" s="24">
        <v>2.6</v>
      </c>
      <c r="I56" s="25" t="s">
        <v>162</v>
      </c>
      <c r="J56" s="26" t="s">
        <v>162</v>
      </c>
      <c r="K56" s="30" t="s">
        <v>162</v>
      </c>
    </row>
    <row r="57" spans="2:11" x14ac:dyDescent="0.25">
      <c r="B57" s="22" t="s">
        <v>312</v>
      </c>
      <c r="C57" s="23" t="s">
        <v>313</v>
      </c>
      <c r="D57" s="24" t="s">
        <v>162</v>
      </c>
      <c r="E57" s="25">
        <v>0.4</v>
      </c>
      <c r="F57" s="24" t="s">
        <v>162</v>
      </c>
      <c r="G57" s="25">
        <v>1.8</v>
      </c>
      <c r="H57" s="24" t="s">
        <v>162</v>
      </c>
      <c r="I57" s="25">
        <v>1.8</v>
      </c>
      <c r="J57" s="26">
        <v>29</v>
      </c>
      <c r="K57" s="30" t="s">
        <v>218</v>
      </c>
    </row>
    <row r="58" spans="2:11" x14ac:dyDescent="0.25">
      <c r="B58" s="22" t="s">
        <v>314</v>
      </c>
      <c r="C58" s="23" t="s">
        <v>315</v>
      </c>
      <c r="D58" s="24">
        <v>3.3E-3</v>
      </c>
      <c r="E58" s="25">
        <v>20</v>
      </c>
      <c r="F58" s="24">
        <v>8.6999999999999994E-2</v>
      </c>
      <c r="G58" s="25">
        <v>88</v>
      </c>
      <c r="H58" s="24">
        <v>0.04</v>
      </c>
      <c r="I58" s="25">
        <v>88</v>
      </c>
      <c r="J58" s="26" t="s">
        <v>162</v>
      </c>
      <c r="K58" s="30" t="s">
        <v>218</v>
      </c>
    </row>
    <row r="59" spans="2:11" x14ac:dyDescent="0.25">
      <c r="B59" s="22" t="s">
        <v>316</v>
      </c>
      <c r="C59" s="23" t="s">
        <v>317</v>
      </c>
      <c r="D59" s="24">
        <v>1.2999999999999999E-2</v>
      </c>
      <c r="E59" s="25" t="s">
        <v>162</v>
      </c>
      <c r="F59" s="24">
        <v>0.34</v>
      </c>
      <c r="G59" s="25" t="s">
        <v>162</v>
      </c>
      <c r="H59" s="24">
        <v>0.16</v>
      </c>
      <c r="I59" s="25" t="s">
        <v>162</v>
      </c>
      <c r="J59" s="26" t="s">
        <v>162</v>
      </c>
      <c r="K59" s="30" t="s">
        <v>162</v>
      </c>
    </row>
    <row r="60" spans="2:11" ht="21" customHeight="1" x14ac:dyDescent="0.25">
      <c r="B60" s="27" t="s">
        <v>318</v>
      </c>
      <c r="C60" s="23" t="s">
        <v>319</v>
      </c>
      <c r="D60" s="24">
        <v>3.1000000000000001E-5</v>
      </c>
      <c r="E60" s="25">
        <v>8.3000000000000004E-2</v>
      </c>
      <c r="F60" s="24">
        <v>5.1999999999999995E-4</v>
      </c>
      <c r="G60" s="25">
        <v>0.88</v>
      </c>
      <c r="H60" s="24">
        <v>1E-3</v>
      </c>
      <c r="I60" s="25">
        <v>0.88</v>
      </c>
      <c r="J60" s="26">
        <v>0.3</v>
      </c>
      <c r="K60" s="30" t="s">
        <v>218</v>
      </c>
    </row>
    <row r="61" spans="2:11" x14ac:dyDescent="0.25">
      <c r="B61" s="27" t="s">
        <v>320</v>
      </c>
      <c r="C61" s="23" t="s">
        <v>321</v>
      </c>
      <c r="D61" s="24">
        <v>3.1000000000000001E-5</v>
      </c>
      <c r="E61" s="25">
        <v>2.0999999999999999E-3</v>
      </c>
      <c r="F61" s="24">
        <v>5.1999999999999995E-4</v>
      </c>
      <c r="G61" s="25">
        <v>2.1999999999999999E-2</v>
      </c>
      <c r="H61" s="24">
        <v>1E-3</v>
      </c>
      <c r="I61" s="25">
        <v>2.1999999999999999E-2</v>
      </c>
      <c r="J61" s="26">
        <v>5.0000000000000001E-3</v>
      </c>
      <c r="K61" s="30" t="s">
        <v>218</v>
      </c>
    </row>
    <row r="62" spans="2:11" x14ac:dyDescent="0.25">
      <c r="B62" s="22" t="s">
        <v>322</v>
      </c>
      <c r="C62" s="23" t="s">
        <v>323</v>
      </c>
      <c r="D62" s="24" t="s">
        <v>162</v>
      </c>
      <c r="E62" s="25">
        <v>0.1</v>
      </c>
      <c r="F62" s="24" t="s">
        <v>162</v>
      </c>
      <c r="G62" s="25">
        <v>0.44</v>
      </c>
      <c r="H62" s="24" t="s">
        <v>162</v>
      </c>
      <c r="I62" s="25">
        <v>0.44</v>
      </c>
      <c r="J62" s="26" t="s">
        <v>162</v>
      </c>
      <c r="K62" s="30" t="s">
        <v>218</v>
      </c>
    </row>
    <row r="63" spans="2:11" x14ac:dyDescent="0.25">
      <c r="B63" s="22" t="s">
        <v>324</v>
      </c>
      <c r="C63" s="23" t="s">
        <v>325</v>
      </c>
      <c r="D63" s="24">
        <v>9.5E-4</v>
      </c>
      <c r="E63" s="25" t="s">
        <v>162</v>
      </c>
      <c r="F63" s="24">
        <v>0.01</v>
      </c>
      <c r="G63" s="25" t="s">
        <v>162</v>
      </c>
      <c r="H63" s="24">
        <v>1.9E-2</v>
      </c>
      <c r="I63" s="25" t="s">
        <v>162</v>
      </c>
      <c r="J63" s="26" t="s">
        <v>162</v>
      </c>
      <c r="K63" s="30" t="s">
        <v>162</v>
      </c>
    </row>
    <row r="64" spans="2:11" x14ac:dyDescent="0.25">
      <c r="B64" s="22" t="s">
        <v>326</v>
      </c>
      <c r="C64" s="23" t="s">
        <v>327</v>
      </c>
      <c r="D64" s="24" t="s">
        <v>162</v>
      </c>
      <c r="E64" s="25" t="s">
        <v>162</v>
      </c>
      <c r="F64" s="24" t="s">
        <v>162</v>
      </c>
      <c r="G64" s="25" t="s">
        <v>162</v>
      </c>
      <c r="H64" s="24" t="s">
        <v>162</v>
      </c>
      <c r="I64" s="25" t="s">
        <v>162</v>
      </c>
      <c r="J64" s="26">
        <v>100</v>
      </c>
      <c r="K64" s="30" t="s">
        <v>218</v>
      </c>
    </row>
    <row r="65" spans="2:11" x14ac:dyDescent="0.25">
      <c r="B65" s="22" t="s">
        <v>328</v>
      </c>
      <c r="C65" s="23" t="s">
        <v>329</v>
      </c>
      <c r="D65" s="24">
        <v>2.3E-2</v>
      </c>
      <c r="E65" s="25" t="s">
        <v>162</v>
      </c>
      <c r="F65" s="24">
        <v>0.6</v>
      </c>
      <c r="G65" s="25" t="s">
        <v>162</v>
      </c>
      <c r="H65" s="24">
        <v>0.28000000000000003</v>
      </c>
      <c r="I65" s="25" t="s">
        <v>162</v>
      </c>
      <c r="J65" s="26" t="s">
        <v>162</v>
      </c>
      <c r="K65" s="30" t="s">
        <v>162</v>
      </c>
    </row>
    <row r="66" spans="2:11" ht="30" x14ac:dyDescent="0.25">
      <c r="B66" s="22" t="s">
        <v>330</v>
      </c>
      <c r="C66" s="23" t="s">
        <v>331</v>
      </c>
      <c r="D66" s="24" t="s">
        <v>162</v>
      </c>
      <c r="E66" s="25">
        <v>600</v>
      </c>
      <c r="F66" s="24" t="s">
        <v>162</v>
      </c>
      <c r="G66" s="25">
        <v>2600</v>
      </c>
      <c r="H66" s="24" t="s">
        <v>162</v>
      </c>
      <c r="I66" s="25">
        <v>2600</v>
      </c>
      <c r="J66" s="26" t="s">
        <v>162</v>
      </c>
      <c r="K66" s="30" t="s">
        <v>218</v>
      </c>
    </row>
    <row r="67" spans="2:11" x14ac:dyDescent="0.25">
      <c r="B67" s="22" t="s">
        <v>332</v>
      </c>
      <c r="C67" s="23" t="s">
        <v>333</v>
      </c>
      <c r="D67" s="24">
        <v>1.6E-2</v>
      </c>
      <c r="E67" s="25" t="s">
        <v>162</v>
      </c>
      <c r="F67" s="24">
        <v>0.41</v>
      </c>
      <c r="G67" s="25" t="s">
        <v>162</v>
      </c>
      <c r="H67" s="24">
        <v>0.19</v>
      </c>
      <c r="I67" s="25" t="s">
        <v>162</v>
      </c>
      <c r="J67" s="26" t="s">
        <v>162</v>
      </c>
      <c r="K67" s="30" t="s">
        <v>162</v>
      </c>
    </row>
    <row r="68" spans="2:11" x14ac:dyDescent="0.25">
      <c r="B68" s="22" t="s">
        <v>334</v>
      </c>
      <c r="C68" s="23" t="s">
        <v>335</v>
      </c>
      <c r="D68" s="24" t="s">
        <v>162</v>
      </c>
      <c r="E68" s="25">
        <v>0.8</v>
      </c>
      <c r="F68" s="24" t="s">
        <v>162</v>
      </c>
      <c r="G68" s="25">
        <v>3.5</v>
      </c>
      <c r="H68" s="24" t="s">
        <v>162</v>
      </c>
      <c r="I68" s="25">
        <v>3.5</v>
      </c>
      <c r="J68" s="26">
        <v>340</v>
      </c>
      <c r="K68" s="30" t="s">
        <v>218</v>
      </c>
    </row>
    <row r="69" spans="2:11" x14ac:dyDescent="0.25">
      <c r="B69" s="22" t="s">
        <v>336</v>
      </c>
      <c r="C69" s="23" t="s">
        <v>337</v>
      </c>
      <c r="D69" s="24" t="s">
        <v>162</v>
      </c>
      <c r="E69" s="25">
        <v>6000</v>
      </c>
      <c r="F69" s="24" t="s">
        <v>162</v>
      </c>
      <c r="G69" s="25">
        <v>26000</v>
      </c>
      <c r="H69" s="24" t="s">
        <v>162</v>
      </c>
      <c r="I69" s="25">
        <v>26000</v>
      </c>
      <c r="J69" s="26" t="s">
        <v>162</v>
      </c>
      <c r="K69" s="30" t="s">
        <v>218</v>
      </c>
    </row>
    <row r="70" spans="2:11" x14ac:dyDescent="0.25">
      <c r="B70" s="22" t="s">
        <v>338</v>
      </c>
      <c r="C70" s="23" t="s">
        <v>339</v>
      </c>
      <c r="D70" s="24">
        <v>0.01</v>
      </c>
      <c r="E70" s="25" t="s">
        <v>162</v>
      </c>
      <c r="F70" s="24">
        <v>0.27</v>
      </c>
      <c r="G70" s="25" t="s">
        <v>162</v>
      </c>
      <c r="H70" s="24">
        <v>0.12</v>
      </c>
      <c r="I70" s="25" t="s">
        <v>162</v>
      </c>
      <c r="J70" s="26" t="s">
        <v>162</v>
      </c>
      <c r="K70" s="30" t="s">
        <v>162</v>
      </c>
    </row>
    <row r="71" spans="2:11" x14ac:dyDescent="0.25">
      <c r="B71" s="22" t="s">
        <v>340</v>
      </c>
      <c r="C71" s="23" t="s">
        <v>341</v>
      </c>
      <c r="D71" s="24">
        <v>0.15</v>
      </c>
      <c r="E71" s="25" t="s">
        <v>162</v>
      </c>
      <c r="F71" s="24">
        <v>3.9</v>
      </c>
      <c r="G71" s="25" t="s">
        <v>162</v>
      </c>
      <c r="H71" s="24">
        <v>1.8</v>
      </c>
      <c r="I71" s="25" t="s">
        <v>162</v>
      </c>
      <c r="J71" s="26" t="s">
        <v>162</v>
      </c>
      <c r="K71" s="30" t="s">
        <v>162</v>
      </c>
    </row>
    <row r="72" spans="2:11" x14ac:dyDescent="0.25">
      <c r="B72" s="22" t="s">
        <v>342</v>
      </c>
      <c r="C72" s="23" t="s">
        <v>343</v>
      </c>
      <c r="D72" s="24">
        <v>9.1E-4</v>
      </c>
      <c r="E72" s="25" t="s">
        <v>162</v>
      </c>
      <c r="F72" s="24">
        <v>2.4E-2</v>
      </c>
      <c r="G72" s="25" t="s">
        <v>162</v>
      </c>
      <c r="H72" s="24">
        <v>1.0999999999999999E-2</v>
      </c>
      <c r="I72" s="25" t="s">
        <v>162</v>
      </c>
      <c r="J72" s="26" t="s">
        <v>162</v>
      </c>
      <c r="K72" s="30" t="s">
        <v>162</v>
      </c>
    </row>
    <row r="73" spans="2:11" x14ac:dyDescent="0.25">
      <c r="B73" s="22" t="s">
        <v>344</v>
      </c>
      <c r="C73" s="23" t="s">
        <v>345</v>
      </c>
      <c r="D73" s="24" t="s">
        <v>162</v>
      </c>
      <c r="E73" s="25" t="s">
        <v>162</v>
      </c>
      <c r="F73" s="24" t="s">
        <v>162</v>
      </c>
      <c r="G73" s="25" t="s">
        <v>162</v>
      </c>
      <c r="H73" s="24" t="s">
        <v>162</v>
      </c>
      <c r="I73" s="25" t="s">
        <v>162</v>
      </c>
      <c r="J73" s="26">
        <v>10</v>
      </c>
      <c r="K73" s="30" t="s">
        <v>218</v>
      </c>
    </row>
    <row r="74" spans="2:11" x14ac:dyDescent="0.25">
      <c r="B74" s="22" t="s">
        <v>346</v>
      </c>
      <c r="C74" s="23" t="s">
        <v>347</v>
      </c>
      <c r="D74" s="24">
        <v>9.7999999999999997E-5</v>
      </c>
      <c r="E74" s="25">
        <v>0.2</v>
      </c>
      <c r="F74" s="24">
        <v>1E-3</v>
      </c>
      <c r="G74" s="25">
        <v>0.88</v>
      </c>
      <c r="H74" s="24">
        <v>2E-3</v>
      </c>
      <c r="I74" s="25">
        <v>0.88</v>
      </c>
      <c r="J74" s="26">
        <v>1.9</v>
      </c>
      <c r="K74" s="30" t="s">
        <v>218</v>
      </c>
    </row>
    <row r="75" spans="2:11" x14ac:dyDescent="0.25">
      <c r="B75" s="22" t="s">
        <v>348</v>
      </c>
      <c r="C75" s="23" t="s">
        <v>349</v>
      </c>
      <c r="D75" s="24">
        <v>9.0999999999999998E-2</v>
      </c>
      <c r="E75" s="25">
        <v>60</v>
      </c>
      <c r="F75" s="24">
        <v>2.4</v>
      </c>
      <c r="G75" s="25">
        <v>260</v>
      </c>
      <c r="H75" s="24">
        <v>1.1000000000000001</v>
      </c>
      <c r="I75" s="25">
        <v>260</v>
      </c>
      <c r="J75" s="26">
        <v>12000</v>
      </c>
      <c r="K75" s="30" t="s">
        <v>218</v>
      </c>
    </row>
    <row r="76" spans="2:11" x14ac:dyDescent="0.25">
      <c r="B76" s="22" t="s">
        <v>350</v>
      </c>
      <c r="C76" s="23" t="s">
        <v>351</v>
      </c>
      <c r="D76" s="24">
        <v>2.8999999999999998E-3</v>
      </c>
      <c r="E76" s="25" t="s">
        <v>162</v>
      </c>
      <c r="F76" s="24">
        <v>7.5999999999999998E-2</v>
      </c>
      <c r="G76" s="25" t="s">
        <v>162</v>
      </c>
      <c r="H76" s="24">
        <v>3.5000000000000003E-2</v>
      </c>
      <c r="I76" s="25" t="s">
        <v>162</v>
      </c>
      <c r="J76" s="26" t="s">
        <v>162</v>
      </c>
      <c r="K76" s="30" t="s">
        <v>162</v>
      </c>
    </row>
    <row r="77" spans="2:11" x14ac:dyDescent="0.25">
      <c r="B77" s="22" t="s">
        <v>125</v>
      </c>
      <c r="C77" s="23" t="s">
        <v>352</v>
      </c>
      <c r="D77" s="24">
        <v>0.63</v>
      </c>
      <c r="E77" s="25" t="s">
        <v>162</v>
      </c>
      <c r="F77" s="24">
        <v>16</v>
      </c>
      <c r="G77" s="25" t="s">
        <v>162</v>
      </c>
      <c r="H77" s="24">
        <v>7.5</v>
      </c>
      <c r="I77" s="25" t="s">
        <v>162</v>
      </c>
      <c r="J77" s="26" t="s">
        <v>162</v>
      </c>
      <c r="K77" s="30" t="s">
        <v>162</v>
      </c>
    </row>
    <row r="78" spans="2:11" x14ac:dyDescent="0.25">
      <c r="B78" s="22" t="s">
        <v>127</v>
      </c>
      <c r="C78" s="23" t="s">
        <v>353</v>
      </c>
      <c r="D78" s="24" t="s">
        <v>162</v>
      </c>
      <c r="E78" s="25" t="s">
        <v>162</v>
      </c>
      <c r="F78" s="24" t="s">
        <v>162</v>
      </c>
      <c r="G78" s="25" t="s">
        <v>162</v>
      </c>
      <c r="H78" s="24" t="s">
        <v>162</v>
      </c>
      <c r="I78" s="25" t="s">
        <v>162</v>
      </c>
      <c r="J78" s="26">
        <v>790</v>
      </c>
      <c r="K78" s="30" t="s">
        <v>218</v>
      </c>
    </row>
    <row r="79" spans="2:11" x14ac:dyDescent="0.25">
      <c r="B79" s="22" t="s">
        <v>354</v>
      </c>
      <c r="C79" s="23" t="s">
        <v>355</v>
      </c>
      <c r="D79" s="24">
        <v>59</v>
      </c>
      <c r="E79" s="25">
        <v>600</v>
      </c>
      <c r="F79" s="24">
        <v>620</v>
      </c>
      <c r="G79" s="25">
        <v>2600</v>
      </c>
      <c r="H79" s="24">
        <v>1200</v>
      </c>
      <c r="I79" s="25">
        <v>2600</v>
      </c>
      <c r="J79" s="26">
        <v>2100</v>
      </c>
      <c r="K79" s="30" t="s">
        <v>218</v>
      </c>
    </row>
    <row r="80" spans="2:11" x14ac:dyDescent="0.25">
      <c r="B80" s="22" t="s">
        <v>356</v>
      </c>
      <c r="C80" s="23" t="s">
        <v>357</v>
      </c>
      <c r="D80" s="24" t="s">
        <v>162</v>
      </c>
      <c r="E80" s="25">
        <v>4</v>
      </c>
      <c r="F80" s="24" t="s">
        <v>162</v>
      </c>
      <c r="G80" s="25">
        <v>18</v>
      </c>
      <c r="H80" s="24" t="s">
        <v>162</v>
      </c>
      <c r="I80" s="25">
        <v>18</v>
      </c>
      <c r="J80" s="26">
        <v>230</v>
      </c>
      <c r="K80" s="30" t="s">
        <v>218</v>
      </c>
    </row>
    <row r="81" spans="2:11" x14ac:dyDescent="0.25">
      <c r="B81" s="22" t="s">
        <v>358</v>
      </c>
      <c r="C81" s="23" t="s">
        <v>359</v>
      </c>
      <c r="D81" s="24">
        <v>0.25</v>
      </c>
      <c r="E81" s="25">
        <v>32</v>
      </c>
      <c r="F81" s="24">
        <v>6.5</v>
      </c>
      <c r="G81" s="25">
        <v>140</v>
      </c>
      <c r="H81" s="24">
        <v>3</v>
      </c>
      <c r="I81" s="25">
        <v>140</v>
      </c>
      <c r="J81" s="26">
        <v>36</v>
      </c>
      <c r="K81" s="30" t="s">
        <v>218</v>
      </c>
    </row>
    <row r="82" spans="2:11" x14ac:dyDescent="0.25">
      <c r="B82" s="22" t="s">
        <v>360</v>
      </c>
      <c r="C82" s="23" t="s">
        <v>361</v>
      </c>
      <c r="D82" s="24" t="s">
        <v>162</v>
      </c>
      <c r="E82" s="25">
        <v>0.54</v>
      </c>
      <c r="F82" s="24" t="s">
        <v>162</v>
      </c>
      <c r="G82" s="25">
        <v>2.4</v>
      </c>
      <c r="H82" s="24" t="s">
        <v>162</v>
      </c>
      <c r="I82" s="25">
        <v>2.4</v>
      </c>
      <c r="J82" s="26">
        <v>18</v>
      </c>
      <c r="K82" s="30" t="s">
        <v>227</v>
      </c>
    </row>
    <row r="83" spans="2:11" x14ac:dyDescent="0.25">
      <c r="B83" s="22" t="s">
        <v>362</v>
      </c>
      <c r="C83" s="23" t="s">
        <v>363</v>
      </c>
      <c r="D83" s="24">
        <v>2.2000000000000001E-4</v>
      </c>
      <c r="E83" s="25" t="s">
        <v>162</v>
      </c>
      <c r="F83" s="24">
        <v>5.7000000000000002E-3</v>
      </c>
      <c r="G83" s="25" t="s">
        <v>162</v>
      </c>
      <c r="H83" s="24">
        <v>2.5999999999999999E-3</v>
      </c>
      <c r="I83" s="25" t="s">
        <v>162</v>
      </c>
      <c r="J83" s="26" t="s">
        <v>162</v>
      </c>
      <c r="K83" s="30" t="s">
        <v>162</v>
      </c>
    </row>
    <row r="84" spans="2:11" x14ac:dyDescent="0.25">
      <c r="B84" s="22" t="s">
        <v>364</v>
      </c>
      <c r="C84" s="23" t="s">
        <v>365</v>
      </c>
      <c r="D84" s="24">
        <v>0.1</v>
      </c>
      <c r="E84" s="25">
        <v>5</v>
      </c>
      <c r="F84" s="24">
        <v>2.6</v>
      </c>
      <c r="G84" s="25">
        <v>22</v>
      </c>
      <c r="H84" s="24">
        <v>1.2</v>
      </c>
      <c r="I84" s="25">
        <v>22</v>
      </c>
      <c r="J84" s="26" t="s">
        <v>162</v>
      </c>
      <c r="K84" s="30" t="s">
        <v>218</v>
      </c>
    </row>
    <row r="85" spans="2:11" x14ac:dyDescent="0.25">
      <c r="B85" s="22" t="s">
        <v>366</v>
      </c>
      <c r="C85" s="23" t="s">
        <v>367</v>
      </c>
      <c r="D85" s="24" t="s">
        <v>162</v>
      </c>
      <c r="E85" s="25">
        <v>0.2</v>
      </c>
      <c r="F85" s="24" t="s">
        <v>162</v>
      </c>
      <c r="G85" s="25">
        <v>0.88</v>
      </c>
      <c r="H85" s="24" t="s">
        <v>162</v>
      </c>
      <c r="I85" s="25">
        <v>0.88</v>
      </c>
      <c r="J85" s="26" t="s">
        <v>162</v>
      </c>
      <c r="K85" s="30" t="s">
        <v>218</v>
      </c>
    </row>
    <row r="86" spans="2:11" x14ac:dyDescent="0.25">
      <c r="B86" s="22" t="s">
        <v>368</v>
      </c>
      <c r="C86" s="23" t="s">
        <v>369</v>
      </c>
      <c r="D86" s="24" t="s">
        <v>162</v>
      </c>
      <c r="E86" s="25">
        <v>0.1</v>
      </c>
      <c r="F86" s="24" t="s">
        <v>162</v>
      </c>
      <c r="G86" s="25">
        <v>0.44</v>
      </c>
      <c r="H86" s="24" t="s">
        <v>162</v>
      </c>
      <c r="I86" s="25">
        <v>0.44</v>
      </c>
      <c r="J86" s="26" t="s">
        <v>162</v>
      </c>
      <c r="K86" s="30" t="s">
        <v>218</v>
      </c>
    </row>
    <row r="87" spans="2:11" x14ac:dyDescent="0.25">
      <c r="B87" s="22" t="s">
        <v>370</v>
      </c>
      <c r="C87" s="23" t="s">
        <v>371</v>
      </c>
      <c r="D87" s="24" t="s">
        <v>162</v>
      </c>
      <c r="E87" s="25">
        <v>0.3</v>
      </c>
      <c r="F87" s="24" t="s">
        <v>162</v>
      </c>
      <c r="G87" s="25">
        <v>1.3</v>
      </c>
      <c r="H87" s="24" t="s">
        <v>162</v>
      </c>
      <c r="I87" s="25">
        <v>1.3</v>
      </c>
      <c r="J87" s="26" t="s">
        <v>162</v>
      </c>
      <c r="K87" s="30" t="s">
        <v>227</v>
      </c>
    </row>
    <row r="88" spans="2:11" x14ac:dyDescent="0.25">
      <c r="B88" s="22" t="s">
        <v>372</v>
      </c>
      <c r="C88" s="23" t="s">
        <v>373</v>
      </c>
      <c r="D88" s="24" t="s">
        <v>162</v>
      </c>
      <c r="E88" s="25">
        <v>40000</v>
      </c>
      <c r="F88" s="24" t="s">
        <v>162</v>
      </c>
      <c r="G88" s="25">
        <v>180000</v>
      </c>
      <c r="H88" s="24" t="s">
        <v>162</v>
      </c>
      <c r="I88" s="25">
        <v>180000</v>
      </c>
      <c r="J88" s="26" t="s">
        <v>162</v>
      </c>
      <c r="K88" s="30" t="s">
        <v>227</v>
      </c>
    </row>
    <row r="89" spans="2:11" x14ac:dyDescent="0.25">
      <c r="B89" s="22" t="s">
        <v>374</v>
      </c>
      <c r="C89" s="23" t="s">
        <v>375</v>
      </c>
      <c r="D89" s="24">
        <v>7.6999999999999996E-4</v>
      </c>
      <c r="E89" s="25" t="s">
        <v>162</v>
      </c>
      <c r="F89" s="24">
        <v>0.02</v>
      </c>
      <c r="G89" s="25" t="s">
        <v>162</v>
      </c>
      <c r="H89" s="24">
        <v>9.1999999999999998E-3</v>
      </c>
      <c r="I89" s="25" t="s">
        <v>162</v>
      </c>
      <c r="J89" s="26" t="s">
        <v>162</v>
      </c>
      <c r="K89" s="30" t="s">
        <v>162</v>
      </c>
    </row>
    <row r="90" spans="2:11" x14ac:dyDescent="0.25">
      <c r="B90" s="22" t="s">
        <v>376</v>
      </c>
      <c r="C90" s="23" t="s">
        <v>377</v>
      </c>
      <c r="D90" s="24" t="s">
        <v>162</v>
      </c>
      <c r="E90" s="25">
        <v>80</v>
      </c>
      <c r="F90" s="24" t="s">
        <v>162</v>
      </c>
      <c r="G90" s="25">
        <v>350</v>
      </c>
      <c r="H90" s="24" t="s">
        <v>162</v>
      </c>
      <c r="I90" s="25">
        <v>350</v>
      </c>
      <c r="J90" s="26" t="s">
        <v>162</v>
      </c>
      <c r="K90" s="30" t="s">
        <v>218</v>
      </c>
    </row>
    <row r="91" spans="2:11" x14ac:dyDescent="0.25">
      <c r="B91" s="22" t="s">
        <v>378</v>
      </c>
      <c r="C91" s="23" t="s">
        <v>379</v>
      </c>
      <c r="D91" s="24" t="s">
        <v>162</v>
      </c>
      <c r="E91" s="25" t="s">
        <v>162</v>
      </c>
      <c r="F91" s="24" t="s">
        <v>162</v>
      </c>
      <c r="G91" s="25" t="s">
        <v>162</v>
      </c>
      <c r="H91" s="24" t="s">
        <v>162</v>
      </c>
      <c r="I91" s="25" t="s">
        <v>162</v>
      </c>
      <c r="J91" s="26">
        <v>0.49</v>
      </c>
      <c r="K91" s="30" t="s">
        <v>218</v>
      </c>
    </row>
    <row r="92" spans="2:11" x14ac:dyDescent="0.25">
      <c r="B92" s="22" t="s">
        <v>380</v>
      </c>
      <c r="C92" s="23" t="s">
        <v>381</v>
      </c>
      <c r="D92" s="24">
        <v>1.0999999999999999E-2</v>
      </c>
      <c r="E92" s="25" t="s">
        <v>162</v>
      </c>
      <c r="F92" s="24">
        <v>0.28999999999999998</v>
      </c>
      <c r="G92" s="25" t="s">
        <v>162</v>
      </c>
      <c r="H92" s="24">
        <v>0.13</v>
      </c>
      <c r="I92" s="25" t="s">
        <v>162</v>
      </c>
      <c r="J92" s="26" t="s">
        <v>162</v>
      </c>
      <c r="K92" s="30" t="s">
        <v>162</v>
      </c>
    </row>
    <row r="93" spans="2:11" x14ac:dyDescent="0.25">
      <c r="B93" s="22" t="s">
        <v>382</v>
      </c>
      <c r="C93" s="23" t="s">
        <v>383</v>
      </c>
      <c r="D93" s="24">
        <v>0.2</v>
      </c>
      <c r="E93" s="25">
        <v>30</v>
      </c>
      <c r="F93" s="24">
        <v>5.2</v>
      </c>
      <c r="G93" s="25">
        <v>130</v>
      </c>
      <c r="H93" s="24">
        <v>2.4</v>
      </c>
      <c r="I93" s="25">
        <v>130</v>
      </c>
      <c r="J93" s="26">
        <v>7200</v>
      </c>
      <c r="K93" s="30" t="s">
        <v>218</v>
      </c>
    </row>
    <row r="94" spans="2:11" x14ac:dyDescent="0.25">
      <c r="B94" s="22" t="s">
        <v>384</v>
      </c>
      <c r="C94" s="23" t="s">
        <v>385</v>
      </c>
      <c r="D94" s="24">
        <v>4.4999999999999997E-3</v>
      </c>
      <c r="E94" s="25" t="s">
        <v>162</v>
      </c>
      <c r="F94" s="24">
        <v>0.12</v>
      </c>
      <c r="G94" s="25" t="s">
        <v>162</v>
      </c>
      <c r="H94" s="24">
        <v>5.5E-2</v>
      </c>
      <c r="I94" s="25" t="s">
        <v>162</v>
      </c>
      <c r="J94" s="26" t="s">
        <v>162</v>
      </c>
      <c r="K94" s="30" t="s">
        <v>162</v>
      </c>
    </row>
    <row r="95" spans="2:11" x14ac:dyDescent="0.25">
      <c r="B95" s="22" t="s">
        <v>386</v>
      </c>
      <c r="C95" s="23" t="s">
        <v>387</v>
      </c>
      <c r="D95" s="24">
        <v>7.0999999999999998E-6</v>
      </c>
      <c r="E95" s="25" t="s">
        <v>162</v>
      </c>
      <c r="F95" s="24">
        <v>1.9000000000000001E-4</v>
      </c>
      <c r="G95" s="25" t="s">
        <v>162</v>
      </c>
      <c r="H95" s="24">
        <v>8.6000000000000003E-5</v>
      </c>
      <c r="I95" s="25" t="s">
        <v>162</v>
      </c>
      <c r="J95" s="26" t="s">
        <v>162</v>
      </c>
      <c r="K95" s="30" t="s">
        <v>162</v>
      </c>
    </row>
    <row r="96" spans="2:11" x14ac:dyDescent="0.25">
      <c r="B96" s="22" t="s">
        <v>388</v>
      </c>
      <c r="C96" s="23" t="s">
        <v>389</v>
      </c>
      <c r="D96" s="24">
        <v>7.0999999999999998E-6</v>
      </c>
      <c r="E96" s="25" t="s">
        <v>162</v>
      </c>
      <c r="F96" s="24">
        <v>1.9000000000000001E-4</v>
      </c>
      <c r="G96" s="25" t="s">
        <v>162</v>
      </c>
      <c r="H96" s="24">
        <v>8.6000000000000003E-5</v>
      </c>
      <c r="I96" s="25" t="s">
        <v>162</v>
      </c>
      <c r="J96" s="26" t="s">
        <v>162</v>
      </c>
      <c r="K96" s="30" t="s">
        <v>162</v>
      </c>
    </row>
    <row r="97" spans="2:11" x14ac:dyDescent="0.25">
      <c r="B97" s="22" t="s">
        <v>390</v>
      </c>
      <c r="C97" s="23" t="s">
        <v>391</v>
      </c>
      <c r="D97" s="24">
        <v>7.0999999999999998E-6</v>
      </c>
      <c r="E97" s="25" t="s">
        <v>162</v>
      </c>
      <c r="F97" s="24">
        <v>1.9000000000000001E-4</v>
      </c>
      <c r="G97" s="25" t="s">
        <v>162</v>
      </c>
      <c r="H97" s="24">
        <v>8.6000000000000003E-5</v>
      </c>
      <c r="I97" s="25" t="s">
        <v>162</v>
      </c>
      <c r="J97" s="26" t="s">
        <v>162</v>
      </c>
      <c r="K97" s="30" t="s">
        <v>162</v>
      </c>
    </row>
    <row r="98" spans="2:11" x14ac:dyDescent="0.25">
      <c r="B98" s="22" t="s">
        <v>392</v>
      </c>
      <c r="C98" s="23" t="s">
        <v>393</v>
      </c>
      <c r="D98" s="24" t="s">
        <v>162</v>
      </c>
      <c r="E98" s="25" t="s">
        <v>162</v>
      </c>
      <c r="F98" s="24" t="s">
        <v>162</v>
      </c>
      <c r="G98" s="25" t="s">
        <v>162</v>
      </c>
      <c r="H98" s="24" t="s">
        <v>162</v>
      </c>
      <c r="I98" s="25" t="s">
        <v>162</v>
      </c>
      <c r="J98" s="26">
        <v>6</v>
      </c>
      <c r="K98" s="30" t="s">
        <v>218</v>
      </c>
    </row>
    <row r="99" spans="2:11" x14ac:dyDescent="0.25">
      <c r="B99" s="22" t="s">
        <v>394</v>
      </c>
      <c r="C99" s="23" t="s">
        <v>395</v>
      </c>
      <c r="D99" s="24">
        <v>4.2999999999999997E-2</v>
      </c>
      <c r="E99" s="25">
        <v>3</v>
      </c>
      <c r="F99" s="24">
        <v>1.1000000000000001</v>
      </c>
      <c r="G99" s="25">
        <v>13</v>
      </c>
      <c r="H99" s="24">
        <v>0.52</v>
      </c>
      <c r="I99" s="25">
        <v>13</v>
      </c>
      <c r="J99" s="26">
        <v>1300</v>
      </c>
      <c r="K99" s="30" t="s">
        <v>218</v>
      </c>
    </row>
    <row r="100" spans="2:11" x14ac:dyDescent="0.25">
      <c r="B100" s="22" t="s">
        <v>396</v>
      </c>
      <c r="C100" s="23" t="s">
        <v>397</v>
      </c>
      <c r="D100" s="24" t="s">
        <v>162</v>
      </c>
      <c r="E100" s="25">
        <v>20</v>
      </c>
      <c r="F100" s="24" t="s">
        <v>162</v>
      </c>
      <c r="G100" s="25">
        <v>88</v>
      </c>
      <c r="H100" s="24" t="s">
        <v>162</v>
      </c>
      <c r="I100" s="25">
        <v>88</v>
      </c>
      <c r="J100" s="26" t="s">
        <v>162</v>
      </c>
      <c r="K100" s="30" t="s">
        <v>227</v>
      </c>
    </row>
    <row r="101" spans="2:11" x14ac:dyDescent="0.25">
      <c r="B101" s="22" t="s">
        <v>398</v>
      </c>
      <c r="C101" s="23" t="s">
        <v>399</v>
      </c>
      <c r="D101" s="24" t="s">
        <v>162</v>
      </c>
      <c r="E101" s="25">
        <v>8</v>
      </c>
      <c r="F101" s="24" t="s">
        <v>162</v>
      </c>
      <c r="G101" s="25">
        <v>35</v>
      </c>
      <c r="H101" s="24" t="s">
        <v>162</v>
      </c>
      <c r="I101" s="25">
        <v>35</v>
      </c>
      <c r="J101" s="26" t="s">
        <v>162</v>
      </c>
      <c r="K101" s="30" t="s">
        <v>218</v>
      </c>
    </row>
    <row r="102" spans="2:11" x14ac:dyDescent="0.25">
      <c r="B102" s="22" t="s">
        <v>62</v>
      </c>
      <c r="C102" s="23" t="s">
        <v>63</v>
      </c>
      <c r="D102" s="24">
        <v>0.4</v>
      </c>
      <c r="E102" s="25">
        <v>260</v>
      </c>
      <c r="F102" s="24">
        <v>10</v>
      </c>
      <c r="G102" s="25">
        <v>1100</v>
      </c>
      <c r="H102" s="24">
        <v>4.8</v>
      </c>
      <c r="I102" s="25">
        <v>1100</v>
      </c>
      <c r="J102" s="26">
        <v>22000</v>
      </c>
      <c r="K102" s="30" t="s">
        <v>218</v>
      </c>
    </row>
    <row r="103" spans="2:11" x14ac:dyDescent="0.25">
      <c r="B103" s="22" t="s">
        <v>117</v>
      </c>
      <c r="C103" s="23" t="s">
        <v>400</v>
      </c>
      <c r="D103" s="24">
        <v>1.6999999999999999E-3</v>
      </c>
      <c r="E103" s="25">
        <v>9</v>
      </c>
      <c r="F103" s="24">
        <v>4.2999999999999997E-2</v>
      </c>
      <c r="G103" s="25">
        <v>40</v>
      </c>
      <c r="H103" s="24">
        <v>0.02</v>
      </c>
      <c r="I103" s="25">
        <v>40</v>
      </c>
      <c r="J103" s="26" t="s">
        <v>162</v>
      </c>
      <c r="K103" s="30" t="s">
        <v>218</v>
      </c>
    </row>
    <row r="104" spans="2:11" x14ac:dyDescent="0.25">
      <c r="B104" s="22" t="s">
        <v>119</v>
      </c>
      <c r="C104" s="23" t="s">
        <v>401</v>
      </c>
      <c r="D104" s="24">
        <v>3.7999999999999999E-2</v>
      </c>
      <c r="E104" s="25">
        <v>7</v>
      </c>
      <c r="F104" s="24">
        <v>1</v>
      </c>
      <c r="G104" s="25">
        <v>31</v>
      </c>
      <c r="H104" s="24">
        <v>0.46</v>
      </c>
      <c r="I104" s="25">
        <v>31</v>
      </c>
      <c r="J104" s="26" t="s">
        <v>162</v>
      </c>
      <c r="K104" s="30" t="s">
        <v>218</v>
      </c>
    </row>
    <row r="105" spans="2:11" x14ac:dyDescent="0.25">
      <c r="B105" s="22" t="s">
        <v>402</v>
      </c>
      <c r="C105" s="23" t="s">
        <v>403</v>
      </c>
      <c r="D105" s="24" t="s">
        <v>162</v>
      </c>
      <c r="E105" s="25">
        <v>400</v>
      </c>
      <c r="F105" s="24" t="s">
        <v>162</v>
      </c>
      <c r="G105" s="25">
        <v>1800</v>
      </c>
      <c r="H105" s="24" t="s">
        <v>162</v>
      </c>
      <c r="I105" s="25">
        <v>1800</v>
      </c>
      <c r="J105" s="26">
        <v>2000</v>
      </c>
      <c r="K105" s="30" t="s">
        <v>218</v>
      </c>
    </row>
    <row r="106" spans="2:11" x14ac:dyDescent="0.25">
      <c r="B106" s="22" t="s">
        <v>404</v>
      </c>
      <c r="C106" s="23" t="s">
        <v>405</v>
      </c>
      <c r="D106" s="24" t="s">
        <v>162</v>
      </c>
      <c r="E106" s="25">
        <v>82</v>
      </c>
      <c r="F106" s="24" t="s">
        <v>162</v>
      </c>
      <c r="G106" s="25">
        <v>360</v>
      </c>
      <c r="H106" s="24" t="s">
        <v>162</v>
      </c>
      <c r="I106" s="25">
        <v>360</v>
      </c>
      <c r="J106" s="26">
        <v>29000</v>
      </c>
      <c r="K106" s="30" t="s">
        <v>218</v>
      </c>
    </row>
    <row r="107" spans="2:11" x14ac:dyDescent="0.25">
      <c r="B107" s="22" t="s">
        <v>406</v>
      </c>
      <c r="C107" s="23" t="s">
        <v>407</v>
      </c>
      <c r="D107" s="24" t="s">
        <v>162</v>
      </c>
      <c r="E107" s="25">
        <v>70</v>
      </c>
      <c r="F107" s="24" t="s">
        <v>162</v>
      </c>
      <c r="G107" s="25">
        <v>310</v>
      </c>
      <c r="H107" s="24" t="s">
        <v>162</v>
      </c>
      <c r="I107" s="25">
        <v>310</v>
      </c>
      <c r="J107" s="26">
        <v>370</v>
      </c>
      <c r="K107" s="30" t="s">
        <v>218</v>
      </c>
    </row>
    <row r="108" spans="2:11" x14ac:dyDescent="0.25">
      <c r="B108" s="22" t="s">
        <v>408</v>
      </c>
      <c r="C108" s="23" t="s">
        <v>409</v>
      </c>
      <c r="D108" s="24" t="s">
        <v>162</v>
      </c>
      <c r="E108" s="25">
        <v>60</v>
      </c>
      <c r="F108" s="24" t="s">
        <v>162</v>
      </c>
      <c r="G108" s="25">
        <v>260</v>
      </c>
      <c r="H108" s="24" t="s">
        <v>162</v>
      </c>
      <c r="I108" s="25">
        <v>260</v>
      </c>
      <c r="J108" s="26">
        <v>140</v>
      </c>
      <c r="K108" s="30" t="s">
        <v>218</v>
      </c>
    </row>
    <row r="109" spans="2:11" x14ac:dyDescent="0.25">
      <c r="B109" s="22" t="s">
        <v>410</v>
      </c>
      <c r="C109" s="23" t="s">
        <v>411</v>
      </c>
      <c r="D109" s="24" t="s">
        <v>162</v>
      </c>
      <c r="E109" s="25">
        <v>60</v>
      </c>
      <c r="F109" s="24" t="s">
        <v>162</v>
      </c>
      <c r="G109" s="25">
        <v>260</v>
      </c>
      <c r="H109" s="24" t="s">
        <v>162</v>
      </c>
      <c r="I109" s="25">
        <v>260</v>
      </c>
      <c r="J109" s="26">
        <v>93</v>
      </c>
      <c r="K109" s="30" t="s">
        <v>218</v>
      </c>
    </row>
    <row r="110" spans="2:11" x14ac:dyDescent="0.25">
      <c r="B110" s="22" t="s">
        <v>412</v>
      </c>
      <c r="C110" s="23" t="s">
        <v>413</v>
      </c>
      <c r="D110" s="24" t="s">
        <v>162</v>
      </c>
      <c r="E110" s="25">
        <v>1</v>
      </c>
      <c r="F110" s="24" t="s">
        <v>162</v>
      </c>
      <c r="G110" s="25">
        <v>4.4000000000000004</v>
      </c>
      <c r="H110" s="24" t="s">
        <v>162</v>
      </c>
      <c r="I110" s="25">
        <v>4.4000000000000004</v>
      </c>
      <c r="J110" s="26" t="s">
        <v>162</v>
      </c>
      <c r="K110" s="30" t="s">
        <v>218</v>
      </c>
    </row>
    <row r="111" spans="2:11" x14ac:dyDescent="0.25">
      <c r="B111" s="22" t="s">
        <v>414</v>
      </c>
      <c r="C111" s="23" t="s">
        <v>415</v>
      </c>
      <c r="D111" s="24">
        <v>2.0000000000000001E-4</v>
      </c>
      <c r="E111" s="25">
        <v>30</v>
      </c>
      <c r="F111" s="24">
        <v>2.0999999999999999E-3</v>
      </c>
      <c r="G111" s="25">
        <v>130</v>
      </c>
      <c r="H111" s="24">
        <v>4.0000000000000001E-3</v>
      </c>
      <c r="I111" s="25">
        <v>130</v>
      </c>
      <c r="J111" s="26">
        <v>160</v>
      </c>
      <c r="K111" s="30" t="s">
        <v>218</v>
      </c>
    </row>
    <row r="112" spans="2:11" x14ac:dyDescent="0.25">
      <c r="B112" s="22" t="s">
        <v>416</v>
      </c>
      <c r="C112" s="23" t="s">
        <v>417</v>
      </c>
      <c r="D112" s="24">
        <v>7.6999999999999999E-2</v>
      </c>
      <c r="E112" s="25" t="s">
        <v>162</v>
      </c>
      <c r="F112" s="24">
        <v>2</v>
      </c>
      <c r="G112" s="25" t="s">
        <v>162</v>
      </c>
      <c r="H112" s="24">
        <v>0.92</v>
      </c>
      <c r="I112" s="25" t="s">
        <v>162</v>
      </c>
      <c r="J112" s="26" t="s">
        <v>162</v>
      </c>
      <c r="K112" s="30" t="s">
        <v>162</v>
      </c>
    </row>
    <row r="113" spans="2:11" x14ac:dyDescent="0.25">
      <c r="B113" s="22" t="s">
        <v>418</v>
      </c>
      <c r="C113" s="23" t="s">
        <v>419</v>
      </c>
      <c r="D113" s="24" t="s">
        <v>162</v>
      </c>
      <c r="E113" s="25">
        <v>2.2999999999999998</v>
      </c>
      <c r="F113" s="24" t="s">
        <v>162</v>
      </c>
      <c r="G113" s="25">
        <v>20</v>
      </c>
      <c r="H113" s="24" t="s">
        <v>162</v>
      </c>
      <c r="I113" s="25">
        <v>20</v>
      </c>
      <c r="J113" s="26">
        <v>240</v>
      </c>
      <c r="K113" s="30" t="s">
        <v>218</v>
      </c>
    </row>
    <row r="114" spans="2:11" x14ac:dyDescent="0.25">
      <c r="B114" s="22" t="s">
        <v>420</v>
      </c>
      <c r="C114" s="23" t="s">
        <v>421</v>
      </c>
      <c r="D114" s="24" t="s">
        <v>162</v>
      </c>
      <c r="E114" s="25" t="s">
        <v>162</v>
      </c>
      <c r="F114" s="24" t="s">
        <v>162</v>
      </c>
      <c r="G114" s="25" t="s">
        <v>162</v>
      </c>
      <c r="H114" s="24" t="s">
        <v>162</v>
      </c>
      <c r="I114" s="25" t="s">
        <v>162</v>
      </c>
      <c r="J114" s="26">
        <v>16</v>
      </c>
      <c r="K114" s="30" t="s">
        <v>218</v>
      </c>
    </row>
    <row r="115" spans="2:11" x14ac:dyDescent="0.25">
      <c r="B115" s="22" t="s">
        <v>422</v>
      </c>
      <c r="C115" s="23" t="s">
        <v>423</v>
      </c>
      <c r="D115" s="24">
        <v>0.17</v>
      </c>
      <c r="E115" s="25">
        <v>9</v>
      </c>
      <c r="F115" s="24">
        <v>4.3</v>
      </c>
      <c r="G115" s="25">
        <v>40</v>
      </c>
      <c r="H115" s="24">
        <v>2</v>
      </c>
      <c r="I115" s="25">
        <v>40</v>
      </c>
      <c r="J115" s="26">
        <v>49</v>
      </c>
      <c r="K115" s="30" t="s">
        <v>218</v>
      </c>
    </row>
    <row r="116" spans="2:11" x14ac:dyDescent="0.25">
      <c r="B116" s="22" t="s">
        <v>424</v>
      </c>
      <c r="C116" s="23" t="s">
        <v>425</v>
      </c>
      <c r="D116" s="24" t="s">
        <v>162</v>
      </c>
      <c r="E116" s="25">
        <v>0.08</v>
      </c>
      <c r="F116" s="24" t="s">
        <v>162</v>
      </c>
      <c r="G116" s="25">
        <v>0.35</v>
      </c>
      <c r="H116" s="24" t="s">
        <v>162</v>
      </c>
      <c r="I116" s="25">
        <v>0.35</v>
      </c>
      <c r="J116" s="26">
        <v>4.0999999999999996</v>
      </c>
      <c r="K116" s="30" t="s">
        <v>227</v>
      </c>
    </row>
    <row r="117" spans="2:11" x14ac:dyDescent="0.25">
      <c r="B117" s="22" t="s">
        <v>426</v>
      </c>
      <c r="C117" s="23" t="s">
        <v>427</v>
      </c>
      <c r="D117" s="24">
        <v>7.6999999999999996E-4</v>
      </c>
      <c r="E117" s="25" t="s">
        <v>162</v>
      </c>
      <c r="F117" s="24">
        <v>0.02</v>
      </c>
      <c r="G117" s="25" t="s">
        <v>162</v>
      </c>
      <c r="H117" s="24">
        <v>9.1999999999999998E-3</v>
      </c>
      <c r="I117" s="25" t="s">
        <v>162</v>
      </c>
      <c r="J117" s="26" t="s">
        <v>162</v>
      </c>
      <c r="K117" s="30" t="s">
        <v>162</v>
      </c>
    </row>
    <row r="118" spans="2:11" x14ac:dyDescent="0.25">
      <c r="B118" s="22" t="s">
        <v>428</v>
      </c>
      <c r="C118" s="23" t="s">
        <v>429</v>
      </c>
      <c r="D118" s="24">
        <v>3.8000000000000002E-4</v>
      </c>
      <c r="E118" s="25" t="s">
        <v>162</v>
      </c>
      <c r="F118" s="24">
        <v>0.01</v>
      </c>
      <c r="G118" s="25" t="s">
        <v>162</v>
      </c>
      <c r="H118" s="24">
        <v>4.5999999999999999E-3</v>
      </c>
      <c r="I118" s="25" t="s">
        <v>162</v>
      </c>
      <c r="J118" s="26" t="s">
        <v>162</v>
      </c>
      <c r="K118" s="30" t="s">
        <v>162</v>
      </c>
    </row>
    <row r="119" spans="2:11" x14ac:dyDescent="0.25">
      <c r="B119" s="22" t="s">
        <v>430</v>
      </c>
      <c r="C119" s="23" t="s">
        <v>431</v>
      </c>
      <c r="D119" s="24">
        <v>2E-3</v>
      </c>
      <c r="E119" s="25" t="s">
        <v>162</v>
      </c>
      <c r="F119" s="24">
        <v>5.0999999999999997E-2</v>
      </c>
      <c r="G119" s="25" t="s">
        <v>162</v>
      </c>
      <c r="H119" s="24">
        <v>2.4E-2</v>
      </c>
      <c r="I119" s="25" t="s">
        <v>162</v>
      </c>
      <c r="J119" s="26" t="s">
        <v>162</v>
      </c>
      <c r="K119" s="30" t="s">
        <v>162</v>
      </c>
    </row>
    <row r="120" spans="2:11" x14ac:dyDescent="0.25">
      <c r="B120" s="22" t="s">
        <v>432</v>
      </c>
      <c r="C120" s="23" t="s">
        <v>433</v>
      </c>
      <c r="D120" s="24">
        <v>4.4999999999999998E-2</v>
      </c>
      <c r="E120" s="25" t="s">
        <v>162</v>
      </c>
      <c r="F120" s="24">
        <v>1.2</v>
      </c>
      <c r="G120" s="25" t="s">
        <v>162</v>
      </c>
      <c r="H120" s="24">
        <v>0.55000000000000004</v>
      </c>
      <c r="I120" s="25" t="s">
        <v>162</v>
      </c>
      <c r="J120" s="26" t="s">
        <v>162</v>
      </c>
      <c r="K120" s="30" t="s">
        <v>162</v>
      </c>
    </row>
    <row r="121" spans="2:11" ht="30" x14ac:dyDescent="0.25">
      <c r="B121" s="22" t="s">
        <v>434</v>
      </c>
      <c r="C121" s="23" t="s">
        <v>435</v>
      </c>
      <c r="D121" s="24">
        <v>1.7000000000000001E-4</v>
      </c>
      <c r="E121" s="25" t="s">
        <v>162</v>
      </c>
      <c r="F121" s="24">
        <v>1.7999999999999999E-2</v>
      </c>
      <c r="G121" s="25" t="s">
        <v>162</v>
      </c>
      <c r="H121" s="24">
        <v>8.3999999999999995E-3</v>
      </c>
      <c r="I121" s="25" t="s">
        <v>162</v>
      </c>
      <c r="J121" s="26" t="s">
        <v>162</v>
      </c>
      <c r="K121" s="30" t="s">
        <v>162</v>
      </c>
    </row>
    <row r="122" spans="2:11" x14ac:dyDescent="0.25">
      <c r="B122" s="22" t="s">
        <v>436</v>
      </c>
      <c r="C122" s="23" t="s">
        <v>437</v>
      </c>
      <c r="D122" s="24">
        <v>1.7000000000000001E-4</v>
      </c>
      <c r="E122" s="25" t="s">
        <v>162</v>
      </c>
      <c r="F122" s="24">
        <v>1.7999999999999999E-2</v>
      </c>
      <c r="G122" s="25" t="s">
        <v>162</v>
      </c>
      <c r="H122" s="24">
        <v>8.3999999999999995E-3</v>
      </c>
      <c r="I122" s="25" t="s">
        <v>162</v>
      </c>
      <c r="J122" s="26" t="s">
        <v>162</v>
      </c>
      <c r="K122" s="30" t="s">
        <v>162</v>
      </c>
    </row>
    <row r="123" spans="2:11" x14ac:dyDescent="0.25">
      <c r="B123" s="22" t="s">
        <v>438</v>
      </c>
      <c r="C123" s="23" t="s">
        <v>439</v>
      </c>
      <c r="D123" s="24">
        <v>1.7000000000000001E-4</v>
      </c>
      <c r="E123" s="25" t="s">
        <v>162</v>
      </c>
      <c r="F123" s="24">
        <v>1.7999999999999999E-2</v>
      </c>
      <c r="G123" s="25" t="s">
        <v>162</v>
      </c>
      <c r="H123" s="24">
        <v>8.3999999999999995E-3</v>
      </c>
      <c r="I123" s="25" t="s">
        <v>162</v>
      </c>
      <c r="J123" s="26" t="s">
        <v>162</v>
      </c>
      <c r="K123" s="30" t="s">
        <v>162</v>
      </c>
    </row>
    <row r="124" spans="2:11" x14ac:dyDescent="0.25">
      <c r="B124" s="22" t="s">
        <v>440</v>
      </c>
      <c r="C124" s="23" t="s">
        <v>441</v>
      </c>
      <c r="D124" s="24">
        <v>5.9999999999999995E-4</v>
      </c>
      <c r="E124" s="25" t="s">
        <v>162</v>
      </c>
      <c r="F124" s="24">
        <v>6.5000000000000002E-2</v>
      </c>
      <c r="G124" s="25" t="s">
        <v>162</v>
      </c>
      <c r="H124" s="24">
        <v>0.03</v>
      </c>
      <c r="I124" s="25" t="s">
        <v>162</v>
      </c>
      <c r="J124" s="26" t="s">
        <v>162</v>
      </c>
      <c r="K124" s="30" t="s">
        <v>162</v>
      </c>
    </row>
    <row r="125" spans="2:11" x14ac:dyDescent="0.25">
      <c r="B125" s="22" t="s">
        <v>442</v>
      </c>
      <c r="C125" s="23" t="s">
        <v>443</v>
      </c>
      <c r="D125" s="24" t="s">
        <v>162</v>
      </c>
      <c r="E125" s="25">
        <v>0.2</v>
      </c>
      <c r="F125" s="24" t="s">
        <v>162</v>
      </c>
      <c r="G125" s="25">
        <v>0.88</v>
      </c>
      <c r="H125" s="24" t="s">
        <v>162</v>
      </c>
      <c r="I125" s="25">
        <v>0.88</v>
      </c>
      <c r="J125" s="26">
        <v>110</v>
      </c>
      <c r="K125" s="30" t="s">
        <v>218</v>
      </c>
    </row>
    <row r="126" spans="2:11" x14ac:dyDescent="0.25">
      <c r="B126" s="22" t="s">
        <v>444</v>
      </c>
      <c r="C126" s="23" t="s">
        <v>445</v>
      </c>
      <c r="D126" s="24" t="s">
        <v>162</v>
      </c>
      <c r="E126" s="25">
        <v>30</v>
      </c>
      <c r="F126" s="24" t="s">
        <v>162</v>
      </c>
      <c r="G126" s="25">
        <v>130</v>
      </c>
      <c r="H126" s="24" t="s">
        <v>162</v>
      </c>
      <c r="I126" s="25">
        <v>130</v>
      </c>
      <c r="J126" s="26">
        <v>58000</v>
      </c>
      <c r="K126" s="30" t="s">
        <v>218</v>
      </c>
    </row>
    <row r="127" spans="2:11" x14ac:dyDescent="0.25">
      <c r="B127" s="22" t="s">
        <v>446</v>
      </c>
      <c r="C127" s="23" t="s">
        <v>447</v>
      </c>
      <c r="D127" s="24" t="s">
        <v>162</v>
      </c>
      <c r="E127" s="25">
        <v>6.9000000000000006E-2</v>
      </c>
      <c r="F127" s="24" t="s">
        <v>162</v>
      </c>
      <c r="G127" s="25">
        <v>0.3</v>
      </c>
      <c r="H127" s="24" t="s">
        <v>162</v>
      </c>
      <c r="I127" s="25">
        <v>0.3</v>
      </c>
      <c r="J127" s="26">
        <v>0.21</v>
      </c>
      <c r="K127" s="30" t="s">
        <v>227</v>
      </c>
    </row>
    <row r="128" spans="2:11" x14ac:dyDescent="0.25">
      <c r="B128" s="22" t="s">
        <v>448</v>
      </c>
      <c r="C128" s="23" t="s">
        <v>449</v>
      </c>
      <c r="D128" s="24" t="s">
        <v>162</v>
      </c>
      <c r="E128" s="25">
        <v>700</v>
      </c>
      <c r="F128" s="24" t="s">
        <v>162</v>
      </c>
      <c r="G128" s="25">
        <v>3100</v>
      </c>
      <c r="H128" s="24" t="s">
        <v>162</v>
      </c>
      <c r="I128" s="25">
        <v>3100</v>
      </c>
      <c r="J128" s="26" t="s">
        <v>162</v>
      </c>
      <c r="K128" s="30" t="s">
        <v>218</v>
      </c>
    </row>
    <row r="129" spans="2:11" x14ac:dyDescent="0.25">
      <c r="B129" s="22" t="s">
        <v>450</v>
      </c>
      <c r="C129" s="23" t="s">
        <v>451</v>
      </c>
      <c r="D129" s="24">
        <v>2.0000000000000001E-4</v>
      </c>
      <c r="E129" s="25">
        <v>0.03</v>
      </c>
      <c r="F129" s="24">
        <v>5.3E-3</v>
      </c>
      <c r="G129" s="25">
        <v>0.13</v>
      </c>
      <c r="H129" s="24">
        <v>2.3999999999999998E-3</v>
      </c>
      <c r="I129" s="25">
        <v>0.13</v>
      </c>
      <c r="J129" s="26">
        <v>5.2</v>
      </c>
      <c r="K129" s="30" t="s">
        <v>218</v>
      </c>
    </row>
    <row r="130" spans="2:11" x14ac:dyDescent="0.25">
      <c r="B130" s="22" t="s">
        <v>452</v>
      </c>
      <c r="C130" s="23" t="s">
        <v>453</v>
      </c>
      <c r="D130" s="24" t="s">
        <v>162</v>
      </c>
      <c r="E130" s="25">
        <v>20</v>
      </c>
      <c r="F130" s="24" t="s">
        <v>162</v>
      </c>
      <c r="G130" s="25">
        <v>88</v>
      </c>
      <c r="H130" s="24" t="s">
        <v>162</v>
      </c>
      <c r="I130" s="25">
        <v>88</v>
      </c>
      <c r="J130" s="26">
        <v>2100</v>
      </c>
      <c r="K130" s="30" t="s">
        <v>218</v>
      </c>
    </row>
    <row r="131" spans="2:11" x14ac:dyDescent="0.25">
      <c r="B131" s="22" t="s">
        <v>454</v>
      </c>
      <c r="C131" s="23" t="s">
        <v>455</v>
      </c>
      <c r="D131" s="24" t="s">
        <v>162</v>
      </c>
      <c r="E131" s="25">
        <v>2.1</v>
      </c>
      <c r="F131" s="24" t="s">
        <v>162</v>
      </c>
      <c r="G131" s="25">
        <v>19</v>
      </c>
      <c r="H131" s="24" t="s">
        <v>162</v>
      </c>
      <c r="I131" s="25">
        <v>19</v>
      </c>
      <c r="J131" s="26">
        <v>16</v>
      </c>
      <c r="K131" s="30" t="s">
        <v>218</v>
      </c>
    </row>
    <row r="132" spans="2:11" x14ac:dyDescent="0.25">
      <c r="B132" s="22" t="s">
        <v>456</v>
      </c>
      <c r="C132" s="23" t="s">
        <v>457</v>
      </c>
      <c r="D132" s="24" t="s">
        <v>162</v>
      </c>
      <c r="E132" s="25">
        <v>2</v>
      </c>
      <c r="F132" s="24" t="s">
        <v>162</v>
      </c>
      <c r="G132" s="25">
        <v>8.8000000000000007</v>
      </c>
      <c r="H132" s="24" t="s">
        <v>162</v>
      </c>
      <c r="I132" s="25">
        <v>8.8000000000000007</v>
      </c>
      <c r="J132" s="26">
        <v>98</v>
      </c>
      <c r="K132" s="30" t="s">
        <v>218</v>
      </c>
    </row>
    <row r="133" spans="2:11" x14ac:dyDescent="0.25">
      <c r="B133" s="22" t="s">
        <v>458</v>
      </c>
      <c r="C133" s="23" t="s">
        <v>459</v>
      </c>
      <c r="D133" s="24" t="s">
        <v>162</v>
      </c>
      <c r="E133" s="25">
        <v>2000</v>
      </c>
      <c r="F133" s="24" t="s">
        <v>162</v>
      </c>
      <c r="G133" s="25">
        <v>8800</v>
      </c>
      <c r="H133" s="24" t="s">
        <v>162</v>
      </c>
      <c r="I133" s="25">
        <v>8800</v>
      </c>
      <c r="J133" s="26" t="s">
        <v>162</v>
      </c>
      <c r="K133" s="30" t="s">
        <v>218</v>
      </c>
    </row>
    <row r="134" spans="2:11" x14ac:dyDescent="0.25">
      <c r="B134" s="22" t="s">
        <v>460</v>
      </c>
      <c r="C134" s="23" t="s">
        <v>461</v>
      </c>
      <c r="D134" s="24" t="s">
        <v>162</v>
      </c>
      <c r="E134" s="25">
        <v>200</v>
      </c>
      <c r="F134" s="24" t="s">
        <v>162</v>
      </c>
      <c r="G134" s="25">
        <v>880</v>
      </c>
      <c r="H134" s="24" t="s">
        <v>162</v>
      </c>
      <c r="I134" s="25">
        <v>880</v>
      </c>
      <c r="J134" s="26">
        <v>3200</v>
      </c>
      <c r="K134" s="30" t="s">
        <v>218</v>
      </c>
    </row>
    <row r="135" spans="2:11" x14ac:dyDescent="0.25">
      <c r="B135" s="22" t="s">
        <v>64</v>
      </c>
      <c r="C135" s="23" t="s">
        <v>462</v>
      </c>
      <c r="D135" s="24" t="s">
        <v>162</v>
      </c>
      <c r="E135" s="25">
        <v>400</v>
      </c>
      <c r="F135" s="24" t="s">
        <v>162</v>
      </c>
      <c r="G135" s="25">
        <v>1800</v>
      </c>
      <c r="H135" s="24" t="s">
        <v>162</v>
      </c>
      <c r="I135" s="25">
        <v>1800</v>
      </c>
      <c r="J135" s="26" t="s">
        <v>162</v>
      </c>
      <c r="K135" s="30" t="s">
        <v>218</v>
      </c>
    </row>
    <row r="136" spans="2:11" x14ac:dyDescent="0.25">
      <c r="B136" s="22" t="s">
        <v>463</v>
      </c>
      <c r="C136" s="23" t="s">
        <v>464</v>
      </c>
      <c r="D136" s="24" t="s">
        <v>162</v>
      </c>
      <c r="E136" s="25">
        <v>0.15</v>
      </c>
      <c r="F136" s="24" t="s">
        <v>162</v>
      </c>
      <c r="G136" s="25">
        <v>0.66</v>
      </c>
      <c r="H136" s="24" t="s">
        <v>162</v>
      </c>
      <c r="I136" s="25">
        <v>0.66</v>
      </c>
      <c r="J136" s="26">
        <v>0.15</v>
      </c>
      <c r="K136" s="30" t="s">
        <v>218</v>
      </c>
    </row>
    <row r="137" spans="2:11" x14ac:dyDescent="0.25">
      <c r="B137" s="22" t="s">
        <v>465</v>
      </c>
      <c r="C137" s="23" t="s">
        <v>466</v>
      </c>
      <c r="D137" s="24" t="s">
        <v>162</v>
      </c>
      <c r="E137" s="25">
        <v>0.7</v>
      </c>
      <c r="F137" s="24" t="s">
        <v>162</v>
      </c>
      <c r="G137" s="25">
        <v>3.1</v>
      </c>
      <c r="H137" s="24" t="s">
        <v>162</v>
      </c>
      <c r="I137" s="25">
        <v>3.1</v>
      </c>
      <c r="J137" s="26" t="s">
        <v>162</v>
      </c>
      <c r="K137" s="30" t="s">
        <v>227</v>
      </c>
    </row>
    <row r="138" spans="2:11" x14ac:dyDescent="0.25">
      <c r="B138" s="22" t="s">
        <v>467</v>
      </c>
      <c r="C138" s="23" t="s">
        <v>468</v>
      </c>
      <c r="D138" s="24" t="s">
        <v>162</v>
      </c>
      <c r="E138" s="25">
        <v>0.09</v>
      </c>
      <c r="F138" s="24" t="s">
        <v>162</v>
      </c>
      <c r="G138" s="25">
        <v>0.4</v>
      </c>
      <c r="H138" s="24" t="s">
        <v>162</v>
      </c>
      <c r="I138" s="25">
        <v>0.4</v>
      </c>
      <c r="J138" s="26">
        <v>0.3</v>
      </c>
      <c r="K138" s="30" t="s">
        <v>218</v>
      </c>
    </row>
    <row r="139" spans="2:11" x14ac:dyDescent="0.25">
      <c r="B139" s="22" t="s">
        <v>469</v>
      </c>
      <c r="C139" s="23" t="s">
        <v>470</v>
      </c>
      <c r="D139" s="24" t="s">
        <v>162</v>
      </c>
      <c r="E139" s="25">
        <v>7.6999999999999999E-2</v>
      </c>
      <c r="F139" s="24" t="s">
        <v>162</v>
      </c>
      <c r="G139" s="25">
        <v>0.63</v>
      </c>
      <c r="H139" s="24" t="s">
        <v>162</v>
      </c>
      <c r="I139" s="25">
        <v>0.63</v>
      </c>
      <c r="J139" s="26">
        <v>0.6</v>
      </c>
      <c r="K139" s="30" t="s">
        <v>218</v>
      </c>
    </row>
    <row r="140" spans="2:11" x14ac:dyDescent="0.25">
      <c r="B140" s="22" t="s">
        <v>471</v>
      </c>
      <c r="C140" s="23" t="s">
        <v>472</v>
      </c>
      <c r="D140" s="24" t="s">
        <v>162</v>
      </c>
      <c r="E140" s="25">
        <v>4000</v>
      </c>
      <c r="F140" s="24" t="s">
        <v>162</v>
      </c>
      <c r="G140" s="25">
        <v>18000</v>
      </c>
      <c r="H140" s="24" t="s">
        <v>162</v>
      </c>
      <c r="I140" s="25">
        <v>18000</v>
      </c>
      <c r="J140" s="26">
        <v>28000</v>
      </c>
      <c r="K140" s="30" t="s">
        <v>218</v>
      </c>
    </row>
    <row r="141" spans="2:11" x14ac:dyDescent="0.25">
      <c r="B141" s="22" t="s">
        <v>473</v>
      </c>
      <c r="C141" s="23" t="s">
        <v>474</v>
      </c>
      <c r="D141" s="24">
        <v>2.3E-3</v>
      </c>
      <c r="E141" s="25" t="s">
        <v>162</v>
      </c>
      <c r="F141" s="24">
        <v>0.06</v>
      </c>
      <c r="G141" s="25" t="s">
        <v>162</v>
      </c>
      <c r="H141" s="24">
        <v>2.8000000000000001E-2</v>
      </c>
      <c r="I141" s="25" t="s">
        <v>162</v>
      </c>
      <c r="J141" s="26" t="s">
        <v>162</v>
      </c>
      <c r="K141" s="30" t="s">
        <v>162</v>
      </c>
    </row>
    <row r="142" spans="2:11" x14ac:dyDescent="0.25">
      <c r="B142" s="22" t="s">
        <v>475</v>
      </c>
      <c r="C142" s="23" t="s">
        <v>476</v>
      </c>
      <c r="D142" s="24">
        <v>2.9999999999999997E-4</v>
      </c>
      <c r="E142" s="25">
        <v>20</v>
      </c>
      <c r="F142" s="24">
        <v>2.3E-2</v>
      </c>
      <c r="G142" s="25">
        <v>88</v>
      </c>
      <c r="H142" s="24">
        <v>0.01</v>
      </c>
      <c r="I142" s="25">
        <v>88</v>
      </c>
      <c r="J142" s="26" t="s">
        <v>162</v>
      </c>
      <c r="K142" s="30" t="s">
        <v>227</v>
      </c>
    </row>
    <row r="143" spans="2:11" x14ac:dyDescent="0.25">
      <c r="B143" s="22" t="s">
        <v>477</v>
      </c>
      <c r="C143" s="23" t="s">
        <v>478</v>
      </c>
      <c r="D143" s="24" t="s">
        <v>162</v>
      </c>
      <c r="E143" s="25">
        <v>0.08</v>
      </c>
      <c r="F143" s="24" t="s">
        <v>162</v>
      </c>
      <c r="G143" s="25">
        <v>0.35</v>
      </c>
      <c r="H143" s="24" t="s">
        <v>162</v>
      </c>
      <c r="I143" s="25">
        <v>0.35</v>
      </c>
      <c r="J143" s="26">
        <v>12</v>
      </c>
      <c r="K143" s="30" t="s">
        <v>218</v>
      </c>
    </row>
    <row r="144" spans="2:11" x14ac:dyDescent="0.25">
      <c r="B144" s="22" t="s">
        <v>479</v>
      </c>
      <c r="C144" s="23" t="s">
        <v>480</v>
      </c>
      <c r="D144" s="24" t="s">
        <v>162</v>
      </c>
      <c r="E144" s="25">
        <v>3000</v>
      </c>
      <c r="F144" s="24" t="s">
        <v>162</v>
      </c>
      <c r="G144" s="25">
        <v>13000</v>
      </c>
      <c r="H144" s="24" t="s">
        <v>162</v>
      </c>
      <c r="I144" s="25">
        <v>13000</v>
      </c>
      <c r="J144" s="26" t="s">
        <v>162</v>
      </c>
      <c r="K144" s="30" t="s">
        <v>218</v>
      </c>
    </row>
    <row r="145" spans="2:11" x14ac:dyDescent="0.25">
      <c r="B145" s="22" t="s">
        <v>481</v>
      </c>
      <c r="C145" s="23" t="s">
        <v>482</v>
      </c>
      <c r="D145" s="24" t="s">
        <v>162</v>
      </c>
      <c r="E145" s="25">
        <v>1</v>
      </c>
      <c r="F145" s="24" t="s">
        <v>162</v>
      </c>
      <c r="G145" s="25">
        <v>4.4000000000000004</v>
      </c>
      <c r="H145" s="24" t="s">
        <v>162</v>
      </c>
      <c r="I145" s="25">
        <v>4.4000000000000004</v>
      </c>
      <c r="J145" s="26" t="s">
        <v>162</v>
      </c>
      <c r="K145" s="30" t="s">
        <v>218</v>
      </c>
    </row>
    <row r="146" spans="2:11" x14ac:dyDescent="0.25">
      <c r="B146" s="22" t="s">
        <v>483</v>
      </c>
      <c r="C146" s="23" t="s">
        <v>484</v>
      </c>
      <c r="D146" s="24" t="s">
        <v>162</v>
      </c>
      <c r="E146" s="25">
        <v>700</v>
      </c>
      <c r="F146" s="24" t="s">
        <v>162</v>
      </c>
      <c r="G146" s="25">
        <v>3100</v>
      </c>
      <c r="H146" s="24" t="s">
        <v>162</v>
      </c>
      <c r="I146" s="25">
        <v>3100</v>
      </c>
      <c r="J146" s="26" t="s">
        <v>162</v>
      </c>
      <c r="K146" s="30" t="s">
        <v>227</v>
      </c>
    </row>
    <row r="147" spans="2:11" x14ac:dyDescent="0.25">
      <c r="B147" s="22" t="s">
        <v>121</v>
      </c>
      <c r="C147" s="23" t="s">
        <v>485</v>
      </c>
      <c r="D147" s="24">
        <v>3.8</v>
      </c>
      <c r="E147" s="25">
        <v>8000</v>
      </c>
      <c r="F147" s="24">
        <v>100</v>
      </c>
      <c r="G147" s="25">
        <v>35000</v>
      </c>
      <c r="H147" s="24">
        <v>46</v>
      </c>
      <c r="I147" s="25">
        <v>35000</v>
      </c>
      <c r="J147" s="26">
        <v>8000</v>
      </c>
      <c r="K147" s="30" t="s">
        <v>218</v>
      </c>
    </row>
    <row r="148" spans="2:11" x14ac:dyDescent="0.25">
      <c r="B148" s="22" t="s">
        <v>486</v>
      </c>
      <c r="C148" s="23" t="s">
        <v>487</v>
      </c>
      <c r="D148" s="24">
        <v>4.0000000000000001E-3</v>
      </c>
      <c r="E148" s="25" t="s">
        <v>162</v>
      </c>
      <c r="F148" s="24">
        <v>0.1</v>
      </c>
      <c r="G148" s="25" t="s">
        <v>162</v>
      </c>
      <c r="H148" s="24">
        <v>4.8000000000000001E-2</v>
      </c>
      <c r="I148" s="25" t="s">
        <v>162</v>
      </c>
      <c r="J148" s="26" t="s">
        <v>162</v>
      </c>
      <c r="K148" s="30" t="s">
        <v>162</v>
      </c>
    </row>
    <row r="149" spans="2:11" x14ac:dyDescent="0.25">
      <c r="B149" s="22" t="s">
        <v>66</v>
      </c>
      <c r="C149" s="23" t="s">
        <v>67</v>
      </c>
      <c r="D149" s="24">
        <v>2.9000000000000001E-2</v>
      </c>
      <c r="E149" s="25">
        <v>3.7</v>
      </c>
      <c r="F149" s="24">
        <v>0.76</v>
      </c>
      <c r="G149" s="25">
        <v>16</v>
      </c>
      <c r="H149" s="24">
        <v>0.35</v>
      </c>
      <c r="I149" s="25">
        <v>16</v>
      </c>
      <c r="J149" s="26">
        <v>200</v>
      </c>
      <c r="K149" s="30" t="s">
        <v>218</v>
      </c>
    </row>
    <row r="150" spans="2:11" x14ac:dyDescent="0.25">
      <c r="B150" s="22" t="s">
        <v>488</v>
      </c>
      <c r="C150" s="23" t="s">
        <v>489</v>
      </c>
      <c r="D150" s="24">
        <v>3.8E-3</v>
      </c>
      <c r="E150" s="25">
        <v>1.4E-2</v>
      </c>
      <c r="F150" s="24">
        <v>0.1</v>
      </c>
      <c r="G150" s="25">
        <v>6.2E-2</v>
      </c>
      <c r="H150" s="24">
        <v>4.5999999999999999E-2</v>
      </c>
      <c r="I150" s="25">
        <v>6.2E-2</v>
      </c>
      <c r="J150" s="26">
        <v>0.2</v>
      </c>
      <c r="K150" s="30" t="s">
        <v>218</v>
      </c>
    </row>
    <row r="151" spans="2:11" x14ac:dyDescent="0.25">
      <c r="B151" s="22" t="s">
        <v>490</v>
      </c>
      <c r="C151" s="23" t="s">
        <v>491</v>
      </c>
      <c r="D151" s="24" t="s">
        <v>162</v>
      </c>
      <c r="E151" s="25">
        <v>1.4E-2</v>
      </c>
      <c r="F151" s="24" t="s">
        <v>162</v>
      </c>
      <c r="G151" s="25">
        <v>6.2E-2</v>
      </c>
      <c r="H151" s="24" t="s">
        <v>162</v>
      </c>
      <c r="I151" s="25">
        <v>6.2E-2</v>
      </c>
      <c r="J151" s="26">
        <v>0.2</v>
      </c>
      <c r="K151" s="30" t="s">
        <v>218</v>
      </c>
    </row>
    <row r="152" spans="2:11" x14ac:dyDescent="0.25">
      <c r="B152" s="22" t="s">
        <v>492</v>
      </c>
      <c r="C152" s="23" t="s">
        <v>493</v>
      </c>
      <c r="D152" s="24" t="s">
        <v>162</v>
      </c>
      <c r="E152" s="25" t="s">
        <v>162</v>
      </c>
      <c r="F152" s="24" t="s">
        <v>162</v>
      </c>
      <c r="G152" s="25" t="s">
        <v>162</v>
      </c>
      <c r="H152" s="24" t="s">
        <v>162</v>
      </c>
      <c r="I152" s="25" t="s">
        <v>162</v>
      </c>
      <c r="J152" s="26">
        <v>86</v>
      </c>
      <c r="K152" s="30" t="s">
        <v>227</v>
      </c>
    </row>
    <row r="153" spans="2:11" x14ac:dyDescent="0.25">
      <c r="B153" s="22" t="s">
        <v>494</v>
      </c>
      <c r="C153" s="23" t="s">
        <v>495</v>
      </c>
      <c r="D153" s="24">
        <v>2.5000000000000001E-2</v>
      </c>
      <c r="E153" s="25">
        <v>9</v>
      </c>
      <c r="F153" s="24">
        <v>0.65</v>
      </c>
      <c r="G153" s="25">
        <v>40</v>
      </c>
      <c r="H153" s="24">
        <v>0.3</v>
      </c>
      <c r="I153" s="25">
        <v>40</v>
      </c>
      <c r="J153" s="26" t="s">
        <v>162</v>
      </c>
      <c r="K153" s="30" t="s">
        <v>218</v>
      </c>
    </row>
    <row r="154" spans="2:11" x14ac:dyDescent="0.25">
      <c r="B154" s="22" t="s">
        <v>496</v>
      </c>
      <c r="C154" s="23" t="s">
        <v>497</v>
      </c>
      <c r="D154" s="24" t="s">
        <v>162</v>
      </c>
      <c r="E154" s="25">
        <v>20</v>
      </c>
      <c r="F154" s="24" t="s">
        <v>162</v>
      </c>
      <c r="G154" s="25">
        <v>88</v>
      </c>
      <c r="H154" s="24" t="s">
        <v>162</v>
      </c>
      <c r="I154" s="25">
        <v>88</v>
      </c>
      <c r="J154" s="26" t="s">
        <v>162</v>
      </c>
      <c r="K154" s="30" t="s">
        <v>218</v>
      </c>
    </row>
    <row r="155" spans="2:11" x14ac:dyDescent="0.25">
      <c r="B155" s="22" t="s">
        <v>498</v>
      </c>
      <c r="C155" s="23" t="s">
        <v>499</v>
      </c>
      <c r="D155" s="24">
        <v>3.2000000000000003E-4</v>
      </c>
      <c r="E155" s="25" t="s">
        <v>162</v>
      </c>
      <c r="F155" s="24">
        <v>8.3999999999999995E-3</v>
      </c>
      <c r="G155" s="25" t="s">
        <v>162</v>
      </c>
      <c r="H155" s="24">
        <v>3.8999999999999998E-3</v>
      </c>
      <c r="I155" s="25" t="s">
        <v>162</v>
      </c>
      <c r="J155" s="26" t="s">
        <v>162</v>
      </c>
      <c r="K155" s="30" t="s">
        <v>162</v>
      </c>
    </row>
    <row r="156" spans="2:11" x14ac:dyDescent="0.25">
      <c r="B156" s="22" t="s">
        <v>500</v>
      </c>
      <c r="C156" s="23" t="s">
        <v>501</v>
      </c>
      <c r="D156" s="24">
        <v>5.8999999999999998E-5</v>
      </c>
      <c r="E156" s="25" t="s">
        <v>162</v>
      </c>
      <c r="F156" s="24">
        <v>6.2E-4</v>
      </c>
      <c r="G156" s="25" t="s">
        <v>162</v>
      </c>
      <c r="H156" s="24">
        <v>1.1999999999999999E-3</v>
      </c>
      <c r="I156" s="25" t="s">
        <v>162</v>
      </c>
      <c r="J156" s="26" t="s">
        <v>162</v>
      </c>
      <c r="K156" s="30" t="s">
        <v>162</v>
      </c>
    </row>
    <row r="157" spans="2:11" x14ac:dyDescent="0.25">
      <c r="B157" s="22" t="s">
        <v>502</v>
      </c>
      <c r="C157" s="23" t="s">
        <v>503</v>
      </c>
      <c r="D157" s="24">
        <v>1.2999999999999999E-4</v>
      </c>
      <c r="E157" s="25" t="s">
        <v>162</v>
      </c>
      <c r="F157" s="24">
        <v>1.2999999999999999E-3</v>
      </c>
      <c r="G157" s="25" t="s">
        <v>162</v>
      </c>
      <c r="H157" s="24">
        <v>2.5999999999999999E-3</v>
      </c>
      <c r="I157" s="25" t="s">
        <v>162</v>
      </c>
      <c r="J157" s="26" t="s">
        <v>162</v>
      </c>
      <c r="K157" s="30" t="s">
        <v>162</v>
      </c>
    </row>
    <row r="158" spans="2:11" x14ac:dyDescent="0.25">
      <c r="B158" s="22" t="s">
        <v>504</v>
      </c>
      <c r="C158" s="23" t="s">
        <v>505</v>
      </c>
      <c r="D158" s="24">
        <v>0.38</v>
      </c>
      <c r="E158" s="25" t="s">
        <v>162</v>
      </c>
      <c r="F158" s="24">
        <v>10</v>
      </c>
      <c r="G158" s="25" t="s">
        <v>162</v>
      </c>
      <c r="H158" s="24">
        <v>4.5999999999999996</v>
      </c>
      <c r="I158" s="25" t="s">
        <v>162</v>
      </c>
      <c r="J158" s="26" t="s">
        <v>162</v>
      </c>
      <c r="K158" s="30" t="s">
        <v>162</v>
      </c>
    </row>
    <row r="159" spans="2:11" x14ac:dyDescent="0.25">
      <c r="B159" s="22" t="s">
        <v>506</v>
      </c>
      <c r="C159" s="23" t="s">
        <v>507</v>
      </c>
      <c r="D159" s="24">
        <v>0.16</v>
      </c>
      <c r="E159" s="25" t="s">
        <v>162</v>
      </c>
      <c r="F159" s="24">
        <v>4.0999999999999996</v>
      </c>
      <c r="G159" s="25" t="s">
        <v>162</v>
      </c>
      <c r="H159" s="24">
        <v>1.9</v>
      </c>
      <c r="I159" s="25" t="s">
        <v>162</v>
      </c>
      <c r="J159" s="26" t="s">
        <v>162</v>
      </c>
      <c r="K159" s="30" t="s">
        <v>162</v>
      </c>
    </row>
    <row r="160" spans="2:11" x14ac:dyDescent="0.25">
      <c r="B160" s="22" t="s">
        <v>508</v>
      </c>
      <c r="C160" s="23" t="s">
        <v>509</v>
      </c>
      <c r="D160" s="24">
        <v>5.0000000000000001E-4</v>
      </c>
      <c r="E160" s="25" t="s">
        <v>162</v>
      </c>
      <c r="F160" s="24">
        <v>1.2999999999999999E-2</v>
      </c>
      <c r="G160" s="25" t="s">
        <v>162</v>
      </c>
      <c r="H160" s="24">
        <v>6.0000000000000001E-3</v>
      </c>
      <c r="I160" s="25" t="s">
        <v>162</v>
      </c>
      <c r="J160" s="26" t="s">
        <v>162</v>
      </c>
      <c r="K160" s="30" t="s">
        <v>162</v>
      </c>
    </row>
    <row r="161" spans="2:11" x14ac:dyDescent="0.25">
      <c r="B161" s="22" t="s">
        <v>510</v>
      </c>
      <c r="C161" s="23" t="s">
        <v>511</v>
      </c>
      <c r="D161" s="24">
        <v>1.6000000000000001E-4</v>
      </c>
      <c r="E161" s="25" t="s">
        <v>162</v>
      </c>
      <c r="F161" s="24">
        <v>4.1000000000000003E-3</v>
      </c>
      <c r="G161" s="25" t="s">
        <v>162</v>
      </c>
      <c r="H161" s="24">
        <v>1.9E-3</v>
      </c>
      <c r="I161" s="25" t="s">
        <v>162</v>
      </c>
      <c r="J161" s="26" t="s">
        <v>162</v>
      </c>
      <c r="K161" s="30" t="s">
        <v>162</v>
      </c>
    </row>
    <row r="162" spans="2:11" x14ac:dyDescent="0.25">
      <c r="B162" s="22" t="s">
        <v>512</v>
      </c>
      <c r="C162" s="23" t="s">
        <v>513</v>
      </c>
      <c r="D162" s="24">
        <v>5.2999999999999998E-4</v>
      </c>
      <c r="E162" s="25" t="s">
        <v>162</v>
      </c>
      <c r="F162" s="24">
        <v>1.4E-2</v>
      </c>
      <c r="G162" s="25" t="s">
        <v>162</v>
      </c>
      <c r="H162" s="24">
        <v>6.3E-3</v>
      </c>
      <c r="I162" s="25" t="s">
        <v>162</v>
      </c>
      <c r="J162" s="26" t="s">
        <v>162</v>
      </c>
      <c r="K162" s="30" t="s">
        <v>162</v>
      </c>
    </row>
    <row r="163" spans="2:11" x14ac:dyDescent="0.25">
      <c r="B163" s="22" t="s">
        <v>514</v>
      </c>
      <c r="C163" s="23" t="s">
        <v>515</v>
      </c>
      <c r="D163" s="24">
        <v>3.6999999999999999E-4</v>
      </c>
      <c r="E163" s="25" t="s">
        <v>162</v>
      </c>
      <c r="F163" s="24">
        <v>9.5999999999999992E-3</v>
      </c>
      <c r="G163" s="25" t="s">
        <v>162</v>
      </c>
      <c r="H163" s="24">
        <v>4.4000000000000003E-3</v>
      </c>
      <c r="I163" s="25" t="s">
        <v>162</v>
      </c>
      <c r="J163" s="26" t="s">
        <v>162</v>
      </c>
      <c r="K163" s="30" t="s">
        <v>162</v>
      </c>
    </row>
    <row r="164" spans="2:11" x14ac:dyDescent="0.25">
      <c r="B164" s="22" t="s">
        <v>516</v>
      </c>
      <c r="C164" s="23" t="s">
        <v>517</v>
      </c>
      <c r="D164" s="24">
        <v>1.6999999999999999E-3</v>
      </c>
      <c r="E164" s="25" t="s">
        <v>162</v>
      </c>
      <c r="F164" s="24">
        <v>4.2999999999999997E-2</v>
      </c>
      <c r="G164" s="25" t="s">
        <v>162</v>
      </c>
      <c r="H164" s="24">
        <v>0.02</v>
      </c>
      <c r="I164" s="25" t="s">
        <v>162</v>
      </c>
      <c r="J164" s="26" t="s">
        <v>162</v>
      </c>
      <c r="K164" s="30" t="s">
        <v>162</v>
      </c>
    </row>
    <row r="165" spans="2:11" x14ac:dyDescent="0.25">
      <c r="B165" s="22" t="s">
        <v>518</v>
      </c>
      <c r="C165" s="23" t="s">
        <v>519</v>
      </c>
      <c r="D165" s="24" t="s">
        <v>162</v>
      </c>
      <c r="E165" s="25" t="s">
        <v>162</v>
      </c>
      <c r="F165" s="24" t="s">
        <v>162</v>
      </c>
      <c r="G165" s="25" t="s">
        <v>162</v>
      </c>
      <c r="H165" s="24" t="s">
        <v>162</v>
      </c>
      <c r="I165" s="25" t="s">
        <v>162</v>
      </c>
      <c r="J165" s="26">
        <v>120</v>
      </c>
      <c r="K165" s="30" t="s">
        <v>218</v>
      </c>
    </row>
    <row r="166" spans="2:11" x14ac:dyDescent="0.25">
      <c r="B166" s="22" t="s">
        <v>520</v>
      </c>
      <c r="C166" s="23" t="s">
        <v>521</v>
      </c>
      <c r="D166" s="24" t="s">
        <v>162</v>
      </c>
      <c r="E166" s="25" t="s">
        <v>162</v>
      </c>
      <c r="F166" s="24" t="s">
        <v>162</v>
      </c>
      <c r="G166" s="25" t="s">
        <v>162</v>
      </c>
      <c r="H166" s="24" t="s">
        <v>162</v>
      </c>
      <c r="I166" s="25" t="s">
        <v>162</v>
      </c>
      <c r="J166" s="26">
        <v>0.02</v>
      </c>
      <c r="K166" s="30" t="s">
        <v>218</v>
      </c>
    </row>
    <row r="167" spans="2:11" x14ac:dyDescent="0.25">
      <c r="B167" s="22" t="s">
        <v>522</v>
      </c>
      <c r="C167" s="23" t="s">
        <v>523</v>
      </c>
      <c r="D167" s="24">
        <v>0.2</v>
      </c>
      <c r="E167" s="25" t="s">
        <v>162</v>
      </c>
      <c r="F167" s="24">
        <v>5.0999999999999996</v>
      </c>
      <c r="G167" s="25" t="s">
        <v>162</v>
      </c>
      <c r="H167" s="24">
        <v>2.4</v>
      </c>
      <c r="I167" s="25" t="s">
        <v>162</v>
      </c>
      <c r="J167" s="26" t="s">
        <v>162</v>
      </c>
      <c r="K167" s="30" t="s">
        <v>162</v>
      </c>
    </row>
    <row r="168" spans="2:11" x14ac:dyDescent="0.25">
      <c r="B168" s="22" t="s">
        <v>524</v>
      </c>
      <c r="C168" s="23" t="s">
        <v>525</v>
      </c>
      <c r="D168" s="24" t="s">
        <v>162</v>
      </c>
      <c r="E168" s="25">
        <v>200</v>
      </c>
      <c r="F168" s="24" t="s">
        <v>162</v>
      </c>
      <c r="G168" s="25">
        <v>880</v>
      </c>
      <c r="H168" s="24" t="s">
        <v>162</v>
      </c>
      <c r="I168" s="25">
        <v>880</v>
      </c>
      <c r="J168" s="26">
        <v>5800</v>
      </c>
      <c r="K168" s="30" t="s">
        <v>218</v>
      </c>
    </row>
    <row r="169" spans="2:11" x14ac:dyDescent="0.25">
      <c r="B169" s="22" t="s">
        <v>526</v>
      </c>
      <c r="C169" s="23" t="s">
        <v>527</v>
      </c>
      <c r="D169" s="24" t="s">
        <v>162</v>
      </c>
      <c r="E169" s="25">
        <v>0.3</v>
      </c>
      <c r="F169" s="24" t="s">
        <v>162</v>
      </c>
      <c r="G169" s="25">
        <v>1.3</v>
      </c>
      <c r="H169" s="24" t="s">
        <v>162</v>
      </c>
      <c r="I169" s="25">
        <v>1.3</v>
      </c>
      <c r="J169" s="26">
        <v>4</v>
      </c>
      <c r="K169" s="30" t="s">
        <v>218</v>
      </c>
    </row>
    <row r="170" spans="2:11" x14ac:dyDescent="0.25">
      <c r="B170" s="22" t="s">
        <v>528</v>
      </c>
      <c r="C170" s="23" t="s">
        <v>529</v>
      </c>
      <c r="D170" s="24" t="s">
        <v>162</v>
      </c>
      <c r="E170" s="25">
        <v>0.8</v>
      </c>
      <c r="F170" s="24" t="s">
        <v>162</v>
      </c>
      <c r="G170" s="25">
        <v>3.5</v>
      </c>
      <c r="H170" s="24" t="s">
        <v>162</v>
      </c>
      <c r="I170" s="25">
        <v>3.5</v>
      </c>
      <c r="J170" s="26" t="s">
        <v>162</v>
      </c>
      <c r="K170" s="30" t="s">
        <v>218</v>
      </c>
    </row>
    <row r="171" spans="2:11" x14ac:dyDescent="0.25">
      <c r="B171" s="22" t="s">
        <v>530</v>
      </c>
      <c r="C171" s="23" t="s">
        <v>531</v>
      </c>
      <c r="D171" s="24" t="s">
        <v>162</v>
      </c>
      <c r="E171" s="25">
        <v>10</v>
      </c>
      <c r="F171" s="24" t="s">
        <v>162</v>
      </c>
      <c r="G171" s="25">
        <v>44</v>
      </c>
      <c r="H171" s="24" t="s">
        <v>162</v>
      </c>
      <c r="I171" s="25">
        <v>44</v>
      </c>
      <c r="J171" s="26" t="s">
        <v>162</v>
      </c>
      <c r="K171" s="30" t="s">
        <v>218</v>
      </c>
    </row>
    <row r="172" spans="2:11" x14ac:dyDescent="0.25">
      <c r="B172" s="22" t="s">
        <v>532</v>
      </c>
      <c r="C172" s="23" t="s">
        <v>533</v>
      </c>
      <c r="D172" s="24" t="s">
        <v>162</v>
      </c>
      <c r="E172" s="25">
        <v>9</v>
      </c>
      <c r="F172" s="24" t="s">
        <v>162</v>
      </c>
      <c r="G172" s="25">
        <v>40</v>
      </c>
      <c r="H172" s="24" t="s">
        <v>162</v>
      </c>
      <c r="I172" s="25">
        <v>40</v>
      </c>
      <c r="J172" s="26">
        <v>20</v>
      </c>
      <c r="K172" s="30" t="s">
        <v>218</v>
      </c>
    </row>
    <row r="173" spans="2:11" x14ac:dyDescent="0.25">
      <c r="B173" s="22" t="s">
        <v>534</v>
      </c>
      <c r="C173" s="23" t="s">
        <v>535</v>
      </c>
      <c r="D173" s="24" t="s">
        <v>162</v>
      </c>
      <c r="E173" s="25">
        <v>20</v>
      </c>
      <c r="F173" s="24" t="s">
        <v>162</v>
      </c>
      <c r="G173" s="25">
        <v>88</v>
      </c>
      <c r="H173" s="24" t="s">
        <v>162</v>
      </c>
      <c r="I173" s="25">
        <v>88</v>
      </c>
      <c r="J173" s="26" t="s">
        <v>162</v>
      </c>
      <c r="K173" s="30" t="s">
        <v>218</v>
      </c>
    </row>
    <row r="174" spans="2:11" x14ac:dyDescent="0.25">
      <c r="B174" s="22" t="s">
        <v>536</v>
      </c>
      <c r="C174" s="23" t="s">
        <v>537</v>
      </c>
      <c r="D174" s="24" t="s">
        <v>162</v>
      </c>
      <c r="E174" s="25" t="s">
        <v>162</v>
      </c>
      <c r="F174" s="24" t="s">
        <v>162</v>
      </c>
      <c r="G174" s="25" t="s">
        <v>162</v>
      </c>
      <c r="H174" s="24" t="s">
        <v>162</v>
      </c>
      <c r="I174" s="25" t="s">
        <v>162</v>
      </c>
      <c r="J174" s="26">
        <v>6</v>
      </c>
      <c r="K174" s="30" t="s">
        <v>218</v>
      </c>
    </row>
    <row r="175" spans="2:11" x14ac:dyDescent="0.25">
      <c r="B175" s="22" t="s">
        <v>538</v>
      </c>
      <c r="C175" s="23" t="s">
        <v>539</v>
      </c>
      <c r="D175" s="24">
        <v>5.2999999999999998E-4</v>
      </c>
      <c r="E175" s="25" t="s">
        <v>162</v>
      </c>
      <c r="F175" s="24">
        <v>0.02</v>
      </c>
      <c r="G175" s="25" t="s">
        <v>162</v>
      </c>
      <c r="H175" s="24">
        <v>9.1999999999999998E-3</v>
      </c>
      <c r="I175" s="25" t="s">
        <v>162</v>
      </c>
      <c r="J175" s="26" t="s">
        <v>162</v>
      </c>
      <c r="K175" s="30" t="s">
        <v>162</v>
      </c>
    </row>
    <row r="176" spans="2:11" x14ac:dyDescent="0.25">
      <c r="B176" s="22" t="s">
        <v>540</v>
      </c>
      <c r="C176" s="23" t="s">
        <v>541</v>
      </c>
      <c r="D176" s="24">
        <v>1.0000000000000001E-9</v>
      </c>
      <c r="E176" s="25">
        <v>1.3E-7</v>
      </c>
      <c r="F176" s="24">
        <v>8.9999999999999999E-8</v>
      </c>
      <c r="G176" s="25">
        <v>2.5999999999999998E-5</v>
      </c>
      <c r="H176" s="24">
        <v>4.1999999999999999E-8</v>
      </c>
      <c r="I176" s="25">
        <v>2.5999999999999998E-5</v>
      </c>
      <c r="J176" s="26" t="s">
        <v>162</v>
      </c>
      <c r="K176" s="30" t="s">
        <v>218</v>
      </c>
    </row>
    <row r="177" spans="2:11" x14ac:dyDescent="0.25">
      <c r="B177" s="22" t="s">
        <v>542</v>
      </c>
      <c r="C177" s="23" t="s">
        <v>543</v>
      </c>
      <c r="D177" s="24">
        <v>1.0000000000000001E-5</v>
      </c>
      <c r="E177" s="25">
        <v>1.2999999999999999E-3</v>
      </c>
      <c r="F177" s="24">
        <v>8.9999999999999998E-4</v>
      </c>
      <c r="G177" s="25">
        <v>0.26</v>
      </c>
      <c r="H177" s="24">
        <v>4.2000000000000002E-4</v>
      </c>
      <c r="I177" s="25">
        <v>0.26</v>
      </c>
      <c r="J177" s="26" t="s">
        <v>162</v>
      </c>
      <c r="K177" s="30" t="s">
        <v>218</v>
      </c>
    </row>
    <row r="178" spans="2:11" x14ac:dyDescent="0.25">
      <c r="B178" s="22" t="s">
        <v>544</v>
      </c>
      <c r="C178" s="23" t="s">
        <v>545</v>
      </c>
      <c r="D178" s="24">
        <v>3.4000000000000001E-6</v>
      </c>
      <c r="E178" s="25">
        <v>4.2000000000000002E-4</v>
      </c>
      <c r="F178" s="24">
        <v>2.9999999999999997E-4</v>
      </c>
      <c r="G178" s="25">
        <v>8.5000000000000006E-2</v>
      </c>
      <c r="H178" s="24">
        <v>1.3999999999999999E-4</v>
      </c>
      <c r="I178" s="25">
        <v>8.5000000000000006E-2</v>
      </c>
      <c r="J178" s="26" t="s">
        <v>162</v>
      </c>
      <c r="K178" s="30" t="s">
        <v>218</v>
      </c>
    </row>
    <row r="179" spans="2:11" x14ac:dyDescent="0.25">
      <c r="B179" s="22" t="s">
        <v>546</v>
      </c>
      <c r="C179" s="23" t="s">
        <v>547</v>
      </c>
      <c r="D179" s="24">
        <v>3.4E-5</v>
      </c>
      <c r="E179" s="25">
        <v>4.1999999999999997E-3</v>
      </c>
      <c r="F179" s="24">
        <v>3.0000000000000001E-3</v>
      </c>
      <c r="G179" s="25">
        <v>0.85</v>
      </c>
      <c r="H179" s="24">
        <v>1.4E-3</v>
      </c>
      <c r="I179" s="25">
        <v>0.85</v>
      </c>
      <c r="J179" s="26" t="s">
        <v>162</v>
      </c>
      <c r="K179" s="30" t="s">
        <v>218</v>
      </c>
    </row>
    <row r="180" spans="2:11" x14ac:dyDescent="0.25">
      <c r="B180" s="22" t="s">
        <v>548</v>
      </c>
      <c r="C180" s="23" t="s">
        <v>549</v>
      </c>
      <c r="D180" s="24">
        <v>3.4E-5</v>
      </c>
      <c r="E180" s="25">
        <v>4.1999999999999997E-3</v>
      </c>
      <c r="F180" s="24">
        <v>3.0000000000000001E-3</v>
      </c>
      <c r="G180" s="25">
        <v>0.85</v>
      </c>
      <c r="H180" s="24">
        <v>1.4E-3</v>
      </c>
      <c r="I180" s="25">
        <v>0.85</v>
      </c>
      <c r="J180" s="26" t="s">
        <v>162</v>
      </c>
      <c r="K180" s="30" t="s">
        <v>218</v>
      </c>
    </row>
    <row r="181" spans="2:11" x14ac:dyDescent="0.25">
      <c r="B181" s="22" t="s">
        <v>550</v>
      </c>
      <c r="C181" s="23" t="s">
        <v>551</v>
      </c>
      <c r="D181" s="24">
        <v>3.4E-5</v>
      </c>
      <c r="E181" s="25">
        <v>4.1999999999999997E-3</v>
      </c>
      <c r="F181" s="24">
        <v>3.0000000000000001E-3</v>
      </c>
      <c r="G181" s="25">
        <v>0.85</v>
      </c>
      <c r="H181" s="24">
        <v>1.4E-3</v>
      </c>
      <c r="I181" s="25">
        <v>0.85</v>
      </c>
      <c r="J181" s="26" t="s">
        <v>162</v>
      </c>
      <c r="K181" s="30" t="s">
        <v>218</v>
      </c>
    </row>
    <row r="182" spans="2:11" x14ac:dyDescent="0.25">
      <c r="B182" s="22" t="s">
        <v>552</v>
      </c>
      <c r="C182" s="23" t="s">
        <v>553</v>
      </c>
      <c r="D182" s="24">
        <v>3.4E-5</v>
      </c>
      <c r="E182" s="25">
        <v>4.1999999999999997E-3</v>
      </c>
      <c r="F182" s="24">
        <v>3.0000000000000001E-3</v>
      </c>
      <c r="G182" s="25">
        <v>0.85</v>
      </c>
      <c r="H182" s="24">
        <v>1.4E-3</v>
      </c>
      <c r="I182" s="25">
        <v>0.85</v>
      </c>
      <c r="J182" s="26" t="s">
        <v>162</v>
      </c>
      <c r="K182" s="30" t="s">
        <v>218</v>
      </c>
    </row>
    <row r="183" spans="2:11" x14ac:dyDescent="0.25">
      <c r="B183" s="22" t="s">
        <v>554</v>
      </c>
      <c r="C183" s="23" t="s">
        <v>555</v>
      </c>
      <c r="D183" s="24">
        <v>1E-8</v>
      </c>
      <c r="E183" s="25">
        <v>1.3E-6</v>
      </c>
      <c r="F183" s="24">
        <v>8.9999999999999996E-7</v>
      </c>
      <c r="G183" s="25">
        <v>2.5999999999999998E-4</v>
      </c>
      <c r="H183" s="24">
        <v>4.2E-7</v>
      </c>
      <c r="I183" s="25">
        <v>2.5999999999999998E-4</v>
      </c>
      <c r="J183" s="26" t="s">
        <v>162</v>
      </c>
      <c r="K183" s="30" t="s">
        <v>218</v>
      </c>
    </row>
    <row r="184" spans="2:11" x14ac:dyDescent="0.25">
      <c r="B184" s="22" t="s">
        <v>556</v>
      </c>
      <c r="C184" s="23" t="s">
        <v>557</v>
      </c>
      <c r="D184" s="24">
        <v>3.4E-5</v>
      </c>
      <c r="E184" s="25">
        <v>4.1999999999999997E-3</v>
      </c>
      <c r="F184" s="24">
        <v>3.0000000000000001E-3</v>
      </c>
      <c r="G184" s="25">
        <v>0.85</v>
      </c>
      <c r="H184" s="24">
        <v>1.4E-3</v>
      </c>
      <c r="I184" s="25">
        <v>0.85</v>
      </c>
      <c r="J184" s="26" t="s">
        <v>162</v>
      </c>
      <c r="K184" s="30" t="s">
        <v>218</v>
      </c>
    </row>
    <row r="185" spans="2:11" x14ac:dyDescent="0.25">
      <c r="B185" s="22" t="s">
        <v>558</v>
      </c>
      <c r="C185" s="23" t="s">
        <v>559</v>
      </c>
      <c r="D185" s="24">
        <v>3.4E-5</v>
      </c>
      <c r="E185" s="25">
        <v>4.1999999999999997E-3</v>
      </c>
      <c r="F185" s="24">
        <v>3.0000000000000001E-3</v>
      </c>
      <c r="G185" s="25">
        <v>0.85</v>
      </c>
      <c r="H185" s="24">
        <v>1.4E-3</v>
      </c>
      <c r="I185" s="25">
        <v>0.85</v>
      </c>
      <c r="J185" s="26" t="s">
        <v>162</v>
      </c>
      <c r="K185" s="30" t="s">
        <v>218</v>
      </c>
    </row>
    <row r="186" spans="2:11" x14ac:dyDescent="0.25">
      <c r="B186" s="22" t="s">
        <v>560</v>
      </c>
      <c r="C186" s="23" t="s">
        <v>561</v>
      </c>
      <c r="D186" s="24">
        <v>3.4E-5</v>
      </c>
      <c r="E186" s="25">
        <v>4.1999999999999997E-3</v>
      </c>
      <c r="F186" s="24">
        <v>3.0000000000000001E-3</v>
      </c>
      <c r="G186" s="25">
        <v>0.85</v>
      </c>
      <c r="H186" s="24">
        <v>1.4E-3</v>
      </c>
      <c r="I186" s="25">
        <v>0.85</v>
      </c>
      <c r="J186" s="26" t="s">
        <v>162</v>
      </c>
      <c r="K186" s="30" t="s">
        <v>218</v>
      </c>
    </row>
    <row r="187" spans="2:11" x14ac:dyDescent="0.25">
      <c r="B187" s="22" t="s">
        <v>562</v>
      </c>
      <c r="C187" s="23" t="s">
        <v>563</v>
      </c>
      <c r="D187" s="24">
        <v>3.4E-8</v>
      </c>
      <c r="E187" s="25">
        <v>4.1999999999999996E-6</v>
      </c>
      <c r="F187" s="24">
        <v>3.0000000000000001E-6</v>
      </c>
      <c r="G187" s="25">
        <v>8.4999999999999995E-4</v>
      </c>
      <c r="H187" s="24">
        <v>1.3999999999999999E-6</v>
      </c>
      <c r="I187" s="25">
        <v>8.4999999999999995E-4</v>
      </c>
      <c r="J187" s="26" t="s">
        <v>162</v>
      </c>
      <c r="K187" s="30" t="s">
        <v>218</v>
      </c>
    </row>
    <row r="188" spans="2:11" x14ac:dyDescent="0.25">
      <c r="B188" s="22" t="s">
        <v>564</v>
      </c>
      <c r="C188" s="23" t="s">
        <v>565</v>
      </c>
      <c r="D188" s="24">
        <v>3.4E-5</v>
      </c>
      <c r="E188" s="25">
        <v>4.1999999999999997E-3</v>
      </c>
      <c r="F188" s="24">
        <v>3.0000000000000001E-3</v>
      </c>
      <c r="G188" s="25">
        <v>0.85</v>
      </c>
      <c r="H188" s="24">
        <v>1.4E-3</v>
      </c>
      <c r="I188" s="25">
        <v>0.85</v>
      </c>
      <c r="J188" s="26" t="s">
        <v>162</v>
      </c>
      <c r="K188" s="30" t="s">
        <v>218</v>
      </c>
    </row>
    <row r="189" spans="2:11" ht="30" x14ac:dyDescent="0.25">
      <c r="B189" s="22" t="s">
        <v>566</v>
      </c>
      <c r="C189" s="23" t="s">
        <v>567</v>
      </c>
      <c r="D189" s="24">
        <v>1.0000000000000001E-9</v>
      </c>
      <c r="E189" s="25">
        <v>1.3E-7</v>
      </c>
      <c r="F189" s="24">
        <v>8.9999999999999999E-8</v>
      </c>
      <c r="G189" s="25">
        <v>2.5999999999999998E-5</v>
      </c>
      <c r="H189" s="24">
        <v>4.1999999999999999E-8</v>
      </c>
      <c r="I189" s="25">
        <v>2.5999999999999998E-5</v>
      </c>
      <c r="J189" s="26" t="s">
        <v>162</v>
      </c>
      <c r="K189" s="30" t="s">
        <v>218</v>
      </c>
    </row>
    <row r="190" spans="2:11" x14ac:dyDescent="0.25">
      <c r="B190" s="22" t="s">
        <v>568</v>
      </c>
      <c r="C190" s="23" t="s">
        <v>569</v>
      </c>
      <c r="D190" s="24">
        <v>1.0000000000000001E-9</v>
      </c>
      <c r="E190" s="25">
        <v>1.3E-7</v>
      </c>
      <c r="F190" s="24">
        <v>8.9999999999999999E-8</v>
      </c>
      <c r="G190" s="25">
        <v>2.5999999999999998E-5</v>
      </c>
      <c r="H190" s="24">
        <v>4.1999999999999999E-8</v>
      </c>
      <c r="I190" s="25">
        <v>2.5999999999999998E-5</v>
      </c>
      <c r="J190" s="26" t="s">
        <v>162</v>
      </c>
      <c r="K190" s="30" t="s">
        <v>218</v>
      </c>
    </row>
    <row r="191" spans="2:11" x14ac:dyDescent="0.25">
      <c r="B191" s="22" t="s">
        <v>570</v>
      </c>
      <c r="C191" s="23" t="s">
        <v>571</v>
      </c>
      <c r="D191" s="24">
        <v>1.0000000000000001E-9</v>
      </c>
      <c r="E191" s="25">
        <v>1.3E-7</v>
      </c>
      <c r="F191" s="24">
        <v>8.9999999999999999E-8</v>
      </c>
      <c r="G191" s="25">
        <v>2.5999999999999998E-5</v>
      </c>
      <c r="H191" s="24">
        <v>4.1999999999999999E-8</v>
      </c>
      <c r="I191" s="25">
        <v>2.5999999999999998E-5</v>
      </c>
      <c r="J191" s="26" t="s">
        <v>162</v>
      </c>
      <c r="K191" s="30" t="s">
        <v>218</v>
      </c>
    </row>
    <row r="192" spans="2:11" x14ac:dyDescent="0.25">
      <c r="B192" s="22" t="s">
        <v>572</v>
      </c>
      <c r="C192" s="23" t="s">
        <v>573</v>
      </c>
      <c r="D192" s="24">
        <v>1E-8</v>
      </c>
      <c r="E192" s="25">
        <v>1.3E-6</v>
      </c>
      <c r="F192" s="24">
        <v>8.9999999999999996E-7</v>
      </c>
      <c r="G192" s="25">
        <v>2.5999999999999998E-4</v>
      </c>
      <c r="H192" s="24">
        <v>4.2E-7</v>
      </c>
      <c r="I192" s="25">
        <v>2.5999999999999998E-4</v>
      </c>
      <c r="J192" s="26" t="s">
        <v>162</v>
      </c>
      <c r="K192" s="30" t="s">
        <v>218</v>
      </c>
    </row>
    <row r="193" spans="2:11" x14ac:dyDescent="0.25">
      <c r="B193" s="22" t="s">
        <v>574</v>
      </c>
      <c r="C193" s="23" t="s">
        <v>575</v>
      </c>
      <c r="D193" s="24">
        <v>1E-8</v>
      </c>
      <c r="E193" s="25">
        <v>1.3E-6</v>
      </c>
      <c r="F193" s="24">
        <v>8.9999999999999996E-7</v>
      </c>
      <c r="G193" s="25">
        <v>2.5999999999999998E-4</v>
      </c>
      <c r="H193" s="24">
        <v>4.2E-7</v>
      </c>
      <c r="I193" s="25">
        <v>2.5999999999999998E-4</v>
      </c>
      <c r="J193" s="26" t="s">
        <v>162</v>
      </c>
      <c r="K193" s="30" t="s">
        <v>218</v>
      </c>
    </row>
    <row r="194" spans="2:11" x14ac:dyDescent="0.25">
      <c r="B194" s="22" t="s">
        <v>576</v>
      </c>
      <c r="C194" s="23" t="s">
        <v>577</v>
      </c>
      <c r="D194" s="24">
        <v>1E-8</v>
      </c>
      <c r="E194" s="25">
        <v>1.3E-6</v>
      </c>
      <c r="F194" s="24">
        <v>8.9999999999999996E-7</v>
      </c>
      <c r="G194" s="25">
        <v>2.5999999999999998E-4</v>
      </c>
      <c r="H194" s="24">
        <v>4.2E-7</v>
      </c>
      <c r="I194" s="25">
        <v>2.5999999999999998E-4</v>
      </c>
      <c r="J194" s="26" t="s">
        <v>162</v>
      </c>
      <c r="K194" s="30" t="s">
        <v>218</v>
      </c>
    </row>
    <row r="195" spans="2:11" ht="16.5" customHeight="1" x14ac:dyDescent="0.25">
      <c r="B195" s="22" t="s">
        <v>578</v>
      </c>
      <c r="C195" s="23" t="s">
        <v>579</v>
      </c>
      <c r="D195" s="24">
        <v>9.9999999999999995E-8</v>
      </c>
      <c r="E195" s="25">
        <v>1.2999999999999999E-5</v>
      </c>
      <c r="F195" s="24">
        <v>9.0000000000000002E-6</v>
      </c>
      <c r="G195" s="25">
        <v>2.5999999999999999E-3</v>
      </c>
      <c r="H195" s="24">
        <v>4.1999999999999996E-6</v>
      </c>
      <c r="I195" s="25">
        <v>2.5999999999999999E-3</v>
      </c>
      <c r="J195" s="26" t="s">
        <v>162</v>
      </c>
      <c r="K195" s="30" t="s">
        <v>218</v>
      </c>
    </row>
    <row r="196" spans="2:11" x14ac:dyDescent="0.25">
      <c r="B196" s="22" t="s">
        <v>580</v>
      </c>
      <c r="C196" s="23" t="s">
        <v>581</v>
      </c>
      <c r="D196" s="24">
        <v>3.4000000000000001E-6</v>
      </c>
      <c r="E196" s="25">
        <v>4.2000000000000002E-4</v>
      </c>
      <c r="F196" s="24">
        <v>2.9999999999999997E-4</v>
      </c>
      <c r="G196" s="25">
        <v>8.5000000000000006E-2</v>
      </c>
      <c r="H196" s="24">
        <v>1.3999999999999999E-4</v>
      </c>
      <c r="I196" s="25">
        <v>8.5000000000000006E-2</v>
      </c>
      <c r="J196" s="26" t="s">
        <v>162</v>
      </c>
      <c r="K196" s="30" t="s">
        <v>218</v>
      </c>
    </row>
    <row r="197" spans="2:11" x14ac:dyDescent="0.25">
      <c r="B197" s="22" t="s">
        <v>582</v>
      </c>
      <c r="C197" s="23" t="s">
        <v>583</v>
      </c>
      <c r="D197" s="24">
        <v>1E-8</v>
      </c>
      <c r="E197" s="25">
        <v>1.3E-6</v>
      </c>
      <c r="F197" s="24">
        <v>8.9999999999999996E-7</v>
      </c>
      <c r="G197" s="25">
        <v>2.5999999999999998E-4</v>
      </c>
      <c r="H197" s="24">
        <v>4.2E-7</v>
      </c>
      <c r="I197" s="25">
        <v>2.5999999999999998E-4</v>
      </c>
      <c r="J197" s="26" t="s">
        <v>162</v>
      </c>
      <c r="K197" s="30" t="s">
        <v>218</v>
      </c>
    </row>
    <row r="198" spans="2:11" x14ac:dyDescent="0.25">
      <c r="B198" s="22" t="s">
        <v>584</v>
      </c>
      <c r="C198" s="23" t="s">
        <v>585</v>
      </c>
      <c r="D198" s="24">
        <v>3.4E-8</v>
      </c>
      <c r="E198" s="25">
        <v>4.1999999999999996E-6</v>
      </c>
      <c r="F198" s="24">
        <v>3.0000000000000001E-6</v>
      </c>
      <c r="G198" s="25">
        <v>8.4999999999999995E-4</v>
      </c>
      <c r="H198" s="24">
        <v>1.3999999999999999E-6</v>
      </c>
      <c r="I198" s="25">
        <v>8.4999999999999995E-4</v>
      </c>
      <c r="J198" s="26" t="s">
        <v>162</v>
      </c>
      <c r="K198" s="30" t="s">
        <v>218</v>
      </c>
    </row>
    <row r="199" spans="2:11" x14ac:dyDescent="0.25">
      <c r="B199" s="22" t="s">
        <v>586</v>
      </c>
      <c r="C199" s="23" t="s">
        <v>587</v>
      </c>
      <c r="D199" s="24">
        <v>3.3999999999999998E-9</v>
      </c>
      <c r="E199" s="25">
        <v>4.2E-7</v>
      </c>
      <c r="F199" s="24">
        <v>2.9999999999999999E-7</v>
      </c>
      <c r="G199" s="25">
        <v>8.5000000000000006E-5</v>
      </c>
      <c r="H199" s="24">
        <v>1.4000000000000001E-7</v>
      </c>
      <c r="I199" s="25">
        <v>8.5000000000000006E-5</v>
      </c>
      <c r="J199" s="26" t="s">
        <v>162</v>
      </c>
      <c r="K199" s="30" t="s">
        <v>218</v>
      </c>
    </row>
    <row r="200" spans="2:11" x14ac:dyDescent="0.25">
      <c r="B200" s="22" t="s">
        <v>588</v>
      </c>
      <c r="C200" s="23" t="s">
        <v>589</v>
      </c>
      <c r="D200" s="24">
        <v>1E-8</v>
      </c>
      <c r="E200" s="25">
        <v>1.3E-6</v>
      </c>
      <c r="F200" s="24">
        <v>8.9999999999999996E-7</v>
      </c>
      <c r="G200" s="25">
        <v>2.5999999999999998E-4</v>
      </c>
      <c r="H200" s="24">
        <v>4.2E-7</v>
      </c>
      <c r="I200" s="25">
        <v>2.5999999999999998E-4</v>
      </c>
      <c r="J200" s="26" t="s">
        <v>162</v>
      </c>
      <c r="K200" s="30" t="s">
        <v>218</v>
      </c>
    </row>
    <row r="201" spans="2:11" x14ac:dyDescent="0.25">
      <c r="B201" s="22" t="s">
        <v>590</v>
      </c>
      <c r="C201" s="23" t="s">
        <v>591</v>
      </c>
      <c r="D201" s="24">
        <v>1E-8</v>
      </c>
      <c r="E201" s="25">
        <v>1.3E-6</v>
      </c>
      <c r="F201" s="24">
        <v>8.9999999999999996E-7</v>
      </c>
      <c r="G201" s="25">
        <v>2.5999999999999998E-4</v>
      </c>
      <c r="H201" s="24">
        <v>4.2E-7</v>
      </c>
      <c r="I201" s="25">
        <v>2.5999999999999998E-4</v>
      </c>
      <c r="J201" s="26" t="s">
        <v>162</v>
      </c>
      <c r="K201" s="30" t="s">
        <v>218</v>
      </c>
    </row>
    <row r="202" spans="2:11" x14ac:dyDescent="0.25">
      <c r="B202" s="22" t="s">
        <v>592</v>
      </c>
      <c r="C202" s="23" t="s">
        <v>593</v>
      </c>
      <c r="D202" s="24">
        <v>1E-8</v>
      </c>
      <c r="E202" s="25">
        <v>1.3E-6</v>
      </c>
      <c r="F202" s="24">
        <v>8.9999999999999996E-7</v>
      </c>
      <c r="G202" s="25">
        <v>2.5999999999999998E-4</v>
      </c>
      <c r="H202" s="24">
        <v>4.2E-7</v>
      </c>
      <c r="I202" s="25">
        <v>2.5999999999999998E-4</v>
      </c>
      <c r="J202" s="26" t="s">
        <v>162</v>
      </c>
      <c r="K202" s="30" t="s">
        <v>218</v>
      </c>
    </row>
    <row r="203" spans="2:11" x14ac:dyDescent="0.25">
      <c r="B203" s="27" t="s">
        <v>594</v>
      </c>
      <c r="C203" s="23" t="s">
        <v>595</v>
      </c>
      <c r="D203" s="24">
        <v>1E-8</v>
      </c>
      <c r="E203" s="25">
        <v>1.3E-6</v>
      </c>
      <c r="F203" s="24">
        <v>8.9999999999999996E-7</v>
      </c>
      <c r="G203" s="25">
        <v>2.5999999999999998E-4</v>
      </c>
      <c r="H203" s="24">
        <v>4.2E-7</v>
      </c>
      <c r="I203" s="25">
        <v>2.5999999999999998E-4</v>
      </c>
      <c r="J203" s="26" t="s">
        <v>162</v>
      </c>
      <c r="K203" s="30" t="s">
        <v>218</v>
      </c>
    </row>
    <row r="204" spans="2:11" x14ac:dyDescent="0.25">
      <c r="B204" s="22" t="s">
        <v>596</v>
      </c>
      <c r="C204" s="23" t="s">
        <v>597</v>
      </c>
      <c r="D204" s="24">
        <v>9.9999999999999995E-8</v>
      </c>
      <c r="E204" s="25">
        <v>1.2999999999999999E-5</v>
      </c>
      <c r="F204" s="24">
        <v>9.0000000000000002E-6</v>
      </c>
      <c r="G204" s="25">
        <v>2.5999999999999999E-3</v>
      </c>
      <c r="H204" s="24">
        <v>4.1999999999999996E-6</v>
      </c>
      <c r="I204" s="25">
        <v>2.5999999999999999E-3</v>
      </c>
      <c r="J204" s="26" t="s">
        <v>162</v>
      </c>
      <c r="K204" s="30" t="s">
        <v>218</v>
      </c>
    </row>
    <row r="205" spans="2:11" x14ac:dyDescent="0.25">
      <c r="B205" s="22" t="s">
        <v>598</v>
      </c>
      <c r="C205" s="23" t="s">
        <v>599</v>
      </c>
      <c r="D205" s="24">
        <v>9.9999999999999995E-8</v>
      </c>
      <c r="E205" s="25">
        <v>1.2999999999999999E-5</v>
      </c>
      <c r="F205" s="24">
        <v>9.0000000000000002E-6</v>
      </c>
      <c r="G205" s="25">
        <v>2.5999999999999999E-3</v>
      </c>
      <c r="H205" s="24">
        <v>4.1999999999999996E-6</v>
      </c>
      <c r="I205" s="25">
        <v>2.5999999999999999E-3</v>
      </c>
      <c r="J205" s="26" t="s">
        <v>162</v>
      </c>
      <c r="K205" s="30" t="s">
        <v>218</v>
      </c>
    </row>
    <row r="206" spans="2:11" x14ac:dyDescent="0.25">
      <c r="B206" s="22" t="s">
        <v>600</v>
      </c>
      <c r="C206" s="23" t="s">
        <v>601</v>
      </c>
      <c r="D206" s="24">
        <v>3.4000000000000001E-6</v>
      </c>
      <c r="E206" s="25">
        <v>4.2000000000000002E-4</v>
      </c>
      <c r="F206" s="24">
        <v>2.9999999999999997E-4</v>
      </c>
      <c r="G206" s="25">
        <v>8.5000000000000006E-2</v>
      </c>
      <c r="H206" s="24">
        <v>1.3999999999999999E-4</v>
      </c>
      <c r="I206" s="25">
        <v>8.5000000000000006E-2</v>
      </c>
      <c r="J206" s="26" t="s">
        <v>162</v>
      </c>
      <c r="K206" s="30" t="s">
        <v>218</v>
      </c>
    </row>
    <row r="207" spans="2:11" x14ac:dyDescent="0.25">
      <c r="B207" s="297">
        <v>401</v>
      </c>
      <c r="C207" s="23" t="s">
        <v>78</v>
      </c>
      <c r="D207" s="24">
        <v>4.3000000000000002E-5</v>
      </c>
      <c r="E207" s="25" t="s">
        <v>162</v>
      </c>
      <c r="F207" s="24">
        <v>1.6000000000000001E-3</v>
      </c>
      <c r="G207" s="25" t="s">
        <v>162</v>
      </c>
      <c r="H207" s="24">
        <v>3.0000000000000001E-3</v>
      </c>
      <c r="I207" s="25" t="s">
        <v>162</v>
      </c>
      <c r="J207" s="26" t="s">
        <v>162</v>
      </c>
      <c r="K207" s="30" t="s">
        <v>162</v>
      </c>
    </row>
    <row r="208" spans="2:11" x14ac:dyDescent="0.25">
      <c r="B208" s="22" t="s">
        <v>79</v>
      </c>
      <c r="C208" s="23" t="s">
        <v>80</v>
      </c>
      <c r="D208" s="24">
        <v>1.1E-4</v>
      </c>
      <c r="E208" s="25" t="s">
        <v>162</v>
      </c>
      <c r="F208" s="24">
        <v>3.8999999999999998E-3</v>
      </c>
      <c r="G208" s="25" t="s">
        <v>162</v>
      </c>
      <c r="H208" s="24">
        <v>7.6E-3</v>
      </c>
      <c r="I208" s="25" t="s">
        <v>162</v>
      </c>
      <c r="J208" s="26" t="s">
        <v>162</v>
      </c>
      <c r="K208" s="30" t="s">
        <v>162</v>
      </c>
    </row>
    <row r="209" spans="2:11" x14ac:dyDescent="0.25">
      <c r="B209" s="22" t="s">
        <v>81</v>
      </c>
      <c r="C209" s="23" t="s">
        <v>82</v>
      </c>
      <c r="D209" s="24">
        <v>2.1000000000000001E-4</v>
      </c>
      <c r="E209" s="25" t="s">
        <v>162</v>
      </c>
      <c r="F209" s="24">
        <v>7.7999999999999996E-3</v>
      </c>
      <c r="G209" s="25" t="s">
        <v>162</v>
      </c>
      <c r="H209" s="24">
        <v>1.4999999999999999E-2</v>
      </c>
      <c r="I209" s="25" t="s">
        <v>162</v>
      </c>
      <c r="J209" s="26" t="s">
        <v>162</v>
      </c>
      <c r="K209" s="30" t="s">
        <v>162</v>
      </c>
    </row>
    <row r="210" spans="2:11" x14ac:dyDescent="0.25">
      <c r="B210" s="22" t="s">
        <v>83</v>
      </c>
      <c r="C210" s="23" t="s">
        <v>84</v>
      </c>
      <c r="D210" s="24">
        <v>4.3000000000000002E-5</v>
      </c>
      <c r="E210" s="25">
        <v>2E-3</v>
      </c>
      <c r="F210" s="24">
        <v>1.6000000000000001E-3</v>
      </c>
      <c r="G210" s="25">
        <v>8.8000000000000005E-3</v>
      </c>
      <c r="H210" s="24">
        <v>3.0000000000000001E-3</v>
      </c>
      <c r="I210" s="25">
        <v>8.8000000000000005E-3</v>
      </c>
      <c r="J210" s="26">
        <v>2E-3</v>
      </c>
      <c r="K210" s="30" t="s">
        <v>218</v>
      </c>
    </row>
    <row r="211" spans="2:11" x14ac:dyDescent="0.25">
      <c r="B211" s="22" t="s">
        <v>85</v>
      </c>
      <c r="C211" s="23" t="s">
        <v>86</v>
      </c>
      <c r="D211" s="24">
        <v>5.3000000000000001E-5</v>
      </c>
      <c r="E211" s="25" t="s">
        <v>162</v>
      </c>
      <c r="F211" s="24">
        <v>2E-3</v>
      </c>
      <c r="G211" s="25" t="s">
        <v>162</v>
      </c>
      <c r="H211" s="24">
        <v>3.8E-3</v>
      </c>
      <c r="I211" s="25" t="s">
        <v>162</v>
      </c>
      <c r="J211" s="26" t="s">
        <v>162</v>
      </c>
      <c r="K211" s="30" t="s">
        <v>162</v>
      </c>
    </row>
    <row r="212" spans="2:11" x14ac:dyDescent="0.25">
      <c r="B212" s="22" t="s">
        <v>87</v>
      </c>
      <c r="C212" s="23" t="s">
        <v>88</v>
      </c>
      <c r="D212" s="24">
        <v>2.0999999999999998E-6</v>
      </c>
      <c r="E212" s="25" t="s">
        <v>162</v>
      </c>
      <c r="F212" s="24">
        <v>7.7999999999999999E-5</v>
      </c>
      <c r="G212" s="25" t="s">
        <v>162</v>
      </c>
      <c r="H212" s="24">
        <v>1.4999999999999999E-4</v>
      </c>
      <c r="I212" s="25" t="s">
        <v>162</v>
      </c>
      <c r="J212" s="26" t="s">
        <v>162</v>
      </c>
      <c r="K212" s="30" t="s">
        <v>162</v>
      </c>
    </row>
    <row r="213" spans="2:11" x14ac:dyDescent="0.25">
      <c r="B213" s="22" t="s">
        <v>89</v>
      </c>
      <c r="C213" s="23" t="s">
        <v>90</v>
      </c>
      <c r="D213" s="24">
        <v>4.7000000000000002E-3</v>
      </c>
      <c r="E213" s="25" t="s">
        <v>162</v>
      </c>
      <c r="F213" s="24">
        <v>0.17</v>
      </c>
      <c r="G213" s="25" t="s">
        <v>162</v>
      </c>
      <c r="H213" s="24">
        <v>0.34</v>
      </c>
      <c r="I213" s="25" t="s">
        <v>162</v>
      </c>
      <c r="J213" s="26" t="s">
        <v>162</v>
      </c>
      <c r="K213" s="30" t="s">
        <v>162</v>
      </c>
    </row>
    <row r="214" spans="2:11" x14ac:dyDescent="0.25">
      <c r="B214" s="22" t="s">
        <v>91</v>
      </c>
      <c r="C214" s="23" t="s">
        <v>92</v>
      </c>
      <c r="D214" s="24">
        <v>1.3999999999999999E-4</v>
      </c>
      <c r="E214" s="25" t="s">
        <v>162</v>
      </c>
      <c r="F214" s="24">
        <v>5.1999999999999998E-3</v>
      </c>
      <c r="G214" s="25" t="s">
        <v>162</v>
      </c>
      <c r="H214" s="24">
        <v>0.01</v>
      </c>
      <c r="I214" s="25" t="s">
        <v>162</v>
      </c>
      <c r="J214" s="26" t="s">
        <v>162</v>
      </c>
      <c r="K214" s="30" t="s">
        <v>162</v>
      </c>
    </row>
    <row r="215" spans="2:11" x14ac:dyDescent="0.25">
      <c r="B215" s="22" t="s">
        <v>93</v>
      </c>
      <c r="C215" s="23" t="s">
        <v>94</v>
      </c>
      <c r="D215" s="24">
        <v>1.4E-3</v>
      </c>
      <c r="E215" s="25" t="s">
        <v>162</v>
      </c>
      <c r="F215" s="24">
        <v>5.1999999999999998E-2</v>
      </c>
      <c r="G215" s="25" t="s">
        <v>162</v>
      </c>
      <c r="H215" s="24">
        <v>0.1</v>
      </c>
      <c r="I215" s="25" t="s">
        <v>162</v>
      </c>
      <c r="J215" s="26" t="s">
        <v>162</v>
      </c>
      <c r="K215" s="30" t="s">
        <v>162</v>
      </c>
    </row>
    <row r="216" spans="2:11" x14ac:dyDescent="0.25">
      <c r="B216" s="22" t="s">
        <v>95</v>
      </c>
      <c r="C216" s="23" t="s">
        <v>96</v>
      </c>
      <c r="D216" s="24">
        <v>4.2999999999999999E-4</v>
      </c>
      <c r="E216" s="25" t="s">
        <v>162</v>
      </c>
      <c r="F216" s="24">
        <v>1.6E-2</v>
      </c>
      <c r="G216" s="25" t="s">
        <v>162</v>
      </c>
      <c r="H216" s="24">
        <v>0.03</v>
      </c>
      <c r="I216" s="25" t="s">
        <v>162</v>
      </c>
      <c r="J216" s="26" t="s">
        <v>162</v>
      </c>
      <c r="K216" s="30" t="s">
        <v>162</v>
      </c>
    </row>
    <row r="217" spans="2:11" x14ac:dyDescent="0.25">
      <c r="B217" s="22" t="s">
        <v>97</v>
      </c>
      <c r="C217" s="23" t="s">
        <v>98</v>
      </c>
      <c r="D217" s="24">
        <v>1.1E-4</v>
      </c>
      <c r="E217" s="25" t="s">
        <v>162</v>
      </c>
      <c r="F217" s="24">
        <v>3.8999999999999998E-3</v>
      </c>
      <c r="G217" s="25" t="s">
        <v>162</v>
      </c>
      <c r="H217" s="24">
        <v>7.6E-3</v>
      </c>
      <c r="I217" s="25" t="s">
        <v>162</v>
      </c>
      <c r="J217" s="26" t="s">
        <v>162</v>
      </c>
      <c r="K217" s="30" t="s">
        <v>162</v>
      </c>
    </row>
    <row r="218" spans="2:11" x14ac:dyDescent="0.25">
      <c r="B218" s="22" t="s">
        <v>99</v>
      </c>
      <c r="C218" s="23" t="s">
        <v>100</v>
      </c>
      <c r="D218" s="24">
        <v>4.3000000000000003E-6</v>
      </c>
      <c r="E218" s="25" t="s">
        <v>162</v>
      </c>
      <c r="F218" s="24">
        <v>1.6000000000000001E-4</v>
      </c>
      <c r="G218" s="25" t="s">
        <v>162</v>
      </c>
      <c r="H218" s="24">
        <v>2.9999999999999997E-4</v>
      </c>
      <c r="I218" s="25" t="s">
        <v>162</v>
      </c>
      <c r="J218" s="26" t="s">
        <v>162</v>
      </c>
      <c r="K218" s="30" t="s">
        <v>162</v>
      </c>
    </row>
    <row r="219" spans="2:11" x14ac:dyDescent="0.25">
      <c r="B219" s="22" t="s">
        <v>101</v>
      </c>
      <c r="C219" s="23" t="s">
        <v>102</v>
      </c>
      <c r="D219" s="24">
        <v>1.1E-4</v>
      </c>
      <c r="E219" s="25" t="s">
        <v>162</v>
      </c>
      <c r="F219" s="24">
        <v>3.8999999999999998E-3</v>
      </c>
      <c r="G219" s="25" t="s">
        <v>162</v>
      </c>
      <c r="H219" s="24">
        <v>7.6E-3</v>
      </c>
      <c r="I219" s="25" t="s">
        <v>162</v>
      </c>
      <c r="J219" s="26" t="s">
        <v>162</v>
      </c>
      <c r="K219" s="30" t="s">
        <v>162</v>
      </c>
    </row>
    <row r="220" spans="2:11" x14ac:dyDescent="0.25">
      <c r="B220" s="22" t="s">
        <v>103</v>
      </c>
      <c r="C220" s="23" t="s">
        <v>104</v>
      </c>
      <c r="D220" s="24">
        <v>4.6999999999999997E-5</v>
      </c>
      <c r="E220" s="25" t="s">
        <v>162</v>
      </c>
      <c r="F220" s="24">
        <v>1.6999999999999999E-3</v>
      </c>
      <c r="G220" s="25" t="s">
        <v>162</v>
      </c>
      <c r="H220" s="24">
        <v>3.3999999999999998E-3</v>
      </c>
      <c r="I220" s="25" t="s">
        <v>162</v>
      </c>
      <c r="J220" s="26" t="s">
        <v>162</v>
      </c>
      <c r="K220" s="30" t="s">
        <v>162</v>
      </c>
    </row>
    <row r="221" spans="2:11" x14ac:dyDescent="0.25">
      <c r="B221" s="22" t="s">
        <v>105</v>
      </c>
      <c r="C221" s="23" t="s">
        <v>106</v>
      </c>
      <c r="D221" s="24">
        <v>7.1000000000000005E-5</v>
      </c>
      <c r="E221" s="25" t="s">
        <v>162</v>
      </c>
      <c r="F221" s="24">
        <v>2.5999999999999999E-3</v>
      </c>
      <c r="G221" s="25" t="s">
        <v>162</v>
      </c>
      <c r="H221" s="24">
        <v>5.1000000000000004E-3</v>
      </c>
      <c r="I221" s="25" t="s">
        <v>162</v>
      </c>
      <c r="J221" s="26" t="s">
        <v>162</v>
      </c>
      <c r="K221" s="30" t="s">
        <v>162</v>
      </c>
    </row>
    <row r="222" spans="2:11" x14ac:dyDescent="0.25">
      <c r="B222" s="22" t="s">
        <v>107</v>
      </c>
      <c r="C222" s="23" t="s">
        <v>108</v>
      </c>
      <c r="D222" s="24">
        <v>1.3999999999999999E-6</v>
      </c>
      <c r="E222" s="25" t="s">
        <v>162</v>
      </c>
      <c r="F222" s="24">
        <v>5.1999999999999997E-5</v>
      </c>
      <c r="G222" s="25" t="s">
        <v>162</v>
      </c>
      <c r="H222" s="24">
        <v>1E-4</v>
      </c>
      <c r="I222" s="25" t="s">
        <v>162</v>
      </c>
      <c r="J222" s="26" t="s">
        <v>162</v>
      </c>
      <c r="K222" s="30" t="s">
        <v>162</v>
      </c>
    </row>
    <row r="223" spans="2:11" x14ac:dyDescent="0.25">
      <c r="B223" s="22" t="s">
        <v>109</v>
      </c>
      <c r="C223" s="23" t="s">
        <v>110</v>
      </c>
      <c r="D223" s="24">
        <v>5.2999999999999998E-4</v>
      </c>
      <c r="E223" s="25" t="s">
        <v>162</v>
      </c>
      <c r="F223" s="24">
        <v>0.02</v>
      </c>
      <c r="G223" s="25" t="s">
        <v>162</v>
      </c>
      <c r="H223" s="24">
        <v>3.7999999999999999E-2</v>
      </c>
      <c r="I223" s="25" t="s">
        <v>162</v>
      </c>
      <c r="J223" s="26" t="s">
        <v>162</v>
      </c>
      <c r="K223" s="30" t="s">
        <v>162</v>
      </c>
    </row>
    <row r="224" spans="2:11" x14ac:dyDescent="0.25">
      <c r="B224" s="22" t="s">
        <v>111</v>
      </c>
      <c r="C224" s="23" t="s">
        <v>112</v>
      </c>
      <c r="D224" s="24">
        <v>6.0999999999999997E-4</v>
      </c>
      <c r="E224" s="25" t="s">
        <v>162</v>
      </c>
      <c r="F224" s="24">
        <v>2.1999999999999999E-2</v>
      </c>
      <c r="G224" s="25" t="s">
        <v>162</v>
      </c>
      <c r="H224" s="24">
        <v>4.2999999999999997E-2</v>
      </c>
      <c r="I224" s="25" t="s">
        <v>162</v>
      </c>
      <c r="J224" s="26" t="s">
        <v>162</v>
      </c>
      <c r="K224" s="30" t="s">
        <v>162</v>
      </c>
    </row>
    <row r="225" spans="2:11" x14ac:dyDescent="0.25">
      <c r="B225" s="22" t="s">
        <v>113</v>
      </c>
      <c r="C225" s="23" t="s">
        <v>114</v>
      </c>
      <c r="D225" s="24">
        <v>4.3000000000000002E-5</v>
      </c>
      <c r="E225" s="25" t="s">
        <v>162</v>
      </c>
      <c r="F225" s="24">
        <v>1.6000000000000001E-3</v>
      </c>
      <c r="G225" s="25" t="s">
        <v>162</v>
      </c>
      <c r="H225" s="24">
        <v>3.0000000000000001E-3</v>
      </c>
      <c r="I225" s="25" t="s">
        <v>162</v>
      </c>
      <c r="J225" s="26" t="s">
        <v>162</v>
      </c>
      <c r="K225" s="30" t="s">
        <v>162</v>
      </c>
    </row>
    <row r="226" spans="2:11" x14ac:dyDescent="0.25">
      <c r="B226" s="22" t="s">
        <v>115</v>
      </c>
      <c r="C226" s="23" t="s">
        <v>116</v>
      </c>
      <c r="D226" s="24">
        <v>4.3000000000000003E-6</v>
      </c>
      <c r="E226" s="25" t="s">
        <v>162</v>
      </c>
      <c r="F226" s="24">
        <v>1.6000000000000001E-4</v>
      </c>
      <c r="G226" s="25" t="s">
        <v>162</v>
      </c>
      <c r="H226" s="24">
        <v>2.9999999999999997E-4</v>
      </c>
      <c r="I226" s="25" t="s">
        <v>162</v>
      </c>
      <c r="J226" s="26" t="s">
        <v>162</v>
      </c>
      <c r="K226" s="30" t="s">
        <v>162</v>
      </c>
    </row>
    <row r="227" spans="2:11" x14ac:dyDescent="0.25">
      <c r="B227" s="22" t="s">
        <v>602</v>
      </c>
      <c r="C227" s="23" t="s">
        <v>603</v>
      </c>
      <c r="D227" s="24">
        <v>7.1000000000000004E-3</v>
      </c>
      <c r="E227" s="25" t="s">
        <v>162</v>
      </c>
      <c r="F227" s="24">
        <v>0.19</v>
      </c>
      <c r="G227" s="25" t="s">
        <v>162</v>
      </c>
      <c r="H227" s="24">
        <v>8.5999999999999993E-2</v>
      </c>
      <c r="I227" s="25" t="s">
        <v>162</v>
      </c>
      <c r="J227" s="26" t="s">
        <v>162</v>
      </c>
      <c r="K227" s="30" t="s">
        <v>162</v>
      </c>
    </row>
    <row r="228" spans="2:11" x14ac:dyDescent="0.25">
      <c r="B228" s="22" t="s">
        <v>604</v>
      </c>
      <c r="C228" s="23" t="s">
        <v>605</v>
      </c>
      <c r="D228" s="24">
        <v>1.4E-3</v>
      </c>
      <c r="E228" s="25" t="s">
        <v>162</v>
      </c>
      <c r="F228" s="24">
        <v>3.7999999999999999E-2</v>
      </c>
      <c r="G228" s="25" t="s">
        <v>162</v>
      </c>
      <c r="H228" s="24">
        <v>1.7000000000000001E-2</v>
      </c>
      <c r="I228" s="25" t="s">
        <v>162</v>
      </c>
      <c r="J228" s="26" t="s">
        <v>162</v>
      </c>
      <c r="K228" s="30" t="s">
        <v>162</v>
      </c>
    </row>
    <row r="229" spans="2:11" x14ac:dyDescent="0.25">
      <c r="B229" s="22" t="s">
        <v>606</v>
      </c>
      <c r="C229" s="23" t="s">
        <v>607</v>
      </c>
      <c r="D229" s="24" t="s">
        <v>162</v>
      </c>
      <c r="E229" s="25">
        <v>8</v>
      </c>
      <c r="F229" s="24" t="s">
        <v>162</v>
      </c>
      <c r="G229" s="25">
        <v>35</v>
      </c>
      <c r="H229" s="24" t="s">
        <v>162</v>
      </c>
      <c r="I229" s="25">
        <v>35</v>
      </c>
      <c r="J229" s="26" t="s">
        <v>162</v>
      </c>
      <c r="K229" s="30" t="s">
        <v>227</v>
      </c>
    </row>
    <row r="230" spans="2:11" x14ac:dyDescent="0.25">
      <c r="B230" s="22" t="s">
        <v>608</v>
      </c>
      <c r="C230" s="23" t="s">
        <v>609</v>
      </c>
      <c r="D230" s="24" t="s">
        <v>162</v>
      </c>
      <c r="E230" s="25">
        <v>3000</v>
      </c>
      <c r="F230" s="24" t="s">
        <v>162</v>
      </c>
      <c r="G230" s="25">
        <v>13000</v>
      </c>
      <c r="H230" s="24" t="s">
        <v>162</v>
      </c>
      <c r="I230" s="25">
        <v>13000</v>
      </c>
      <c r="J230" s="26" t="s">
        <v>162</v>
      </c>
      <c r="K230" s="30" t="s">
        <v>227</v>
      </c>
    </row>
    <row r="231" spans="2:11" x14ac:dyDescent="0.25">
      <c r="B231" s="22" t="s">
        <v>610</v>
      </c>
      <c r="C231" s="23" t="s">
        <v>611</v>
      </c>
      <c r="D231" s="24" t="s">
        <v>162</v>
      </c>
      <c r="E231" s="25">
        <v>0.27</v>
      </c>
      <c r="F231" s="24" t="s">
        <v>162</v>
      </c>
      <c r="G231" s="25">
        <v>1.2</v>
      </c>
      <c r="H231" s="24" t="s">
        <v>162</v>
      </c>
      <c r="I231" s="25">
        <v>1.2</v>
      </c>
      <c r="J231" s="26">
        <v>20</v>
      </c>
      <c r="K231" s="30" t="s">
        <v>227</v>
      </c>
    </row>
    <row r="232" spans="2:11" x14ac:dyDescent="0.25">
      <c r="B232" s="22" t="s">
        <v>612</v>
      </c>
      <c r="C232" s="23" t="s">
        <v>613</v>
      </c>
      <c r="D232" s="24" t="s">
        <v>162</v>
      </c>
      <c r="E232" s="25">
        <v>7000</v>
      </c>
      <c r="F232" s="24" t="s">
        <v>162</v>
      </c>
      <c r="G232" s="25">
        <v>31000</v>
      </c>
      <c r="H232" s="24" t="s">
        <v>162</v>
      </c>
      <c r="I232" s="25">
        <v>31000</v>
      </c>
      <c r="J232" s="26" t="s">
        <v>162</v>
      </c>
      <c r="K232" s="30" t="s">
        <v>218</v>
      </c>
    </row>
    <row r="233" spans="2:11" x14ac:dyDescent="0.25">
      <c r="B233" s="22" t="s">
        <v>614</v>
      </c>
      <c r="C233" s="23" t="s">
        <v>615</v>
      </c>
      <c r="D233" s="24">
        <v>0.27</v>
      </c>
      <c r="E233" s="25">
        <v>30</v>
      </c>
      <c r="F233" s="24">
        <v>7</v>
      </c>
      <c r="G233" s="25">
        <v>130</v>
      </c>
      <c r="H233" s="24">
        <v>3.2</v>
      </c>
      <c r="I233" s="25">
        <v>130</v>
      </c>
      <c r="J233" s="26">
        <v>3100</v>
      </c>
      <c r="K233" s="30" t="s">
        <v>218</v>
      </c>
    </row>
    <row r="234" spans="2:11" x14ac:dyDescent="0.25">
      <c r="B234" s="22" t="s">
        <v>616</v>
      </c>
      <c r="C234" s="23" t="s">
        <v>617</v>
      </c>
      <c r="D234" s="24" t="s">
        <v>162</v>
      </c>
      <c r="E234" s="25">
        <v>0.03</v>
      </c>
      <c r="F234" s="24" t="s">
        <v>162</v>
      </c>
      <c r="G234" s="25">
        <v>0.13</v>
      </c>
      <c r="H234" s="24" t="s">
        <v>162</v>
      </c>
      <c r="I234" s="25">
        <v>0.13</v>
      </c>
      <c r="J234" s="26" t="s">
        <v>162</v>
      </c>
      <c r="K234" s="30" t="s">
        <v>227</v>
      </c>
    </row>
    <row r="235" spans="2:11" x14ac:dyDescent="0.25">
      <c r="B235" s="22" t="s">
        <v>618</v>
      </c>
      <c r="C235" s="23" t="s">
        <v>619</v>
      </c>
      <c r="D235" s="24" t="s">
        <v>162</v>
      </c>
      <c r="E235" s="25" t="s">
        <v>162</v>
      </c>
      <c r="F235" s="24" t="s">
        <v>162</v>
      </c>
      <c r="G235" s="25" t="s">
        <v>162</v>
      </c>
      <c r="H235" s="24" t="s">
        <v>162</v>
      </c>
      <c r="I235" s="25" t="s">
        <v>162</v>
      </c>
      <c r="J235" s="26">
        <v>5</v>
      </c>
      <c r="K235" s="30" t="s">
        <v>218</v>
      </c>
    </row>
    <row r="236" spans="2:11" x14ac:dyDescent="0.25">
      <c r="B236" s="22" t="s">
        <v>620</v>
      </c>
      <c r="C236" s="23" t="s">
        <v>621</v>
      </c>
      <c r="D236" s="24" t="s">
        <v>162</v>
      </c>
      <c r="E236" s="25" t="s">
        <v>162</v>
      </c>
      <c r="F236" s="24" t="s">
        <v>162</v>
      </c>
      <c r="G236" s="25" t="s">
        <v>162</v>
      </c>
      <c r="H236" s="24" t="s">
        <v>162</v>
      </c>
      <c r="I236" s="25" t="s">
        <v>162</v>
      </c>
      <c r="J236" s="26">
        <v>2</v>
      </c>
      <c r="K236" s="30" t="s">
        <v>218</v>
      </c>
    </row>
    <row r="237" spans="2:11" x14ac:dyDescent="0.25">
      <c r="B237" s="22" t="s">
        <v>622</v>
      </c>
      <c r="C237" s="23" t="s">
        <v>623</v>
      </c>
      <c r="D237" s="24" t="s">
        <v>162</v>
      </c>
      <c r="E237" s="25">
        <v>3</v>
      </c>
      <c r="F237" s="24" t="s">
        <v>162</v>
      </c>
      <c r="G237" s="25">
        <v>13</v>
      </c>
      <c r="H237" s="24" t="s">
        <v>162</v>
      </c>
      <c r="I237" s="25">
        <v>13</v>
      </c>
      <c r="J237" s="26" t="s">
        <v>162</v>
      </c>
      <c r="K237" s="30" t="s">
        <v>227</v>
      </c>
    </row>
    <row r="238" spans="2:11" x14ac:dyDescent="0.25">
      <c r="B238" s="22" t="s">
        <v>624</v>
      </c>
      <c r="C238" s="23" t="s">
        <v>625</v>
      </c>
      <c r="D238" s="24" t="s">
        <v>162</v>
      </c>
      <c r="E238" s="25" t="s">
        <v>162</v>
      </c>
      <c r="F238" s="24" t="s">
        <v>162</v>
      </c>
      <c r="G238" s="25" t="s">
        <v>162</v>
      </c>
      <c r="H238" s="24" t="s">
        <v>162</v>
      </c>
      <c r="I238" s="25" t="s">
        <v>162</v>
      </c>
      <c r="J238" s="26">
        <v>8</v>
      </c>
      <c r="K238" s="30" t="s">
        <v>218</v>
      </c>
    </row>
    <row r="239" spans="2:11" x14ac:dyDescent="0.25">
      <c r="B239" s="22" t="s">
        <v>626</v>
      </c>
      <c r="C239" s="23" t="s">
        <v>627</v>
      </c>
      <c r="D239" s="24" t="s">
        <v>162</v>
      </c>
      <c r="E239" s="25">
        <v>1000</v>
      </c>
      <c r="F239" s="24" t="s">
        <v>162</v>
      </c>
      <c r="G239" s="25">
        <v>4400</v>
      </c>
      <c r="H239" s="24" t="s">
        <v>162</v>
      </c>
      <c r="I239" s="25">
        <v>4400</v>
      </c>
      <c r="J239" s="26">
        <v>21000</v>
      </c>
      <c r="K239" s="30" t="s">
        <v>218</v>
      </c>
    </row>
    <row r="240" spans="2:11" x14ac:dyDescent="0.25">
      <c r="B240" s="22" t="s">
        <v>628</v>
      </c>
      <c r="C240" s="23" t="s">
        <v>629</v>
      </c>
      <c r="D240" s="24" t="s">
        <v>162</v>
      </c>
      <c r="E240" s="25">
        <v>1</v>
      </c>
      <c r="F240" s="24" t="s">
        <v>162</v>
      </c>
      <c r="G240" s="25">
        <v>4.4000000000000004</v>
      </c>
      <c r="H240" s="24" t="s">
        <v>162</v>
      </c>
      <c r="I240" s="25">
        <v>4.4000000000000004</v>
      </c>
      <c r="J240" s="26">
        <v>120</v>
      </c>
      <c r="K240" s="30" t="s">
        <v>227</v>
      </c>
    </row>
    <row r="241" spans="2:11" x14ac:dyDescent="0.25">
      <c r="B241" s="22" t="s">
        <v>630</v>
      </c>
      <c r="C241" s="23" t="s">
        <v>631</v>
      </c>
      <c r="D241" s="24" t="s">
        <v>162</v>
      </c>
      <c r="E241" s="25" t="s">
        <v>162</v>
      </c>
      <c r="F241" s="24" t="s">
        <v>162</v>
      </c>
      <c r="G241" s="25" t="s">
        <v>162</v>
      </c>
      <c r="H241" s="24" t="s">
        <v>162</v>
      </c>
      <c r="I241" s="25" t="s">
        <v>162</v>
      </c>
      <c r="J241" s="26">
        <v>0.7</v>
      </c>
      <c r="K241" s="30" t="s">
        <v>218</v>
      </c>
    </row>
    <row r="242" spans="2:11" x14ac:dyDescent="0.25">
      <c r="B242" s="22" t="s">
        <v>632</v>
      </c>
      <c r="C242" s="23" t="s">
        <v>633</v>
      </c>
      <c r="D242" s="24" t="s">
        <v>162</v>
      </c>
      <c r="E242" s="25">
        <v>1</v>
      </c>
      <c r="F242" s="24" t="s">
        <v>162</v>
      </c>
      <c r="G242" s="25">
        <v>4.4000000000000004</v>
      </c>
      <c r="H242" s="24" t="s">
        <v>162</v>
      </c>
      <c r="I242" s="25">
        <v>4.4000000000000004</v>
      </c>
      <c r="J242" s="26">
        <v>120</v>
      </c>
      <c r="K242" s="30" t="s">
        <v>227</v>
      </c>
    </row>
    <row r="243" spans="2:11" x14ac:dyDescent="0.25">
      <c r="B243" s="22" t="s">
        <v>634</v>
      </c>
      <c r="C243" s="23" t="s">
        <v>635</v>
      </c>
      <c r="D243" s="24">
        <v>0.14000000000000001</v>
      </c>
      <c r="E243" s="25" t="s">
        <v>162</v>
      </c>
      <c r="F243" s="24">
        <v>3.5</v>
      </c>
      <c r="G243" s="25" t="s">
        <v>162</v>
      </c>
      <c r="H243" s="24">
        <v>1.6</v>
      </c>
      <c r="I243" s="25" t="s">
        <v>162</v>
      </c>
      <c r="J243" s="26" t="s">
        <v>162</v>
      </c>
      <c r="K243" s="30" t="s">
        <v>162</v>
      </c>
    </row>
    <row r="244" spans="2:11" x14ac:dyDescent="0.25">
      <c r="B244" s="22" t="s">
        <v>636</v>
      </c>
      <c r="C244" s="23" t="s">
        <v>637</v>
      </c>
      <c r="D244" s="24">
        <v>1.7000000000000001E-2</v>
      </c>
      <c r="E244" s="25" t="s">
        <v>162</v>
      </c>
      <c r="F244" s="24">
        <v>0.45</v>
      </c>
      <c r="G244" s="25" t="s">
        <v>162</v>
      </c>
      <c r="H244" s="24">
        <v>0.21</v>
      </c>
      <c r="I244" s="25" t="s">
        <v>162</v>
      </c>
      <c r="J244" s="26" t="s">
        <v>162</v>
      </c>
      <c r="K244" s="30" t="s">
        <v>162</v>
      </c>
    </row>
    <row r="245" spans="2:11" x14ac:dyDescent="0.25">
      <c r="B245" s="22" t="s">
        <v>129</v>
      </c>
      <c r="C245" s="23" t="s">
        <v>638</v>
      </c>
      <c r="D245" s="24">
        <v>3.8</v>
      </c>
      <c r="E245" s="25">
        <v>41</v>
      </c>
      <c r="F245" s="24">
        <v>100</v>
      </c>
      <c r="G245" s="25">
        <v>180</v>
      </c>
      <c r="H245" s="24">
        <v>46</v>
      </c>
      <c r="I245" s="25">
        <v>180</v>
      </c>
      <c r="J245" s="26">
        <v>41</v>
      </c>
      <c r="K245" s="30" t="s">
        <v>218</v>
      </c>
    </row>
    <row r="246" spans="2:11" x14ac:dyDescent="0.25">
      <c r="B246" s="22" t="s">
        <v>639</v>
      </c>
      <c r="C246" s="23" t="s">
        <v>640</v>
      </c>
      <c r="D246" s="24" t="s">
        <v>162</v>
      </c>
      <c r="E246" s="25">
        <v>80000</v>
      </c>
      <c r="F246" s="24" t="s">
        <v>162</v>
      </c>
      <c r="G246" s="25">
        <v>350000</v>
      </c>
      <c r="H246" s="24" t="s">
        <v>162</v>
      </c>
      <c r="I246" s="25">
        <v>350000</v>
      </c>
      <c r="J246" s="26" t="s">
        <v>162</v>
      </c>
      <c r="K246" s="30" t="s">
        <v>218</v>
      </c>
    </row>
    <row r="247" spans="2:11" x14ac:dyDescent="0.25">
      <c r="B247" s="22" t="s">
        <v>641</v>
      </c>
      <c r="C247" s="23" t="s">
        <v>642</v>
      </c>
      <c r="D247" s="24">
        <v>5.9000000000000003E-4</v>
      </c>
      <c r="E247" s="25" t="s">
        <v>162</v>
      </c>
      <c r="F247" s="24">
        <v>1.4999999999999999E-2</v>
      </c>
      <c r="G247" s="25" t="s">
        <v>162</v>
      </c>
      <c r="H247" s="24">
        <v>7.1000000000000004E-3</v>
      </c>
      <c r="I247" s="25" t="s">
        <v>162</v>
      </c>
      <c r="J247" s="26" t="s">
        <v>162</v>
      </c>
      <c r="K247" s="30" t="s">
        <v>162</v>
      </c>
    </row>
    <row r="248" spans="2:11" x14ac:dyDescent="0.25">
      <c r="B248" s="22" t="s">
        <v>643</v>
      </c>
      <c r="C248" s="23" t="s">
        <v>644</v>
      </c>
      <c r="D248" s="24" t="s">
        <v>162</v>
      </c>
      <c r="E248" s="25">
        <v>0.1</v>
      </c>
      <c r="F248" s="24" t="s">
        <v>162</v>
      </c>
      <c r="G248" s="25">
        <v>0.44</v>
      </c>
      <c r="H248" s="24" t="s">
        <v>162</v>
      </c>
      <c r="I248" s="25">
        <v>0.44</v>
      </c>
      <c r="J248" s="26">
        <v>10</v>
      </c>
      <c r="K248" s="30" t="s">
        <v>218</v>
      </c>
    </row>
    <row r="249" spans="2:11" x14ac:dyDescent="0.25">
      <c r="B249" s="22" t="s">
        <v>68</v>
      </c>
      <c r="C249" s="23" t="s">
        <v>69</v>
      </c>
      <c r="D249" s="24" t="s">
        <v>162</v>
      </c>
      <c r="E249" s="25">
        <v>5000</v>
      </c>
      <c r="F249" s="24" t="s">
        <v>162</v>
      </c>
      <c r="G249" s="25">
        <v>22000</v>
      </c>
      <c r="H249" s="24" t="s">
        <v>162</v>
      </c>
      <c r="I249" s="25">
        <v>22000</v>
      </c>
      <c r="J249" s="26">
        <v>7500</v>
      </c>
      <c r="K249" s="30" t="s">
        <v>218</v>
      </c>
    </row>
    <row r="250" spans="2:11" x14ac:dyDescent="0.25">
      <c r="B250" s="22" t="s">
        <v>645</v>
      </c>
      <c r="C250" s="23" t="s">
        <v>646</v>
      </c>
      <c r="D250" s="24">
        <v>9.0999999999999998E-2</v>
      </c>
      <c r="E250" s="25">
        <v>2.1000000000000001E-2</v>
      </c>
      <c r="F250" s="24">
        <v>2.4</v>
      </c>
      <c r="G250" s="25">
        <v>9.1999999999999998E-2</v>
      </c>
      <c r="H250" s="24">
        <v>1.1000000000000001</v>
      </c>
      <c r="I250" s="25">
        <v>9.1999999999999998E-2</v>
      </c>
      <c r="J250" s="26">
        <v>7.0999999999999994E-2</v>
      </c>
      <c r="K250" s="30" t="s">
        <v>218</v>
      </c>
    </row>
    <row r="251" spans="2:11" x14ac:dyDescent="0.25">
      <c r="B251" s="22" t="s">
        <v>647</v>
      </c>
      <c r="C251" s="23" t="s">
        <v>648</v>
      </c>
      <c r="D251" s="24">
        <v>3.0999999999999999E-3</v>
      </c>
      <c r="E251" s="25" t="s">
        <v>162</v>
      </c>
      <c r="F251" s="24">
        <v>8.1000000000000003E-2</v>
      </c>
      <c r="G251" s="25" t="s">
        <v>162</v>
      </c>
      <c r="H251" s="24">
        <v>3.7999999999999999E-2</v>
      </c>
      <c r="I251" s="25" t="s">
        <v>162</v>
      </c>
      <c r="J251" s="26" t="s">
        <v>162</v>
      </c>
      <c r="K251" s="30" t="s">
        <v>162</v>
      </c>
    </row>
    <row r="252" spans="2:11" x14ac:dyDescent="0.25">
      <c r="B252" s="22" t="s">
        <v>649</v>
      </c>
      <c r="C252" s="23" t="s">
        <v>650</v>
      </c>
      <c r="D252" s="24" t="s">
        <v>162</v>
      </c>
      <c r="E252" s="25">
        <v>5000</v>
      </c>
      <c r="F252" s="24" t="s">
        <v>162</v>
      </c>
      <c r="G252" s="25">
        <v>22000</v>
      </c>
      <c r="H252" s="24" t="s">
        <v>162</v>
      </c>
      <c r="I252" s="25">
        <v>22000</v>
      </c>
      <c r="J252" s="26">
        <v>11000</v>
      </c>
      <c r="K252" s="30" t="s">
        <v>218</v>
      </c>
    </row>
    <row r="253" spans="2:11" x14ac:dyDescent="0.25">
      <c r="B253" s="22" t="s">
        <v>651</v>
      </c>
      <c r="C253" s="23" t="s">
        <v>652</v>
      </c>
      <c r="D253" s="24">
        <v>6.3E-2</v>
      </c>
      <c r="E253" s="25" t="s">
        <v>162</v>
      </c>
      <c r="F253" s="24">
        <v>1.6</v>
      </c>
      <c r="G253" s="25" t="s">
        <v>162</v>
      </c>
      <c r="H253" s="24">
        <v>0.75</v>
      </c>
      <c r="I253" s="25" t="s">
        <v>162</v>
      </c>
      <c r="J253" s="26" t="s">
        <v>162</v>
      </c>
      <c r="K253" s="30" t="s">
        <v>162</v>
      </c>
    </row>
    <row r="254" spans="2:11" x14ac:dyDescent="0.25">
      <c r="B254" s="22" t="s">
        <v>131</v>
      </c>
      <c r="C254" s="23" t="s">
        <v>653</v>
      </c>
      <c r="D254" s="24">
        <v>0.2</v>
      </c>
      <c r="E254" s="25">
        <v>2.1</v>
      </c>
      <c r="F254" s="24">
        <v>3.5</v>
      </c>
      <c r="G254" s="25">
        <v>9.1999999999999993</v>
      </c>
      <c r="H254" s="24">
        <v>2.9</v>
      </c>
      <c r="I254" s="25">
        <v>9.1999999999999993</v>
      </c>
      <c r="J254" s="26">
        <v>2.1</v>
      </c>
      <c r="K254" s="30" t="s">
        <v>218</v>
      </c>
    </row>
    <row r="255" spans="2:11" x14ac:dyDescent="0.25">
      <c r="B255" s="22" t="s">
        <v>654</v>
      </c>
      <c r="C255" s="23" t="s">
        <v>655</v>
      </c>
      <c r="D255" s="24">
        <v>0.05</v>
      </c>
      <c r="E255" s="25" t="s">
        <v>162</v>
      </c>
      <c r="F255" s="24">
        <v>1.3</v>
      </c>
      <c r="G255" s="25" t="s">
        <v>162</v>
      </c>
      <c r="H255" s="24">
        <v>0.6</v>
      </c>
      <c r="I255" s="25" t="s">
        <v>162</v>
      </c>
      <c r="J255" s="26" t="s">
        <v>162</v>
      </c>
      <c r="K255" s="30" t="s">
        <v>162</v>
      </c>
    </row>
    <row r="256" spans="2:11" x14ac:dyDescent="0.25">
      <c r="B256" s="22" t="s">
        <v>656</v>
      </c>
      <c r="C256" s="23" t="s">
        <v>657</v>
      </c>
      <c r="D256" s="24" t="s">
        <v>162</v>
      </c>
      <c r="E256" s="25">
        <v>0.3</v>
      </c>
      <c r="F256" s="24" t="s">
        <v>162</v>
      </c>
      <c r="G256" s="25">
        <v>1.3</v>
      </c>
      <c r="H256" s="24" t="s">
        <v>162</v>
      </c>
      <c r="I256" s="25">
        <v>1.3</v>
      </c>
      <c r="J256" s="26">
        <v>1.8</v>
      </c>
      <c r="K256" s="30" t="s">
        <v>227</v>
      </c>
    </row>
    <row r="257" spans="2:11" x14ac:dyDescent="0.25">
      <c r="B257" s="22" t="s">
        <v>658</v>
      </c>
      <c r="C257" s="23" t="s">
        <v>659</v>
      </c>
      <c r="D257" s="24" t="s">
        <v>162</v>
      </c>
      <c r="E257" s="25">
        <v>200</v>
      </c>
      <c r="F257" s="24" t="s">
        <v>162</v>
      </c>
      <c r="G257" s="25">
        <v>880</v>
      </c>
      <c r="H257" s="24" t="s">
        <v>162</v>
      </c>
      <c r="I257" s="25">
        <v>880</v>
      </c>
      <c r="J257" s="26">
        <v>2800</v>
      </c>
      <c r="K257" s="30" t="s">
        <v>218</v>
      </c>
    </row>
    <row r="258" spans="2:11" x14ac:dyDescent="0.25">
      <c r="B258" s="22" t="s">
        <v>70</v>
      </c>
      <c r="C258" s="23" t="s">
        <v>71</v>
      </c>
      <c r="D258" s="24" t="s">
        <v>162</v>
      </c>
      <c r="E258" s="25">
        <v>60</v>
      </c>
      <c r="F258" s="24" t="s">
        <v>162</v>
      </c>
      <c r="G258" s="25">
        <v>260</v>
      </c>
      <c r="H258" s="24" t="s">
        <v>162</v>
      </c>
      <c r="I258" s="25">
        <v>260</v>
      </c>
      <c r="J258" s="26" t="s">
        <v>162</v>
      </c>
      <c r="K258" s="30" t="s">
        <v>218</v>
      </c>
    </row>
    <row r="259" spans="2:11" x14ac:dyDescent="0.25">
      <c r="B259" s="22" t="s">
        <v>72</v>
      </c>
      <c r="C259" s="23" t="s">
        <v>73</v>
      </c>
      <c r="D259" s="24" t="s">
        <v>162</v>
      </c>
      <c r="E259" s="25">
        <v>60</v>
      </c>
      <c r="F259" s="24" t="s">
        <v>162</v>
      </c>
      <c r="G259" s="25">
        <v>260</v>
      </c>
      <c r="H259" s="24" t="s">
        <v>162</v>
      </c>
      <c r="I259" s="25">
        <v>260</v>
      </c>
      <c r="J259" s="26" t="s">
        <v>162</v>
      </c>
      <c r="K259" s="30" t="s">
        <v>218</v>
      </c>
    </row>
    <row r="260" spans="2:11" x14ac:dyDescent="0.25">
      <c r="B260" s="22" t="s">
        <v>74</v>
      </c>
      <c r="C260" s="23" t="s">
        <v>75</v>
      </c>
      <c r="D260" s="24" t="s">
        <v>162</v>
      </c>
      <c r="E260" s="25">
        <v>60</v>
      </c>
      <c r="F260" s="24" t="s">
        <v>162</v>
      </c>
      <c r="G260" s="25">
        <v>260</v>
      </c>
      <c r="H260" s="24" t="s">
        <v>162</v>
      </c>
      <c r="I260" s="25">
        <v>260</v>
      </c>
      <c r="J260" s="26" t="s">
        <v>162</v>
      </c>
      <c r="K260" s="30" t="s">
        <v>218</v>
      </c>
    </row>
    <row r="261" spans="2:11" x14ac:dyDescent="0.25">
      <c r="B261" s="22" t="s">
        <v>660</v>
      </c>
      <c r="C261" s="23" t="s">
        <v>661</v>
      </c>
      <c r="D261" s="24">
        <v>2E-3</v>
      </c>
      <c r="E261" s="25" t="s">
        <v>162</v>
      </c>
      <c r="F261" s="24">
        <v>2.1000000000000001E-2</v>
      </c>
      <c r="G261" s="25" t="s">
        <v>162</v>
      </c>
      <c r="H261" s="24">
        <v>4.1000000000000002E-2</v>
      </c>
      <c r="I261" s="25" t="s">
        <v>162</v>
      </c>
      <c r="J261" s="26" t="s">
        <v>162</v>
      </c>
      <c r="K261" s="30" t="s">
        <v>162</v>
      </c>
    </row>
    <row r="262" spans="2:11" x14ac:dyDescent="0.25">
      <c r="B262" s="22" t="s">
        <v>662</v>
      </c>
      <c r="C262" s="23" t="s">
        <v>663</v>
      </c>
      <c r="D262" s="24" t="s">
        <v>162</v>
      </c>
      <c r="E262" s="25">
        <v>0.1</v>
      </c>
      <c r="F262" s="24" t="s">
        <v>162</v>
      </c>
      <c r="G262" s="25">
        <v>0.44</v>
      </c>
      <c r="H262" s="24" t="s">
        <v>162</v>
      </c>
      <c r="I262" s="25">
        <v>0.44</v>
      </c>
      <c r="J262" s="26">
        <v>0.8</v>
      </c>
      <c r="K262" s="30" t="s">
        <v>218</v>
      </c>
    </row>
    <row r="263" spans="2:11" x14ac:dyDescent="0.25">
      <c r="B263" s="22" t="s">
        <v>664</v>
      </c>
      <c r="C263" s="23" t="s">
        <v>665</v>
      </c>
      <c r="D263" s="24">
        <v>1.2E-4</v>
      </c>
      <c r="E263" s="25">
        <v>7.0000000000000001E-3</v>
      </c>
      <c r="F263" s="24">
        <v>3.0999999999999999E-3</v>
      </c>
      <c r="G263" s="25">
        <v>3.1E-2</v>
      </c>
      <c r="H263" s="24">
        <v>1.4E-3</v>
      </c>
      <c r="I263" s="25">
        <v>3.1E-2</v>
      </c>
      <c r="J263" s="26">
        <v>30</v>
      </c>
      <c r="K263" s="30" t="s">
        <v>218</v>
      </c>
    </row>
    <row r="264" spans="2:11" x14ac:dyDescent="0.25">
      <c r="B264" s="22" t="s">
        <v>666</v>
      </c>
      <c r="C264" s="23" t="s">
        <v>667</v>
      </c>
      <c r="D264" s="24" t="s">
        <v>162</v>
      </c>
      <c r="E264" s="25">
        <v>200</v>
      </c>
      <c r="F264" s="24" t="s">
        <v>162</v>
      </c>
      <c r="G264" s="25">
        <v>880</v>
      </c>
      <c r="H264" s="24" t="s">
        <v>162</v>
      </c>
      <c r="I264" s="25">
        <v>880</v>
      </c>
      <c r="J264" s="26">
        <v>200</v>
      </c>
      <c r="K264" s="30" t="s">
        <v>218</v>
      </c>
    </row>
    <row r="265" spans="2:11" x14ac:dyDescent="0.25">
      <c r="B265" s="22" t="s">
        <v>668</v>
      </c>
      <c r="C265" s="23" t="s">
        <v>669</v>
      </c>
      <c r="D265" s="24" t="s">
        <v>162</v>
      </c>
      <c r="E265" s="25">
        <v>3</v>
      </c>
      <c r="F265" s="24" t="s">
        <v>162</v>
      </c>
      <c r="G265" s="25">
        <v>13</v>
      </c>
      <c r="H265" s="24" t="s">
        <v>162</v>
      </c>
      <c r="I265" s="25">
        <v>13</v>
      </c>
      <c r="J265" s="26" t="s">
        <v>162</v>
      </c>
      <c r="K265" s="30" t="s">
        <v>227</v>
      </c>
    </row>
    <row r="266" spans="2:11" x14ac:dyDescent="0.25">
      <c r="B266" s="22" t="s">
        <v>133</v>
      </c>
      <c r="C266" s="23" t="s">
        <v>134</v>
      </c>
      <c r="D266" s="24">
        <v>0.11</v>
      </c>
      <c r="E266" s="25">
        <v>100</v>
      </c>
      <c r="F266" s="24">
        <v>0.22</v>
      </c>
      <c r="G266" s="25">
        <v>440</v>
      </c>
      <c r="H266" s="24">
        <v>2.7</v>
      </c>
      <c r="I266" s="25">
        <v>440</v>
      </c>
      <c r="J266" s="26">
        <v>1300</v>
      </c>
      <c r="K266" s="30" t="s">
        <v>218</v>
      </c>
    </row>
    <row r="267" spans="2:11" x14ac:dyDescent="0.25">
      <c r="B267" s="22" t="s">
        <v>670</v>
      </c>
      <c r="C267" s="23" t="s">
        <v>671</v>
      </c>
      <c r="D267" s="24" t="s">
        <v>162</v>
      </c>
      <c r="E267" s="25">
        <v>200</v>
      </c>
      <c r="F267" s="24" t="s">
        <v>162</v>
      </c>
      <c r="G267" s="25">
        <v>880</v>
      </c>
      <c r="H267" s="24" t="s">
        <v>162</v>
      </c>
      <c r="I267" s="25">
        <v>880</v>
      </c>
      <c r="J267" s="26">
        <v>200</v>
      </c>
      <c r="K267" s="30" t="s">
        <v>218</v>
      </c>
    </row>
    <row r="268" spans="2:11" ht="30" x14ac:dyDescent="0.25">
      <c r="B268" s="22" t="s">
        <v>76</v>
      </c>
      <c r="C268" s="23" t="s">
        <v>77</v>
      </c>
      <c r="D268" s="24" t="s">
        <v>162</v>
      </c>
      <c r="E268" s="25">
        <v>220</v>
      </c>
      <c r="F268" s="24" t="s">
        <v>162</v>
      </c>
      <c r="G268" s="25">
        <v>970</v>
      </c>
      <c r="H268" s="24" t="s">
        <v>162</v>
      </c>
      <c r="I268" s="25">
        <v>970</v>
      </c>
      <c r="J268" s="26">
        <v>8700</v>
      </c>
      <c r="K268" s="30" t="s">
        <v>218</v>
      </c>
    </row>
  </sheetData>
  <autoFilter ref="A7:K268" xr:uid="{00000000-0009-0000-0000-000004000000}"/>
  <mergeCells count="8">
    <mergeCell ref="B2:K2"/>
    <mergeCell ref="D4:J4"/>
    <mergeCell ref="K4:K7"/>
    <mergeCell ref="C4:C7"/>
    <mergeCell ref="B4:B7"/>
    <mergeCell ref="D5:E5"/>
    <mergeCell ref="F5:I5"/>
    <mergeCell ref="J5:J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gram xmlns="3c698a21-732c-43fa-8aad-8c33bc8bd6c1">Cleanup</Program>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E1900F868F7B45ADA85E434EA0DF22" ma:contentTypeVersion="3" ma:contentTypeDescription="Create a new document." ma:contentTypeScope="" ma:versionID="1d6ba53b134cf0c2aea5b9e62e4747ed">
  <xsd:schema xmlns:xsd="http://www.w3.org/2001/XMLSchema" xmlns:xs="http://www.w3.org/2001/XMLSchema" xmlns:p="http://schemas.microsoft.com/office/2006/metadata/properties" xmlns:ns1="http://schemas.microsoft.com/sharepoint/v3" xmlns:ns2="3c698a21-732c-43fa-8aad-8c33bc8bd6c1" xmlns:ns3="4d0624c3-f678-473a-aaed-aa14d03be472" targetNamespace="http://schemas.microsoft.com/office/2006/metadata/properties" ma:root="true" ma:fieldsID="e34f4551f7b883dee77372fc9edd6ebb" ns1:_="" ns2:_="" ns3:_="">
    <xsd:import namespace="http://schemas.microsoft.com/sharepoint/v3"/>
    <xsd:import namespace="3c698a21-732c-43fa-8aad-8c33bc8bd6c1"/>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Program"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698a21-732c-43fa-8aad-8c33bc8bd6c1" elementFormDefault="qualified">
    <xsd:import namespace="http://schemas.microsoft.com/office/2006/documentManagement/types"/>
    <xsd:import namespace="http://schemas.microsoft.com/office/infopath/2007/PartnerControls"/>
    <xsd:element name="Program" ma:index="10" nillable="true" ma:displayName="Program" ma:default="Select..." ma:format="Dropdown" ma:internalName="Program">
      <xsd:simpleType>
        <xsd:restriction base="dms:Choice">
          <xsd:enumeration value="Select..."/>
          <xsd:enumeration value="Asbestos"/>
          <xsd:enumeration value="Cleanup"/>
          <xsd:enumeration value="Drycleaner"/>
          <xsd:enumeration value="Emergency Response/spills"/>
          <xsd:enumeration value="HazWaste"/>
          <xsd:enumeration value="HHW"/>
          <xsd:enumeration value="Mercury"/>
          <xsd:enumeration value="Toxics Reduction"/>
          <xsd:enumeration value="Household Hazardous Waste"/>
        </xsd:restrict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B9EA12-955D-494F-AFCF-71DCA2F3A7D4}">
  <ds:schemaRefs>
    <ds:schemaRef ds:uri="http://schemas.microsoft.com/office/infopath/2007/PartnerControls"/>
    <ds:schemaRef ds:uri="http://purl.org/dc/dcmitype/"/>
    <ds:schemaRef ds:uri="http://www.w3.org/XML/1998/namespace"/>
    <ds:schemaRef ds:uri="http://purl.org/dc/terms/"/>
    <ds:schemaRef ds:uri="http://schemas.microsoft.com/office/2006/metadata/properties"/>
    <ds:schemaRef ds:uri="http://schemas.microsoft.com/office/2006/documentManagement/types"/>
    <ds:schemaRef ds:uri="http://schemas.openxmlformats.org/package/2006/metadata/core-properties"/>
    <ds:schemaRef ds:uri="e25e8e4a-127a-423a-ba69-d4f2b53fe399"/>
    <ds:schemaRef ds:uri="http://purl.org/dc/elements/1.1/"/>
    <ds:schemaRef ds:uri="68c9f07a-98e6-448f-9be2-4258ebc44310"/>
    <ds:schemaRef ds:uri="3c698a21-732c-43fa-8aad-8c33bc8bd6c1"/>
    <ds:schemaRef ds:uri="http://schemas.microsoft.com/sharepoint/v3"/>
  </ds:schemaRefs>
</ds:datastoreItem>
</file>

<file path=customXml/itemProps2.xml><?xml version="1.0" encoding="utf-8"?>
<ds:datastoreItem xmlns:ds="http://schemas.openxmlformats.org/officeDocument/2006/customXml" ds:itemID="{B51C7765-61CB-4E16-AA8E-9833BD9C4652}">
  <ds:schemaRefs>
    <ds:schemaRef ds:uri="http://schemas.microsoft.com/sharepoint/v3/contenttype/forms"/>
  </ds:schemaRefs>
</ds:datastoreItem>
</file>

<file path=customXml/itemProps3.xml><?xml version="1.0" encoding="utf-8"?>
<ds:datastoreItem xmlns:ds="http://schemas.openxmlformats.org/officeDocument/2006/customXml" ds:itemID="{8B958582-DC7B-4AE7-A3C5-435785DF4E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c698a21-732c-43fa-8aad-8c33bc8bd6c1"/>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Intro</vt:lpstr>
      <vt:lpstr>E-1</vt:lpstr>
      <vt:lpstr>E-2</vt:lpstr>
      <vt:lpstr>E-3-CAO</vt:lpstr>
      <vt:lpstr>E-3-CU</vt:lpstr>
      <vt:lpstr>CU Acute RBC</vt:lpstr>
      <vt:lpstr>OAR Table 3 Stack</vt:lpstr>
      <vt:lpstr>OAR Table 3 Fugitive</vt:lpstr>
      <vt:lpstr>CAO RBC</vt:lpstr>
      <vt:lpstr>'E-1'!Print_Area</vt:lpstr>
      <vt:lpstr>'E-3-CAO'!Print_Area</vt:lpstr>
    </vt:vector>
  </TitlesOfParts>
  <Manager/>
  <Company>Oregon Department of Environmental Quality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Kristen</dc:creator>
  <cp:keywords/>
  <dc:description/>
  <cp:lastModifiedBy>Lynn Green</cp:lastModifiedBy>
  <cp:revision/>
  <cp:lastPrinted>2024-06-12T21:43:58Z</cp:lastPrinted>
  <dcterms:created xsi:type="dcterms:W3CDTF">2020-03-04T21:01:23Z</dcterms:created>
  <dcterms:modified xsi:type="dcterms:W3CDTF">2024-06-12T21:46:43Z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0x0101005CE1900F868F7B45ADA85E434EA0DF22</vt:lpwstr>
  </property>
  <property fmtid="{D5CDD505-2E9C-101B-9397-08002B2CF9AE}" pid="3" name="MSIP_Label_db79d039-fcd0-4045-9c78-4cfb2eba0904_Enabled">
    <vt:lpwstr>true</vt:lpwstr>
  </property>
  <property fmtid="{D5CDD505-2E9C-101B-9397-08002B2CF9AE}" pid="4" name="MSIP_Label_db79d039-fcd0-4045-9c78-4cfb2eba0904_SetDate">
    <vt:lpwstr>2023-11-30T17:56:00Z</vt:lpwstr>
  </property>
  <property fmtid="{D5CDD505-2E9C-101B-9397-08002B2CF9AE}" pid="5" name="MSIP_Label_db79d039-fcd0-4045-9c78-4cfb2eba0904_Method">
    <vt:lpwstr>Privileged</vt:lpwstr>
  </property>
  <property fmtid="{D5CDD505-2E9C-101B-9397-08002B2CF9AE}" pid="6" name="MSIP_Label_db79d039-fcd0-4045-9c78-4cfb2eba0904_Name">
    <vt:lpwstr>Level 2 - Limited (Items)</vt:lpwstr>
  </property>
  <property fmtid="{D5CDD505-2E9C-101B-9397-08002B2CF9AE}" pid="7" name="MSIP_Label_db79d039-fcd0-4045-9c78-4cfb2eba0904_SiteId">
    <vt:lpwstr>aa3f6932-fa7c-47b4-a0ce-a598cad161cf</vt:lpwstr>
  </property>
  <property fmtid="{D5CDD505-2E9C-101B-9397-08002B2CF9AE}" pid="8" name="MSIP_Label_db79d039-fcd0-4045-9c78-4cfb2eba0904_ActionId">
    <vt:lpwstr>76210082-3450-4b29-8c89-37b7bdba0bb8</vt:lpwstr>
  </property>
  <property fmtid="{D5CDD505-2E9C-101B-9397-08002B2CF9AE}" pid="9" name="MSIP_Label_db79d039-fcd0-4045-9c78-4cfb2eba0904_ContentBits">
    <vt:lpwstr>0</vt:lpwstr>
  </property>
</Properties>
</file>