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24226"/>
  <mc:AlternateContent xmlns:mc="http://schemas.openxmlformats.org/markup-compatibility/2006">
    <mc:Choice Requires="x15">
      <x15ac:absPath xmlns:x15ac="http://schemas.microsoft.com/office/spreadsheetml/2010/11/ac" url="V:\Stephanie Jordan\ECSI-Scans\"/>
    </mc:Choice>
  </mc:AlternateContent>
  <xr:revisionPtr revIDLastSave="0" documentId="8_{8DFA22D4-AD75-4069-AB8E-FB87C9D83FC4}" xr6:coauthVersionLast="47" xr6:coauthVersionMax="47" xr10:uidLastSave="{00000000-0000-0000-0000-000000000000}"/>
  <bookViews>
    <workbookView xWindow="-110" yWindow="-110" windowWidth="19420" windowHeight="10420" activeTab="1" xr2:uid="{00000000-000D-0000-FFFF-FFFF00000000}"/>
  </bookViews>
  <sheets>
    <sheet name="offer amounts" sheetId="6" r:id="rId1"/>
    <sheet name="reimbursement items" sheetId="4" r:id="rId2"/>
    <sheet name="reimbursement settlement offer" sheetId="5" r:id="rId3"/>
  </sheets>
  <definedNames>
    <definedName name="_xlnm.Print_Area" localSheetId="1">'reimbursement items'!$A$1:$N$49</definedName>
    <definedName name="_xlnm.Print_Titles" localSheetId="1">'reimbursement items'!$1:$4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 i="4" l="1"/>
  <c r="N27" i="4"/>
  <c r="N29" i="4"/>
  <c r="N25" i="4"/>
  <c r="N21" i="4"/>
  <c r="N47" i="4" s="1"/>
  <c r="N49" i="4" s="1"/>
  <c r="N20" i="4"/>
  <c r="N16" i="4"/>
  <c r="N34" i="4"/>
  <c r="N32" i="4"/>
  <c r="N30" i="4"/>
  <c r="N28" i="4"/>
  <c r="N24" i="4"/>
  <c r="N19" i="4"/>
  <c r="M16" i="4"/>
  <c r="M8" i="4"/>
  <c r="M41" i="4"/>
  <c r="M34" i="4"/>
  <c r="M32" i="4"/>
  <c r="M48" i="4" s="1"/>
  <c r="M31" i="4"/>
  <c r="M30" i="4"/>
  <c r="M29" i="4"/>
  <c r="M28" i="4"/>
  <c r="M27" i="4"/>
  <c r="M25" i="4"/>
  <c r="M24" i="4"/>
  <c r="M21" i="4"/>
  <c r="M47" i="4" s="1"/>
  <c r="M49" i="4" s="1"/>
  <c r="M20" i="4"/>
  <c r="M19" i="4"/>
  <c r="M15" i="4"/>
  <c r="L34" i="4"/>
  <c r="L32" i="4"/>
  <c r="L30" i="4"/>
  <c r="L28" i="4"/>
  <c r="L24" i="4"/>
  <c r="L47" i="4" s="1"/>
  <c r="L19" i="4"/>
  <c r="O19" i="4"/>
  <c r="J39" i="4"/>
  <c r="J38" i="4"/>
  <c r="J37" i="4"/>
  <c r="J35" i="4"/>
  <c r="J34" i="4"/>
  <c r="J33" i="4"/>
  <c r="J32" i="4"/>
  <c r="J31" i="4"/>
  <c r="J30" i="4"/>
  <c r="J29" i="4"/>
  <c r="J28" i="4"/>
  <c r="J27" i="4"/>
  <c r="J26" i="4"/>
  <c r="J25" i="4"/>
  <c r="J24" i="4"/>
  <c r="J23" i="4"/>
  <c r="J22" i="4"/>
  <c r="J21" i="4"/>
  <c r="J20" i="4"/>
  <c r="J19" i="4"/>
  <c r="J17" i="4"/>
  <c r="J16" i="4"/>
  <c r="J15" i="4"/>
  <c r="J14" i="4"/>
  <c r="J8" i="4"/>
  <c r="J7" i="4"/>
  <c r="J6" i="4"/>
  <c r="G12" i="5"/>
  <c r="G11" i="5"/>
  <c r="G10" i="5"/>
  <c r="G9" i="5"/>
  <c r="G8" i="5"/>
  <c r="G7" i="5"/>
  <c r="A12" i="5"/>
  <c r="B12" i="5"/>
  <c r="C12" i="5"/>
  <c r="D12" i="5"/>
  <c r="E12" i="5"/>
  <c r="F12" i="5"/>
  <c r="A11" i="5"/>
  <c r="B11" i="5"/>
  <c r="C11" i="5"/>
  <c r="D11" i="5"/>
  <c r="E11" i="5"/>
  <c r="F11" i="5"/>
  <c r="A9" i="5"/>
  <c r="B9" i="5"/>
  <c r="C9" i="5"/>
  <c r="D9" i="5"/>
  <c r="E9" i="5"/>
  <c r="F9" i="5"/>
  <c r="H9" i="5"/>
  <c r="P30" i="4"/>
  <c r="P28" i="4"/>
  <c r="P24" i="4"/>
  <c r="P19" i="4"/>
  <c r="O30" i="4"/>
  <c r="O28" i="4"/>
  <c r="O24" i="4"/>
  <c r="O23" i="4"/>
  <c r="O47" i="4" s="1"/>
  <c r="B10" i="5"/>
  <c r="C10" i="5"/>
  <c r="H10" i="5"/>
  <c r="D10" i="5"/>
  <c r="E10" i="5"/>
  <c r="F10" i="5"/>
  <c r="A10" i="5"/>
  <c r="B8" i="5"/>
  <c r="C8" i="5"/>
  <c r="H8" i="5"/>
  <c r="D8" i="5"/>
  <c r="E8" i="5"/>
  <c r="F8" i="5"/>
  <c r="A8" i="5"/>
  <c r="B7" i="5"/>
  <c r="C7" i="5"/>
  <c r="H7" i="5"/>
  <c r="D7" i="5"/>
  <c r="E7" i="5"/>
  <c r="F7" i="5"/>
  <c r="A7" i="5"/>
  <c r="B6" i="5"/>
  <c r="C6" i="5"/>
  <c r="D6" i="5"/>
  <c r="E6" i="5"/>
  <c r="F6" i="5"/>
  <c r="A6" i="5"/>
  <c r="I36" i="4"/>
  <c r="J36" i="4" s="1"/>
  <c r="D47" i="4"/>
  <c r="H41" i="4"/>
  <c r="J41" i="4" s="1"/>
  <c r="H18" i="4"/>
  <c r="J18" i="4" s="1"/>
  <c r="H13" i="4"/>
  <c r="J13" i="4" s="1"/>
  <c r="H11" i="4"/>
  <c r="J11" i="4" s="1"/>
  <c r="P47" i="4" l="1"/>
  <c r="J47" i="4"/>
  <c r="J48" i="4" s="1"/>
  <c r="J49" i="4" s="1"/>
  <c r="H47" i="4"/>
  <c r="I47" i="4"/>
  <c r="H1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Joe Westersund</author>
  </authors>
  <commentList>
    <comment ref="O8" authorId="0" shapeId="0" xr:uid="{00000000-0006-0000-0100-000001000000}">
      <text>
        <r>
          <rPr>
            <b/>
            <sz val="9"/>
            <color indexed="81"/>
            <rFont val="Tahoma"/>
            <family val="2"/>
          </rPr>
          <t>Joe Westersund:</t>
        </r>
        <r>
          <rPr>
            <sz val="9"/>
            <color indexed="81"/>
            <rFont val="Tahoma"/>
            <family val="2"/>
          </rPr>
          <t xml:space="preserve">
includes lab analytical, but for a weird lab analysis (NMAM 1003) for pulling air through a sorbent and then analyzing the sorbent. I don't think that we used this data (?)
</t>
        </r>
      </text>
    </comment>
    <comment ref="K21" authorId="0" shapeId="0" xr:uid="{00000000-0006-0000-0100-000002000000}">
      <text>
        <r>
          <rPr>
            <b/>
            <sz val="9"/>
            <color indexed="81"/>
            <rFont val="Tahoma"/>
            <family val="2"/>
          </rPr>
          <t>Joe Westersund:</t>
        </r>
        <r>
          <rPr>
            <sz val="9"/>
            <color indexed="81"/>
            <rFont val="Tahoma"/>
            <family val="2"/>
          </rPr>
          <t xml:space="preserve">
we do have data labeled as 12/31/2008, without a corresponding line in this spreadsheet.</t>
        </r>
      </text>
    </comment>
    <comment ref="I36" authorId="0" shapeId="0" xr:uid="{00000000-0006-0000-0100-000003000000}">
      <text>
        <r>
          <rPr>
            <b/>
            <sz val="9"/>
            <color indexed="81"/>
            <rFont val="Tahoma"/>
            <family val="2"/>
          </rPr>
          <t>Joe Westersund:</t>
        </r>
        <r>
          <rPr>
            <sz val="9"/>
            <color indexed="81"/>
            <rFont val="Tahoma"/>
            <family val="2"/>
          </rPr>
          <t xml:space="preserve">
"misc consulting on credit union ground water issues"</t>
        </r>
      </text>
    </comment>
    <comment ref="M48" authorId="0" shapeId="0" xr:uid="{00000000-0006-0000-0100-000004000000}">
      <text>
        <r>
          <rPr>
            <b/>
            <sz val="9"/>
            <color indexed="81"/>
            <rFont val="Tahoma"/>
            <family val="2"/>
          </rPr>
          <t>Joe Westersund:</t>
        </r>
        <r>
          <rPr>
            <sz val="9"/>
            <color indexed="81"/>
            <rFont val="Tahoma"/>
            <family val="2"/>
          </rPr>
          <t xml:space="preserve">
double-counted because included in Progress counteroffer even though included in DEQ offer.</t>
        </r>
      </text>
    </comment>
  </commentList>
</comments>
</file>

<file path=xl/sharedStrings.xml><?xml version="1.0" encoding="utf-8"?>
<sst xmlns="http://schemas.openxmlformats.org/spreadsheetml/2006/main" count="179" uniqueCount="92">
  <si>
    <t>Progress Cleaners</t>
  </si>
  <si>
    <t>Invoice Date</t>
  </si>
  <si>
    <t>Work Start Date</t>
  </si>
  <si>
    <t>Work End Date</t>
  </si>
  <si>
    <t>Amount</t>
  </si>
  <si>
    <t>Work Description</t>
  </si>
  <si>
    <t>Vendor</t>
  </si>
  <si>
    <t>Invoice ID#</t>
  </si>
  <si>
    <t>Tim O'Gara</t>
  </si>
  <si>
    <t>collect soil and groundwater samples for analysis. Deliver to lab, evaluate data, write report.</t>
  </si>
  <si>
    <t>set up driller to take samples inside building. Accompany driller, take samples, write report.</t>
  </si>
  <si>
    <t>Site visit with Hart Crowser</t>
  </si>
  <si>
    <t>Amount for review of DEQ-funded work</t>
  </si>
  <si>
    <t>Oversight on cleanup performed by Hart Crowser</t>
  </si>
  <si>
    <t>Discussion and comments on DEQ letter, inspection of gas station site at same strip mall as Progress Cleaners.</t>
  </si>
  <si>
    <t>Review PBS report on air sampling. Site visit with DEQ</t>
  </si>
  <si>
    <t>Review DEQ cleanup report, on-site meeting with DEQ</t>
  </si>
  <si>
    <t>-</t>
  </si>
  <si>
    <t>collect air samples</t>
  </si>
  <si>
    <t>prepare report of air sampling data</t>
  </si>
  <si>
    <t>collect air and water samples, write report</t>
  </si>
  <si>
    <t>?</t>
  </si>
  <si>
    <t>Collect air samples, write report</t>
  </si>
  <si>
    <t>Collect samples, write report</t>
  </si>
  <si>
    <t>misc consulting</t>
  </si>
  <si>
    <t>collect air and water samples, write report. Includes lab analysis</t>
  </si>
  <si>
    <t>Collect air samples inside Progress Credit Union (?), write report</t>
  </si>
  <si>
    <t>site visit with structural person, conference call with geotech, get bid info</t>
  </si>
  <si>
    <t>meet DEQ on site, comment on DEQ letter</t>
  </si>
  <si>
    <t>PBS</t>
  </si>
  <si>
    <t>Bob Carlson Inc</t>
  </si>
  <si>
    <t>Remove old vent flashing. Fill in the hole with plywood and install new roofing over it.</t>
  </si>
  <si>
    <t>19853-2</t>
  </si>
  <si>
    <t>19853-1</t>
  </si>
  <si>
    <t>collect and analyze air samples, write report? Includes lab analysis.</t>
  </si>
  <si>
    <t>collect / analyze samples (?) Includes lab analysis.</t>
  </si>
  <si>
    <t>TestAmerica</t>
  </si>
  <si>
    <t>3 air samples</t>
  </si>
  <si>
    <t>Specialty Analytical</t>
  </si>
  <si>
    <t>4 air samples</t>
  </si>
  <si>
    <t>total reimbursement requested</t>
  </si>
  <si>
    <t>Amount not related to this site</t>
  </si>
  <si>
    <t>conference call and preparation</t>
  </si>
  <si>
    <t>Draft analysis of invoices submitted with 7/3/2014 request for reimbursement</t>
  </si>
  <si>
    <t>DRAFT only</t>
  </si>
  <si>
    <t>misc consulting. Invoice is for $400 but letter requests reimbursement of $200. No details provided.</t>
  </si>
  <si>
    <t>If sampling done, did DEQ get the data?</t>
  </si>
  <si>
    <t>N/A</t>
  </si>
  <si>
    <t>Y</t>
  </si>
  <si>
    <t>4 aqueous VOC samples</t>
  </si>
  <si>
    <t>3 air samples, collected ~6/29/09</t>
  </si>
  <si>
    <t>N</t>
  </si>
  <si>
    <t>N (?)</t>
  </si>
  <si>
    <t>Collect soil samples, write report. Review NGI soils report.</t>
  </si>
  <si>
    <t>soil sampling with geotech company, review geotech report, solicit bids for slab overlay work, meet onsite to get overlay bid, conference call and writeup for DEQ, finalize letter to DEQ for proposed slab install. Some work appears to be double-billed from invoice #1492.</t>
  </si>
  <si>
    <t>total</t>
  </si>
  <si>
    <t>if reimbursing air lab analysis</t>
  </si>
  <si>
    <t>Total Invoice Amount</t>
  </si>
  <si>
    <t>Lab Analytical Amount</t>
  </si>
  <si>
    <t>if reimbursing all lab analysis</t>
  </si>
  <si>
    <t>Net Amount</t>
  </si>
  <si>
    <t>In Bruce's 9/22/2014 reimbursement offer</t>
  </si>
  <si>
    <t>1/23/2003 - Property owner submits Environmental Response Application</t>
  </si>
  <si>
    <t>5/15/2007 - Property owner given credit against payment of dry cleaner program deductible based on prior work, per email from Dick DeZeeuw.</t>
  </si>
  <si>
    <t>June 2007 - DEQ site prep work and utility locates</t>
  </si>
  <si>
    <t>Oct / Nov 2007 - DEQ IRM soil removal</t>
  </si>
  <si>
    <t>8/14/2013 - DEQ on-site meeting with Hart Crowser and property owner representative (Tim O'Gara) to plan vapor barrier &amp; floor slab installation</t>
  </si>
  <si>
    <t>March 2014  - DEQ-funded installation of vapor barrier &amp; floor slab</t>
  </si>
  <si>
    <t>4/21/2014 - Post-installation ambient air sampling #1 (subslab fan off, HVAC off)</t>
  </si>
  <si>
    <t>5/21/2014 - Post-installation ambient air sampling #2 (subslab fan off, HVAC off)</t>
  </si>
  <si>
    <t>7/7/2014 - Post-installation ambient air sampling #3 (subslab fan on, HVAC on)</t>
  </si>
  <si>
    <t>Progress counteroffer 10/15/2014</t>
  </si>
  <si>
    <t>DEQ</t>
  </si>
  <si>
    <t>no</t>
  </si>
  <si>
    <t>no double-counting</t>
  </si>
  <si>
    <t>DEQ counteroffer?</t>
  </si>
  <si>
    <t>Date</t>
  </si>
  <si>
    <t>Party Making Offer</t>
  </si>
  <si>
    <t>DEQ Offer Amount</t>
  </si>
  <si>
    <t>Progress Cleaners Offer Amount</t>
  </si>
  <si>
    <t>Notes</t>
  </si>
  <si>
    <r>
      <t>1.</t>
    </r>
    <r>
      <rPr>
        <sz val="7"/>
        <color theme="1"/>
        <rFont val="Times New Roman"/>
        <family val="1"/>
      </rPr>
      <t xml:space="preserve">       </t>
    </r>
    <r>
      <rPr>
        <sz val="11"/>
        <color theme="1"/>
        <rFont val="Calibri"/>
        <family val="2"/>
        <scheme val="minor"/>
      </rPr>
      <t>7/3/2014 Progress requests $36,067.89 reimbursement</t>
    </r>
  </si>
  <si>
    <r>
      <t>2.</t>
    </r>
    <r>
      <rPr>
        <sz val="7"/>
        <color theme="1"/>
        <rFont val="Times New Roman"/>
        <family val="1"/>
      </rPr>
      <t xml:space="preserve">       </t>
    </r>
    <r>
      <rPr>
        <sz val="11"/>
        <color theme="1"/>
        <rFont val="Calibri"/>
        <family val="2"/>
        <scheme val="minor"/>
      </rPr>
      <t>7/11/2014 DEQ responds and says no reimbursement</t>
    </r>
  </si>
  <si>
    <r>
      <t>3.</t>
    </r>
    <r>
      <rPr>
        <sz val="7"/>
        <color theme="1"/>
        <rFont val="Times New Roman"/>
        <family val="1"/>
      </rPr>
      <t xml:space="preserve">       </t>
    </r>
    <r>
      <rPr>
        <sz val="11"/>
        <color theme="1"/>
        <rFont val="Calibri"/>
        <family val="2"/>
        <scheme val="minor"/>
      </rPr>
      <t>7/25/2014 Progress reiterates $36,067.89 request, includes backup documents.</t>
    </r>
  </si>
  <si>
    <r>
      <t>4.</t>
    </r>
    <r>
      <rPr>
        <sz val="7"/>
        <color theme="1"/>
        <rFont val="Times New Roman"/>
        <family val="1"/>
      </rPr>
      <t xml:space="preserve">       </t>
    </r>
    <r>
      <rPr>
        <sz val="11"/>
        <color theme="1"/>
        <rFont val="Calibri"/>
        <family val="2"/>
        <scheme val="minor"/>
      </rPr>
      <t>9/22/2014 DEQ counteroffers $9,282, which includes some lab analytical costs and some sampling and reporting costs</t>
    </r>
  </si>
  <si>
    <r>
      <t>5.</t>
    </r>
    <r>
      <rPr>
        <sz val="7"/>
        <color theme="1"/>
        <rFont val="Times New Roman"/>
        <family val="1"/>
      </rPr>
      <t xml:space="preserve">       </t>
    </r>
    <r>
      <rPr>
        <sz val="11"/>
        <color theme="1"/>
        <rFont val="Calibri"/>
        <family val="2"/>
        <scheme val="minor"/>
      </rPr>
      <t>10/15/2014 Progress counteroffers $23,517.70</t>
    </r>
  </si>
  <si>
    <t>DEQ states not eligible since no reimbursement agreement</t>
  </si>
  <si>
    <t>Initial request</t>
  </si>
  <si>
    <t>Reiterates request, includes backup documents</t>
  </si>
  <si>
    <t xml:space="preserve">Includes all air lab analytical costs and all air sampling and reporting costs, plus $2,830 in costs double-counted from DEQ 9/22/2014 offer and two items that represent review of DEQ's reports (total of $1,120) </t>
  </si>
  <si>
    <t>includes some air lab analytical costs and some air sampling and reporting costs</t>
  </si>
  <si>
    <t>subtract $5k deductible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</si>
</sst>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
    <numFmt numFmtId="165" formatCode="&quot;$&quot;#,##0.00"/>
  </numFmts>
  <fonts count="8"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z val="20"/>
      <color theme="1"/>
      <name val="Calibri"/>
      <family val="2"/>
      <scheme val="minor"/>
    </font>
    <font>
      <sz val="9"/>
      <color theme="1"/>
      <name val="Calibri"/>
      <family val="2"/>
      <scheme val="minor"/>
    </font>
    <font>
      <b/>
      <sz val="9"/>
      <color theme="1"/>
      <name val="Calibri"/>
      <family val="2"/>
      <scheme val="minor"/>
    </font>
    <font>
      <sz val="7"/>
      <color theme="1"/>
      <name val="Times New Roman"/>
      <family val="1"/>
    </font>
  </fonts>
  <fills count="9">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s>
  <cellStyleXfs count="1">
    <xf numFmtId="0" fontId="0" fillId="0" borderId="0"/>
  </cellStyleXfs>
  <cellXfs count="54">
    <xf numFmtId="0" fontId="0" fillId="0" borderId="0" xfId="0"/>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left" vertical="center" wrapText="1"/>
    </xf>
    <xf numFmtId="0" fontId="0" fillId="0" borderId="0" xfId="0" applyAlignment="1">
      <alignment horizontal="left" wrapText="1"/>
    </xf>
    <xf numFmtId="0" fontId="1" fillId="0" borderId="0" xfId="0" applyFont="1"/>
    <xf numFmtId="0" fontId="1" fillId="3"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vertical="center" wrapText="1"/>
    </xf>
    <xf numFmtId="0" fontId="0" fillId="4" borderId="1" xfId="0" applyFill="1" applyBorder="1" applyAlignment="1">
      <alignment horizontal="center" vertical="center"/>
    </xf>
    <xf numFmtId="165" fontId="0" fillId="0" borderId="1" xfId="0" applyNumberFormat="1" applyBorder="1" applyAlignment="1">
      <alignment horizontal="center" vertical="center"/>
    </xf>
    <xf numFmtId="0" fontId="0" fillId="7" borderId="1" xfId="0" applyFill="1" applyBorder="1" applyAlignment="1">
      <alignment horizontal="center" vertical="center" wrapText="1"/>
    </xf>
    <xf numFmtId="0" fontId="0" fillId="5" borderId="1" xfId="0" applyFill="1" applyBorder="1" applyAlignment="1">
      <alignment horizontal="center" vertical="center"/>
    </xf>
    <xf numFmtId="164" fontId="0" fillId="0" borderId="1" xfId="0" quotePrefix="1" applyNumberFormat="1" applyBorder="1" applyAlignment="1">
      <alignment horizontal="center" vertical="center"/>
    </xf>
    <xf numFmtId="0" fontId="0" fillId="6" borderId="1" xfId="0" applyFill="1" applyBorder="1" applyAlignment="1">
      <alignment horizontal="center" vertical="center" wrapText="1"/>
    </xf>
    <xf numFmtId="164" fontId="0" fillId="2" borderId="1" xfId="0" applyNumberFormat="1" applyFill="1" applyBorder="1" applyAlignment="1">
      <alignment horizontal="center" vertical="center"/>
    </xf>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applyAlignment="1">
      <alignment horizontal="left" vertical="center" wrapText="1"/>
    </xf>
    <xf numFmtId="0" fontId="0" fillId="2" borderId="1" xfId="0" applyFill="1" applyBorder="1" applyAlignment="1">
      <alignment horizontal="center" vertical="center"/>
    </xf>
    <xf numFmtId="14" fontId="0" fillId="0" borderId="0" xfId="0" applyNumberFormat="1" applyAlignment="1">
      <alignment horizontal="center" vertical="center"/>
    </xf>
    <xf numFmtId="165" fontId="0" fillId="0" borderId="0" xfId="0" applyNumberFormat="1" applyAlignment="1">
      <alignment horizontal="center" vertical="center"/>
    </xf>
    <xf numFmtId="164" fontId="0" fillId="0" borderId="0" xfId="0" applyNumberFormat="1" applyAlignment="1">
      <alignment horizontal="center" vertical="center"/>
    </xf>
    <xf numFmtId="0" fontId="4" fillId="0" borderId="0" xfId="0" applyFont="1" applyAlignment="1">
      <alignment horizontal="left" vertical="center"/>
    </xf>
    <xf numFmtId="0" fontId="0" fillId="0" borderId="0" xfId="0" applyAlignment="1">
      <alignment vertical="center"/>
    </xf>
    <xf numFmtId="164" fontId="0" fillId="0" borderId="7" xfId="0" applyNumberFormat="1" applyBorder="1" applyAlignment="1">
      <alignment horizontal="center" vertical="center"/>
    </xf>
    <xf numFmtId="0" fontId="0" fillId="0" borderId="7" xfId="0" applyBorder="1" applyAlignment="1">
      <alignment horizontal="center" vertical="center"/>
    </xf>
    <xf numFmtId="164" fontId="0" fillId="0" borderId="0" xfId="0" applyNumberFormat="1"/>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165" fontId="5" fillId="0" borderId="1" xfId="0" applyNumberFormat="1" applyFont="1" applyBorder="1" applyAlignment="1">
      <alignment horizontal="right" vertical="center"/>
    </xf>
    <xf numFmtId="0" fontId="5" fillId="0" borderId="0" xfId="0" applyFont="1"/>
    <xf numFmtId="0" fontId="6" fillId="0" borderId="8" xfId="0" applyFont="1" applyBorder="1" applyAlignment="1">
      <alignment horizontal="right"/>
    </xf>
    <xf numFmtId="165" fontId="6" fillId="5" borderId="1" xfId="0" applyNumberFormat="1" applyFont="1" applyFill="1" applyBorder="1" applyAlignment="1">
      <alignment horizontal="right"/>
    </xf>
    <xf numFmtId="0" fontId="5" fillId="5" borderId="1" xfId="0" applyFont="1" applyFill="1" applyBorder="1" applyAlignment="1">
      <alignment horizontal="center" vertical="center" wrapText="1"/>
    </xf>
    <xf numFmtId="164" fontId="0" fillId="0" borderId="0" xfId="0" applyNumberFormat="1" applyAlignment="1">
      <alignment horizontal="center" vertical="center" wrapText="1"/>
    </xf>
    <xf numFmtId="165" fontId="0" fillId="2" borderId="1" xfId="0" applyNumberFormat="1" applyFill="1" applyBorder="1" applyAlignment="1">
      <alignment horizontal="center" vertical="center"/>
    </xf>
    <xf numFmtId="0" fontId="0" fillId="0" borderId="0" xfId="0" applyAlignment="1">
      <alignment horizontal="left" indent="5"/>
    </xf>
    <xf numFmtId="0" fontId="0" fillId="0" borderId="1" xfId="0" applyBorder="1" applyAlignment="1">
      <alignment horizontal="center" vertical="center" wrapText="1"/>
    </xf>
    <xf numFmtId="8" fontId="0" fillId="8" borderId="1" xfId="0" applyNumberFormat="1" applyFill="1" applyBorder="1" applyAlignment="1">
      <alignment horizontal="center" vertical="center"/>
    </xf>
    <xf numFmtId="6" fontId="0" fillId="8" borderId="1" xfId="0" applyNumberFormat="1" applyFill="1" applyBorder="1" applyAlignment="1">
      <alignment horizontal="center" vertical="center"/>
    </xf>
    <xf numFmtId="0" fontId="1" fillId="5" borderId="1" xfId="0" applyFont="1" applyFill="1" applyBorder="1" applyAlignment="1">
      <alignment horizontal="center" vertical="center" wrapText="1"/>
    </xf>
    <xf numFmtId="0" fontId="0" fillId="0" borderId="0" xfId="0" applyAlignment="1">
      <alignment vertical="center" wrapText="1"/>
    </xf>
    <xf numFmtId="14" fontId="0" fillId="5" borderId="1" xfId="0" applyNumberForma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4" fontId="0" fillId="5" borderId="3" xfId="0" applyNumberFormat="1" applyFill="1" applyBorder="1" applyAlignment="1">
      <alignment horizontal="center" vertical="center"/>
    </xf>
    <xf numFmtId="14" fontId="0" fillId="5" borderId="2" xfId="0" applyNumberFormat="1" applyFill="1" applyBorder="1" applyAlignment="1">
      <alignment horizontal="center" vertical="center"/>
    </xf>
    <xf numFmtId="14" fontId="0" fillId="5" borderId="4" xfId="0" applyNumberFormat="1" applyFill="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E19"/>
  <sheetViews>
    <sheetView workbookViewId="0">
      <selection activeCell="E11" sqref="E11"/>
    </sheetView>
  </sheetViews>
  <sheetFormatPr defaultRowHeight="14.5" x14ac:dyDescent="0.35"/>
  <cols>
    <col min="1" max="1" width="11.81640625" customWidth="1"/>
    <col min="2" max="2" width="17.54296875" customWidth="1"/>
    <col min="3" max="3" width="14.453125" customWidth="1"/>
    <col min="4" max="4" width="17.81640625" customWidth="1"/>
    <col min="5" max="5" width="41.1796875" customWidth="1"/>
  </cols>
  <sheetData>
    <row r="6" spans="1:5" ht="29" x14ac:dyDescent="0.35">
      <c r="A6" s="44" t="s">
        <v>76</v>
      </c>
      <c r="B6" s="44" t="s">
        <v>77</v>
      </c>
      <c r="C6" s="44" t="s">
        <v>78</v>
      </c>
      <c r="D6" s="44" t="s">
        <v>79</v>
      </c>
      <c r="E6" s="44" t="s">
        <v>80</v>
      </c>
    </row>
    <row r="7" spans="1:5" x14ac:dyDescent="0.35">
      <c r="A7" s="7">
        <v>41823</v>
      </c>
      <c r="B7" s="8" t="s">
        <v>0</v>
      </c>
      <c r="C7" s="8"/>
      <c r="D7" s="42">
        <v>36067.89</v>
      </c>
      <c r="E7" s="41" t="s">
        <v>87</v>
      </c>
    </row>
    <row r="8" spans="1:5" ht="29" x14ac:dyDescent="0.35">
      <c r="A8" s="7">
        <v>41831</v>
      </c>
      <c r="B8" s="8" t="s">
        <v>72</v>
      </c>
      <c r="C8" s="42">
        <v>0</v>
      </c>
      <c r="D8" s="8"/>
      <c r="E8" s="41" t="s">
        <v>86</v>
      </c>
    </row>
    <row r="9" spans="1:5" x14ac:dyDescent="0.35">
      <c r="A9" s="7">
        <v>42210</v>
      </c>
      <c r="B9" s="8" t="s">
        <v>0</v>
      </c>
      <c r="C9" s="8"/>
      <c r="D9" s="42">
        <v>36067.89</v>
      </c>
      <c r="E9" s="41" t="s">
        <v>88</v>
      </c>
    </row>
    <row r="10" spans="1:5" ht="29" x14ac:dyDescent="0.35">
      <c r="A10" s="7">
        <v>41904</v>
      </c>
      <c r="B10" s="8" t="s">
        <v>72</v>
      </c>
      <c r="C10" s="43">
        <v>9282</v>
      </c>
      <c r="D10" s="8"/>
      <c r="E10" s="41" t="s">
        <v>90</v>
      </c>
    </row>
    <row r="11" spans="1:5" ht="72.5" x14ac:dyDescent="0.35">
      <c r="A11" s="7">
        <v>41927</v>
      </c>
      <c r="B11" s="8" t="s">
        <v>0</v>
      </c>
      <c r="C11" s="8"/>
      <c r="D11" s="42">
        <v>23517.7</v>
      </c>
      <c r="E11" s="41" t="s">
        <v>89</v>
      </c>
    </row>
    <row r="15" spans="1:5" x14ac:dyDescent="0.35">
      <c r="A15" s="40" t="s">
        <v>81</v>
      </c>
    </row>
    <row r="16" spans="1:5" x14ac:dyDescent="0.35">
      <c r="A16" s="40" t="s">
        <v>82</v>
      </c>
    </row>
    <row r="17" spans="1:1" x14ac:dyDescent="0.35">
      <c r="A17" s="40" t="s">
        <v>83</v>
      </c>
    </row>
    <row r="18" spans="1:1" x14ac:dyDescent="0.35">
      <c r="A18" s="40" t="s">
        <v>84</v>
      </c>
    </row>
    <row r="19" spans="1:1" x14ac:dyDescent="0.35">
      <c r="A19" s="40" t="s">
        <v>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6"/>
  <sheetViews>
    <sheetView tabSelected="1" view="pageBreakPreview" zoomScale="90" zoomScaleNormal="100" zoomScaleSheetLayoutView="90" workbookViewId="0">
      <pane ySplit="4" topLeftCell="A29" activePane="bottomLeft" state="frozen"/>
      <selection pane="bottomLeft" activeCell="J39" sqref="J39"/>
    </sheetView>
  </sheetViews>
  <sheetFormatPr defaultRowHeight="14.5" x14ac:dyDescent="0.35"/>
  <cols>
    <col min="1" max="1" width="11.54296875" bestFit="1" customWidth="1"/>
    <col min="2" max="2" width="10.7265625" customWidth="1"/>
    <col min="3" max="3" width="11.1796875" customWidth="1"/>
    <col min="4" max="4" width="11" customWidth="1"/>
    <col min="5" max="5" width="11.26953125" hidden="1" customWidth="1"/>
    <col min="6" max="6" width="11.54296875" hidden="1" customWidth="1"/>
    <col min="7" max="7" width="44.1796875" customWidth="1"/>
    <col min="8" max="8" width="13.1796875" customWidth="1"/>
    <col min="9" max="10" width="11.81640625" customWidth="1"/>
    <col min="11" max="11" width="10.26953125" customWidth="1"/>
    <col min="12" max="12" width="11.453125" customWidth="1"/>
    <col min="13" max="14" width="12.7265625" customWidth="1"/>
    <col min="15" max="15" width="10.453125" customWidth="1"/>
    <col min="16" max="16" width="10.1796875" customWidth="1"/>
  </cols>
  <sheetData>
    <row r="1" spans="1:16" x14ac:dyDescent="0.35">
      <c r="A1" s="5" t="s">
        <v>0</v>
      </c>
    </row>
    <row r="2" spans="1:16" x14ac:dyDescent="0.35">
      <c r="A2" t="s">
        <v>43</v>
      </c>
      <c r="L2" s="29"/>
    </row>
    <row r="3" spans="1:16" ht="9" customHeight="1" x14ac:dyDescent="0.35"/>
    <row r="4" spans="1:16" ht="96.75" customHeight="1" x14ac:dyDescent="0.35">
      <c r="A4" s="6" t="s">
        <v>1</v>
      </c>
      <c r="B4" s="6" t="s">
        <v>7</v>
      </c>
      <c r="C4" s="6" t="s">
        <v>6</v>
      </c>
      <c r="D4" s="6" t="s">
        <v>4</v>
      </c>
      <c r="E4" s="6" t="s">
        <v>2</v>
      </c>
      <c r="F4" s="6" t="s">
        <v>3</v>
      </c>
      <c r="G4" s="6" t="s">
        <v>5</v>
      </c>
      <c r="H4" s="6" t="s">
        <v>12</v>
      </c>
      <c r="I4" s="6" t="s">
        <v>41</v>
      </c>
      <c r="J4" s="6" t="s">
        <v>60</v>
      </c>
      <c r="K4" s="6" t="s">
        <v>46</v>
      </c>
      <c r="L4" s="6" t="s">
        <v>61</v>
      </c>
      <c r="M4" s="6" t="s">
        <v>71</v>
      </c>
      <c r="N4" s="6" t="s">
        <v>75</v>
      </c>
      <c r="O4" s="6" t="s">
        <v>59</v>
      </c>
      <c r="P4" s="6" t="s">
        <v>56</v>
      </c>
    </row>
    <row r="5" spans="1:16" x14ac:dyDescent="0.35">
      <c r="A5" s="49" t="s">
        <v>62</v>
      </c>
      <c r="B5" s="50"/>
      <c r="C5" s="50"/>
      <c r="D5" s="50"/>
      <c r="E5" s="50"/>
      <c r="F5" s="50"/>
      <c r="G5" s="50"/>
      <c r="H5" s="50"/>
      <c r="I5" s="50"/>
      <c r="J5" s="50"/>
      <c r="K5" s="51"/>
      <c r="L5" s="8"/>
      <c r="M5" s="8"/>
      <c r="N5" s="8"/>
      <c r="O5" s="8"/>
      <c r="P5" s="8"/>
    </row>
    <row r="6" spans="1:16" ht="29" x14ac:dyDescent="0.35">
      <c r="A6" s="7">
        <v>37987</v>
      </c>
      <c r="B6" s="8">
        <v>505</v>
      </c>
      <c r="C6" s="8" t="s">
        <v>8</v>
      </c>
      <c r="D6" s="9">
        <v>1200</v>
      </c>
      <c r="E6" s="8" t="s">
        <v>21</v>
      </c>
      <c r="F6" s="8" t="s">
        <v>21</v>
      </c>
      <c r="G6" s="10" t="s">
        <v>9</v>
      </c>
      <c r="H6" s="8"/>
      <c r="I6" s="18"/>
      <c r="J6" s="9">
        <f>D6-IF(ISNUMBER(H6),H6,0)-IF(ISNUMBER(I6),I6,0)</f>
        <v>1200</v>
      </c>
      <c r="K6" s="8" t="s">
        <v>48</v>
      </c>
      <c r="L6" s="8"/>
      <c r="M6" s="8"/>
      <c r="N6" s="8"/>
      <c r="O6" s="8"/>
      <c r="P6" s="8"/>
    </row>
    <row r="7" spans="1:16" ht="29" x14ac:dyDescent="0.35">
      <c r="A7" s="7">
        <v>39055</v>
      </c>
      <c r="B7" s="8">
        <v>810</v>
      </c>
      <c r="C7" s="8" t="s">
        <v>8</v>
      </c>
      <c r="D7" s="9">
        <v>1890</v>
      </c>
      <c r="E7" s="7">
        <v>39013</v>
      </c>
      <c r="F7" s="7">
        <v>39055</v>
      </c>
      <c r="G7" s="10" t="s">
        <v>10</v>
      </c>
      <c r="H7" s="8"/>
      <c r="I7" s="18"/>
      <c r="J7" s="9">
        <f t="shared" ref="J7:J8" si="0">D7-IF(ISNUMBER(H7),H7,0)-IF(ISNUMBER(I7),I7,0)</f>
        <v>1890</v>
      </c>
      <c r="K7" s="8" t="s">
        <v>48</v>
      </c>
      <c r="L7" s="8"/>
      <c r="M7" s="8"/>
      <c r="N7" s="8"/>
      <c r="O7" s="8"/>
      <c r="P7" s="8"/>
    </row>
    <row r="8" spans="1:16" x14ac:dyDescent="0.35">
      <c r="A8" s="7">
        <v>39129</v>
      </c>
      <c r="B8" s="8" t="s">
        <v>33</v>
      </c>
      <c r="C8" s="11" t="s">
        <v>29</v>
      </c>
      <c r="D8" s="12">
        <v>1451.25</v>
      </c>
      <c r="E8" s="7">
        <v>39114</v>
      </c>
      <c r="F8" s="7">
        <v>39141</v>
      </c>
      <c r="G8" s="10" t="s">
        <v>35</v>
      </c>
      <c r="H8" s="9"/>
      <c r="I8" s="18"/>
      <c r="J8" s="9">
        <f t="shared" si="0"/>
        <v>1451.25</v>
      </c>
      <c r="K8" s="21" t="s">
        <v>21</v>
      </c>
      <c r="L8" s="9"/>
      <c r="M8" s="9">
        <f>$D8</f>
        <v>1451.25</v>
      </c>
      <c r="N8" s="9"/>
      <c r="O8" s="9"/>
      <c r="P8" s="8"/>
    </row>
    <row r="9" spans="1:16" x14ac:dyDescent="0.35">
      <c r="A9" s="49" t="s">
        <v>63</v>
      </c>
      <c r="B9" s="50"/>
      <c r="C9" s="50"/>
      <c r="D9" s="50"/>
      <c r="E9" s="50"/>
      <c r="F9" s="50"/>
      <c r="G9" s="50"/>
      <c r="H9" s="50"/>
      <c r="I9" s="50"/>
      <c r="J9" s="50"/>
      <c r="K9" s="51"/>
      <c r="L9" s="8"/>
      <c r="M9" s="8"/>
      <c r="N9" s="8"/>
      <c r="O9" s="8"/>
      <c r="P9" s="8"/>
    </row>
    <row r="10" spans="1:16" x14ac:dyDescent="0.35">
      <c r="A10" s="49" t="s">
        <v>64</v>
      </c>
      <c r="B10" s="50"/>
      <c r="C10" s="50"/>
      <c r="D10" s="50"/>
      <c r="E10" s="50"/>
      <c r="F10" s="50"/>
      <c r="G10" s="50"/>
      <c r="H10" s="50"/>
      <c r="I10" s="50"/>
      <c r="J10" s="50"/>
      <c r="K10" s="51"/>
      <c r="L10" s="8"/>
      <c r="M10" s="8"/>
      <c r="N10" s="8"/>
      <c r="O10" s="8"/>
      <c r="P10" s="8"/>
    </row>
    <row r="11" spans="1:16" x14ac:dyDescent="0.35">
      <c r="A11" s="7">
        <v>39261</v>
      </c>
      <c r="B11" s="8">
        <v>876</v>
      </c>
      <c r="C11" s="8" t="s">
        <v>8</v>
      </c>
      <c r="D11" s="9">
        <v>200</v>
      </c>
      <c r="E11" s="7">
        <v>39258</v>
      </c>
      <c r="F11" s="7">
        <v>39258</v>
      </c>
      <c r="G11" s="10" t="s">
        <v>11</v>
      </c>
      <c r="H11" s="9">
        <f>D11</f>
        <v>200</v>
      </c>
      <c r="I11" s="18"/>
      <c r="J11" s="9">
        <f>D11-IF(ISNUMBER(H11),H11,0)-IF(ISNUMBER(I11),I11,0)</f>
        <v>0</v>
      </c>
      <c r="K11" s="8" t="s">
        <v>47</v>
      </c>
      <c r="L11" s="8"/>
      <c r="M11" s="8"/>
      <c r="N11" s="8"/>
      <c r="O11" s="8"/>
      <c r="P11" s="8"/>
    </row>
    <row r="12" spans="1:16" x14ac:dyDescent="0.35">
      <c r="A12" s="49" t="s">
        <v>65</v>
      </c>
      <c r="B12" s="50"/>
      <c r="C12" s="50"/>
      <c r="D12" s="50"/>
      <c r="E12" s="50"/>
      <c r="F12" s="50"/>
      <c r="G12" s="50"/>
      <c r="H12" s="50"/>
      <c r="I12" s="50"/>
      <c r="J12" s="50"/>
      <c r="K12" s="51"/>
      <c r="L12" s="8"/>
      <c r="M12" s="8"/>
      <c r="N12" s="8"/>
      <c r="O12" s="8"/>
      <c r="P12" s="8"/>
    </row>
    <row r="13" spans="1:16" x14ac:dyDescent="0.35">
      <c r="A13" s="7">
        <v>39392</v>
      </c>
      <c r="B13" s="8">
        <v>918</v>
      </c>
      <c r="C13" s="8" t="s">
        <v>8</v>
      </c>
      <c r="D13" s="9">
        <v>1600</v>
      </c>
      <c r="E13" s="7">
        <v>39378</v>
      </c>
      <c r="F13" s="7">
        <v>39385</v>
      </c>
      <c r="G13" s="10" t="s">
        <v>13</v>
      </c>
      <c r="H13" s="9">
        <f>D13</f>
        <v>1600</v>
      </c>
      <c r="I13" s="18"/>
      <c r="J13" s="9">
        <f t="shared" ref="J13:J41" si="1">D13-IF(ISNUMBER(H13),H13,0)-IF(ISNUMBER(I13),I13,0)</f>
        <v>0</v>
      </c>
      <c r="K13" s="8" t="s">
        <v>47</v>
      </c>
      <c r="L13" s="8"/>
      <c r="M13" s="8"/>
      <c r="N13" s="8"/>
      <c r="O13" s="8"/>
      <c r="P13" s="8"/>
    </row>
    <row r="14" spans="1:16" ht="43.5" x14ac:dyDescent="0.35">
      <c r="A14" s="7">
        <v>39506</v>
      </c>
      <c r="B14" s="8">
        <v>954</v>
      </c>
      <c r="C14" s="8" t="s">
        <v>8</v>
      </c>
      <c r="D14" s="9">
        <v>720</v>
      </c>
      <c r="E14" s="7">
        <v>39455</v>
      </c>
      <c r="F14" s="7">
        <v>39506</v>
      </c>
      <c r="G14" s="10" t="s">
        <v>14</v>
      </c>
      <c r="H14" s="9">
        <v>640</v>
      </c>
      <c r="I14" s="9">
        <v>80</v>
      </c>
      <c r="J14" s="9">
        <f t="shared" si="1"/>
        <v>0</v>
      </c>
      <c r="K14" s="8" t="s">
        <v>47</v>
      </c>
      <c r="L14" s="8"/>
      <c r="M14" s="8"/>
      <c r="N14" s="8"/>
      <c r="O14" s="8"/>
      <c r="P14" s="8"/>
    </row>
    <row r="15" spans="1:16" ht="29" x14ac:dyDescent="0.35">
      <c r="A15" s="7">
        <v>39556</v>
      </c>
      <c r="B15" s="8">
        <v>13758</v>
      </c>
      <c r="C15" s="13" t="s">
        <v>30</v>
      </c>
      <c r="D15" s="9">
        <v>320</v>
      </c>
      <c r="E15" s="7">
        <v>39556</v>
      </c>
      <c r="F15" s="7">
        <v>39556</v>
      </c>
      <c r="G15" s="10" t="s">
        <v>31</v>
      </c>
      <c r="H15" s="9"/>
      <c r="I15" s="17" t="s">
        <v>21</v>
      </c>
      <c r="J15" s="9">
        <f t="shared" si="1"/>
        <v>320</v>
      </c>
      <c r="K15" s="8" t="s">
        <v>47</v>
      </c>
      <c r="L15" s="8"/>
      <c r="M15" s="9">
        <f>$D15</f>
        <v>320</v>
      </c>
      <c r="N15" s="9" t="s">
        <v>73</v>
      </c>
      <c r="O15" s="8"/>
      <c r="P15" s="8"/>
    </row>
    <row r="16" spans="1:16" ht="29" x14ac:dyDescent="0.35">
      <c r="A16" s="7">
        <v>39562</v>
      </c>
      <c r="B16" s="8" t="s">
        <v>32</v>
      </c>
      <c r="C16" s="11" t="s">
        <v>29</v>
      </c>
      <c r="D16" s="12">
        <v>2476.96</v>
      </c>
      <c r="E16" s="7">
        <v>39508</v>
      </c>
      <c r="F16" s="7">
        <v>39562</v>
      </c>
      <c r="G16" s="10" t="s">
        <v>34</v>
      </c>
      <c r="H16" s="9"/>
      <c r="I16" s="9"/>
      <c r="J16" s="9">
        <f t="shared" si="1"/>
        <v>2476.96</v>
      </c>
      <c r="K16" s="8" t="s">
        <v>48</v>
      </c>
      <c r="L16" s="8"/>
      <c r="M16" s="9">
        <f>$D16</f>
        <v>2476.96</v>
      </c>
      <c r="N16" s="9">
        <f>$D16</f>
        <v>2476.96</v>
      </c>
      <c r="O16" s="8"/>
      <c r="P16" s="8"/>
    </row>
    <row r="17" spans="1:16" ht="29" x14ac:dyDescent="0.35">
      <c r="A17" s="7">
        <v>39571</v>
      </c>
      <c r="B17" s="8">
        <v>977</v>
      </c>
      <c r="C17" s="8" t="s">
        <v>8</v>
      </c>
      <c r="D17" s="9">
        <v>640</v>
      </c>
      <c r="E17" s="7">
        <v>39527</v>
      </c>
      <c r="F17" s="7">
        <v>39568</v>
      </c>
      <c r="G17" s="10" t="s">
        <v>15</v>
      </c>
      <c r="H17" s="9">
        <v>120</v>
      </c>
      <c r="I17" s="18"/>
      <c r="J17" s="9">
        <f t="shared" si="1"/>
        <v>520</v>
      </c>
      <c r="K17" s="8" t="s">
        <v>47</v>
      </c>
      <c r="L17" s="8"/>
      <c r="M17" s="8"/>
      <c r="N17" s="8"/>
      <c r="O17" s="8"/>
      <c r="P17" s="8"/>
    </row>
    <row r="18" spans="1:16" ht="29" x14ac:dyDescent="0.35">
      <c r="A18" s="7">
        <v>39627</v>
      </c>
      <c r="B18" s="8">
        <v>1004</v>
      </c>
      <c r="C18" s="8" t="s">
        <v>8</v>
      </c>
      <c r="D18" s="9">
        <v>320</v>
      </c>
      <c r="E18" s="7">
        <v>39574</v>
      </c>
      <c r="F18" s="7">
        <v>39576</v>
      </c>
      <c r="G18" s="10" t="s">
        <v>16</v>
      </c>
      <c r="H18" s="9">
        <f>D18</f>
        <v>320</v>
      </c>
      <c r="I18" s="18"/>
      <c r="J18" s="9">
        <f t="shared" si="1"/>
        <v>0</v>
      </c>
      <c r="K18" s="8" t="s">
        <v>47</v>
      </c>
      <c r="L18" s="8"/>
      <c r="M18" s="8"/>
      <c r="N18" s="8"/>
      <c r="O18" s="8"/>
      <c r="P18" s="8"/>
    </row>
    <row r="19" spans="1:16" x14ac:dyDescent="0.35">
      <c r="A19" s="7">
        <v>39721</v>
      </c>
      <c r="B19" s="8">
        <v>34801330</v>
      </c>
      <c r="C19" s="14" t="s">
        <v>36</v>
      </c>
      <c r="D19" s="9">
        <v>825</v>
      </c>
      <c r="E19" s="7">
        <v>39703</v>
      </c>
      <c r="F19" s="7">
        <v>39703</v>
      </c>
      <c r="G19" s="10" t="s">
        <v>37</v>
      </c>
      <c r="H19" s="15" t="s">
        <v>17</v>
      </c>
      <c r="I19" s="18"/>
      <c r="J19" s="9">
        <f t="shared" si="1"/>
        <v>825</v>
      </c>
      <c r="K19" s="47" t="s">
        <v>48</v>
      </c>
      <c r="L19" s="9">
        <f>$D19</f>
        <v>825</v>
      </c>
      <c r="M19" s="9">
        <f>$D19</f>
        <v>825</v>
      </c>
      <c r="N19" s="9">
        <f>$D19</f>
        <v>825</v>
      </c>
      <c r="O19" s="9">
        <f>$D19</f>
        <v>825</v>
      </c>
      <c r="P19" s="9">
        <f>D19</f>
        <v>825</v>
      </c>
    </row>
    <row r="20" spans="1:16" x14ac:dyDescent="0.35">
      <c r="A20" s="7">
        <v>39722</v>
      </c>
      <c r="B20" s="8">
        <v>1036</v>
      </c>
      <c r="C20" s="8" t="s">
        <v>8</v>
      </c>
      <c r="D20" s="12">
        <v>1063.19</v>
      </c>
      <c r="E20" s="7">
        <v>39692</v>
      </c>
      <c r="F20" s="7">
        <v>39722</v>
      </c>
      <c r="G20" s="10" t="s">
        <v>22</v>
      </c>
      <c r="H20" s="15" t="s">
        <v>17</v>
      </c>
      <c r="I20" s="18"/>
      <c r="J20" s="9">
        <f t="shared" si="1"/>
        <v>1063.19</v>
      </c>
      <c r="K20" s="48"/>
      <c r="L20" s="9"/>
      <c r="M20" s="9">
        <f>$D20</f>
        <v>1063.19</v>
      </c>
      <c r="N20" s="9">
        <f>$D20</f>
        <v>1063.19</v>
      </c>
      <c r="O20" s="8"/>
      <c r="P20" s="8"/>
    </row>
    <row r="21" spans="1:16" x14ac:dyDescent="0.35">
      <c r="A21" s="7">
        <v>39799</v>
      </c>
      <c r="B21" s="8">
        <v>1050</v>
      </c>
      <c r="C21" s="8" t="s">
        <v>8</v>
      </c>
      <c r="D21" s="12">
        <v>1020.21</v>
      </c>
      <c r="E21" s="7">
        <v>39765</v>
      </c>
      <c r="F21" s="7">
        <v>39769</v>
      </c>
      <c r="G21" s="10" t="s">
        <v>18</v>
      </c>
      <c r="H21" s="15" t="s">
        <v>17</v>
      </c>
      <c r="I21" s="18"/>
      <c r="J21" s="9">
        <f t="shared" si="1"/>
        <v>1020.21</v>
      </c>
      <c r="K21" s="21" t="s">
        <v>52</v>
      </c>
      <c r="L21" s="8"/>
      <c r="M21" s="9">
        <f>$D21</f>
        <v>1020.21</v>
      </c>
      <c r="N21" s="9">
        <f>$D21</f>
        <v>1020.21</v>
      </c>
      <c r="O21" s="8"/>
      <c r="P21" s="8"/>
    </row>
    <row r="22" spans="1:16" x14ac:dyDescent="0.35">
      <c r="A22" s="7">
        <v>39829</v>
      </c>
      <c r="B22" s="8">
        <v>1056</v>
      </c>
      <c r="C22" s="8" t="s">
        <v>8</v>
      </c>
      <c r="D22" s="9">
        <v>640</v>
      </c>
      <c r="E22" s="7">
        <v>39829</v>
      </c>
      <c r="F22" s="7">
        <v>39829</v>
      </c>
      <c r="G22" s="10" t="s">
        <v>19</v>
      </c>
      <c r="H22" s="15" t="s">
        <v>17</v>
      </c>
      <c r="I22" s="18"/>
      <c r="J22" s="9">
        <f t="shared" si="1"/>
        <v>640</v>
      </c>
      <c r="K22" s="8" t="s">
        <v>47</v>
      </c>
      <c r="L22" s="8"/>
      <c r="M22" s="8"/>
      <c r="N22" s="8"/>
      <c r="O22" s="8"/>
      <c r="P22" s="8"/>
    </row>
    <row r="23" spans="1:16" ht="29" x14ac:dyDescent="0.35">
      <c r="A23" s="7">
        <v>40004</v>
      </c>
      <c r="B23" s="8">
        <v>22946</v>
      </c>
      <c r="C23" s="16" t="s">
        <v>38</v>
      </c>
      <c r="D23" s="9">
        <v>800</v>
      </c>
      <c r="E23" s="7">
        <v>39993</v>
      </c>
      <c r="F23" s="7">
        <v>39993</v>
      </c>
      <c r="G23" s="10" t="s">
        <v>49</v>
      </c>
      <c r="H23" s="15" t="s">
        <v>17</v>
      </c>
      <c r="I23" s="18"/>
      <c r="J23" s="9">
        <f t="shared" si="1"/>
        <v>800</v>
      </c>
      <c r="K23" s="8" t="s">
        <v>48</v>
      </c>
      <c r="L23" s="9"/>
      <c r="M23" s="9"/>
      <c r="N23" s="9"/>
      <c r="O23" s="9">
        <f>D23</f>
        <v>800</v>
      </c>
      <c r="P23" s="8"/>
    </row>
    <row r="24" spans="1:16" x14ac:dyDescent="0.35">
      <c r="A24" s="7">
        <v>40007</v>
      </c>
      <c r="B24" s="8">
        <v>34901731</v>
      </c>
      <c r="C24" s="14" t="s">
        <v>36</v>
      </c>
      <c r="D24" s="9">
        <v>825</v>
      </c>
      <c r="E24" s="7">
        <v>40000</v>
      </c>
      <c r="F24" s="7">
        <v>40000</v>
      </c>
      <c r="G24" s="10" t="s">
        <v>50</v>
      </c>
      <c r="H24" s="15"/>
      <c r="I24" s="18"/>
      <c r="J24" s="9">
        <f t="shared" si="1"/>
        <v>825</v>
      </c>
      <c r="K24" s="52" t="s">
        <v>48</v>
      </c>
      <c r="L24" s="9">
        <f>$D24</f>
        <v>825</v>
      </c>
      <c r="M24" s="9">
        <f>$D24</f>
        <v>825</v>
      </c>
      <c r="N24" s="9">
        <f>$D24</f>
        <v>825</v>
      </c>
      <c r="O24" s="9">
        <f>D24</f>
        <v>825</v>
      </c>
      <c r="P24" s="9">
        <f>D24</f>
        <v>825</v>
      </c>
    </row>
    <row r="25" spans="1:16" x14ac:dyDescent="0.35">
      <c r="A25" s="7">
        <v>40007</v>
      </c>
      <c r="B25" s="8">
        <v>1094</v>
      </c>
      <c r="C25" s="8" t="s">
        <v>8</v>
      </c>
      <c r="D25" s="12">
        <v>1147.5</v>
      </c>
      <c r="E25" s="7">
        <v>39992</v>
      </c>
      <c r="F25" s="7">
        <v>40007</v>
      </c>
      <c r="G25" s="10" t="s">
        <v>20</v>
      </c>
      <c r="H25" s="15" t="s">
        <v>17</v>
      </c>
      <c r="I25" s="18"/>
      <c r="J25" s="9">
        <f t="shared" si="1"/>
        <v>1147.5</v>
      </c>
      <c r="K25" s="53"/>
      <c r="L25" s="9"/>
      <c r="M25" s="9">
        <f>$D25</f>
        <v>1147.5</v>
      </c>
      <c r="N25" s="9">
        <f>$D25</f>
        <v>1147.5</v>
      </c>
      <c r="O25" s="8"/>
      <c r="P25" s="8"/>
    </row>
    <row r="26" spans="1:16" x14ac:dyDescent="0.35">
      <c r="A26" s="7">
        <v>40038</v>
      </c>
      <c r="B26" s="8">
        <v>1107</v>
      </c>
      <c r="C26" s="8" t="s">
        <v>8</v>
      </c>
      <c r="D26" s="9">
        <v>170</v>
      </c>
      <c r="E26" s="7">
        <v>39986</v>
      </c>
      <c r="F26" s="7">
        <v>39986</v>
      </c>
      <c r="G26" s="10" t="s">
        <v>42</v>
      </c>
      <c r="H26" s="15" t="s">
        <v>17</v>
      </c>
      <c r="I26" s="8"/>
      <c r="J26" s="9">
        <f t="shared" si="1"/>
        <v>170</v>
      </c>
      <c r="K26" s="8" t="s">
        <v>47</v>
      </c>
      <c r="L26" s="8"/>
      <c r="M26" s="8"/>
      <c r="N26" s="8"/>
      <c r="O26" s="8"/>
      <c r="P26" s="8"/>
    </row>
    <row r="27" spans="1:16" x14ac:dyDescent="0.35">
      <c r="A27" s="7">
        <v>40127</v>
      </c>
      <c r="B27" s="8">
        <v>1136</v>
      </c>
      <c r="C27" s="8" t="s">
        <v>8</v>
      </c>
      <c r="D27" s="12">
        <v>1329.21</v>
      </c>
      <c r="E27" s="7">
        <v>40104</v>
      </c>
      <c r="F27" s="7">
        <v>40127</v>
      </c>
      <c r="G27" s="10" t="s">
        <v>22</v>
      </c>
      <c r="H27" s="15" t="s">
        <v>17</v>
      </c>
      <c r="I27" s="18"/>
      <c r="J27" s="9">
        <f t="shared" si="1"/>
        <v>1329.21</v>
      </c>
      <c r="K27" s="8" t="s">
        <v>48</v>
      </c>
      <c r="L27" s="8"/>
      <c r="M27" s="9">
        <f t="shared" ref="M27:N32" si="2">$D27</f>
        <v>1329.21</v>
      </c>
      <c r="N27" s="9">
        <f t="shared" si="2"/>
        <v>1329.21</v>
      </c>
      <c r="O27" s="8"/>
      <c r="P27" s="8"/>
    </row>
    <row r="28" spans="1:16" x14ac:dyDescent="0.35">
      <c r="A28" s="7">
        <v>40227</v>
      </c>
      <c r="B28" s="8">
        <v>34000383</v>
      </c>
      <c r="C28" s="14" t="s">
        <v>36</v>
      </c>
      <c r="D28" s="12">
        <v>875</v>
      </c>
      <c r="E28" s="7">
        <v>40217</v>
      </c>
      <c r="F28" s="7">
        <v>40217</v>
      </c>
      <c r="G28" s="10" t="s">
        <v>37</v>
      </c>
      <c r="H28" s="15" t="s">
        <v>17</v>
      </c>
      <c r="I28" s="18"/>
      <c r="J28" s="9">
        <f t="shared" si="1"/>
        <v>875</v>
      </c>
      <c r="K28" s="47" t="s">
        <v>48</v>
      </c>
      <c r="L28" s="9">
        <f>$D28</f>
        <v>875</v>
      </c>
      <c r="M28" s="9">
        <f t="shared" si="2"/>
        <v>875</v>
      </c>
      <c r="N28" s="9">
        <f t="shared" si="2"/>
        <v>875</v>
      </c>
      <c r="O28" s="9">
        <f>D28</f>
        <v>875</v>
      </c>
      <c r="P28" s="9">
        <f>D28</f>
        <v>875</v>
      </c>
    </row>
    <row r="29" spans="1:16" x14ac:dyDescent="0.35">
      <c r="A29" s="7">
        <v>40227</v>
      </c>
      <c r="B29" s="8">
        <v>1171</v>
      </c>
      <c r="C29" s="8" t="s">
        <v>8</v>
      </c>
      <c r="D29" s="12">
        <v>1011.92</v>
      </c>
      <c r="E29" s="7">
        <v>40210</v>
      </c>
      <c r="F29" s="7">
        <v>40227</v>
      </c>
      <c r="G29" s="10" t="s">
        <v>23</v>
      </c>
      <c r="H29" s="15" t="s">
        <v>17</v>
      </c>
      <c r="I29" s="18"/>
      <c r="J29" s="9">
        <f t="shared" si="1"/>
        <v>1011.92</v>
      </c>
      <c r="K29" s="48"/>
      <c r="L29" s="9"/>
      <c r="M29" s="9">
        <f t="shared" si="2"/>
        <v>1011.92</v>
      </c>
      <c r="N29" s="9">
        <f t="shared" si="2"/>
        <v>1011.92</v>
      </c>
      <c r="O29" s="8"/>
      <c r="P29" s="8"/>
    </row>
    <row r="30" spans="1:16" x14ac:dyDescent="0.35">
      <c r="A30" s="7">
        <v>40298</v>
      </c>
      <c r="B30" s="8">
        <v>34001031</v>
      </c>
      <c r="C30" s="14" t="s">
        <v>36</v>
      </c>
      <c r="D30" s="12">
        <v>1075</v>
      </c>
      <c r="E30" s="7">
        <v>40288</v>
      </c>
      <c r="F30" s="7">
        <v>40288</v>
      </c>
      <c r="G30" s="10" t="s">
        <v>39</v>
      </c>
      <c r="H30" s="15" t="s">
        <v>17</v>
      </c>
      <c r="I30" s="18"/>
      <c r="J30" s="9">
        <f t="shared" si="1"/>
        <v>1075</v>
      </c>
      <c r="K30" s="47" t="s">
        <v>48</v>
      </c>
      <c r="L30" s="9">
        <f>$D30</f>
        <v>1075</v>
      </c>
      <c r="M30" s="9">
        <f t="shared" si="2"/>
        <v>1075</v>
      </c>
      <c r="N30" s="9">
        <f t="shared" si="2"/>
        <v>1075</v>
      </c>
      <c r="O30" s="9">
        <f>D30</f>
        <v>1075</v>
      </c>
      <c r="P30" s="9">
        <f>D30</f>
        <v>1075</v>
      </c>
    </row>
    <row r="31" spans="1:16" x14ac:dyDescent="0.35">
      <c r="A31" s="7">
        <v>40298</v>
      </c>
      <c r="B31" s="8">
        <v>1187</v>
      </c>
      <c r="C31" s="8" t="s">
        <v>8</v>
      </c>
      <c r="D31" s="12">
        <v>785.46</v>
      </c>
      <c r="E31" s="7">
        <v>40280</v>
      </c>
      <c r="F31" s="7">
        <v>40298</v>
      </c>
      <c r="G31" s="10" t="s">
        <v>22</v>
      </c>
      <c r="H31" s="15" t="s">
        <v>17</v>
      </c>
      <c r="I31" s="18"/>
      <c r="J31" s="9">
        <f t="shared" si="1"/>
        <v>785.46</v>
      </c>
      <c r="K31" s="48"/>
      <c r="L31" s="8"/>
      <c r="M31" s="9">
        <f t="shared" si="2"/>
        <v>785.46</v>
      </c>
      <c r="N31" s="9">
        <f t="shared" si="2"/>
        <v>785.46</v>
      </c>
      <c r="O31" s="8"/>
      <c r="P31" s="8"/>
    </row>
    <row r="32" spans="1:16" x14ac:dyDescent="0.35">
      <c r="A32" s="7">
        <v>40448</v>
      </c>
      <c r="B32" s="8">
        <v>1239</v>
      </c>
      <c r="C32" s="8" t="s">
        <v>8</v>
      </c>
      <c r="D32" s="9">
        <v>2830</v>
      </c>
      <c r="E32" s="7">
        <v>40428</v>
      </c>
      <c r="F32" s="7">
        <v>40448</v>
      </c>
      <c r="G32" s="18" t="s">
        <v>25</v>
      </c>
      <c r="H32" s="15" t="s">
        <v>17</v>
      </c>
      <c r="I32" s="18"/>
      <c r="J32" s="9">
        <f t="shared" si="1"/>
        <v>2830</v>
      </c>
      <c r="K32" s="8" t="s">
        <v>48</v>
      </c>
      <c r="L32" s="9">
        <f>$D32</f>
        <v>2830</v>
      </c>
      <c r="M32" s="9">
        <f t="shared" si="2"/>
        <v>2830</v>
      </c>
      <c r="N32" s="9">
        <f t="shared" si="2"/>
        <v>2830</v>
      </c>
      <c r="O32" s="9">
        <v>1580</v>
      </c>
      <c r="P32" s="9">
        <v>880</v>
      </c>
    </row>
    <row r="33" spans="1:16" ht="43.5" x14ac:dyDescent="0.35">
      <c r="A33" s="7">
        <v>40532</v>
      </c>
      <c r="B33" s="8">
        <v>1266</v>
      </c>
      <c r="C33" s="8" t="s">
        <v>8</v>
      </c>
      <c r="D33" s="9">
        <v>200</v>
      </c>
      <c r="E33" s="8" t="s">
        <v>21</v>
      </c>
      <c r="F33" s="8" t="s">
        <v>21</v>
      </c>
      <c r="G33" s="10" t="s">
        <v>45</v>
      </c>
      <c r="H33" s="17" t="s">
        <v>21</v>
      </c>
      <c r="I33" s="21" t="s">
        <v>21</v>
      </c>
      <c r="J33" s="9">
        <f t="shared" si="1"/>
        <v>200</v>
      </c>
      <c r="K33" s="8" t="s">
        <v>47</v>
      </c>
      <c r="L33" s="8"/>
      <c r="M33" s="8"/>
      <c r="N33" s="8"/>
      <c r="O33" s="8"/>
      <c r="P33" s="8"/>
    </row>
    <row r="34" spans="1:16" x14ac:dyDescent="0.35">
      <c r="A34" s="7">
        <v>40681</v>
      </c>
      <c r="B34" s="8">
        <v>1304</v>
      </c>
      <c r="C34" s="8" t="s">
        <v>8</v>
      </c>
      <c r="D34" s="12">
        <v>2852.34</v>
      </c>
      <c r="E34" s="7">
        <v>40661</v>
      </c>
      <c r="F34" s="7">
        <v>40681</v>
      </c>
      <c r="G34" s="18" t="s">
        <v>25</v>
      </c>
      <c r="H34" s="15" t="s">
        <v>17</v>
      </c>
      <c r="I34" s="18"/>
      <c r="J34" s="9">
        <f t="shared" si="1"/>
        <v>2852.34</v>
      </c>
      <c r="K34" s="8" t="s">
        <v>48</v>
      </c>
      <c r="L34" s="9">
        <f>$D34</f>
        <v>2852.34</v>
      </c>
      <c r="M34" s="9">
        <f>$D34</f>
        <v>2852.34</v>
      </c>
      <c r="N34" s="9">
        <f>$D34</f>
        <v>2852.34</v>
      </c>
      <c r="O34" s="9">
        <v>1496</v>
      </c>
      <c r="P34" s="9">
        <v>880</v>
      </c>
    </row>
    <row r="35" spans="1:16" x14ac:dyDescent="0.35">
      <c r="A35" s="19">
        <v>40904</v>
      </c>
      <c r="B35" s="8">
        <v>1363</v>
      </c>
      <c r="C35" s="8" t="s">
        <v>8</v>
      </c>
      <c r="D35" s="9">
        <v>200</v>
      </c>
      <c r="E35" s="8" t="s">
        <v>21</v>
      </c>
      <c r="F35" s="8" t="s">
        <v>21</v>
      </c>
      <c r="G35" s="18" t="s">
        <v>24</v>
      </c>
      <c r="H35" s="17" t="s">
        <v>21</v>
      </c>
      <c r="I35" s="21" t="s">
        <v>21</v>
      </c>
      <c r="J35" s="9">
        <f t="shared" si="1"/>
        <v>200</v>
      </c>
      <c r="K35" s="8" t="s">
        <v>47</v>
      </c>
      <c r="L35" s="8"/>
      <c r="M35" s="8"/>
      <c r="N35" s="8"/>
      <c r="O35" s="8"/>
      <c r="P35" s="8"/>
    </row>
    <row r="36" spans="1:16" ht="29" x14ac:dyDescent="0.35">
      <c r="A36" s="7">
        <v>41051</v>
      </c>
      <c r="B36" s="8">
        <v>1405</v>
      </c>
      <c r="C36" s="8" t="s">
        <v>8</v>
      </c>
      <c r="D36" s="12">
        <v>1679.85</v>
      </c>
      <c r="E36" s="7">
        <v>41025</v>
      </c>
      <c r="F36" s="7">
        <v>41050</v>
      </c>
      <c r="G36" s="10" t="s">
        <v>26</v>
      </c>
      <c r="H36" s="8"/>
      <c r="I36" s="17">
        <f>D36</f>
        <v>1679.85</v>
      </c>
      <c r="J36" s="9">
        <f t="shared" si="1"/>
        <v>0</v>
      </c>
      <c r="K36" s="21" t="s">
        <v>51</v>
      </c>
      <c r="L36" s="8"/>
      <c r="M36" s="8"/>
      <c r="N36" s="8"/>
      <c r="O36" s="8"/>
      <c r="P36" s="8"/>
    </row>
    <row r="37" spans="1:16" ht="29" x14ac:dyDescent="0.35">
      <c r="A37" s="7">
        <v>41318</v>
      </c>
      <c r="B37" s="8">
        <v>1483</v>
      </c>
      <c r="C37" s="8" t="s">
        <v>8</v>
      </c>
      <c r="D37" s="9">
        <v>550</v>
      </c>
      <c r="E37" s="7">
        <v>41284</v>
      </c>
      <c r="F37" s="7">
        <v>41304</v>
      </c>
      <c r="G37" s="20" t="s">
        <v>27</v>
      </c>
      <c r="H37" s="21" t="s">
        <v>21</v>
      </c>
      <c r="I37" s="8"/>
      <c r="J37" s="9">
        <f t="shared" si="1"/>
        <v>550</v>
      </c>
      <c r="K37" s="8" t="s">
        <v>47</v>
      </c>
      <c r="L37" s="8"/>
      <c r="M37" s="8"/>
      <c r="N37" s="8"/>
      <c r="O37" s="8"/>
      <c r="P37" s="8"/>
    </row>
    <row r="38" spans="1:16" ht="29" x14ac:dyDescent="0.35">
      <c r="A38" s="7">
        <v>41365</v>
      </c>
      <c r="B38" s="8">
        <v>1492</v>
      </c>
      <c r="C38" s="8" t="s">
        <v>8</v>
      </c>
      <c r="D38" s="9">
        <v>2370</v>
      </c>
      <c r="E38" s="7">
        <v>41338</v>
      </c>
      <c r="F38" s="7">
        <v>41365</v>
      </c>
      <c r="G38" s="10" t="s">
        <v>53</v>
      </c>
      <c r="H38" s="21" t="s">
        <v>21</v>
      </c>
      <c r="I38" s="21" t="s">
        <v>21</v>
      </c>
      <c r="J38" s="9">
        <f t="shared" si="1"/>
        <v>2370</v>
      </c>
      <c r="K38" s="21" t="s">
        <v>52</v>
      </c>
      <c r="L38" s="8"/>
      <c r="M38" s="8"/>
      <c r="N38" s="8"/>
      <c r="O38" s="8"/>
      <c r="P38" s="8"/>
    </row>
    <row r="39" spans="1:16" ht="87" x14ac:dyDescent="0.35">
      <c r="A39" s="7">
        <v>41466</v>
      </c>
      <c r="B39" s="8">
        <v>1507</v>
      </c>
      <c r="C39" s="8" t="s">
        <v>8</v>
      </c>
      <c r="D39" s="9">
        <v>2200</v>
      </c>
      <c r="E39" s="7">
        <v>41338</v>
      </c>
      <c r="F39" s="7">
        <v>41457</v>
      </c>
      <c r="G39" s="20" t="s">
        <v>54</v>
      </c>
      <c r="H39" s="21" t="s">
        <v>21</v>
      </c>
      <c r="I39" s="8"/>
      <c r="J39" s="9">
        <f t="shared" si="1"/>
        <v>2200</v>
      </c>
      <c r="K39" s="21" t="s">
        <v>52</v>
      </c>
      <c r="L39" s="8"/>
      <c r="M39" s="8"/>
      <c r="N39" s="8"/>
      <c r="O39" s="8"/>
      <c r="P39" s="8"/>
    </row>
    <row r="40" spans="1:16" x14ac:dyDescent="0.35">
      <c r="A40" s="49" t="s">
        <v>66</v>
      </c>
      <c r="B40" s="50"/>
      <c r="C40" s="50"/>
      <c r="D40" s="50"/>
      <c r="E40" s="50"/>
      <c r="F40" s="50"/>
      <c r="G40" s="50"/>
      <c r="H40" s="50"/>
      <c r="I40" s="50"/>
      <c r="J40" s="50"/>
      <c r="K40" s="51"/>
      <c r="L40" s="8"/>
      <c r="M40" s="8"/>
      <c r="N40" s="8"/>
      <c r="O40" s="8"/>
      <c r="P40" s="8"/>
    </row>
    <row r="41" spans="1:16" x14ac:dyDescent="0.35">
      <c r="A41" s="7">
        <v>41533</v>
      </c>
      <c r="B41" s="8">
        <v>1518</v>
      </c>
      <c r="C41" s="8" t="s">
        <v>8</v>
      </c>
      <c r="D41" s="9">
        <v>800</v>
      </c>
      <c r="E41" s="7">
        <v>41500</v>
      </c>
      <c r="F41" s="7">
        <v>41521</v>
      </c>
      <c r="G41" s="20" t="s">
        <v>28</v>
      </c>
      <c r="H41" s="9">
        <f>D41</f>
        <v>800</v>
      </c>
      <c r="I41" s="8"/>
      <c r="J41" s="9">
        <f t="shared" si="1"/>
        <v>0</v>
      </c>
      <c r="K41" s="8" t="s">
        <v>47</v>
      </c>
      <c r="L41" s="8"/>
      <c r="M41" s="9">
        <f>$D41</f>
        <v>800</v>
      </c>
      <c r="N41" s="9" t="s">
        <v>73</v>
      </c>
      <c r="O41" s="8"/>
      <c r="P41" s="8"/>
    </row>
    <row r="42" spans="1:16" x14ac:dyDescent="0.35">
      <c r="A42" s="49" t="s">
        <v>67</v>
      </c>
      <c r="B42" s="50"/>
      <c r="C42" s="50"/>
      <c r="D42" s="50"/>
      <c r="E42" s="50"/>
      <c r="F42" s="50"/>
      <c r="G42" s="50"/>
      <c r="H42" s="50"/>
      <c r="I42" s="50"/>
      <c r="J42" s="50"/>
      <c r="K42" s="51"/>
      <c r="L42" s="8"/>
      <c r="M42" s="8"/>
      <c r="N42" s="8"/>
      <c r="O42" s="8"/>
      <c r="P42" s="8"/>
    </row>
    <row r="43" spans="1:16" x14ac:dyDescent="0.35">
      <c r="A43" s="46" t="s">
        <v>68</v>
      </c>
      <c r="B43" s="46"/>
      <c r="C43" s="46"/>
      <c r="D43" s="46"/>
      <c r="E43" s="46"/>
      <c r="F43" s="46"/>
      <c r="G43" s="46"/>
      <c r="H43" s="46"/>
      <c r="I43" s="46"/>
      <c r="J43" s="46"/>
      <c r="K43" s="46"/>
      <c r="L43" s="8"/>
      <c r="M43" s="8"/>
      <c r="N43" s="8"/>
      <c r="O43" s="8"/>
      <c r="P43" s="8"/>
    </row>
    <row r="44" spans="1:16" x14ac:dyDescent="0.35">
      <c r="A44" s="46" t="s">
        <v>69</v>
      </c>
      <c r="B44" s="46"/>
      <c r="C44" s="46"/>
      <c r="D44" s="46"/>
      <c r="E44" s="46"/>
      <c r="F44" s="46"/>
      <c r="G44" s="46"/>
      <c r="H44" s="46"/>
      <c r="I44" s="46"/>
      <c r="J44" s="46"/>
      <c r="K44" s="46"/>
      <c r="L44" s="8"/>
      <c r="M44" s="8"/>
      <c r="N44" s="8"/>
      <c r="O44" s="8"/>
      <c r="P44" s="8"/>
    </row>
    <row r="45" spans="1:16" x14ac:dyDescent="0.35">
      <c r="A45" s="46" t="s">
        <v>70</v>
      </c>
      <c r="B45" s="46"/>
      <c r="C45" s="46"/>
      <c r="D45" s="46"/>
      <c r="E45" s="46"/>
      <c r="F45" s="46"/>
      <c r="G45" s="46"/>
      <c r="H45" s="46"/>
      <c r="I45" s="46"/>
      <c r="J45" s="46"/>
      <c r="K45" s="46"/>
      <c r="L45" s="8"/>
      <c r="M45" s="8"/>
      <c r="N45" s="8"/>
      <c r="O45" s="8"/>
      <c r="P45" s="8"/>
    </row>
    <row r="46" spans="1:16" ht="5.25" customHeight="1" x14ac:dyDescent="0.35">
      <c r="A46" s="22"/>
      <c r="B46" s="1"/>
      <c r="C46" s="1"/>
      <c r="D46" s="27"/>
      <c r="E46" s="22"/>
      <c r="F46" s="22"/>
      <c r="G46" s="3"/>
      <c r="H46" s="27"/>
      <c r="I46" s="28"/>
      <c r="J46" s="1"/>
      <c r="K46" s="26"/>
      <c r="L46" s="26"/>
      <c r="M46" s="26"/>
      <c r="N46" s="26"/>
    </row>
    <row r="47" spans="1:16" x14ac:dyDescent="0.35">
      <c r="A47" s="1"/>
      <c r="B47" s="1"/>
      <c r="C47" s="2" t="s">
        <v>40</v>
      </c>
      <c r="D47" s="12">
        <f>SUM(D6:D41)</f>
        <v>36067.89</v>
      </c>
      <c r="E47" s="1"/>
      <c r="F47" s="1"/>
      <c r="G47" s="3"/>
      <c r="H47" s="9">
        <f>SUM(H6:H45)</f>
        <v>3680</v>
      </c>
      <c r="I47" s="9">
        <f>SUM(I6:I45)</f>
        <v>1759.85</v>
      </c>
      <c r="J47" s="9">
        <f>SUM(J6:J45)</f>
        <v>30628.039999999997</v>
      </c>
      <c r="K47" s="26"/>
      <c r="L47" s="12">
        <f>SUM(L6:L45)</f>
        <v>9282.34</v>
      </c>
      <c r="M47" s="12">
        <f>SUM(M6:M45)</f>
        <v>20688.04</v>
      </c>
      <c r="N47" s="39">
        <f>SUM(N6:N45)</f>
        <v>18116.79</v>
      </c>
      <c r="O47" s="12">
        <f>SUM(O6:O45)</f>
        <v>7476</v>
      </c>
      <c r="P47" s="12">
        <f>SUM(P6:P45)</f>
        <v>5360</v>
      </c>
    </row>
    <row r="48" spans="1:16" ht="43.5" x14ac:dyDescent="0.35">
      <c r="A48" s="1"/>
      <c r="B48" s="1"/>
      <c r="C48" s="2"/>
      <c r="D48" s="23"/>
      <c r="E48" s="1"/>
      <c r="F48" s="1"/>
      <c r="G48" s="3"/>
      <c r="H48" s="24"/>
      <c r="I48" s="24"/>
      <c r="J48" s="24">
        <f>J47-5000</f>
        <v>25628.039999999997</v>
      </c>
      <c r="K48" s="45" t="s">
        <v>91</v>
      </c>
      <c r="M48" s="9">
        <f>M32</f>
        <v>2830</v>
      </c>
      <c r="N48" s="38" t="s">
        <v>74</v>
      </c>
    </row>
    <row r="49" spans="1:14" ht="14.25" customHeight="1" x14ac:dyDescent="0.35">
      <c r="A49" s="25" t="s">
        <v>44</v>
      </c>
      <c r="B49" s="1"/>
      <c r="C49" s="1"/>
      <c r="D49" s="1"/>
      <c r="E49" s="1"/>
      <c r="F49" s="1"/>
      <c r="G49" s="3"/>
      <c r="H49" s="1"/>
      <c r="I49" s="1"/>
      <c r="J49" s="24">
        <f>J48/2</f>
        <v>12814.019999999999</v>
      </c>
      <c r="K49" s="26"/>
      <c r="M49" s="12">
        <f>M47+M48</f>
        <v>23518.04</v>
      </c>
      <c r="N49" s="23">
        <f>0.75*N47</f>
        <v>13587.592500000001</v>
      </c>
    </row>
    <row r="50" spans="1:14" x14ac:dyDescent="0.35">
      <c r="A50" s="1"/>
      <c r="B50" s="1"/>
      <c r="C50" s="1"/>
      <c r="D50" s="1"/>
      <c r="E50" s="1"/>
      <c r="F50" s="1"/>
      <c r="G50" s="3"/>
      <c r="H50" s="1"/>
      <c r="I50" s="1"/>
      <c r="J50" s="1"/>
    </row>
    <row r="51" spans="1:14" x14ac:dyDescent="0.35">
      <c r="A51" s="1"/>
      <c r="B51" s="1"/>
      <c r="C51" s="1"/>
      <c r="D51" s="1"/>
      <c r="E51" s="1"/>
      <c r="F51" s="1"/>
      <c r="G51" s="3"/>
      <c r="H51" s="1"/>
      <c r="I51" s="1"/>
      <c r="J51" s="1"/>
    </row>
    <row r="52" spans="1:14" x14ac:dyDescent="0.35">
      <c r="G52" s="3"/>
      <c r="H52" s="1"/>
      <c r="I52" s="1"/>
      <c r="J52" s="1"/>
    </row>
    <row r="53" spans="1:14" x14ac:dyDescent="0.35">
      <c r="G53" s="3"/>
      <c r="H53" s="1"/>
      <c r="I53" s="1"/>
      <c r="J53" s="1"/>
    </row>
    <row r="54" spans="1:14" x14ac:dyDescent="0.35">
      <c r="G54" s="3"/>
      <c r="H54" s="1"/>
      <c r="I54" s="1"/>
      <c r="J54" s="1"/>
    </row>
    <row r="55" spans="1:14" x14ac:dyDescent="0.35">
      <c r="G55" s="3"/>
      <c r="H55" s="1"/>
      <c r="I55" s="1"/>
      <c r="J55" s="1"/>
    </row>
    <row r="56" spans="1:14" x14ac:dyDescent="0.35">
      <c r="G56" s="4"/>
    </row>
  </sheetData>
  <mergeCells count="13">
    <mergeCell ref="A45:K45"/>
    <mergeCell ref="K28:K29"/>
    <mergeCell ref="A12:K12"/>
    <mergeCell ref="A10:K10"/>
    <mergeCell ref="A5:K5"/>
    <mergeCell ref="A9:K9"/>
    <mergeCell ref="K19:K20"/>
    <mergeCell ref="K24:K25"/>
    <mergeCell ref="K30:K31"/>
    <mergeCell ref="A40:K40"/>
    <mergeCell ref="A42:K42"/>
    <mergeCell ref="A43:K43"/>
    <mergeCell ref="A44:K44"/>
  </mergeCells>
  <pageMargins left="0.7" right="0.7" top="0.75" bottom="0.75" header="0.3" footer="0.3"/>
  <pageSetup scale="70" fitToHeight="0" orientation="landscape" r:id="rId1"/>
  <headerFooter>
    <oddHeader>&amp;CDRAFT | Attorney Client Privilege</oddHeader>
    <oddFooter>&amp;CDRAFT | Attorney Client Privilege</oddFooter>
  </headerFooter>
  <rowBreaks count="1" manualBreakCount="1">
    <brk id="45" max="1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6:I13"/>
  <sheetViews>
    <sheetView workbookViewId="0">
      <selection activeCell="D20" sqref="D20"/>
    </sheetView>
  </sheetViews>
  <sheetFormatPr defaultRowHeight="14.5" x14ac:dyDescent="0.35"/>
  <cols>
    <col min="1" max="1" width="11" customWidth="1"/>
    <col min="2" max="2" width="11.1796875" customWidth="1"/>
    <col min="3" max="3" width="16" customWidth="1"/>
    <col min="4" max="4" width="11.1796875" customWidth="1"/>
    <col min="5" max="5" width="10.81640625" customWidth="1"/>
    <col min="6" max="6" width="27.54296875" customWidth="1"/>
    <col min="7" max="7" width="13.7265625" customWidth="1"/>
    <col min="8" max="8" width="10.26953125" customWidth="1"/>
  </cols>
  <sheetData>
    <row r="6" spans="1:9" ht="24" x14ac:dyDescent="0.35">
      <c r="A6" s="37" t="str">
        <f>'reimbursement items'!A4</f>
        <v>Invoice Date</v>
      </c>
      <c r="B6" s="37" t="str">
        <f>'reimbursement items'!B4</f>
        <v>Invoice ID#</v>
      </c>
      <c r="C6" s="37" t="str">
        <f>'reimbursement items'!C4</f>
        <v>Vendor</v>
      </c>
      <c r="D6" s="37" t="str">
        <f>'reimbursement items'!E4</f>
        <v>Work Start Date</v>
      </c>
      <c r="E6" s="37" t="str">
        <f>'reimbursement items'!F4</f>
        <v>Work End Date</v>
      </c>
      <c r="F6" s="37" t="str">
        <f>'reimbursement items'!G4</f>
        <v>Work Description</v>
      </c>
      <c r="G6" s="37" t="s">
        <v>57</v>
      </c>
      <c r="H6" s="37" t="s">
        <v>58</v>
      </c>
    </row>
    <row r="7" spans="1:9" x14ac:dyDescent="0.35">
      <c r="A7" s="31">
        <f>'reimbursement items'!A19</f>
        <v>39721</v>
      </c>
      <c r="B7" s="32">
        <f>'reimbursement items'!B19</f>
        <v>34801330</v>
      </c>
      <c r="C7" s="32" t="str">
        <f>'reimbursement items'!C19</f>
        <v>TestAmerica</v>
      </c>
      <c r="D7" s="31">
        <f>'reimbursement items'!E19</f>
        <v>39703</v>
      </c>
      <c r="E7" s="31">
        <f>'reimbursement items'!F19</f>
        <v>39703</v>
      </c>
      <c r="F7" s="30" t="str">
        <f>'reimbursement items'!G19</f>
        <v>3 air samples</v>
      </c>
      <c r="G7" s="33">
        <f>'reimbursement items'!D19</f>
        <v>825</v>
      </c>
      <c r="H7" s="33">
        <f>'reimbursement items'!D19</f>
        <v>825</v>
      </c>
    </row>
    <row r="8" spans="1:9" x14ac:dyDescent="0.35">
      <c r="A8" s="31">
        <f>'reimbursement items'!A24</f>
        <v>40007</v>
      </c>
      <c r="B8" s="32">
        <f>'reimbursement items'!B24</f>
        <v>34901731</v>
      </c>
      <c r="C8" s="32" t="str">
        <f>'reimbursement items'!C24</f>
        <v>TestAmerica</v>
      </c>
      <c r="D8" s="31">
        <f>'reimbursement items'!E24</f>
        <v>40000</v>
      </c>
      <c r="E8" s="31">
        <f>'reimbursement items'!F24</f>
        <v>40000</v>
      </c>
      <c r="F8" s="30" t="str">
        <f>'reimbursement items'!G24</f>
        <v>3 air samples, collected ~6/29/09</v>
      </c>
      <c r="G8" s="33">
        <f>'reimbursement items'!D24</f>
        <v>825</v>
      </c>
      <c r="H8" s="33">
        <f>'reimbursement items'!D24</f>
        <v>825</v>
      </c>
    </row>
    <row r="9" spans="1:9" x14ac:dyDescent="0.35">
      <c r="A9" s="31">
        <f>'reimbursement items'!A28</f>
        <v>40227</v>
      </c>
      <c r="B9" s="32">
        <f>'reimbursement items'!B28</f>
        <v>34000383</v>
      </c>
      <c r="C9" s="32" t="str">
        <f>'reimbursement items'!C28</f>
        <v>TestAmerica</v>
      </c>
      <c r="D9" s="31">
        <f>'reimbursement items'!E28</f>
        <v>40217</v>
      </c>
      <c r="E9" s="31">
        <f>'reimbursement items'!F28</f>
        <v>40217</v>
      </c>
      <c r="F9" s="30" t="str">
        <f>'reimbursement items'!G28</f>
        <v>3 air samples</v>
      </c>
      <c r="G9" s="33">
        <f>'reimbursement items'!D28</f>
        <v>875</v>
      </c>
      <c r="H9" s="33">
        <f>'reimbursement items'!D28</f>
        <v>875</v>
      </c>
    </row>
    <row r="10" spans="1:9" x14ac:dyDescent="0.35">
      <c r="A10" s="31">
        <f>'reimbursement items'!A30</f>
        <v>40298</v>
      </c>
      <c r="B10" s="32">
        <f>'reimbursement items'!B30</f>
        <v>34001031</v>
      </c>
      <c r="C10" s="32" t="str">
        <f>'reimbursement items'!C30</f>
        <v>TestAmerica</v>
      </c>
      <c r="D10" s="31">
        <f>'reimbursement items'!E30</f>
        <v>40288</v>
      </c>
      <c r="E10" s="31">
        <f>'reimbursement items'!F30</f>
        <v>40288</v>
      </c>
      <c r="F10" s="30" t="str">
        <f>'reimbursement items'!G30</f>
        <v>4 air samples</v>
      </c>
      <c r="G10" s="33">
        <f>'reimbursement items'!D30</f>
        <v>1075</v>
      </c>
      <c r="H10" s="33">
        <f>'reimbursement items'!D30</f>
        <v>1075</v>
      </c>
    </row>
    <row r="11" spans="1:9" ht="24" x14ac:dyDescent="0.35">
      <c r="A11" s="31">
        <f>'reimbursement items'!A32</f>
        <v>40448</v>
      </c>
      <c r="B11" s="32">
        <f>'reimbursement items'!B32</f>
        <v>1239</v>
      </c>
      <c r="C11" s="32" t="str">
        <f>'reimbursement items'!C32</f>
        <v>Tim O'Gara</v>
      </c>
      <c r="D11" s="31">
        <f>'reimbursement items'!E32</f>
        <v>40428</v>
      </c>
      <c r="E11" s="31">
        <f>'reimbursement items'!F32</f>
        <v>40448</v>
      </c>
      <c r="F11" s="30" t="str">
        <f>'reimbursement items'!G32</f>
        <v>collect air and water samples, write report. Includes lab analysis</v>
      </c>
      <c r="G11" s="33">
        <f>'reimbursement items'!D32</f>
        <v>2830</v>
      </c>
      <c r="H11" s="33">
        <v>880</v>
      </c>
      <c r="I11" s="26"/>
    </row>
    <row r="12" spans="1:9" ht="24" x14ac:dyDescent="0.35">
      <c r="A12" s="31">
        <f>'reimbursement items'!A34</f>
        <v>40681</v>
      </c>
      <c r="B12" s="32">
        <f>'reimbursement items'!B34</f>
        <v>1304</v>
      </c>
      <c r="C12" s="32" t="str">
        <f>'reimbursement items'!C34</f>
        <v>Tim O'Gara</v>
      </c>
      <c r="D12" s="31">
        <f>'reimbursement items'!E34</f>
        <v>40661</v>
      </c>
      <c r="E12" s="31">
        <f>'reimbursement items'!F34</f>
        <v>40681</v>
      </c>
      <c r="F12" s="30" t="str">
        <f>'reimbursement items'!G34</f>
        <v>collect air and water samples, write report. Includes lab analysis</v>
      </c>
      <c r="G12" s="33">
        <f>'reimbursement items'!D34</f>
        <v>2852.34</v>
      </c>
      <c r="H12" s="33">
        <v>880</v>
      </c>
      <c r="I12" s="26"/>
    </row>
    <row r="13" spans="1:9" x14ac:dyDescent="0.35">
      <c r="A13" s="34"/>
      <c r="B13" s="34"/>
      <c r="C13" s="34"/>
      <c r="D13" s="34"/>
      <c r="E13" s="34"/>
      <c r="G13" s="35" t="s">
        <v>55</v>
      </c>
      <c r="H13" s="36">
        <f>SUM(H7:H12)</f>
        <v>5360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offer amounts</vt:lpstr>
      <vt:lpstr>reimbursement items</vt:lpstr>
      <vt:lpstr>reimbursement settlement offer</vt:lpstr>
      <vt:lpstr>'reimbursement items'!Print_Area</vt:lpstr>
      <vt:lpstr>'reimbursement items'!Print_Titles</vt:lpstr>
    </vt:vector>
  </TitlesOfParts>
  <Company>State of 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Westersund</dc:creator>
  <cp:lastModifiedBy>JORDAN Stephanie * DEQ</cp:lastModifiedBy>
  <cp:lastPrinted>2014-08-11T18:36:00Z</cp:lastPrinted>
  <dcterms:created xsi:type="dcterms:W3CDTF">2014-07-30T23:20:45Z</dcterms:created>
  <dcterms:modified xsi:type="dcterms:W3CDTF">2024-06-21T18:18:23Z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2024-06-21T18:18:22Z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9b9857d6-73ce-4f33-b32e-f48caf4076c3</vt:lpwstr>
  </property>
  <property fmtid="{D5CDD505-2E9C-101B-9397-08002B2CF9AE}" pid="8" name="MSIP_Label_db79d039-fcd0-4045-9c78-4cfb2eba0904_ContentBits">
    <vt:lpwstr>0</vt:lpwstr>
  </property>
</Properties>
</file>