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X:\Currrent Plan\AQ-CPP2024-Singh\2-StakeholderInvolvement\Meeting 1\"/>
    </mc:Choice>
  </mc:AlternateContent>
  <xr:revisionPtr revIDLastSave="0" documentId="8_{F052843C-89DD-422B-848E-C6D605C23BA4}" xr6:coauthVersionLast="47" xr6:coauthVersionMax="47" xr10:uidLastSave="{00000000-0000-0000-0000-000000000000}"/>
  <bookViews>
    <workbookView xWindow="768" yWindow="768" windowWidth="17280" windowHeight="8964" activeTab="4" xr2:uid="{8EF6610D-40B9-4D54-BE6E-43B9A0DDE3D4}"/>
  </bookViews>
  <sheets>
    <sheet name="Note" sheetId="1" r:id="rId1"/>
    <sheet name="2022 Cap Trajectory" sheetId="4" r:id="rId2"/>
    <sheet name="2025 Program Restart - Cap " sheetId="5" r:id="rId3"/>
    <sheet name="NG" sheetId="2" r:id="rId4"/>
    <sheet name="Non-NG" sheetId="3" r:id="rId5"/>
    <sheet name="Stationary Source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 r="L34" i="4"/>
  <c r="E147" i="3"/>
  <c r="F147" i="3"/>
  <c r="G147" i="3"/>
  <c r="H147" i="3"/>
  <c r="I147" i="3"/>
  <c r="D147" i="3"/>
  <c r="U51" i="4" l="1"/>
  <c r="O52" i="4"/>
  <c r="N50" i="4"/>
  <c r="M51" i="4"/>
  <c r="L24" i="4"/>
  <c r="AH18" i="5"/>
  <c r="AG18" i="5"/>
  <c r="AF18" i="5"/>
  <c r="AE18" i="5"/>
  <c r="AD18" i="5"/>
  <c r="AC18" i="5"/>
  <c r="AB18" i="5"/>
  <c r="AA18" i="5"/>
  <c r="Z18" i="5"/>
  <c r="Y18" i="5"/>
  <c r="X18" i="5"/>
  <c r="W18" i="5"/>
  <c r="V18" i="5"/>
  <c r="U18" i="5"/>
  <c r="T18" i="5"/>
  <c r="S18" i="5"/>
  <c r="R18" i="5"/>
  <c r="Q18" i="5"/>
  <c r="P18" i="5"/>
  <c r="O18" i="5"/>
  <c r="N18" i="5"/>
  <c r="M18" i="5"/>
  <c r="L18" i="5"/>
  <c r="K18" i="5"/>
  <c r="J18" i="5"/>
  <c r="G13" i="5"/>
  <c r="F13" i="5"/>
  <c r="E13" i="5"/>
  <c r="D13" i="5"/>
  <c r="C13" i="5"/>
  <c r="B13" i="5"/>
  <c r="G12" i="5"/>
  <c r="F12" i="5"/>
  <c r="E12" i="5"/>
  <c r="D12" i="5"/>
  <c r="C12" i="5"/>
  <c r="B12" i="5"/>
  <c r="G11" i="5"/>
  <c r="F11" i="5"/>
  <c r="E11" i="5"/>
  <c r="D11" i="5"/>
  <c r="C11" i="5"/>
  <c r="B11" i="5"/>
  <c r="G10" i="5"/>
  <c r="F10" i="5"/>
  <c r="E10" i="5"/>
  <c r="D10" i="5"/>
  <c r="C10" i="5"/>
  <c r="B10" i="5"/>
  <c r="G20" i="4"/>
  <c r="G19" i="4"/>
  <c r="L52" i="4"/>
  <c r="I17" i="4"/>
  <c r="J7" i="4" s="1"/>
  <c r="I7" i="4"/>
  <c r="E17" i="4"/>
  <c r="G17" i="4"/>
  <c r="E18" i="4"/>
  <c r="G18" i="4"/>
  <c r="E19" i="4"/>
  <c r="E20" i="4"/>
  <c r="C13" i="4"/>
  <c r="D13" i="4"/>
  <c r="E13" i="4"/>
  <c r="F13" i="4"/>
  <c r="G13" i="4"/>
  <c r="C14" i="4"/>
  <c r="D14" i="4"/>
  <c r="E14" i="4"/>
  <c r="F14" i="4"/>
  <c r="G14" i="4"/>
  <c r="C15" i="4"/>
  <c r="D15" i="4"/>
  <c r="E15" i="4"/>
  <c r="F15" i="4"/>
  <c r="G15" i="4"/>
  <c r="B15" i="4"/>
  <c r="I15" i="4" s="1"/>
  <c r="B14" i="4"/>
  <c r="B13" i="4"/>
  <c r="C12" i="4"/>
  <c r="D12" i="4"/>
  <c r="E12" i="4"/>
  <c r="F12" i="4"/>
  <c r="G12" i="4"/>
  <c r="B12" i="4"/>
  <c r="C17" i="4"/>
  <c r="C9" i="4"/>
  <c r="D9" i="4"/>
  <c r="E9" i="4"/>
  <c r="F9" i="4"/>
  <c r="G9" i="4"/>
  <c r="B9" i="4"/>
  <c r="C8" i="4"/>
  <c r="D8" i="4"/>
  <c r="E8" i="4"/>
  <c r="G8" i="4"/>
  <c r="B8" i="4"/>
  <c r="C7" i="4"/>
  <c r="D7" i="4"/>
  <c r="E7" i="4"/>
  <c r="F7" i="4"/>
  <c r="G7" i="4"/>
  <c r="B7" i="4"/>
  <c r="C6" i="4"/>
  <c r="D6" i="4"/>
  <c r="E6" i="4"/>
  <c r="G6" i="4"/>
  <c r="B6" i="4"/>
  <c r="D14" i="2"/>
  <c r="D15" i="2"/>
  <c r="G13" i="2"/>
  <c r="H13" i="2"/>
  <c r="I13" i="2"/>
  <c r="G14" i="2"/>
  <c r="F8" i="4"/>
  <c r="I14" i="2"/>
  <c r="G15" i="2"/>
  <c r="H15" i="2"/>
  <c r="I15" i="2"/>
  <c r="F37" i="2"/>
  <c r="F13" i="2" s="1"/>
  <c r="E37" i="2"/>
  <c r="E13" i="2" s="1"/>
  <c r="D37" i="2"/>
  <c r="D13" i="2" s="1"/>
  <c r="F15" i="2"/>
  <c r="E15" i="2"/>
  <c r="F14" i="2"/>
  <c r="E14" i="2"/>
  <c r="F10" i="2"/>
  <c r="E10" i="2"/>
  <c r="D10" i="2"/>
  <c r="L50" i="4" l="1"/>
  <c r="I12" i="4"/>
  <c r="B18" i="4"/>
  <c r="B19" i="4"/>
  <c r="C19" i="4"/>
  <c r="I8" i="4"/>
  <c r="C18" i="4"/>
  <c r="B17" i="4"/>
  <c r="C20" i="4"/>
  <c r="D20" i="4"/>
  <c r="D17" i="4"/>
  <c r="I9" i="4"/>
  <c r="D18" i="4"/>
  <c r="I13" i="4"/>
  <c r="D19" i="4"/>
  <c r="I14" i="4"/>
  <c r="B20" i="4"/>
  <c r="I6" i="4"/>
  <c r="H12" i="2"/>
  <c r="F6" i="4" s="1"/>
  <c r="G12" i="2"/>
  <c r="I12" i="2"/>
  <c r="D12" i="2"/>
  <c r="E12" i="2"/>
  <c r="F12" i="2"/>
  <c r="F17" i="4" l="1"/>
  <c r="F18" i="4"/>
  <c r="F19" i="4"/>
  <c r="F20" i="4"/>
  <c r="L25" i="4"/>
  <c r="I18" i="4"/>
  <c r="I19" i="4"/>
  <c r="AN24" i="4"/>
  <c r="J8" i="4"/>
  <c r="L51" i="4" s="1"/>
  <c r="L26" i="4"/>
  <c r="I20" i="4"/>
  <c r="L27" i="4"/>
  <c r="Y25" i="4"/>
  <c r="M25" i="4" s="1"/>
  <c r="N25" i="4" s="1"/>
  <c r="O25" i="4" s="1"/>
  <c r="P25" i="4" s="1"/>
  <c r="Q25" i="4" s="1"/>
  <c r="R25" i="4" s="1"/>
  <c r="S25" i="4" s="1"/>
  <c r="T25" i="4" s="1"/>
  <c r="U25" i="4" s="1"/>
  <c r="V25" i="4" s="1"/>
  <c r="W25" i="4" s="1"/>
  <c r="X25" i="4" s="1"/>
  <c r="AN25" i="4"/>
  <c r="J9" i="4" l="1"/>
  <c r="Y24" i="4"/>
  <c r="M24" i="4" s="1"/>
  <c r="L40" i="4"/>
  <c r="L4" i="4" s="1"/>
  <c r="Z25" i="4"/>
  <c r="AA25" i="4" s="1"/>
  <c r="AB25" i="4" s="1"/>
  <c r="AC25" i="4" s="1"/>
  <c r="AD25" i="4" s="1"/>
  <c r="AE25" i="4" s="1"/>
  <c r="AF25" i="4" s="1"/>
  <c r="AG25" i="4" s="1"/>
  <c r="AH25" i="4" s="1"/>
  <c r="AI25" i="4" s="1"/>
  <c r="AJ25" i="4" s="1"/>
  <c r="AK25" i="4" s="1"/>
  <c r="AL25" i="4" s="1"/>
  <c r="AM25" i="4" s="1"/>
  <c r="Y34" i="4"/>
  <c r="AN51" i="4"/>
  <c r="L36" i="4"/>
  <c r="Y27" i="4"/>
  <c r="AN27" i="4"/>
  <c r="AN40" i="4" s="1"/>
  <c r="L35" i="4"/>
  <c r="Y26" i="4"/>
  <c r="AN26" i="4"/>
  <c r="Z24" i="4" l="1"/>
  <c r="Z52" i="4" s="1"/>
  <c r="AN52" i="4"/>
  <c r="Y52" i="4"/>
  <c r="Y51" i="4"/>
  <c r="AN50" i="4"/>
  <c r="Y50" i="4"/>
  <c r="AN4" i="4"/>
  <c r="AN42" i="4"/>
  <c r="AN43" i="4"/>
  <c r="Y36" i="4"/>
  <c r="Y40" i="4" s="1"/>
  <c r="Z27" i="4"/>
  <c r="AA27" i="4" s="1"/>
  <c r="AB27" i="4" s="1"/>
  <c r="AC27" i="4" s="1"/>
  <c r="AD27" i="4" s="1"/>
  <c r="AE27" i="4" s="1"/>
  <c r="AF27" i="4" s="1"/>
  <c r="AG27" i="4" s="1"/>
  <c r="AH27" i="4" s="1"/>
  <c r="AI27" i="4" s="1"/>
  <c r="AJ27" i="4" s="1"/>
  <c r="AK27" i="4" s="1"/>
  <c r="AL27" i="4" s="1"/>
  <c r="AM27" i="4" s="1"/>
  <c r="M27" i="4"/>
  <c r="N27" i="4" s="1"/>
  <c r="O27" i="4" s="1"/>
  <c r="P27" i="4" s="1"/>
  <c r="Q27" i="4" s="1"/>
  <c r="R27" i="4" s="1"/>
  <c r="S27" i="4" s="1"/>
  <c r="T27" i="4" s="1"/>
  <c r="U27" i="4" s="1"/>
  <c r="V27" i="4" s="1"/>
  <c r="W27" i="4" s="1"/>
  <c r="X27" i="4" s="1"/>
  <c r="Z26" i="4"/>
  <c r="AA26" i="4" s="1"/>
  <c r="AB26" i="4" s="1"/>
  <c r="AC26" i="4" s="1"/>
  <c r="AD26" i="4" s="1"/>
  <c r="AE26" i="4" s="1"/>
  <c r="AF26" i="4" s="1"/>
  <c r="AG26" i="4" s="1"/>
  <c r="AH26" i="4" s="1"/>
  <c r="AI26" i="4" s="1"/>
  <c r="AJ26" i="4" s="1"/>
  <c r="AK26" i="4" s="1"/>
  <c r="AL26" i="4" s="1"/>
  <c r="AM26" i="4" s="1"/>
  <c r="Y35" i="4"/>
  <c r="Z51" i="4"/>
  <c r="Z50" i="4"/>
  <c r="N24" i="4"/>
  <c r="M40" i="4"/>
  <c r="M52" i="4"/>
  <c r="M50" i="4"/>
  <c r="M31" i="4"/>
  <c r="M26" i="4"/>
  <c r="N26" i="4" s="1"/>
  <c r="O26" i="4" s="1"/>
  <c r="P26" i="4" s="1"/>
  <c r="Q26" i="4" s="1"/>
  <c r="R26" i="4" s="1"/>
  <c r="S26" i="4" s="1"/>
  <c r="T26" i="4" s="1"/>
  <c r="U26" i="4" s="1"/>
  <c r="V26" i="4" s="1"/>
  <c r="W26" i="4" s="1"/>
  <c r="X26" i="4" s="1"/>
  <c r="AA24" i="4" l="1"/>
  <c r="Z31" i="4"/>
  <c r="N40" i="4"/>
  <c r="N51" i="4"/>
  <c r="N52" i="4"/>
  <c r="N31" i="4"/>
  <c r="O24" i="4"/>
  <c r="AA31" i="4"/>
  <c r="AB24" i="4"/>
  <c r="AA50" i="4"/>
  <c r="AA51" i="4"/>
  <c r="AA52" i="4"/>
  <c r="Y42" i="4"/>
  <c r="Y4" i="4"/>
  <c r="Y43" i="4"/>
  <c r="Z40" i="4"/>
  <c r="M4" i="4"/>
  <c r="M43" i="4"/>
  <c r="M41" i="4"/>
  <c r="M42" i="4"/>
  <c r="Z42" i="4" l="1"/>
  <c r="Z4" i="4"/>
  <c r="Z43" i="4"/>
  <c r="AA40" i="4"/>
  <c r="Z41" i="4"/>
  <c r="O34" i="4"/>
  <c r="O50" i="4"/>
  <c r="O51" i="4"/>
  <c r="P24" i="4"/>
  <c r="O31" i="4"/>
  <c r="AC24" i="4"/>
  <c r="AB50" i="4"/>
  <c r="AB51" i="4"/>
  <c r="AB52" i="4"/>
  <c r="AB31" i="4"/>
  <c r="N4" i="4"/>
  <c r="N43" i="4"/>
  <c r="N41" i="4"/>
  <c r="N42" i="4"/>
  <c r="P34" i="4" l="1"/>
  <c r="O40" i="4"/>
  <c r="P50" i="4"/>
  <c r="P51" i="4"/>
  <c r="P31" i="4"/>
  <c r="P52" i="4"/>
  <c r="Q24" i="4"/>
  <c r="AA42" i="4"/>
  <c r="AB40" i="4"/>
  <c r="AA4" i="4"/>
  <c r="AA43" i="4"/>
  <c r="AA41" i="4"/>
  <c r="AD24" i="4"/>
  <c r="AC50" i="4"/>
  <c r="AC51" i="4"/>
  <c r="AC52" i="4"/>
  <c r="AC31" i="4"/>
  <c r="AD50" i="4" l="1"/>
  <c r="AD51" i="4"/>
  <c r="AD52" i="4"/>
  <c r="AE24" i="4"/>
  <c r="AD31" i="4"/>
  <c r="AB4" i="4"/>
  <c r="AC40" i="4"/>
  <c r="AB43" i="4"/>
  <c r="AB41" i="4"/>
  <c r="AB42" i="4"/>
  <c r="Q50" i="4"/>
  <c r="Q52" i="4"/>
  <c r="Q51" i="4"/>
  <c r="Q31" i="4"/>
  <c r="R24" i="4"/>
  <c r="O43" i="4"/>
  <c r="O41" i="4"/>
  <c r="O42" i="4"/>
  <c r="O4" i="4"/>
  <c r="P40" i="4"/>
  <c r="Q34" i="4"/>
  <c r="AC4" i="4" l="1"/>
  <c r="AC43" i="4"/>
  <c r="AD40" i="4"/>
  <c r="AC41" i="4"/>
  <c r="AC42" i="4"/>
  <c r="Q40" i="4"/>
  <c r="R34" i="4"/>
  <c r="R50" i="4"/>
  <c r="R52" i="4"/>
  <c r="R51" i="4"/>
  <c r="R31" i="4"/>
  <c r="S24" i="4"/>
  <c r="P41" i="4"/>
  <c r="P42" i="4"/>
  <c r="P4" i="4"/>
  <c r="P43" i="4"/>
  <c r="AE51" i="4"/>
  <c r="AE50" i="4"/>
  <c r="AE52" i="4"/>
  <c r="AF24" i="4"/>
  <c r="AE31" i="4"/>
  <c r="AF50" i="4" l="1"/>
  <c r="AF51" i="4"/>
  <c r="AF31" i="4"/>
  <c r="AF52" i="4"/>
  <c r="AG24" i="4"/>
  <c r="R35" i="4"/>
  <c r="S34" i="4"/>
  <c r="T34" i="4" s="1"/>
  <c r="U34" i="4" s="1"/>
  <c r="V34" i="4" s="1"/>
  <c r="W34" i="4" s="1"/>
  <c r="X34" i="4" s="1"/>
  <c r="AD4" i="4"/>
  <c r="AD43" i="4"/>
  <c r="AE40" i="4"/>
  <c r="AD41" i="4"/>
  <c r="AD42" i="4"/>
  <c r="S51" i="4"/>
  <c r="T24" i="4"/>
  <c r="S52" i="4"/>
  <c r="S31" i="4"/>
  <c r="S50" i="4"/>
  <c r="Q41" i="4"/>
  <c r="Q42" i="4"/>
  <c r="Q43" i="4"/>
  <c r="Q4" i="4"/>
  <c r="R40" i="4" l="1"/>
  <c r="S35" i="4"/>
  <c r="AE43" i="4"/>
  <c r="AF40" i="4"/>
  <c r="AE41" i="4"/>
  <c r="AE4" i="4"/>
  <c r="AE42" i="4"/>
  <c r="AG50" i="4"/>
  <c r="AG51" i="4"/>
  <c r="AG52" i="4"/>
  <c r="AG31" i="4"/>
  <c r="AH24" i="4"/>
  <c r="T51" i="4"/>
  <c r="T31" i="4"/>
  <c r="T52" i="4"/>
  <c r="U24" i="4"/>
  <c r="T50" i="4"/>
  <c r="AH50" i="4" l="1"/>
  <c r="AH51" i="4"/>
  <c r="AI24" i="4"/>
  <c r="AH52" i="4"/>
  <c r="AH31" i="4"/>
  <c r="AG40" i="4"/>
  <c r="AF41" i="4"/>
  <c r="AF42" i="4"/>
  <c r="AF4" i="4"/>
  <c r="AF43" i="4"/>
  <c r="U52" i="4"/>
  <c r="U31" i="4"/>
  <c r="V24" i="4"/>
  <c r="U50" i="4"/>
  <c r="S40" i="4"/>
  <c r="T35" i="4"/>
  <c r="R41" i="4"/>
  <c r="R42" i="4"/>
  <c r="R43" i="4"/>
  <c r="R4" i="4"/>
  <c r="AH40" i="4" l="1"/>
  <c r="AG41" i="4"/>
  <c r="AG42" i="4"/>
  <c r="AG43" i="4"/>
  <c r="AG4" i="4"/>
  <c r="S41" i="4"/>
  <c r="S42" i="4"/>
  <c r="S4" i="4"/>
  <c r="S43" i="4"/>
  <c r="AI51" i="4"/>
  <c r="AI52" i="4"/>
  <c r="AI31" i="4"/>
  <c r="AJ24" i="4"/>
  <c r="AI50" i="4"/>
  <c r="V52" i="4"/>
  <c r="V31" i="4"/>
  <c r="W24" i="4"/>
  <c r="V50" i="4"/>
  <c r="V51" i="4"/>
  <c r="U35" i="4"/>
  <c r="T40" i="4"/>
  <c r="AJ51" i="4" l="1"/>
  <c r="AJ52" i="4"/>
  <c r="AJ31" i="4"/>
  <c r="AK24" i="4"/>
  <c r="AJ50" i="4"/>
  <c r="V35" i="4"/>
  <c r="W35" i="4" s="1"/>
  <c r="X35" i="4" s="1"/>
  <c r="U36" i="4"/>
  <c r="T4" i="4"/>
  <c r="T41" i="4"/>
  <c r="T43" i="4"/>
  <c r="T42" i="4"/>
  <c r="W52" i="4"/>
  <c r="W50" i="4"/>
  <c r="X24" i="4"/>
  <c r="W31" i="4"/>
  <c r="W51" i="4"/>
  <c r="AI40" i="4"/>
  <c r="AH41" i="4"/>
  <c r="AH42" i="4"/>
  <c r="AH43" i="4"/>
  <c r="AH4" i="4"/>
  <c r="X52" i="4" l="1"/>
  <c r="X31" i="4"/>
  <c r="X50" i="4"/>
  <c r="X51" i="4"/>
  <c r="Y31" i="4"/>
  <c r="AK51" i="4"/>
  <c r="AK31" i="4"/>
  <c r="AK52" i="4"/>
  <c r="AL24" i="4"/>
  <c r="AK50" i="4"/>
  <c r="V36" i="4"/>
  <c r="U40" i="4"/>
  <c r="AI41" i="4"/>
  <c r="AI42" i="4"/>
  <c r="AI4" i="4"/>
  <c r="AJ40" i="4"/>
  <c r="AI43" i="4"/>
  <c r="AJ42" i="4" l="1"/>
  <c r="AJ41" i="4"/>
  <c r="AJ43" i="4"/>
  <c r="AJ4" i="4"/>
  <c r="AK40" i="4"/>
  <c r="U41" i="4"/>
  <c r="U42" i="4"/>
  <c r="U4" i="4"/>
  <c r="U43" i="4"/>
  <c r="AL52" i="4"/>
  <c r="AL31" i="4"/>
  <c r="AM24" i="4"/>
  <c r="AL51" i="4"/>
  <c r="AL50" i="4"/>
  <c r="W36" i="4"/>
  <c r="V40" i="4"/>
  <c r="AK41" i="4" l="1"/>
  <c r="AK42" i="4"/>
  <c r="AK4" i="4"/>
  <c r="AK43" i="4"/>
  <c r="AL40" i="4"/>
  <c r="AM52" i="4"/>
  <c r="AM31" i="4"/>
  <c r="AM50" i="4"/>
  <c r="AM51" i="4"/>
  <c r="AN31" i="4"/>
  <c r="X36" i="4"/>
  <c r="X40" i="4" s="1"/>
  <c r="W40" i="4"/>
  <c r="V41" i="4"/>
  <c r="V42" i="4"/>
  <c r="V4" i="4"/>
  <c r="V43" i="4"/>
  <c r="AL41" i="4" l="1"/>
  <c r="AL42" i="4"/>
  <c r="AL4" i="4"/>
  <c r="AL43" i="4"/>
  <c r="AM40" i="4"/>
  <c r="W41" i="4"/>
  <c r="W4" i="4"/>
  <c r="W42" i="4"/>
  <c r="W43" i="4"/>
  <c r="X43" i="4"/>
  <c r="X4" i="4"/>
  <c r="X42" i="4"/>
  <c r="X41" i="4"/>
  <c r="Y41" i="4"/>
  <c r="AM41" i="4" l="1"/>
  <c r="AM42" i="4"/>
  <c r="AM4" i="4"/>
  <c r="AM43" i="4"/>
  <c r="AN41" i="4"/>
</calcChain>
</file>

<file path=xl/sharedStrings.xml><?xml version="1.0" encoding="utf-8"?>
<sst xmlns="http://schemas.openxmlformats.org/spreadsheetml/2006/main" count="811" uniqueCount="749">
  <si>
    <t>Oregon Department of Environmental Quality</t>
  </si>
  <si>
    <t>Emissions Data Spreadsheet</t>
  </si>
  <si>
    <t>Climate Protection Program (CPP) 2024 Rulemaking</t>
  </si>
  <si>
    <t>This document contains background emissions data and calculations to inform the Climate Protection Program 2024 rulemaking process. 
More information:</t>
  </si>
  <si>
    <t>Climate Protection Program website</t>
  </si>
  <si>
    <t>Climate Protection Program 2024 Rulemaking Website</t>
  </si>
  <si>
    <t>DEQ Climate Protection Program (CPP) Caps Calculations
Metric tons of carbon dioxide equivalent (MT CO2e)</t>
  </si>
  <si>
    <t>Calculation for OAR 340-271-9000 Table 2:
Oregon Climate Protection Program Caps</t>
  </si>
  <si>
    <t>Climate Protection Program Annual Caps</t>
  </si>
  <si>
    <t>Average
2017-2019</t>
  </si>
  <si>
    <t>Share of Avg. Total at Threshold1</t>
  </si>
  <si>
    <t>Local Distribution Companies covered emissions</t>
  </si>
  <si>
    <t>&lt;&lt; Pulls from 'NG' tab</t>
  </si>
  <si>
    <t>NW Natural</t>
  </si>
  <si>
    <t>Cascade</t>
  </si>
  <si>
    <t>Avista</t>
  </si>
  <si>
    <t>Fuel Suppliers (accounting for known related entities) with covered emissions above each threshold in each year</t>
  </si>
  <si>
    <t>&lt;&lt; Pulls from 'Non-NG' tab</t>
  </si>
  <si>
    <t>Threshold1 (1st Compliance Period): 200,000 MT CO2e</t>
  </si>
  <si>
    <t>Threshold2 (2nd Compliance Period): 100,000 MT CO2e</t>
  </si>
  <si>
    <t>Threshold3 (3rd Compliance Period): 50,000 MT CO2e</t>
  </si>
  <si>
    <t>Threshold4 (4th Compliance Period and thereafter): 25,000 MT CO2e</t>
  </si>
  <si>
    <t>Total for all covered fuel suppliers (Threshold1)</t>
  </si>
  <si>
    <t>Total for all covered fuel suppliers (Threshold2)</t>
  </si>
  <si>
    <t>Total for all covered fuel suppliers (Threshold3)</t>
  </si>
  <si>
    <t>Total for all covered fuel suppliers (Threshold4)</t>
  </si>
  <si>
    <t>Data source: GHG emissions reported to DEQ's GHG Reporting Program as of March 2024. The emissions shown include the subset of reported emissions that are defined in the Climate Protection Program as "covered emissions."</t>
  </si>
  <si>
    <t>Hypothetical caps for at different thresholds for 2022</t>
  </si>
  <si>
    <t>2022 Base Cap = Average 2017-2019 &gt;&gt;</t>
  </si>
  <si>
    <t>Methodology: 2022 base cap informed by the 2017-2019 average of covered emissions. Trajectories for different base caps at different thresholds all assume 50% reduction from base cap by 2035 and 90% reduction by 2050.</t>
  </si>
  <si>
    <t>year over year percent change (same regardless of base cap)</t>
  </si>
  <si>
    <t>Note: the year over year percent change is the same regardless of base cap since the 2035 and 2050 reduction targets are the same</t>
  </si>
  <si>
    <t>Adjustments for threshold change years</t>
  </si>
  <si>
    <t>Threshold2: 100,000 MT CO2e</t>
  </si>
  <si>
    <t>Diff. between base caps for threshold 1&amp;2 &gt;&gt;</t>
  </si>
  <si>
    <t>Threshold3: 50,000 MT CO2e</t>
  </si>
  <si>
    <t>Diff. between base caps for threshold 2&amp;3 &gt;&gt;</t>
  </si>
  <si>
    <t>Threshold4: 25,000 MT CO2e</t>
  </si>
  <si>
    <t>Diff. between base caps for threshold 3&amp;4 &gt;&gt;</t>
  </si>
  <si>
    <t>Methodology: Adjustments for threshold change years (2025, 2028, 2031) adds the average 2017-2019 emissions for the corresponding threshold change to the cap for that first year. In the years after but before the next change, the trajectory continues on to achieve the hypothetical 2035 target for the new threshold level.</t>
  </si>
  <si>
    <t xml:space="preserve">Climate Protection Program Program Annual Caps </t>
  </si>
  <si>
    <t>Annual Caps - not rounded (see row 4 for rounded finals)</t>
  </si>
  <si>
    <t>year over year percent change</t>
  </si>
  <si>
    <t>percent change from 2022 base cap</t>
  </si>
  <si>
    <t>percent change from hypothetical 2022 base cap at lowest Threshold4</t>
  </si>
  <si>
    <t>Methodology: Adjustments through 2035 based on above section. After 2035, caps are on a trajectory to meet original target reduction by 2050 from what would have been the 2022 base cap for all covered fuel suppliers at the 25,000 MT threshold (Threshold4).</t>
  </si>
  <si>
    <t>Calculation for proposed OAR 340-271-9000 Table 4:
Compliance instrument distribution to covered fuel suppliers that are local distribution companies</t>
  </si>
  <si>
    <t>Local Distribution Companies: Compliance Instruments for Distribution</t>
  </si>
  <si>
    <t xml:space="preserve">Methodology: Distribution to each local distribution company based on percent share of base cap and trajectory at Threshold 1. Trajectories assume original reductions from base cap by 2035 and 2050. </t>
  </si>
  <si>
    <r>
      <t>Climate 2024 DEQ Cap Calculations (Example)
Covered Emissions - Million MT CO</t>
    </r>
    <r>
      <rPr>
        <b/>
        <vertAlign val="subscript"/>
        <sz val="10"/>
        <color theme="1"/>
        <rFont val="Arial"/>
        <family val="2"/>
      </rPr>
      <t>2</t>
    </r>
    <r>
      <rPr>
        <b/>
        <sz val="10"/>
        <color theme="1"/>
        <rFont val="Arial"/>
        <family val="2"/>
      </rPr>
      <t>e</t>
    </r>
  </si>
  <si>
    <t>Covered Fuel Suppliers: Historic "Covered Emissions"</t>
  </si>
  <si>
    <t>Natural Gas Utilities</t>
  </si>
  <si>
    <t>Fuel Suppliers</t>
  </si>
  <si>
    <t>Threshold: 200,000 MT CO2e</t>
  </si>
  <si>
    <t>Threshold: 100,000 MT CO2e</t>
  </si>
  <si>
    <t>Threshold: 50,000 MT CO2e</t>
  </si>
  <si>
    <t>Threshold: 25,000 MT CO2e</t>
  </si>
  <si>
    <t>Total for all covered fuel suppliers (200,000 MT CO2e)</t>
  </si>
  <si>
    <t>Total for all covered fuel suppliers (100,000 MT CO2e)</t>
  </si>
  <si>
    <t>Total for all covered fuel suppliers (50,000 MT CO2e)</t>
  </si>
  <si>
    <t>Total for all covered fuel suppliers (25,000 MT CO2e)</t>
  </si>
  <si>
    <t xml:space="preserve">Data source: GHG emissions reported to DEQ's GHG Reporting Program at the time of the original CPP rulemaking. The emissions shown include the subset of reported emissions that are were defined in the Climate Protection Program as "covered emissions." </t>
  </si>
  <si>
    <t>Cap Trajectory</t>
  </si>
  <si>
    <t>Total Cap</t>
  </si>
  <si>
    <t>Methodology: All total cap values taken from Table 2 of original Climate Protection Program rule.</t>
  </si>
  <si>
    <t>DEQ Natural Gas Emissions MTCO2e</t>
  </si>
  <si>
    <t>GHG RP data</t>
  </si>
  <si>
    <t xml:space="preserve">Clean Energy </t>
  </si>
  <si>
    <t>Gas Transmission NW</t>
  </si>
  <si>
    <t>Kelso-Beaver Pipeline</t>
  </si>
  <si>
    <t>NW Pipeline GP / Williams Northwest Pipeline</t>
  </si>
  <si>
    <t>Total</t>
  </si>
  <si>
    <t>Covered Emissions in CPP: Deliveries (-) Exemptions in OAR 340-271-0110(4)</t>
  </si>
  <si>
    <t>&lt;&lt; Used in Cap analysis</t>
  </si>
  <si>
    <t>Adjustments for CPP</t>
  </si>
  <si>
    <t>Methodology:</t>
  </si>
  <si>
    <r>
      <rPr>
        <b/>
        <u/>
        <sz val="11"/>
        <color theme="1"/>
        <rFont val="Arial"/>
        <family val="2"/>
      </rPr>
      <t>Option 1:</t>
    </r>
    <r>
      <rPr>
        <sz val="11"/>
        <color theme="1"/>
        <rFont val="Arial"/>
        <family val="2"/>
      </rPr>
      <t xml:space="preserve"> If all the fuel delivered to an exempt end-use is known to be combusted, can rely on the end-user emissions data reported directly by the utility to determine the emissions that should be removed from the utility's obligation.</t>
    </r>
  </si>
  <si>
    <r>
      <rPr>
        <b/>
        <u/>
        <sz val="11"/>
        <color theme="1"/>
        <rFont val="Arial"/>
        <family val="2"/>
      </rPr>
      <t>Option 2:</t>
    </r>
    <r>
      <rPr>
        <sz val="11"/>
        <color theme="1"/>
        <rFont val="Arial"/>
        <family val="2"/>
      </rPr>
      <t xml:space="preserve"> If some of the fuel delivered to an exempt end-use is known to NOT be combusted, need to rely on the more detailed end-user emissions data reported by the permitted facility. Will then take the volume of combusted natural gas reported by the facility and apply the utlity emissions caclulation methodology to that volume to determine the emissions that should be removed from the utility's obligation.</t>
    </r>
  </si>
  <si>
    <r>
      <rPr>
        <b/>
        <sz val="11"/>
        <color theme="1"/>
        <rFont val="Arial"/>
        <family val="2"/>
      </rPr>
      <t>Cascade:</t>
    </r>
    <r>
      <rPr>
        <sz val="11"/>
        <color theme="1"/>
        <rFont val="Arial"/>
        <family val="2"/>
      </rPr>
      <t xml:space="preserve"> Need to adjust Cascade's obligated emissions downward to account for CPP exemption of deliveries to electric generating facilities (i.e. Hermiston)</t>
    </r>
  </si>
  <si>
    <t>--- Can use Option 1: Cascade reports estimated emissions from combustion associated with all fuel delivered to large end-users. All fuel delivered to Hermiston is known to be combusted so can use Cascade's reported data to make the adjustment to Cascade's obligated emissions.</t>
  </si>
  <si>
    <r>
      <rPr>
        <b/>
        <sz val="11"/>
        <color theme="1"/>
        <rFont val="Arial"/>
        <family val="2"/>
      </rPr>
      <t>NW Natural:</t>
    </r>
    <r>
      <rPr>
        <sz val="11"/>
        <color theme="1"/>
        <rFont val="Arial"/>
        <family val="2"/>
      </rPr>
      <t xml:space="preserve"> Need to adjust NW Natural's obligated emissions downward to account for CPP exemption of fuel delivered that is known to not be combusted (i.e. some fuel delivered to Dyno Nobel)</t>
    </r>
  </si>
  <si>
    <t>--- Need to use Option 2: NW Natural reports estimated emissions from combustion associated with all fuel delivered to large end-users. Not all fuel delivered to Dyno Nobel is combusted so need to use Dyno Nobel's reported data to make the adjustment to NW Natural's obligated emissions. Utility's emissions estimation methodology is applied to the natural gas fuel volume known to be for combustion and that was reported by the facility.</t>
  </si>
  <si>
    <t>Exclusions for natural gas used at electric generating facility (Fuel is known to be combusted; using data reported to GHG RP by NG Supplier)</t>
  </si>
  <si>
    <t>Hermiston Generating Company (Source ID 30-0113)</t>
  </si>
  <si>
    <t>Gas Delivered by: Cascade</t>
  </si>
  <si>
    <t>Natural gas combusted at a large electric generating facility; utility's reported emissions i.e. compliance obligation will be adjusted downward for these emissions</t>
  </si>
  <si>
    <t>for Cascade adjustment in CPP</t>
  </si>
  <si>
    <t>Exclusions for natural gas not used for combustion (Fuel is known to not be combusted; using some data reported to GHG RP by Permitted Facility)</t>
  </si>
  <si>
    <t>Metric Tons CO2e/MMBtu:</t>
  </si>
  <si>
    <t>Dyno Nobel INC (Source ID 05-2042)</t>
  </si>
  <si>
    <t>Gas Delivered by: NW Natural</t>
  </si>
  <si>
    <t>Facility NG Use for Non-Combustion processes (Ammonia Production) (Mscf)</t>
  </si>
  <si>
    <t>Utility HHV for emissions calc</t>
  </si>
  <si>
    <t>Using Utility combustion calc methodology because volume is known to NOT be combusted and need to remove from utility oblication in CPP</t>
  </si>
  <si>
    <t>Assuming natural gas was combusted at this excluded use; utility's reported emissions i.e. compliance obligation will be adjusted downward for these emissions</t>
  </si>
  <si>
    <t>for NW Natural adjustment in CPP</t>
  </si>
  <si>
    <t>Formula is non-combustion Mscf*Utility HHV*emissions factor</t>
  </si>
  <si>
    <t>Note:</t>
  </si>
  <si>
    <t xml:space="preserve">Cascade's 2021 covered emissions and excluded emissions for natural gas delivered to electric generating facilities were incorrect in the original version of this document and were revised April 16, 2024. </t>
  </si>
  <si>
    <t>Thresholds</t>
  </si>
  <si>
    <t>DEQ non-natural gas fuel supplier covered emissions as per CPP: OAR 340-271-0110(3) (MT CO2e)</t>
  </si>
  <si>
    <t>Company</t>
  </si>
  <si>
    <t>Phillips 66 Company</t>
  </si>
  <si>
    <t>MARATHON PETROLEUM COMPANY LP</t>
  </si>
  <si>
    <t>Chevron Products Company</t>
  </si>
  <si>
    <t>Equilon Enterprises LLC</t>
  </si>
  <si>
    <t>BP Products North America, Inc.</t>
  </si>
  <si>
    <t>HF Sinclair Refining and Marketing LLC</t>
  </si>
  <si>
    <t>Space Age Fuel. Inc.</t>
  </si>
  <si>
    <t>Parkland (U.S.) Supply Corp.</t>
  </si>
  <si>
    <t>Idemitsu Apollo Corporation</t>
  </si>
  <si>
    <t>McCall Oil and Chemical</t>
  </si>
  <si>
    <t>Carson, Campo &amp; Poole, and PC Energy</t>
  </si>
  <si>
    <t>Pilot Travel Centers LLC</t>
  </si>
  <si>
    <t>Elbow River Marketing USA Ltd.</t>
  </si>
  <si>
    <t>ED STAUB &amp; SONS PETROLEUM, INC.</t>
  </si>
  <si>
    <t>Hattenhauer Distributing Co.</t>
  </si>
  <si>
    <t>Byrnes Oil Co</t>
  </si>
  <si>
    <t>BB ENERGY USA LLC</t>
  </si>
  <si>
    <t>Jacksons Food Stores Inc.</t>
  </si>
  <si>
    <t>Coleman Oil Company</t>
  </si>
  <si>
    <t>Musket Corporation</t>
  </si>
  <si>
    <t>DEVIN OIL CO INC</t>
  </si>
  <si>
    <t>World Fuel Services, Inc.</t>
  </si>
  <si>
    <t>Petrogas, Inc</t>
  </si>
  <si>
    <t>Powell Christensen Inc</t>
  </si>
  <si>
    <t>Mieco LLC</t>
  </si>
  <si>
    <t>Pembina Midstream (USA) Inc.</t>
  </si>
  <si>
    <t>Wilson Oil Inc</t>
  </si>
  <si>
    <t>Western Refining Retail LLC</t>
  </si>
  <si>
    <t>Kiva Energy Inc.</t>
  </si>
  <si>
    <t>Amerigas Propane</t>
  </si>
  <si>
    <t>Farmers Supply Cooperative</t>
  </si>
  <si>
    <t>Jubitz Corporation</t>
  </si>
  <si>
    <t>Tartan Oil LLC</t>
  </si>
  <si>
    <t>Apex Oil Company, Inc</t>
  </si>
  <si>
    <t>Maverik Inc</t>
  </si>
  <si>
    <t>Targray Industries</t>
  </si>
  <si>
    <t>CHS</t>
  </si>
  <si>
    <t>DCC Propane LCC DBA Pacer Propane</t>
  </si>
  <si>
    <t>REG Marketing &amp; Logistics Group, LLC</t>
  </si>
  <si>
    <t>Morrow County Grain Growers</t>
  </si>
  <si>
    <t>CONNELL OIL, INC. DISTRIBUTING</t>
  </si>
  <si>
    <t>Quality Petroleum Prod. Inc.</t>
  </si>
  <si>
    <t>SeQuential Biodiesel, LLC</t>
  </si>
  <si>
    <t>TYREE OIL, INC</t>
  </si>
  <si>
    <t>Truax Corporation</t>
  </si>
  <si>
    <t>VALLEY WIDE ASSOCIATION, INC</t>
  </si>
  <si>
    <t>Colvin Oil I, LLC</t>
  </si>
  <si>
    <t>PetroCard</t>
  </si>
  <si>
    <t>HTP Energy</t>
  </si>
  <si>
    <t>Conrad &amp; Bischoff</t>
  </si>
  <si>
    <t>Gasco Fuel, LLC</t>
  </si>
  <si>
    <t>Owyhee Motor Sales</t>
  </si>
  <si>
    <t>WSCO PETROLEUM CORP</t>
  </si>
  <si>
    <t>Suburban Propane</t>
  </si>
  <si>
    <t>Bretthauer Oil Co.</t>
  </si>
  <si>
    <t>Wilco Farmers</t>
  </si>
  <si>
    <t>Eastern Aviation Fuels, Inc</t>
  </si>
  <si>
    <t>TACenergy LLC</t>
  </si>
  <si>
    <t>Pounder Oil Service, Inc</t>
  </si>
  <si>
    <t>Sunwest Energy Corp.</t>
  </si>
  <si>
    <t>Trafigura AG</t>
  </si>
  <si>
    <t>Hood River Supply Association</t>
  </si>
  <si>
    <t>Truman Arnold Companies</t>
  </si>
  <si>
    <t>CityServiceValcon, LLC</t>
  </si>
  <si>
    <t>WELT &amp; WELT, INC.</t>
  </si>
  <si>
    <t>Southern Counties Oil Co., A California Limited Partnership</t>
  </si>
  <si>
    <t>Northwest Solvents &amp; Supply, Inc.</t>
  </si>
  <si>
    <t>LEATHERS ENTERPRISES, INC.</t>
  </si>
  <si>
    <t>PBF Energy Western Region, LLC</t>
  </si>
  <si>
    <t>Neste US</t>
  </si>
  <si>
    <t>SHASTA SISKIYOU TRANSPORT</t>
  </si>
  <si>
    <t>Fred Meyer Stores Inc. dba FM Fuel Stop</t>
  </si>
  <si>
    <t>Pratum Co-op</t>
  </si>
  <si>
    <t>Sage Petroleum Products LLC</t>
  </si>
  <si>
    <t>Costco Wholesale Corporation</t>
  </si>
  <si>
    <t>A &amp; B Enterprises, Inc.</t>
  </si>
  <si>
    <t>A.H. Schade</t>
  </si>
  <si>
    <t>ACT Fuels Inc.</t>
  </si>
  <si>
    <t>Albina Fuel Company</t>
  </si>
  <si>
    <t>Alsaker Corporation</t>
  </si>
  <si>
    <t>AOT Energy Americas LLC</t>
  </si>
  <si>
    <t>ARS FRESNO</t>
  </si>
  <si>
    <t>ASSOCIATED PETROLEUM PRODUCTS INC</t>
  </si>
  <si>
    <t>Avfuel Corporation</t>
  </si>
  <si>
    <t>Baird Oil Company</t>
  </si>
  <si>
    <t>Bend Oil Company</t>
  </si>
  <si>
    <t>Biosphere Fuels, LLC</t>
  </si>
  <si>
    <t>BP West Coast Products LLC</t>
  </si>
  <si>
    <t>Canary Renewables Corp.</t>
  </si>
  <si>
    <t>Capital City Companies, Inc.</t>
  </si>
  <si>
    <t>Cargill, Incorporated</t>
  </si>
  <si>
    <t>Carson Oil Co., Inc., dba Carson</t>
  </si>
  <si>
    <t>Central Petro Inc</t>
  </si>
  <si>
    <t>DAS Fleet and Parking Services</t>
  </si>
  <si>
    <t>Deluxe Fuel Company</t>
  </si>
  <si>
    <t>Don Small &amp; Sons Oil Dist Co.</t>
  </si>
  <si>
    <t>Ebar Oil Company</t>
  </si>
  <si>
    <t>Eco-Energy LLC</t>
  </si>
  <si>
    <t>EPIC Aviation</t>
  </si>
  <si>
    <t>Ethanol Products, LLC</t>
  </si>
  <si>
    <t>Franklin United, Inc.</t>
  </si>
  <si>
    <t>Freepoint Commodities LLC</t>
  </si>
  <si>
    <t>Garberville Gas Corporation</t>
  </si>
  <si>
    <t>Glencore Ltd.</t>
  </si>
  <si>
    <t>GreenAmerica Biofuels LLC</t>
  </si>
  <si>
    <t>Heller &amp; Sons Distributing Inc.</t>
  </si>
  <si>
    <t>Henderson Fuel Co.</t>
  </si>
  <si>
    <t>Imperial Western Products</t>
  </si>
  <si>
    <t>IPC (USA), Inc.</t>
  </si>
  <si>
    <t>L &amp; M Renner</t>
  </si>
  <si>
    <t>Link Petroleum, Inc.</t>
  </si>
  <si>
    <t>Logan OIl</t>
  </si>
  <si>
    <t>Mansfield Oil Company</t>
  </si>
  <si>
    <t>Marc Nelson Oil Products</t>
  </si>
  <si>
    <t>Mercuria Energy America, LLC</t>
  </si>
  <si>
    <t>Mid Columbia Producers, Inc.</t>
  </si>
  <si>
    <t>NGL Crude Logistics, LLC</t>
  </si>
  <si>
    <t>Pacific Northwest Petroleum</t>
  </si>
  <si>
    <t>PacWest Energy, LLC</t>
  </si>
  <si>
    <t>Parkland USA Corporation</t>
  </si>
  <si>
    <t>Pendleton Grain Growers Inc.</t>
  </si>
  <si>
    <t>Pinnacle Propane Express, LLC</t>
  </si>
  <si>
    <t>Plains Marketing, L.P.</t>
  </si>
  <si>
    <t>PLAINS MIDSTREAM CANADA</t>
  </si>
  <si>
    <t>Rainier Petroleum Corporation</t>
  </si>
  <si>
    <t>RPMG Inc.</t>
  </si>
  <si>
    <t>SEI Fuel Services, Inc.</t>
  </si>
  <si>
    <t>Sheldon Oil Company, Inc.</t>
  </si>
  <si>
    <t>Shell Trading (US) Company</t>
  </si>
  <si>
    <t>STINKER STORES INC</t>
  </si>
  <si>
    <t>Targray Markets Inc</t>
  </si>
  <si>
    <t>Tarr, LLC</t>
  </si>
  <si>
    <t>TAUBER OIL COMPANY</t>
  </si>
  <si>
    <t>The Jerry Brown Co</t>
  </si>
  <si>
    <t>U.S. Venture, Inc.</t>
  </si>
  <si>
    <t>Universal Propane of Grants Pass, Inc.</t>
  </si>
  <si>
    <t>UPS Fuel Services, INC.</t>
  </si>
  <si>
    <t>Valero Marketing and Supply Company</t>
  </si>
  <si>
    <t>Vitol Inc.</t>
  </si>
  <si>
    <t>WALLOWA COUNT GRAIN GROWERS</t>
  </si>
  <si>
    <t>WONDRACK DISTRIBUTING, INC</t>
  </si>
  <si>
    <t>Campo &amp; Poole and PC Energy</t>
  </si>
  <si>
    <t>Anthropogenic Greenhouse Gas Emissions from Air Quality Permit holders (MT CO2e)</t>
  </si>
  <si>
    <t>Source ID#</t>
  </si>
  <si>
    <t>Facility Name</t>
  </si>
  <si>
    <t>01-0029</t>
  </si>
  <si>
    <t>Ash Grove Cement Company</t>
  </si>
  <si>
    <t>01-0038</t>
  </si>
  <si>
    <t>Northwest Pipeline LLC</t>
  </si>
  <si>
    <t>02-0005</t>
  </si>
  <si>
    <t>HP Computing and Printing, Inc.</t>
  </si>
  <si>
    <t>02-2094</t>
  </si>
  <si>
    <t>Good Samaritan Hospital</t>
  </si>
  <si>
    <t>02-2173</t>
  </si>
  <si>
    <t>Hollingsworth &amp; Vose Fiber Company</t>
  </si>
  <si>
    <t>02-2298</t>
  </si>
  <si>
    <t>Oregon State University</t>
  </si>
  <si>
    <t>02-7082</t>
  </si>
  <si>
    <t>Georgia-Pacific Wood Products LLC</t>
  </si>
  <si>
    <t>02-9502</t>
  </si>
  <si>
    <t>Valley Landfills, Inc. (Coffin Butte Landfill)</t>
  </si>
  <si>
    <t>02-9503</t>
  </si>
  <si>
    <t>Pacific Northwest Generating Cooperative</t>
  </si>
  <si>
    <t>03-0004</t>
  </si>
  <si>
    <t>Fred Meyer, Inc.</t>
  </si>
  <si>
    <t>03-0020</t>
  </si>
  <si>
    <t>PCC Structurals, Inc.</t>
  </si>
  <si>
    <t>03-0051</t>
  </si>
  <si>
    <t>Kaiser Permanente</t>
  </si>
  <si>
    <t>03-1791</t>
  </si>
  <si>
    <t>Sanders Wood Products, Inc.</t>
  </si>
  <si>
    <t>03-2145</t>
  </si>
  <si>
    <t>Willamette Falls Paper Company, Inc.</t>
  </si>
  <si>
    <t>03-2533</t>
  </si>
  <si>
    <t>Interfor US Inc.</t>
  </si>
  <si>
    <t>03-2624</t>
  </si>
  <si>
    <t>Blount, Inc.</t>
  </si>
  <si>
    <t>03-2674</t>
  </si>
  <si>
    <t>03-2729</t>
  </si>
  <si>
    <t>03-2754</t>
  </si>
  <si>
    <t>Albertson's LLC</t>
  </si>
  <si>
    <t>04-0004</t>
  </si>
  <si>
    <t>Georgia-Pacific Consumer Operations LLC</t>
  </si>
  <si>
    <t>04-0006</t>
  </si>
  <si>
    <t>Bio-Oregon Protein, Inc.</t>
  </si>
  <si>
    <t>04-0041</t>
  </si>
  <si>
    <t>Hampton Lumber Mills, Inc.</t>
  </si>
  <si>
    <t>05-0005</t>
  </si>
  <si>
    <t>United States Gypsum Company</t>
  </si>
  <si>
    <t>05-0026</t>
  </si>
  <si>
    <t>Northwest Natural Gas Company</t>
  </si>
  <si>
    <t>05-1849</t>
  </si>
  <si>
    <t>Cascades Tissue Group-Oregon</t>
  </si>
  <si>
    <t>05-2042</t>
  </si>
  <si>
    <t>Dyno Nobel Incorporated</t>
  </si>
  <si>
    <t>05-2085</t>
  </si>
  <si>
    <t>Armstrong World Industries Inc.</t>
  </si>
  <si>
    <t>05-2520</t>
  </si>
  <si>
    <t xml:space="preserve">Portland General Electric Company - Beaver </t>
  </si>
  <si>
    <t>05-2581</t>
  </si>
  <si>
    <t>05-2605</t>
  </si>
  <si>
    <t>Forest Energy Oregon, LLC</t>
  </si>
  <si>
    <t>05-2606</t>
  </si>
  <si>
    <t xml:space="preserve">Portland General Electric - Port Westward II </t>
  </si>
  <si>
    <t>06-0010</t>
  </si>
  <si>
    <t>Roseburg Forest Products Co.</t>
  </si>
  <si>
    <t>06-0062</t>
  </si>
  <si>
    <t>Southport Lumber Co., LLC</t>
  </si>
  <si>
    <t>08-0003</t>
  </si>
  <si>
    <t>Pacific Wood Laminates, Inc.</t>
  </si>
  <si>
    <t>08-0008</t>
  </si>
  <si>
    <t>South Coast Lumber Co.</t>
  </si>
  <si>
    <t>09-0040</t>
  </si>
  <si>
    <t>Deschutes County Dept. of Solid Waste (Knott Landfill)</t>
  </si>
  <si>
    <t>09-0084</t>
  </si>
  <si>
    <t>Gas Transmission Northwest LLC</t>
  </si>
  <si>
    <t>09-9509</t>
  </si>
  <si>
    <t>Traeger Pellet Grills LLC</t>
  </si>
  <si>
    <t>10-0012</t>
  </si>
  <si>
    <t>Douglas County, Inc. dba Douglas County Forest Products</t>
  </si>
  <si>
    <t>10-0013</t>
  </si>
  <si>
    <t>10-0022</t>
  </si>
  <si>
    <t>Murphy Company</t>
  </si>
  <si>
    <t>10-0025</t>
  </si>
  <si>
    <t xml:space="preserve">Roseburg Forest Products Co. </t>
  </si>
  <si>
    <t>10-0030</t>
  </si>
  <si>
    <t>Swanson Group Mfg. LLC</t>
  </si>
  <si>
    <t>10-0031</t>
  </si>
  <si>
    <t>Douglas County Public Works Department (Roseburg Landfill)</t>
  </si>
  <si>
    <t>10-0034</t>
  </si>
  <si>
    <t>Veterans Administration Hospital</t>
  </si>
  <si>
    <t>10-0045</t>
  </si>
  <si>
    <t>10-0048</t>
  </si>
  <si>
    <t>10-0054</t>
  </si>
  <si>
    <t>Emerald Forest Products, Inc.</t>
  </si>
  <si>
    <t>10-0078</t>
  </si>
  <si>
    <t>10-0210</t>
  </si>
  <si>
    <t>Roseburg LFG Energy, LLC</t>
  </si>
  <si>
    <t>11-0001</t>
  </si>
  <si>
    <t>Waste Management Disposal Services of Oregon, Inc. (Columbia Ridge Landfill)</t>
  </si>
  <si>
    <t>12-0032</t>
  </si>
  <si>
    <t>Ochoco Lumber Company</t>
  </si>
  <si>
    <t>14-0003</t>
  </si>
  <si>
    <t>Bear Mountain Forest Products, Inc.</t>
  </si>
  <si>
    <t>15-0004</t>
  </si>
  <si>
    <t>Boise Cascade Wood Products, L.L.C.</t>
  </si>
  <si>
    <t>15-0012</t>
  </si>
  <si>
    <t>Murphy Company dba Murphy Veneer</t>
  </si>
  <si>
    <t>15-0014</t>
  </si>
  <si>
    <t>Murphy Company dba Murphy Plywood</t>
  </si>
  <si>
    <t>15-0020</t>
  </si>
  <si>
    <t>15-0021</t>
  </si>
  <si>
    <t>South Stage Landfill</t>
  </si>
  <si>
    <t>15-0022</t>
  </si>
  <si>
    <t>Plycem USA LLC</t>
  </si>
  <si>
    <t>15-0025</t>
  </si>
  <si>
    <t>Timber Products Co. Limited Partnership</t>
  </si>
  <si>
    <t>15-0026</t>
  </si>
  <si>
    <t>Dry Creek Landfill, Inc.</t>
  </si>
  <si>
    <t>15-0029</t>
  </si>
  <si>
    <t>Carestream Health, Inc.</t>
  </si>
  <si>
    <t>15-0030</t>
  </si>
  <si>
    <t>City of Medford</t>
  </si>
  <si>
    <t>15-0046</t>
  </si>
  <si>
    <t>15-0066</t>
  </si>
  <si>
    <t>Amy's Kitchen, Inc.</t>
  </si>
  <si>
    <t>15-0073</t>
  </si>
  <si>
    <t>15-0080</t>
  </si>
  <si>
    <t>Asante dba Rogue Valley Medical Center</t>
  </si>
  <si>
    <t>15-0088</t>
  </si>
  <si>
    <t>Southern Oregon University Foundation</t>
  </si>
  <si>
    <t>15-0109</t>
  </si>
  <si>
    <t>Tree Top, Inc., A Washington Corporation</t>
  </si>
  <si>
    <t>15-0159</t>
  </si>
  <si>
    <t>Biomass One, L.P.</t>
  </si>
  <si>
    <t>15-9538</t>
  </si>
  <si>
    <t>LTM, Incorporated dba Knife River Materials</t>
  </si>
  <si>
    <t>16-0026</t>
  </si>
  <si>
    <t>17-0030</t>
  </si>
  <si>
    <t>TP Grants Pass, LLC</t>
  </si>
  <si>
    <t>18-0003</t>
  </si>
  <si>
    <t xml:space="preserve">Klamath Energy LLC </t>
  </si>
  <si>
    <t>18-0005</t>
  </si>
  <si>
    <t>Interfor U.S. Inc.</t>
  </si>
  <si>
    <t>18-0006</t>
  </si>
  <si>
    <t>JELD-WEN, Inc.</t>
  </si>
  <si>
    <t>18-0013</t>
  </si>
  <si>
    <t>Collins Products LLC</t>
  </si>
  <si>
    <t>18-0014</t>
  </si>
  <si>
    <t>Columbia Forest Products, Inc.</t>
  </si>
  <si>
    <t>18-0072</t>
  </si>
  <si>
    <t>18-0096</t>
  </si>
  <si>
    <t>19-0001</t>
  </si>
  <si>
    <t>Cornerstone Industrial Minerals Corporation U.S.A.</t>
  </si>
  <si>
    <t>19-0002</t>
  </si>
  <si>
    <t>Collins Pine Company</t>
  </si>
  <si>
    <t>20-0502</t>
  </si>
  <si>
    <t>J.H. Baxter &amp; Co.</t>
  </si>
  <si>
    <t>20-0510</t>
  </si>
  <si>
    <t xml:space="preserve">Hexion, Inc  </t>
  </si>
  <si>
    <t>20-0517</t>
  </si>
  <si>
    <t>Eagle Veneer Inc.</t>
  </si>
  <si>
    <t>20-0529</t>
  </si>
  <si>
    <t>Flakeboard America LTD, Eugene MDF</t>
  </si>
  <si>
    <t>20-1221</t>
  </si>
  <si>
    <t>Arclin USA LLC</t>
  </si>
  <si>
    <t>20-2108</t>
  </si>
  <si>
    <t xml:space="preserve">Northwest Hardwoods, Inc. </t>
  </si>
  <si>
    <t>20-2526</t>
  </si>
  <si>
    <t>Emerald Forest Products #3</t>
  </si>
  <si>
    <t>20-2528</t>
  </si>
  <si>
    <t xml:space="preserve">Emerald Forest Products #1  </t>
  </si>
  <si>
    <t>20-2536</t>
  </si>
  <si>
    <t>Emerald People's Utility District</t>
  </si>
  <si>
    <t>20-2537</t>
  </si>
  <si>
    <t>Eugene/Springfield Water Pollution Control Facility</t>
  </si>
  <si>
    <t>20-2548</t>
  </si>
  <si>
    <t>CPM Development Corp</t>
  </si>
  <si>
    <t>20-2805</t>
  </si>
  <si>
    <t>Forrest Paint Company</t>
  </si>
  <si>
    <t>20-3102</t>
  </si>
  <si>
    <t>Murphy Plywood</t>
  </si>
  <si>
    <t>20-3129</t>
  </si>
  <si>
    <t>Georgia-Pacific Chemicals, LLC</t>
  </si>
  <si>
    <t>20-3141</t>
  </si>
  <si>
    <t>Attune Foods</t>
  </si>
  <si>
    <t>20-3147</t>
  </si>
  <si>
    <t>Shell New Energies (JC Biomethane)</t>
  </si>
  <si>
    <t>20-4402</t>
  </si>
  <si>
    <t xml:space="preserve">Kingsford Manufacturing Company </t>
  </si>
  <si>
    <t>20-4740</t>
  </si>
  <si>
    <t>Lane Co Short Mountain Landfill</t>
  </si>
  <si>
    <t>20-4742</t>
  </si>
  <si>
    <t>Lane Community College</t>
  </si>
  <si>
    <t>20-5108</t>
  </si>
  <si>
    <t xml:space="preserve">McFarland Cascade Pole &amp; Lumber </t>
  </si>
  <si>
    <t>20-6101</t>
  </si>
  <si>
    <t xml:space="preserve">Oregon Industrial Lumber Products, Inc.  </t>
  </si>
  <si>
    <t>20-6117</t>
  </si>
  <si>
    <t>Jasper Wood Products LLC</t>
  </si>
  <si>
    <t>20-6470</t>
  </si>
  <si>
    <t>Seneca Sustainable Energy, LLC</t>
  </si>
  <si>
    <t>20-7050</t>
  </si>
  <si>
    <t>Rosboro Company LLC</t>
  </si>
  <si>
    <t>20-7452</t>
  </si>
  <si>
    <t xml:space="preserve">States Industries, LLC  </t>
  </si>
  <si>
    <t>20-7459</t>
  </si>
  <si>
    <t>Seneca Sawmill</t>
  </si>
  <si>
    <t>20-7506</t>
  </si>
  <si>
    <t>SFPP L.P. (Kinder Morgan Energy)</t>
  </si>
  <si>
    <t>20-7510</t>
  </si>
  <si>
    <t xml:space="preserve">Swanson Group </t>
  </si>
  <si>
    <t>20-7536</t>
  </si>
  <si>
    <t>PeaceHealth Sacred Heart Medical Center at Riverbend</t>
  </si>
  <si>
    <t>20-8256</t>
  </si>
  <si>
    <t>Weyerhaeuser NR Company - Eugene, OR ELP</t>
  </si>
  <si>
    <t>20-8557</t>
  </si>
  <si>
    <t>University of Oregon</t>
  </si>
  <si>
    <t>20-8850</t>
  </si>
  <si>
    <t>International Paper - Springfield</t>
  </si>
  <si>
    <t>20-8871</t>
  </si>
  <si>
    <t xml:space="preserve">Wildish Sand &amp; Gravel Co. </t>
  </si>
  <si>
    <t>20-8922</t>
  </si>
  <si>
    <t>United States Bakeries dba Franz Family Bakeries</t>
  </si>
  <si>
    <t>21-0005</t>
  </si>
  <si>
    <t>Georgia-Pacific Toledo LLC</t>
  </si>
  <si>
    <t>21-0042</t>
  </si>
  <si>
    <t>22-0011</t>
  </si>
  <si>
    <t>Pacific Cast Technologies, Inc. dba ATI Cast Products</t>
  </si>
  <si>
    <t>22-0143</t>
  </si>
  <si>
    <t>Arauco North America, Inc.</t>
  </si>
  <si>
    <t>22-0328</t>
  </si>
  <si>
    <t>Oregon Metallurgical, LLC dba ATI Albany Operations</t>
  </si>
  <si>
    <t>22-0547</t>
  </si>
  <si>
    <t>TDY Industries, LLC dba ATI Wah Chang</t>
  </si>
  <si>
    <t>22-1024</t>
  </si>
  <si>
    <t>Georgia-Pacific Chemicals LLC</t>
  </si>
  <si>
    <t>22-1034</t>
  </si>
  <si>
    <t>22-2522</t>
  </si>
  <si>
    <t>Freres Lumber Co. Inc.</t>
  </si>
  <si>
    <t>22-2525</t>
  </si>
  <si>
    <t>Frank Lumber Co., Inc.</t>
  </si>
  <si>
    <t>22-3010</t>
  </si>
  <si>
    <t>22-3501</t>
  </si>
  <si>
    <t>Cascade Pacific Pulp, LLC</t>
  </si>
  <si>
    <t>22-6002</t>
  </si>
  <si>
    <t>22-6024</t>
  </si>
  <si>
    <t>Entek International LLC</t>
  </si>
  <si>
    <t>22-6034</t>
  </si>
  <si>
    <t>22-8041</t>
  </si>
  <si>
    <t>Selmet, Inc.</t>
  </si>
  <si>
    <t>22-8042</t>
  </si>
  <si>
    <t>22-8044</t>
  </si>
  <si>
    <t>OFD Foods, LLC</t>
  </si>
  <si>
    <t>22-8050</t>
  </si>
  <si>
    <t>Stahlbush Island Farms, Inc.</t>
  </si>
  <si>
    <t>23-0003</t>
  </si>
  <si>
    <t>Kraft Heinz Foods Company</t>
  </si>
  <si>
    <t>23-0032</t>
  </si>
  <si>
    <t>EP Minerals, LLC</t>
  </si>
  <si>
    <t>24-0056</t>
  </si>
  <si>
    <t>24-0060</t>
  </si>
  <si>
    <t>S-L Snacks OR, LLC</t>
  </si>
  <si>
    <t>24-0065</t>
  </si>
  <si>
    <t>Bruce Packing Company, Inc. dba BrucePac</t>
  </si>
  <si>
    <t>24-0071</t>
  </si>
  <si>
    <t>Salem Health</t>
  </si>
  <si>
    <t>24-0131</t>
  </si>
  <si>
    <t>24-0136</t>
  </si>
  <si>
    <t>City of Salem</t>
  </si>
  <si>
    <t>24-1011</t>
  </si>
  <si>
    <t>Norpac Foods, Inc.</t>
  </si>
  <si>
    <t>24-4671</t>
  </si>
  <si>
    <t>CPM Development Corporation</t>
  </si>
  <si>
    <t>24-5155</t>
  </si>
  <si>
    <t>Oregon State Penitentiary</t>
  </si>
  <si>
    <t>24-5398</t>
  </si>
  <si>
    <t>Covanta Marion, Inc.</t>
  </si>
  <si>
    <t>24-5790</t>
  </si>
  <si>
    <t>Willamette University</t>
  </si>
  <si>
    <t>24-5835</t>
  </si>
  <si>
    <t>Oregon State Correctional Institution</t>
  </si>
  <si>
    <t>24-7067</t>
  </si>
  <si>
    <t>24-8061</t>
  </si>
  <si>
    <t>Packaging Corporation of America</t>
  </si>
  <si>
    <t>25-0001</t>
  </si>
  <si>
    <t>Finley Buttes Landfill Company</t>
  </si>
  <si>
    <t>25-0002</t>
  </si>
  <si>
    <t>Oregon Potato Company</t>
  </si>
  <si>
    <t>25-0006</t>
  </si>
  <si>
    <t>Alto Ingredients, Inc.</t>
  </si>
  <si>
    <t>25-0016</t>
  </si>
  <si>
    <t>Portland General Electric Company  - Carty Reservoir Site</t>
  </si>
  <si>
    <t>25-0026</t>
  </si>
  <si>
    <t>25-0027</t>
  </si>
  <si>
    <t>Lamb Weston, Inc.</t>
  </si>
  <si>
    <t>25-0031</t>
  </si>
  <si>
    <t>Portland General Electric Company - Coyote Springs</t>
  </si>
  <si>
    <t>25-0032</t>
  </si>
  <si>
    <t>25-0036</t>
  </si>
  <si>
    <t>Columbia River Processing, Inc.</t>
  </si>
  <si>
    <t>25-0041</t>
  </si>
  <si>
    <t>Finley BioEnergy LLC</t>
  </si>
  <si>
    <t>25-0047</t>
  </si>
  <si>
    <t>WOF PNW Threemile Project LLC</t>
  </si>
  <si>
    <t>26-0010</t>
  </si>
  <si>
    <t>Portland Adventist Medical Center</t>
  </si>
  <si>
    <t>26-0024</t>
  </si>
  <si>
    <t>Craft Brew Alliance, Inc.</t>
  </si>
  <si>
    <t>26-0027</t>
  </si>
  <si>
    <t>SemiConductor Components Industries, LLC</t>
  </si>
  <si>
    <t>26-0088</t>
  </si>
  <si>
    <t>Mutual Materials Company</t>
  </si>
  <si>
    <t>26-0100</t>
  </si>
  <si>
    <t>City of Portland, Bureau of Environmental</t>
  </si>
  <si>
    <t>26-0241</t>
  </si>
  <si>
    <t>Portland State University</t>
  </si>
  <si>
    <t>26-0350</t>
  </si>
  <si>
    <t>McCall Oil and Chemical Corporation</t>
  </si>
  <si>
    <t>26-0462</t>
  </si>
  <si>
    <t>Hydro Extrusion Portland, Inc.</t>
  </si>
  <si>
    <t>26-1803</t>
  </si>
  <si>
    <t>Legacy Emanuel Hospital &amp; Health Center</t>
  </si>
  <si>
    <t>26-1804</t>
  </si>
  <si>
    <t>Providence Portland Medical Center</t>
  </si>
  <si>
    <t>26-1815</t>
  </si>
  <si>
    <t>Owens Corning Roofing and Asphalt, LLC</t>
  </si>
  <si>
    <t>26-1865</t>
  </si>
  <si>
    <t>EVRAZ Inc. NA</t>
  </si>
  <si>
    <t>26-1867</t>
  </si>
  <si>
    <t>26-1869</t>
  </si>
  <si>
    <t>Columbia Steel Casting Co., Inc.</t>
  </si>
  <si>
    <t>26-1876</t>
  </si>
  <si>
    <t>Owens-Brockway Glass Container Inc.</t>
  </si>
  <si>
    <t>26-1891</t>
  </si>
  <si>
    <t>26-1894</t>
  </si>
  <si>
    <t>Herbert Malarkey Roofing Company</t>
  </si>
  <si>
    <t>26-2025</t>
  </si>
  <si>
    <t>Zenith Energy Terminals Holdings, LLC</t>
  </si>
  <si>
    <t>26-2027</t>
  </si>
  <si>
    <t>Chevron U.S.A. Inc.</t>
  </si>
  <si>
    <t>26-2043</t>
  </si>
  <si>
    <t>CertainTeed Corporation</t>
  </si>
  <si>
    <t>26-2050</t>
  </si>
  <si>
    <t>Oregon Health and Sciences University</t>
  </si>
  <si>
    <t>26-2068</t>
  </si>
  <si>
    <t>ESCO Group, LLC</t>
  </si>
  <si>
    <t>26-2197</t>
  </si>
  <si>
    <t>Daimler Trucks North America, LLC</t>
  </si>
  <si>
    <t>26-2204</t>
  </si>
  <si>
    <t>Boeing Company (The)</t>
  </si>
  <si>
    <t>26-2390</t>
  </si>
  <si>
    <t>Supreme Perlite Company</t>
  </si>
  <si>
    <t>26-2777</t>
  </si>
  <si>
    <t>Graphic Packaging International, Inc</t>
  </si>
  <si>
    <t>26-2778</t>
  </si>
  <si>
    <t>Lewis &amp; Clark College</t>
  </si>
  <si>
    <t>26-2784</t>
  </si>
  <si>
    <t>The Reed Institute</t>
  </si>
  <si>
    <t>26-2914</t>
  </si>
  <si>
    <t>Port Of Portland</t>
  </si>
  <si>
    <t>26-2952</t>
  </si>
  <si>
    <t>United States Bakery</t>
  </si>
  <si>
    <t>26-2955</t>
  </si>
  <si>
    <t>U.S. Dept. Of Veterans Affairs</t>
  </si>
  <si>
    <t>26-2968</t>
  </si>
  <si>
    <t>Mondelez Global LLC</t>
  </si>
  <si>
    <t>26-3002</t>
  </si>
  <si>
    <t>Siltronic Corporation</t>
  </si>
  <si>
    <t>26-3009</t>
  </si>
  <si>
    <t>Arclin Surfaces, Inc.</t>
  </si>
  <si>
    <t>26-3021</t>
  </si>
  <si>
    <t>EcoLube Recovery LLC</t>
  </si>
  <si>
    <t>26-3048</t>
  </si>
  <si>
    <t>Oil Re-Refining Company Inc.</t>
  </si>
  <si>
    <t>26-3051</t>
  </si>
  <si>
    <t>International Paper Company</t>
  </si>
  <si>
    <t>26-3067</t>
  </si>
  <si>
    <t>26-3110</t>
  </si>
  <si>
    <t>QG Printing II LLC</t>
  </si>
  <si>
    <t>26-3135</t>
  </si>
  <si>
    <t>Bullseye Glass Co.</t>
  </si>
  <si>
    <t>26-3224</t>
  </si>
  <si>
    <t>Vigor Industrial, LLC</t>
  </si>
  <si>
    <t>26-3228</t>
  </si>
  <si>
    <t>City Of Gresham</t>
  </si>
  <si>
    <t>26-3240</t>
  </si>
  <si>
    <t>Microchip Technology, Inc.</t>
  </si>
  <si>
    <t>26-3241</t>
  </si>
  <si>
    <t>26-3242</t>
  </si>
  <si>
    <t>Lakeside Industries, Inc.</t>
  </si>
  <si>
    <t>26-3253</t>
  </si>
  <si>
    <t>Darigold, Inc.</t>
  </si>
  <si>
    <t>26-3291</t>
  </si>
  <si>
    <t>Boeing Company</t>
  </si>
  <si>
    <t>26-3293</t>
  </si>
  <si>
    <t>Ajinomoto Foods North America, Inc</t>
  </si>
  <si>
    <t>26-3305</t>
  </si>
  <si>
    <t>26-3310</t>
  </si>
  <si>
    <t>Metropolitan Service District (St Johns Landfill)</t>
  </si>
  <si>
    <t>26-9537</t>
  </si>
  <si>
    <t>Owens Corning Corp.</t>
  </si>
  <si>
    <t>27-0008</t>
  </si>
  <si>
    <t>Truitt Bros., Inc.</t>
  </si>
  <si>
    <t>27-0012</t>
  </si>
  <si>
    <t>Meduri Farms, Inc.</t>
  </si>
  <si>
    <t>27-5065</t>
  </si>
  <si>
    <t>Western Oregon University</t>
  </si>
  <si>
    <t>28-0007</t>
  </si>
  <si>
    <t>29-0002</t>
  </si>
  <si>
    <t>Tillamook Biogas, LLC</t>
  </si>
  <si>
    <t>29-0003</t>
  </si>
  <si>
    <t>Farm Power Tillamook LLC</t>
  </si>
  <si>
    <t>29-0004</t>
  </si>
  <si>
    <t>Tillamook County Creamery Association</t>
  </si>
  <si>
    <t>29-0007</t>
  </si>
  <si>
    <t>Hampton Lumber Mills, Inc. dba Tillamook Lumber Company</t>
  </si>
  <si>
    <t>29-0008</t>
  </si>
  <si>
    <t>Farm Power Misty Meadow LLC</t>
  </si>
  <si>
    <t>29-0013</t>
  </si>
  <si>
    <t>Tillamook Country Smoker, LLC</t>
  </si>
  <si>
    <t>29-0077</t>
  </si>
  <si>
    <t>Stimson Lumber Company- Tillamook Ops.</t>
  </si>
  <si>
    <t>30-0016</t>
  </si>
  <si>
    <t>Woodgrain Millwork, Inc.</t>
  </si>
  <si>
    <t>30-0018</t>
  </si>
  <si>
    <t>JSH Farms, Inc.</t>
  </si>
  <si>
    <t>30-0056</t>
  </si>
  <si>
    <t>Blue Mt. Lumber Products, LLC</t>
  </si>
  <si>
    <t>30-0075</t>
  </si>
  <si>
    <t>30-0112</t>
  </si>
  <si>
    <t>30-0113</t>
  </si>
  <si>
    <t xml:space="preserve">Hermiston Generating Company, L.P. </t>
  </si>
  <si>
    <t>30-0118</t>
  </si>
  <si>
    <t xml:space="preserve">Hermiston Power LLC </t>
  </si>
  <si>
    <t>30-9512</t>
  </si>
  <si>
    <t>Smith Frozen Foods, Inc.</t>
  </si>
  <si>
    <t>31-0002</t>
  </si>
  <si>
    <t>31-0006</t>
  </si>
  <si>
    <t>31-0011</t>
  </si>
  <si>
    <t>31-0028</t>
  </si>
  <si>
    <t>Hexion Inc.</t>
  </si>
  <si>
    <t>33-0001</t>
  </si>
  <si>
    <t>Hydro Extrusion USA, LLC</t>
  </si>
  <si>
    <t>33-0007</t>
  </si>
  <si>
    <t>Wasco County Landfill, Inc.</t>
  </si>
  <si>
    <t>34-0002</t>
  </si>
  <si>
    <t>Legacy Meridian Park Hospital</t>
  </si>
  <si>
    <t>34-0004</t>
  </si>
  <si>
    <t>Hillsboro Landfill Inc.</t>
  </si>
  <si>
    <t>34-0010</t>
  </si>
  <si>
    <t>SunPower Manufacturing Oregon, LLC</t>
  </si>
  <si>
    <t>34-0055</t>
  </si>
  <si>
    <t>Qorvo US</t>
  </si>
  <si>
    <t>34-0063</t>
  </si>
  <si>
    <t>Lam Research Corporation</t>
  </si>
  <si>
    <t>34-0067</t>
  </si>
  <si>
    <t>CoorsTek, Inc.</t>
  </si>
  <si>
    <t>34-0176</t>
  </si>
  <si>
    <t>Reser's Fine Foods, Inc.</t>
  </si>
  <si>
    <t>34-0187</t>
  </si>
  <si>
    <t>Oregon Health and Science University</t>
  </si>
  <si>
    <t>34-0193</t>
  </si>
  <si>
    <t>Pacific Foods of Oregon, LLC</t>
  </si>
  <si>
    <t>34-2066</t>
  </si>
  <si>
    <t>Stimson Lumber Company</t>
  </si>
  <si>
    <t>34-2585</t>
  </si>
  <si>
    <t>Providence St. Vincent Medical Center</t>
  </si>
  <si>
    <t>34-2623</t>
  </si>
  <si>
    <t>Clean Water Services</t>
  </si>
  <si>
    <t>34-2637</t>
  </si>
  <si>
    <t>Baker Rock Crushing Co.</t>
  </si>
  <si>
    <t>34-2638</t>
  </si>
  <si>
    <t>Tektronix, Inc.</t>
  </si>
  <si>
    <t>34-2681</t>
  </si>
  <si>
    <t>Intel Corporation</t>
  </si>
  <si>
    <t>34-2753</t>
  </si>
  <si>
    <t>34-2775</t>
  </si>
  <si>
    <t>Knife River Corporation - Northwest</t>
  </si>
  <si>
    <t>34-2783</t>
  </si>
  <si>
    <t>Bimbo Bakeries USA, Inc.</t>
  </si>
  <si>
    <t>34-2804</t>
  </si>
  <si>
    <t>Maxim Integrated Products, Inc.</t>
  </si>
  <si>
    <t>34-2813</t>
  </si>
  <si>
    <t>Jireh Semiconductor, Inc.</t>
  </si>
  <si>
    <t>34-9507</t>
  </si>
  <si>
    <t>Genentech, Inc.</t>
  </si>
  <si>
    <t>36-0003</t>
  </si>
  <si>
    <t>U.S. Dept. Of Justice Federal Bureau Of Prisons</t>
  </si>
  <si>
    <t>36-0011</t>
  </si>
  <si>
    <t>Riverbend Landfill Co.</t>
  </si>
  <si>
    <t>36-5034</t>
  </si>
  <si>
    <t>Cascade Steel Rolling Mills, Inc.</t>
  </si>
  <si>
    <t>36-5313</t>
  </si>
  <si>
    <t>Linfield College</t>
  </si>
  <si>
    <t>36-7004</t>
  </si>
  <si>
    <t>McFarland Cascade Holdings, Inc.</t>
  </si>
  <si>
    <t>36-8010</t>
  </si>
  <si>
    <t>Hampton Lumber Mills, Inc. dba Willamina Lumber Company</t>
  </si>
  <si>
    <t>36-8031</t>
  </si>
  <si>
    <t>37-0032</t>
  </si>
  <si>
    <t>Lakeside Industries</t>
  </si>
  <si>
    <t>37-0293</t>
  </si>
  <si>
    <t>37-0298</t>
  </si>
  <si>
    <t>37-0403</t>
  </si>
  <si>
    <t>37-0777</t>
  </si>
  <si>
    <t>Elder Demolition,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</si>
</sst>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
    <numFmt numFmtId="166" formatCode="_(* #,##0.000_);_(* \(#,##0.000\);_(* &quot;-&quot;??_);_(@_)"/>
    <numFmt numFmtId="167" formatCode="#,##0.0"/>
    <numFmt numFmtId="168" formatCode="0.0"/>
    <numFmt numFmtId="169" formatCode="0.0%"/>
  </numFmts>
  <fonts count="37" x14ac:knownFonts="1">
    <font>
      <sz val="11"/>
      <color theme="1"/>
      <name val="Calibri"/>
      <family val="2"/>
      <scheme val="minor"/>
    </font>
    <font>
      <sz val="11"/>
      <color theme="1"/>
      <name val="Calibri"/>
      <family val="2"/>
      <scheme val="minor"/>
    </font>
    <font>
      <b/>
      <sz val="10"/>
      <color theme="1"/>
      <name val="Arial"/>
      <family val="2"/>
    </font>
    <font>
      <b/>
      <sz val="12"/>
      <color theme="1"/>
      <name val="Arial"/>
      <family val="2"/>
    </font>
    <font>
      <sz val="10"/>
      <color theme="1"/>
      <name val="Arial"/>
      <family val="2"/>
    </font>
    <font>
      <sz val="11"/>
      <color theme="1"/>
      <name val="Arial"/>
      <family val="2"/>
    </font>
    <font>
      <b/>
      <vertAlign val="subscript"/>
      <sz val="10"/>
      <color theme="1"/>
      <name val="Arial"/>
      <family val="2"/>
    </font>
    <font>
      <sz val="10"/>
      <color theme="0" tint="-0.499984740745262"/>
      <name val="Arial"/>
      <family val="2"/>
    </font>
    <font>
      <sz val="10"/>
      <color theme="0" tint="-0.34998626667073579"/>
      <name val="Arial"/>
      <family val="2"/>
    </font>
    <font>
      <i/>
      <sz val="10"/>
      <color theme="1"/>
      <name val="Arial"/>
      <family val="2"/>
    </font>
    <font>
      <b/>
      <sz val="10"/>
      <name val="Arial"/>
      <family val="2"/>
    </font>
    <font>
      <sz val="10"/>
      <name val="Arial"/>
      <family val="2"/>
    </font>
    <font>
      <b/>
      <sz val="10"/>
      <color rgb="FFC00000"/>
      <name val="Arial"/>
      <family val="2"/>
    </font>
    <font>
      <sz val="10"/>
      <color indexed="8"/>
      <name val="Arial"/>
      <family val="2"/>
    </font>
    <font>
      <u/>
      <sz val="11"/>
      <color theme="10"/>
      <name val="Calibri"/>
      <family val="2"/>
      <scheme val="minor"/>
    </font>
    <font>
      <b/>
      <sz val="11"/>
      <color theme="1"/>
      <name val="Arial"/>
      <family val="2"/>
    </font>
    <font>
      <u/>
      <sz val="11"/>
      <color theme="10"/>
      <name val="Arial"/>
      <family val="2"/>
    </font>
    <font>
      <sz val="11"/>
      <color rgb="FF000000"/>
      <name val="Arial"/>
      <family val="2"/>
    </font>
    <font>
      <b/>
      <sz val="20"/>
      <color rgb="FF000000"/>
      <name val="Arial"/>
      <family val="2"/>
    </font>
    <font>
      <sz val="14"/>
      <color rgb="FF000000"/>
      <name val="Arial"/>
      <family val="2"/>
    </font>
    <font>
      <sz val="11"/>
      <color rgb="FFFF0000"/>
      <name val="Arial"/>
      <family val="2"/>
    </font>
    <font>
      <b/>
      <sz val="11"/>
      <name val="Arial"/>
      <family val="2"/>
    </font>
    <font>
      <sz val="11"/>
      <color theme="0" tint="-0.34998626667073579"/>
      <name val="Arial"/>
      <family val="2"/>
    </font>
    <font>
      <sz val="11"/>
      <name val="Arial"/>
      <family val="2"/>
    </font>
    <font>
      <sz val="11"/>
      <color theme="0" tint="-0.499984740745262"/>
      <name val="Arial"/>
      <family val="2"/>
    </font>
    <font>
      <b/>
      <sz val="11"/>
      <color rgb="FFC00000"/>
      <name val="Arial"/>
      <family val="2"/>
    </font>
    <font>
      <b/>
      <sz val="11"/>
      <color theme="4" tint="-0.249977111117893"/>
      <name val="Arial"/>
      <family val="2"/>
    </font>
    <font>
      <sz val="11"/>
      <color theme="4" tint="-0.249977111117893"/>
      <name val="Arial"/>
      <family val="2"/>
    </font>
    <font>
      <sz val="11"/>
      <color theme="5" tint="-0.249977111117893"/>
      <name val="Arial"/>
      <family val="2"/>
    </font>
    <font>
      <sz val="11"/>
      <color theme="4"/>
      <name val="Arial"/>
      <family val="2"/>
    </font>
    <font>
      <sz val="11"/>
      <color theme="4" tint="-0.499984740745262"/>
      <name val="Arial"/>
      <family val="2"/>
    </font>
    <font>
      <sz val="11"/>
      <color rgb="FFC00000"/>
      <name val="Arial"/>
      <family val="2"/>
    </font>
    <font>
      <sz val="11"/>
      <color theme="0"/>
      <name val="Arial"/>
      <family val="2"/>
    </font>
    <font>
      <b/>
      <u/>
      <sz val="11"/>
      <color theme="1"/>
      <name val="Arial"/>
      <family val="2"/>
    </font>
    <font>
      <sz val="12"/>
      <color theme="1"/>
      <name val="Calibri"/>
      <family val="2"/>
      <scheme val="minor"/>
    </font>
    <font>
      <sz val="12"/>
      <color theme="1"/>
      <name val="Arial"/>
      <family val="2"/>
    </font>
    <font>
      <i/>
      <sz val="11"/>
      <color theme="1"/>
      <name val="Arial"/>
      <family val="2"/>
    </font>
  </fonts>
  <fills count="19">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7"/>
        <bgColor indexed="64"/>
      </patternFill>
    </fill>
    <fill>
      <patternFill patternType="solid">
        <fgColor theme="4" tint="0.39997558519241921"/>
        <bgColor indexed="64"/>
      </patternFill>
    </fill>
    <fill>
      <patternFill patternType="solid">
        <fgColor rgb="FFFF9999"/>
        <bgColor indexed="64"/>
      </patternFill>
    </fill>
    <fill>
      <patternFill patternType="solid">
        <fgColor rgb="FFFFCC6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CFF"/>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BDBD"/>
        <bgColor indexed="64"/>
      </patternFill>
    </fill>
    <fill>
      <patternFill patternType="solid">
        <fgColor rgb="FFF2E5FF"/>
        <bgColor indexed="64"/>
      </patternFill>
    </fill>
    <fill>
      <patternFill patternType="solid">
        <fgColor rgb="FFD7F5C1"/>
        <bgColor indexed="64"/>
      </patternFill>
    </fill>
    <fill>
      <patternFill patternType="solid">
        <fgColor rgb="FFFFC7CE"/>
        <bgColor indexed="64"/>
      </patternFill>
    </fill>
    <fill>
      <patternFill patternType="solid">
        <fgColor theme="4" tint="0.79998168889431442"/>
        <bgColor indexed="64"/>
      </patternFill>
    </fill>
  </fills>
  <borders count="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3" fillId="0" borderId="0" applyFont="0" applyFill="0" applyBorder="0" applyAlignment="0" applyProtection="0"/>
    <xf numFmtId="0" fontId="1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5" fillId="0" borderId="0"/>
    <xf numFmtId="0" fontId="1" fillId="0" borderId="0"/>
    <xf numFmtId="0" fontId="1" fillId="0" borderId="0"/>
    <xf numFmtId="0" fontId="1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pplyNumberFormat="0" applyFill="0" applyBorder="0" applyAlignment="0" applyProtection="0"/>
  </cellStyleXfs>
  <cellXfs count="157">
    <xf numFmtId="0" fontId="0" fillId="0" borderId="0" xfId="0"/>
    <xf numFmtId="0" fontId="2" fillId="0" borderId="0" xfId="3" applyFont="1" applyAlignment="1">
      <alignment wrapText="1"/>
    </xf>
    <xf numFmtId="0" fontId="4" fillId="0" borderId="0" xfId="3" applyFont="1"/>
    <xf numFmtId="167" fontId="4" fillId="0" borderId="0" xfId="3" applyNumberFormat="1" applyFont="1"/>
    <xf numFmtId="0" fontId="2" fillId="9" borderId="0" xfId="3" applyFont="1" applyFill="1"/>
    <xf numFmtId="0" fontId="5" fillId="0" borderId="0" xfId="0" applyFont="1"/>
    <xf numFmtId="0" fontId="4" fillId="0" borderId="0" xfId="3" quotePrefix="1" applyFont="1"/>
    <xf numFmtId="167" fontId="4" fillId="9" borderId="0" xfId="3" applyNumberFormat="1" applyFont="1" applyFill="1"/>
    <xf numFmtId="167" fontId="7" fillId="0" borderId="0" xfId="3" applyNumberFormat="1" applyFont="1"/>
    <xf numFmtId="0" fontId="4" fillId="0" borderId="0" xfId="3" applyFont="1" applyAlignment="1">
      <alignment horizontal="left" indent="1"/>
    </xf>
    <xf numFmtId="167" fontId="8" fillId="0" borderId="0" xfId="3" applyNumberFormat="1" applyFont="1"/>
    <xf numFmtId="0" fontId="9" fillId="0" borderId="0" xfId="3" applyFont="1" applyAlignment="1">
      <alignment horizontal="left" indent="1"/>
    </xf>
    <xf numFmtId="0" fontId="2" fillId="0" borderId="0" xfId="3" applyFont="1"/>
    <xf numFmtId="167" fontId="10" fillId="0" borderId="0" xfId="3" applyNumberFormat="1" applyFont="1"/>
    <xf numFmtId="0" fontId="11" fillId="0" borderId="0" xfId="3" applyFont="1" applyAlignment="1">
      <alignment horizontal="left" indent="1"/>
    </xf>
    <xf numFmtId="167" fontId="12" fillId="0" borderId="0" xfId="3" applyNumberFormat="1" applyFont="1"/>
    <xf numFmtId="169" fontId="4" fillId="9" borderId="0" xfId="2" applyNumberFormat="1" applyFont="1" applyFill="1"/>
    <xf numFmtId="167" fontId="11" fillId="12" borderId="0" xfId="3" applyNumberFormat="1" applyFont="1" applyFill="1"/>
    <xf numFmtId="167" fontId="11" fillId="13" borderId="0" xfId="3" applyNumberFormat="1" applyFont="1" applyFill="1"/>
    <xf numFmtId="167" fontId="11" fillId="14" borderId="0" xfId="3" applyNumberFormat="1" applyFont="1" applyFill="1"/>
    <xf numFmtId="167" fontId="10" fillId="15" borderId="0" xfId="3" applyNumberFormat="1" applyFont="1" applyFill="1"/>
    <xf numFmtId="169" fontId="4" fillId="0" borderId="0" xfId="2" applyNumberFormat="1" applyFont="1" applyFill="1"/>
    <xf numFmtId="169" fontId="4" fillId="0" borderId="0" xfId="2" applyNumberFormat="1" applyFont="1"/>
    <xf numFmtId="0" fontId="3" fillId="0" borderId="1" xfId="0" applyFont="1" applyBorder="1"/>
    <xf numFmtId="0" fontId="15" fillId="0" borderId="0" xfId="0" applyFont="1" applyAlignment="1">
      <alignment horizontal="right"/>
    </xf>
    <xf numFmtId="164" fontId="15" fillId="0" borderId="0" xfId="0" applyNumberFormat="1" applyFont="1"/>
    <xf numFmtId="0" fontId="5" fillId="0" borderId="0" xfId="0" applyFont="1" applyAlignment="1">
      <alignment wrapText="1"/>
    </xf>
    <xf numFmtId="0" fontId="16" fillId="0" borderId="0" xfId="59" applyFont="1" applyFill="1"/>
    <xf numFmtId="0" fontId="16" fillId="0" borderId="0" xfId="59" applyFont="1"/>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15" fillId="0" borderId="0" xfId="3" applyFont="1" applyAlignment="1">
      <alignment wrapText="1"/>
    </xf>
    <xf numFmtId="0" fontId="15" fillId="0" borderId="0" xfId="3" applyFont="1"/>
    <xf numFmtId="0" fontId="5" fillId="0" borderId="0" xfId="3" applyFont="1"/>
    <xf numFmtId="167" fontId="5" fillId="0" borderId="0" xfId="3" applyNumberFormat="1" applyFont="1"/>
    <xf numFmtId="0" fontId="15" fillId="3" borderId="0" xfId="3" applyFont="1" applyFill="1" applyAlignment="1">
      <alignment wrapText="1"/>
    </xf>
    <xf numFmtId="0" fontId="5" fillId="3" borderId="0" xfId="3" applyFont="1" applyFill="1"/>
    <xf numFmtId="0" fontId="15" fillId="9" borderId="0" xfId="3" applyFont="1" applyFill="1"/>
    <xf numFmtId="167" fontId="5" fillId="9" borderId="0" xfId="3" applyNumberFormat="1" applyFont="1" applyFill="1"/>
    <xf numFmtId="167" fontId="5" fillId="9" borderId="0" xfId="3" applyNumberFormat="1" applyFont="1" applyFill="1" applyAlignment="1">
      <alignment horizontal="center"/>
    </xf>
    <xf numFmtId="3" fontId="5" fillId="9" borderId="0" xfId="3" applyNumberFormat="1" applyFont="1" applyFill="1"/>
    <xf numFmtId="167" fontId="15" fillId="0" borderId="0" xfId="3" applyNumberFormat="1" applyFont="1" applyAlignment="1">
      <alignment horizontal="center" vertical="center" wrapText="1"/>
    </xf>
    <xf numFmtId="167" fontId="20" fillId="0" borderId="0" xfId="3" applyNumberFormat="1" applyFont="1"/>
    <xf numFmtId="3" fontId="20" fillId="0" borderId="0" xfId="3" applyNumberFormat="1" applyFont="1"/>
    <xf numFmtId="3" fontId="5" fillId="0" borderId="0" xfId="3" applyNumberFormat="1" applyFont="1"/>
    <xf numFmtId="3" fontId="21" fillId="0" borderId="0" xfId="3" applyNumberFormat="1" applyFont="1"/>
    <xf numFmtId="167" fontId="22" fillId="0" borderId="0" xfId="3" applyNumberFormat="1" applyFont="1" applyAlignment="1">
      <alignment horizontal="center"/>
    </xf>
    <xf numFmtId="167" fontId="23" fillId="0" borderId="0" xfId="3" applyNumberFormat="1" applyFont="1" applyAlignment="1">
      <alignment horizontal="left"/>
    </xf>
    <xf numFmtId="167" fontId="22" fillId="0" borderId="0" xfId="3" applyNumberFormat="1" applyFont="1"/>
    <xf numFmtId="167" fontId="24" fillId="0" borderId="0" xfId="3" applyNumberFormat="1" applyFont="1"/>
    <xf numFmtId="0" fontId="5" fillId="0" borderId="0" xfId="3" applyFont="1" applyAlignment="1">
      <alignment horizontal="left" indent="1"/>
    </xf>
    <xf numFmtId="9" fontId="15" fillId="0" borderId="0" xfId="2" applyFont="1" applyFill="1" applyAlignment="1">
      <alignment horizontal="center"/>
    </xf>
    <xf numFmtId="9" fontId="23" fillId="0" borderId="0" xfId="2" applyFont="1" applyFill="1" applyAlignment="1">
      <alignment horizontal="left"/>
    </xf>
    <xf numFmtId="167" fontId="23" fillId="0" borderId="0" xfId="3" applyNumberFormat="1" applyFont="1"/>
    <xf numFmtId="167" fontId="23" fillId="0" borderId="0" xfId="3" applyNumberFormat="1" applyFont="1" applyAlignment="1">
      <alignment horizontal="left" vertical="center"/>
    </xf>
    <xf numFmtId="3" fontId="5" fillId="0" borderId="0" xfId="3" applyNumberFormat="1" applyFont="1" applyAlignment="1">
      <alignment horizontal="center"/>
    </xf>
    <xf numFmtId="3" fontId="15" fillId="0" borderId="0" xfId="3" applyNumberFormat="1" applyFont="1"/>
    <xf numFmtId="167" fontId="25" fillId="0" borderId="0" xfId="3" applyNumberFormat="1" applyFont="1"/>
    <xf numFmtId="0" fontId="23" fillId="0" borderId="0" xfId="3" applyFont="1" applyAlignment="1">
      <alignment horizontal="left" indent="1"/>
    </xf>
    <xf numFmtId="0" fontId="5" fillId="9" borderId="0" xfId="3" applyFont="1" applyFill="1"/>
    <xf numFmtId="9" fontId="26" fillId="9" borderId="0" xfId="2" applyFont="1" applyFill="1"/>
    <xf numFmtId="167" fontId="5" fillId="0" borderId="0" xfId="3" applyNumberFormat="1" applyFont="1" applyAlignment="1">
      <alignment horizontal="right"/>
    </xf>
    <xf numFmtId="3" fontId="21" fillId="10" borderId="0" xfId="3" applyNumberFormat="1" applyFont="1" applyFill="1"/>
    <xf numFmtId="3" fontId="5" fillId="10" borderId="0" xfId="3" applyNumberFormat="1" applyFont="1" applyFill="1"/>
    <xf numFmtId="3" fontId="27" fillId="0" borderId="0" xfId="3" applyNumberFormat="1" applyFont="1"/>
    <xf numFmtId="0" fontId="5" fillId="0" borderId="0" xfId="3" applyFont="1" applyAlignment="1">
      <alignment horizontal="right"/>
    </xf>
    <xf numFmtId="3" fontId="27" fillId="11" borderId="0" xfId="3" applyNumberFormat="1" applyFont="1" applyFill="1"/>
    <xf numFmtId="167" fontId="28" fillId="0" borderId="0" xfId="3" applyNumberFormat="1" applyFont="1"/>
    <xf numFmtId="9" fontId="5" fillId="0" borderId="0" xfId="2" applyFont="1"/>
    <xf numFmtId="168" fontId="5" fillId="9" borderId="0" xfId="3" applyNumberFormat="1" applyFont="1" applyFill="1"/>
    <xf numFmtId="3" fontId="5" fillId="9" borderId="0" xfId="2" applyNumberFormat="1" applyFont="1" applyFill="1"/>
    <xf numFmtId="169" fontId="5" fillId="9" borderId="0" xfId="2" applyNumberFormat="1" applyFont="1" applyFill="1"/>
    <xf numFmtId="168" fontId="5" fillId="0" borderId="0" xfId="3" applyNumberFormat="1" applyFont="1"/>
    <xf numFmtId="4" fontId="5" fillId="0" borderId="0" xfId="3" applyNumberFormat="1" applyFont="1"/>
    <xf numFmtId="3" fontId="5" fillId="3" borderId="7" xfId="2" applyNumberFormat="1" applyFont="1" applyFill="1" applyBorder="1" applyAlignment="1">
      <alignment horizontal="center"/>
    </xf>
    <xf numFmtId="3" fontId="29" fillId="0" borderId="0" xfId="3" applyNumberFormat="1" applyFont="1"/>
    <xf numFmtId="3" fontId="30" fillId="12" borderId="0" xfId="3" applyNumberFormat="1" applyFont="1" applyFill="1"/>
    <xf numFmtId="3" fontId="23" fillId="0" borderId="0" xfId="3" applyNumberFormat="1" applyFont="1"/>
    <xf numFmtId="169" fontId="5" fillId="0" borderId="0" xfId="2" applyNumberFormat="1" applyFont="1"/>
    <xf numFmtId="3" fontId="30" fillId="13" borderId="0" xfId="3" applyNumberFormat="1" applyFont="1" applyFill="1"/>
    <xf numFmtId="3" fontId="30" fillId="7" borderId="0" xfId="3" applyNumberFormat="1" applyFont="1" applyFill="1"/>
    <xf numFmtId="3" fontId="5" fillId="0" borderId="0" xfId="2" applyNumberFormat="1" applyFont="1" applyFill="1" applyBorder="1" applyAlignment="1">
      <alignment horizontal="center"/>
    </xf>
    <xf numFmtId="3" fontId="30" fillId="0" borderId="0" xfId="3" applyNumberFormat="1" applyFont="1"/>
    <xf numFmtId="169" fontId="5" fillId="0" borderId="0" xfId="2" applyNumberFormat="1" applyFont="1" applyFill="1"/>
    <xf numFmtId="169" fontId="31" fillId="0" borderId="0" xfId="2" applyNumberFormat="1" applyFont="1" applyFill="1"/>
    <xf numFmtId="169" fontId="31" fillId="9" borderId="0" xfId="2" applyNumberFormat="1" applyFont="1" applyFill="1"/>
    <xf numFmtId="0" fontId="21" fillId="0" borderId="0" xfId="3" applyFont="1"/>
    <xf numFmtId="3" fontId="23" fillId="10" borderId="0" xfId="3" applyNumberFormat="1" applyFont="1" applyFill="1"/>
    <xf numFmtId="3" fontId="23" fillId="12" borderId="0" xfId="3" applyNumberFormat="1" applyFont="1" applyFill="1"/>
    <xf numFmtId="3" fontId="23" fillId="13" borderId="0" xfId="3" applyNumberFormat="1" applyFont="1" applyFill="1"/>
    <xf numFmtId="3" fontId="23" fillId="7" borderId="0" xfId="3" applyNumberFormat="1" applyFont="1" applyFill="1"/>
    <xf numFmtId="3" fontId="23" fillId="11" borderId="0" xfId="3" applyNumberFormat="1" applyFont="1" applyFill="1"/>
    <xf numFmtId="167" fontId="31" fillId="0" borderId="0" xfId="3" applyNumberFormat="1" applyFont="1"/>
    <xf numFmtId="3" fontId="31" fillId="0" borderId="0" xfId="3" applyNumberFormat="1" applyFont="1"/>
    <xf numFmtId="3" fontId="5" fillId="0" borderId="0" xfId="2" applyNumberFormat="1" applyFont="1"/>
    <xf numFmtId="3" fontId="5" fillId="0" borderId="0" xfId="1" applyNumberFormat="1" applyFont="1"/>
    <xf numFmtId="3" fontId="5" fillId="3" borderId="0" xfId="3" applyNumberFormat="1" applyFont="1" applyFill="1"/>
    <xf numFmtId="0" fontId="15" fillId="3" borderId="6" xfId="0" applyFont="1" applyFill="1" applyBorder="1" applyAlignment="1">
      <alignment horizontal="center" wrapText="1"/>
    </xf>
    <xf numFmtId="0" fontId="15" fillId="0" borderId="1" xfId="0" applyFont="1" applyBorder="1"/>
    <xf numFmtId="0" fontId="0" fillId="0" borderId="1" xfId="0" applyBorder="1"/>
    <xf numFmtId="3" fontId="23" fillId="8" borderId="7" xfId="0" applyNumberFormat="1" applyFont="1" applyFill="1" applyBorder="1" applyAlignment="1">
      <alignment horizontal="center"/>
    </xf>
    <xf numFmtId="0" fontId="15" fillId="6" borderId="1" xfId="0" applyFont="1" applyFill="1" applyBorder="1" applyAlignment="1">
      <alignment horizontal="center"/>
    </xf>
    <xf numFmtId="164" fontId="5" fillId="0" borderId="0" xfId="1" applyNumberFormat="1" applyFont="1"/>
    <xf numFmtId="0" fontId="5" fillId="0" borderId="1" xfId="0" applyFont="1" applyBorder="1"/>
    <xf numFmtId="164" fontId="5" fillId="0" borderId="1" xfId="1" applyNumberFormat="1" applyFont="1" applyBorder="1"/>
    <xf numFmtId="0" fontId="5" fillId="2" borderId="0" xfId="3" applyFont="1" applyFill="1"/>
    <xf numFmtId="0" fontId="15" fillId="2" borderId="0" xfId="3" applyFont="1" applyFill="1" applyAlignment="1">
      <alignment horizontal="center"/>
    </xf>
    <xf numFmtId="0" fontId="15" fillId="2" borderId="1" xfId="3" applyFont="1" applyFill="1" applyBorder="1" applyAlignment="1">
      <alignment horizontal="center"/>
    </xf>
    <xf numFmtId="0" fontId="5" fillId="0" borderId="2" xfId="3" applyFont="1" applyBorder="1"/>
    <xf numFmtId="0" fontId="5" fillId="0" borderId="3" xfId="3" applyFont="1" applyBorder="1"/>
    <xf numFmtId="164" fontId="5" fillId="0" borderId="0" xfId="3" applyNumberFormat="1" applyFont="1"/>
    <xf numFmtId="0" fontId="5" fillId="0" borderId="4" xfId="3" applyFont="1" applyBorder="1"/>
    <xf numFmtId="0" fontId="15" fillId="0" borderId="5" xfId="3" applyFont="1" applyBorder="1"/>
    <xf numFmtId="0" fontId="15" fillId="0" borderId="1" xfId="3" applyFont="1" applyBorder="1"/>
    <xf numFmtId="0" fontId="5" fillId="0" borderId="1" xfId="3" applyFont="1" applyBorder="1"/>
    <xf numFmtId="164" fontId="15" fillId="0" borderId="1" xfId="3" applyNumberFormat="1" applyFont="1" applyBorder="1"/>
    <xf numFmtId="0" fontId="15" fillId="3" borderId="0" xfId="0" applyFont="1" applyFill="1"/>
    <xf numFmtId="0" fontId="5" fillId="3" borderId="0" xfId="0" applyFont="1" applyFill="1"/>
    <xf numFmtId="164" fontId="15" fillId="3" borderId="0" xfId="3" applyNumberFormat="1" applyFont="1" applyFill="1"/>
    <xf numFmtId="0" fontId="5" fillId="0" borderId="0" xfId="0" quotePrefix="1" applyFont="1"/>
    <xf numFmtId="164" fontId="28" fillId="0" borderId="0" xfId="3" applyNumberFormat="1" applyFont="1"/>
    <xf numFmtId="0" fontId="32" fillId="4" borderId="0" xfId="0" applyFont="1" applyFill="1"/>
    <xf numFmtId="164" fontId="32" fillId="4" borderId="0" xfId="3" applyNumberFormat="1" applyFont="1" applyFill="1"/>
    <xf numFmtId="0" fontId="32" fillId="4" borderId="0" xfId="0" quotePrefix="1" applyFont="1" applyFill="1"/>
    <xf numFmtId="0" fontId="15" fillId="0" borderId="0" xfId="0" quotePrefix="1" applyFont="1"/>
    <xf numFmtId="0" fontId="32" fillId="0" borderId="0" xfId="0" applyFont="1"/>
    <xf numFmtId="164" fontId="32" fillId="0" borderId="0" xfId="3" applyNumberFormat="1" applyFont="1"/>
    <xf numFmtId="0" fontId="32" fillId="0" borderId="0" xfId="0" quotePrefix="1" applyFont="1"/>
    <xf numFmtId="0" fontId="21" fillId="0" borderId="0" xfId="0" applyFont="1"/>
    <xf numFmtId="0" fontId="23" fillId="0" borderId="0" xfId="0" applyFont="1"/>
    <xf numFmtId="164" fontId="23" fillId="0" borderId="0" xfId="3" applyNumberFormat="1" applyFont="1"/>
    <xf numFmtId="0" fontId="23" fillId="0" borderId="0" xfId="0" quotePrefix="1" applyFont="1"/>
    <xf numFmtId="0" fontId="15" fillId="3" borderId="0" xfId="3" applyFont="1" applyFill="1"/>
    <xf numFmtId="164" fontId="15" fillId="3" borderId="0" xfId="4" applyNumberFormat="1" applyFont="1" applyFill="1" applyBorder="1"/>
    <xf numFmtId="3" fontId="15" fillId="3" borderId="0" xfId="3" applyNumberFormat="1" applyFont="1" applyFill="1"/>
    <xf numFmtId="164" fontId="15" fillId="0" borderId="0" xfId="4" applyNumberFormat="1" applyFont="1" applyFill="1" applyBorder="1"/>
    <xf numFmtId="164" fontId="5" fillId="0" borderId="0" xfId="0" applyNumberFormat="1" applyFont="1"/>
    <xf numFmtId="0" fontId="5" fillId="5" borderId="0" xfId="0" applyFont="1" applyFill="1"/>
    <xf numFmtId="165" fontId="5" fillId="5" borderId="0" xfId="0" applyNumberFormat="1" applyFont="1" applyFill="1" applyAlignment="1">
      <alignment horizontal="center"/>
    </xf>
    <xf numFmtId="0" fontId="15" fillId="0" borderId="0" xfId="0" applyFont="1"/>
    <xf numFmtId="166" fontId="5" fillId="0" borderId="0" xfId="3" applyNumberFormat="1" applyFont="1"/>
    <xf numFmtId="0" fontId="21" fillId="3" borderId="0" xfId="0" applyFont="1" applyFill="1"/>
    <xf numFmtId="0" fontId="23" fillId="3" borderId="0" xfId="0" applyFont="1" applyFill="1"/>
    <xf numFmtId="164" fontId="21" fillId="3" borderId="0" xfId="3" applyNumberFormat="1" applyFont="1" applyFill="1"/>
    <xf numFmtId="0" fontId="3" fillId="0" borderId="0" xfId="0" applyFont="1"/>
    <xf numFmtId="0" fontId="34" fillId="0" borderId="0" xfId="0" applyFont="1"/>
    <xf numFmtId="0" fontId="35" fillId="0" borderId="0" xfId="0" applyFont="1"/>
    <xf numFmtId="164" fontId="35" fillId="0" borderId="0" xfId="1" applyNumberFormat="1" applyFont="1"/>
    <xf numFmtId="0" fontId="35" fillId="0" borderId="1" xfId="0" applyFont="1" applyBorder="1"/>
    <xf numFmtId="164" fontId="35" fillId="0" borderId="1" xfId="1" applyNumberFormat="1" applyFont="1" applyBorder="1"/>
    <xf numFmtId="0" fontId="3" fillId="0" borderId="0" xfId="0" applyFont="1" applyAlignment="1">
      <alignment horizontal="right"/>
    </xf>
    <xf numFmtId="164" fontId="3" fillId="0" borderId="0" xfId="1" applyNumberFormat="1" applyFont="1"/>
    <xf numFmtId="3" fontId="23" fillId="16" borderId="7" xfId="0" applyNumberFormat="1" applyFont="1" applyFill="1" applyBorder="1" applyAlignment="1">
      <alignment horizontal="center"/>
    </xf>
    <xf numFmtId="3" fontId="23" fillId="17" borderId="7" xfId="0" applyNumberFormat="1" applyFont="1" applyFill="1" applyBorder="1" applyAlignment="1">
      <alignment horizontal="center"/>
    </xf>
    <xf numFmtId="3" fontId="23" fillId="18" borderId="7" xfId="0" applyNumberFormat="1" applyFont="1" applyFill="1" applyBorder="1" applyAlignment="1">
      <alignment horizontal="center"/>
    </xf>
    <xf numFmtId="0" fontId="36" fillId="0" borderId="0" xfId="0" applyFont="1" applyAlignment="1">
      <alignment horizontal="right"/>
    </xf>
  </cellXfs>
  <cellStyles count="60">
    <cellStyle name="_x0010_“+ˆÉ•?pý¤" xfId="26" xr:uid="{7AEF5AEF-0DC0-46D0-9A05-E8AFA0150F7A}"/>
    <cellStyle name="Comma" xfId="1" builtinId="3"/>
    <cellStyle name="Comma 2" xfId="4" xr:uid="{5FC2279F-D7BC-48EB-9A35-662263864DBA}"/>
    <cellStyle name="Comma 2 2" xfId="27" xr:uid="{D8E93F16-24EB-477A-A4D0-FFB261C9FAE6}"/>
    <cellStyle name="Comma 3" xfId="6" xr:uid="{59EB8493-9E2D-432F-BAD4-FC41389ADDB3}"/>
    <cellStyle name="Comma 3 2" xfId="9" xr:uid="{F13AF079-7BB7-4732-96ED-A6E87C4BB8ED}"/>
    <cellStyle name="Comma 4" xfId="28" xr:uid="{24FAF98D-A02E-40DC-BF45-9B061D4DE114}"/>
    <cellStyle name="Hyperlink" xfId="59" builtinId="8"/>
    <cellStyle name="Normal" xfId="0" builtinId="0"/>
    <cellStyle name="Normal 10" xfId="16" xr:uid="{F8F1513D-E8FA-4823-8FC9-D4A802DA4032}"/>
    <cellStyle name="Normal 10 2" xfId="29" xr:uid="{622210FC-6C33-4210-88EA-BA85690025AE}"/>
    <cellStyle name="Normal 11" xfId="17" xr:uid="{FF482F66-01FA-430A-8172-81C0F9D3030C}"/>
    <cellStyle name="Normal 12" xfId="18" xr:uid="{5CBCFCF5-93B9-4F74-992F-B634ED816BCE}"/>
    <cellStyle name="Normal 13" xfId="19" xr:uid="{C7144043-6627-4B70-805E-4F136AEA6A6D}"/>
    <cellStyle name="Normal 14" xfId="20" xr:uid="{A6647A3F-2F26-4337-B87B-A9D90BF7FB75}"/>
    <cellStyle name="Normal 15" xfId="21" xr:uid="{56B5BE13-1268-4205-AE28-4C33FB7F614C}"/>
    <cellStyle name="Normal 16" xfId="23" xr:uid="{93E532D9-852D-48EE-ACF4-66B9B590654D}"/>
    <cellStyle name="Normal 17" xfId="22" xr:uid="{80969C7C-37D8-467C-90B2-C1AB51BF80A9}"/>
    <cellStyle name="Normal 18" xfId="25" xr:uid="{EAA2C6AF-02D9-4EFE-A913-F63F1600A1D6}"/>
    <cellStyle name="Normal 19" xfId="38" xr:uid="{364EF925-0D72-4F97-A860-A1CC80FF1540}"/>
    <cellStyle name="Normal 2" xfId="3" xr:uid="{183EFD35-E9A9-43B0-8D81-D00A88B64976}"/>
    <cellStyle name="Normal 2 2" xfId="10" xr:uid="{84C3E523-6E05-4F4D-8E8D-CB60972F1550}"/>
    <cellStyle name="Normal 2 3" xfId="30" xr:uid="{589176FA-F571-46C1-B07B-427EFB1ED054}"/>
    <cellStyle name="Normal 2 4" xfId="31" xr:uid="{64C2133C-0DA0-4C76-8A0F-16EF3392A24D}"/>
    <cellStyle name="Normal 20" xfId="39" xr:uid="{AB32E21B-B148-45A6-9FB3-9B34768DE03B}"/>
    <cellStyle name="Normal 21" xfId="40" xr:uid="{35C80176-E111-4FCA-AA31-CA35D07F0191}"/>
    <cellStyle name="Normal 22" xfId="45" xr:uid="{C9306034-85FC-4A13-9860-A8E84A6C0F2A}"/>
    <cellStyle name="Normal 23" xfId="43" xr:uid="{EDCD12E8-FA04-418A-8B1D-C1F7A7365539}"/>
    <cellStyle name="Normal 24" xfId="42" xr:uid="{27782180-340E-4818-9EB8-9D13CE1AD016}"/>
    <cellStyle name="Normal 25" xfId="44" xr:uid="{EF67C5DD-536F-4259-916E-61C0DCA3068D}"/>
    <cellStyle name="Normal 26" xfId="41" xr:uid="{DEA4DBB0-430A-4C88-B292-658B0ECF5884}"/>
    <cellStyle name="Normal 27" xfId="35" xr:uid="{E38572EB-C2EE-4E49-9C5D-ED62A21C42E2}"/>
    <cellStyle name="Normal 28" xfId="37" xr:uid="{8A0A7C4A-5CE1-4D61-851E-4870BDD2C70B}"/>
    <cellStyle name="Normal 29" xfId="46" xr:uid="{60B77C09-5ABA-42D5-96A5-E7BA4819D6C7}"/>
    <cellStyle name="Normal 3" xfId="5" xr:uid="{5902C9C5-B9C1-42E6-95BB-6AA16A7FD4A2}"/>
    <cellStyle name="Normal 3 2" xfId="11" xr:uid="{EF15E44A-9908-42A4-8544-8DE896C522D3}"/>
    <cellStyle name="Normal 30" xfId="36" xr:uid="{08EC1CFB-8918-4D0F-8E4A-2E10ED0782AA}"/>
    <cellStyle name="Normal 31" xfId="47" xr:uid="{7F3671FA-C86F-4DCE-95CA-82605255795F}"/>
    <cellStyle name="Normal 32" xfId="48" xr:uid="{184A29A0-96D1-45F9-89AD-5F6DC5A305ED}"/>
    <cellStyle name="Normal 33" xfId="50" xr:uid="{94E50DBE-4A07-4694-98BD-163D8257AD94}"/>
    <cellStyle name="Normal 34" xfId="51" xr:uid="{05C64E32-9937-4675-915E-E799592F3E67}"/>
    <cellStyle name="Normal 35" xfId="52" xr:uid="{5B1E2E9B-A94E-4584-A8E0-D860D7E2184B}"/>
    <cellStyle name="Normal 36" xfId="54" xr:uid="{5BC7DF1B-5023-43C4-BCBD-853ED1BBB38C}"/>
    <cellStyle name="Normal 37" xfId="55" xr:uid="{8B1DA821-D3DF-49AF-BCCA-9AD8890604B0}"/>
    <cellStyle name="Normal 38" xfId="53" xr:uid="{909D93A4-24E5-441A-A0D4-79D3ABB6DA91}"/>
    <cellStyle name="Normal 39" xfId="56" xr:uid="{71E173F2-B8DD-4272-9B73-3A85A6F543D7}"/>
    <cellStyle name="Normal 4" xfId="12" xr:uid="{D1C6DA12-94D7-4107-98AD-A1C9B62C5508}"/>
    <cellStyle name="Normal 4 2" xfId="32" xr:uid="{E54DD309-CB5A-4711-8EB1-45A4D87F1F96}"/>
    <cellStyle name="Normal 40" xfId="57" xr:uid="{A54E029B-1B5B-4EAF-8FF5-DA65442E1C9C}"/>
    <cellStyle name="Normal 41" xfId="49" xr:uid="{6106867E-21C8-486A-BB70-C189BA0C326D}"/>
    <cellStyle name="Normal 42" xfId="58" xr:uid="{EA49436E-162F-4BBF-B237-476CE6B329E5}"/>
    <cellStyle name="Normal 5" xfId="7" xr:uid="{5FEE1C2F-2C09-4EBD-90B4-5647E814EAF0}"/>
    <cellStyle name="Normal 5 2" xfId="33" xr:uid="{9F1C8056-251C-404A-9907-55315398E009}"/>
    <cellStyle name="Normal 6" xfId="8" xr:uid="{0D37061B-DB95-4197-AEB3-D0D5F78A7A5F}"/>
    <cellStyle name="Normal 6 2" xfId="34" xr:uid="{6E74D422-9E49-40C8-996F-6FA9DC39872F}"/>
    <cellStyle name="Normal 7" xfId="13" xr:uid="{42ED285D-1B6E-4452-BB27-AEAD2EBF93C5}"/>
    <cellStyle name="Normal 8" xfId="15" xr:uid="{0706F640-2231-4787-B6B8-E238CDD69BD1}"/>
    <cellStyle name="Normal 9" xfId="14" xr:uid="{4914F17B-B47C-4719-959C-9FEBC0126FCB}"/>
    <cellStyle name="Percent" xfId="2" builtinId="5"/>
    <cellStyle name="Percent 2" xfId="24" xr:uid="{C9492E3E-8791-4106-8202-B283605E03FF}"/>
  </cellStyles>
  <dxfs count="4">
    <dxf>
      <fill>
        <patternFill patternType="solid">
          <bgColor rgb="FFD7F5C1"/>
        </patternFill>
      </fill>
    </dxf>
    <dxf>
      <fill>
        <patternFill>
          <bgColor rgb="FFFFCC66"/>
        </patternFill>
      </fill>
    </dxf>
    <dxf>
      <fill>
        <patternFill patternType="solid">
          <bgColor theme="4" tint="0.79998168889431442"/>
        </patternFill>
      </fill>
    </dxf>
    <dxf>
      <fill>
        <patternFill patternType="solid">
          <bgColor rgb="FFFFC7CE"/>
        </patternFill>
      </fill>
    </dxf>
  </dxfs>
  <tableStyles count="0" defaultTableStyle="TableStyleMedium2" defaultPivotStyle="PivotStyleLight16"/>
  <colors>
    <mruColors>
      <color rgb="FFFFC7CE"/>
      <color rgb="FFD7F5C1"/>
      <color rgb="FFFCC09F"/>
      <color rgb="FFFF752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CPP Caps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1"/>
          <c:order val="0"/>
          <c:tx>
            <c:v>Annual Caps - not rounded (see row 4 for rounded finals)</c:v>
          </c:tx>
          <c:spPr>
            <a:ln w="28575" cap="rnd">
              <a:solidFill>
                <a:sysClr val="windowText" lastClr="000000"/>
              </a:solidFill>
              <a:round/>
            </a:ln>
            <a:effectLst/>
          </c:spPr>
          <c:marker>
            <c:symbol val="none"/>
          </c:marker>
          <c:cat>
            <c:numLit>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Lit>
          </c:cat>
          <c:val>
            <c:numLit>
              <c:formatCode>General</c:formatCode>
              <c:ptCount val="29"/>
              <c:pt idx="0">
                <c:v>28081334.61723049</c:v>
              </c:pt>
              <c:pt idx="1">
                <c:v>27001283.28579855</c:v>
              </c:pt>
              <c:pt idx="2">
                <c:v>25921231.954366609</c:v>
              </c:pt>
              <c:pt idx="3">
                <c:v>25763209.290086035</c:v>
              </c:pt>
              <c:pt idx="4">
                <c:v>24637056.525296524</c:v>
              </c:pt>
              <c:pt idx="5">
                <c:v>23510903.760507014</c:v>
              </c:pt>
              <c:pt idx="6">
                <c:v>23013190.144930698</c:v>
              </c:pt>
              <c:pt idx="7">
                <c:v>21842148.869483102</c:v>
              </c:pt>
              <c:pt idx="8">
                <c:v>20671107.594035506</c:v>
              </c:pt>
              <c:pt idx="9">
                <c:v>19910423.779540997</c:v>
              </c:pt>
              <c:pt idx="10">
                <c:v>18688087.821474265</c:v>
              </c:pt>
              <c:pt idx="11">
                <c:v>17465751.863407534</c:v>
              </c:pt>
              <c:pt idx="12">
                <c:v>16243415.905340802</c:v>
              </c:pt>
              <c:pt idx="13">
                <c:v>15021079.947274068</c:v>
              </c:pt>
              <c:pt idx="14">
                <c:v>14219955.683419451</c:v>
              </c:pt>
              <c:pt idx="15">
                <c:v>13418831.419564834</c:v>
              </c:pt>
              <c:pt idx="16">
                <c:v>12617707.155710217</c:v>
              </c:pt>
              <c:pt idx="17">
                <c:v>11816582.891855599</c:v>
              </c:pt>
              <c:pt idx="18">
                <c:v>11015458.628000982</c:v>
              </c:pt>
              <c:pt idx="19">
                <c:v>10214334.364146365</c:v>
              </c:pt>
              <c:pt idx="20">
                <c:v>9413210.1002917476</c:v>
              </c:pt>
              <c:pt idx="21">
                <c:v>8612085.8364371303</c:v>
              </c:pt>
              <c:pt idx="22">
                <c:v>7810961.5725825131</c:v>
              </c:pt>
              <c:pt idx="23">
                <c:v>7009837.3087278958</c:v>
              </c:pt>
              <c:pt idx="24">
                <c:v>6208713.0448732786</c:v>
              </c:pt>
              <c:pt idx="25">
                <c:v>5407588.7810186613</c:v>
              </c:pt>
              <c:pt idx="26">
                <c:v>4606464.5171640441</c:v>
              </c:pt>
              <c:pt idx="27">
                <c:v>3805340.2533094268</c:v>
              </c:pt>
              <c:pt idx="28">
                <c:v>3004215.9894548128</c:v>
              </c:pt>
            </c:numLit>
          </c:val>
          <c:smooth val="0"/>
          <c:extLst>
            <c:ext xmlns:c16="http://schemas.microsoft.com/office/drawing/2014/chart" uri="{C3380CC4-5D6E-409C-BE32-E72D297353CC}">
              <c16:uniqueId val="{00000000-B65E-4D33-AF8D-8C53B5F3E018}"/>
            </c:ext>
          </c:extLst>
        </c:ser>
        <c:dLbls>
          <c:showLegendKey val="0"/>
          <c:showVal val="0"/>
          <c:showCatName val="0"/>
          <c:showSerName val="0"/>
          <c:showPercent val="0"/>
          <c:showBubbleSize val="0"/>
        </c:dLbls>
        <c:smooth val="0"/>
        <c:axId val="647684056"/>
        <c:axId val="647696520"/>
      </c:lineChart>
      <c:catAx>
        <c:axId val="6476840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696520"/>
        <c:crosses val="autoZero"/>
        <c:auto val="1"/>
        <c:lblAlgn val="ctr"/>
        <c:lblOffset val="100"/>
        <c:noMultiLvlLbl val="0"/>
      </c:catAx>
      <c:valAx>
        <c:axId val="647696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684056"/>
        <c:crosses val="autoZero"/>
        <c:crossBetween val="midCat"/>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C00000"/>
              </a:solidFill>
              <a:round/>
            </a:ln>
            <a:effectLst/>
          </c:spPr>
          <c:marker>
            <c:symbol val="none"/>
          </c:marker>
          <c:cat>
            <c:numLit>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Lit>
          </c:cat>
          <c:val>
            <c:numLit>
              <c:formatCode>General</c:formatCode>
              <c:ptCount val="26"/>
              <c:pt idx="0">
                <c:v>25.763209</c:v>
              </c:pt>
              <c:pt idx="1">
                <c:v>24.637056999999999</c:v>
              </c:pt>
              <c:pt idx="2">
                <c:v>23.510904</c:v>
              </c:pt>
              <c:pt idx="3">
                <c:v>23.013190000000002</c:v>
              </c:pt>
              <c:pt idx="4">
                <c:v>21.842148999999999</c:v>
              </c:pt>
              <c:pt idx="5">
                <c:v>20.671108</c:v>
              </c:pt>
              <c:pt idx="6">
                <c:v>19.910423999999999</c:v>
              </c:pt>
              <c:pt idx="7">
                <c:v>18.688088</c:v>
              </c:pt>
              <c:pt idx="8">
                <c:v>17.465751999999998</c:v>
              </c:pt>
              <c:pt idx="9">
                <c:v>16.243416</c:v>
              </c:pt>
              <c:pt idx="10">
                <c:v>15.02108</c:v>
              </c:pt>
              <c:pt idx="11">
                <c:v>14.219956</c:v>
              </c:pt>
              <c:pt idx="12">
                <c:v>13.418831000000001</c:v>
              </c:pt>
              <c:pt idx="13">
                <c:v>12.617706999999999</c:v>
              </c:pt>
              <c:pt idx="14">
                <c:v>11.816863</c:v>
              </c:pt>
              <c:pt idx="15">
                <c:v>11.015459</c:v>
              </c:pt>
              <c:pt idx="16">
                <c:v>10.214333999999999</c:v>
              </c:pt>
              <c:pt idx="17">
                <c:v>9.4132099999999994</c:v>
              </c:pt>
              <c:pt idx="18">
                <c:v>8.6120859999999997</c:v>
              </c:pt>
              <c:pt idx="19">
                <c:v>7.810962</c:v>
              </c:pt>
              <c:pt idx="20">
                <c:v>7.0098370000000001</c:v>
              </c:pt>
              <c:pt idx="21">
                <c:v>6.2087130000000004</c:v>
              </c:pt>
              <c:pt idx="22">
                <c:v>5.4075889999999998</c:v>
              </c:pt>
              <c:pt idx="23">
                <c:v>4.606465</c:v>
              </c:pt>
              <c:pt idx="24">
                <c:v>3.8053400000000002</c:v>
              </c:pt>
              <c:pt idx="25">
                <c:v>3.004216</c:v>
              </c:pt>
            </c:numLit>
          </c:val>
          <c:smooth val="0"/>
          <c:extLst>
            <c:ext xmlns:c16="http://schemas.microsoft.com/office/drawing/2014/chart" uri="{C3380CC4-5D6E-409C-BE32-E72D297353CC}">
              <c16:uniqueId val="{00000000-A266-4A70-B020-AB5A74C7A6A0}"/>
            </c:ext>
          </c:extLst>
        </c:ser>
        <c:dLbls>
          <c:showLegendKey val="0"/>
          <c:showVal val="0"/>
          <c:showCatName val="0"/>
          <c:showSerName val="0"/>
          <c:showPercent val="0"/>
          <c:showBubbleSize val="0"/>
        </c:dLbls>
        <c:smooth val="0"/>
        <c:axId val="210045512"/>
        <c:axId val="210045840"/>
      </c:lineChart>
      <c:catAx>
        <c:axId val="21004551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0"/>
        <c:majorTickMark val="none"/>
        <c:minorTickMark val="none"/>
        <c:tickLblPos val="nextTo"/>
        <c:spPr>
          <a:noFill/>
          <a:ln w="25400" cap="flat" cmpd="sng" algn="ctr">
            <a:solidFill>
              <a:sysClr val="windowText" lastClr="000000"/>
            </a:solidFill>
            <a:round/>
          </a:ln>
          <a:effectLst/>
        </c:spPr>
        <c:txPr>
          <a:bodyPr rot="-5400000" spcFirstLastPara="1" vertOverflow="ellipsis"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840"/>
        <c:crosses val="autoZero"/>
        <c:auto val="1"/>
        <c:lblAlgn val="ctr"/>
        <c:lblOffset val="100"/>
        <c:noMultiLvlLbl val="0"/>
      </c:catAx>
      <c:valAx>
        <c:axId val="2100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t>Emissions</a:t>
                </a:r>
                <a:r>
                  <a:rPr lang="en-US" b="1" baseline="0"/>
                  <a:t> Cap (Million MT CO2e)</a:t>
                </a:r>
                <a:endParaRPr lang="en-US" b="1"/>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w="25400">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1200785</xdr:colOff>
      <xdr:row>5</xdr:row>
      <xdr:rowOff>746760</xdr:rowOff>
    </xdr:to>
    <xdr:pic>
      <xdr:nvPicPr>
        <xdr:cNvPr id="3" name="Picture 2">
          <a:extLst>
            <a:ext uri="{FF2B5EF4-FFF2-40B4-BE49-F238E27FC236}">
              <a16:creationId xmlns:a16="http://schemas.microsoft.com/office/drawing/2014/main" id="{FFD07A1D-4584-CB27-56F4-F276BCE8F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10310"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161925</xdr:colOff>
      <xdr:row>6</xdr:row>
      <xdr:rowOff>9531</xdr:rowOff>
    </xdr:from>
    <xdr:to>
      <xdr:col>21</xdr:col>
      <xdr:colOff>662940</xdr:colOff>
      <xdr:row>16</xdr:row>
      <xdr:rowOff>78105</xdr:rowOff>
    </xdr:to>
    <xdr:graphicFrame macro="">
      <xdr:nvGraphicFramePr>
        <xdr:cNvPr id="2" name="Chart 1">
          <a:extLst>
            <a:ext uri="{FF2B5EF4-FFF2-40B4-BE49-F238E27FC236}">
              <a16:creationId xmlns:a16="http://schemas.microsoft.com/office/drawing/2014/main" id="{AAD8615D-E813-4554-91AD-92543063C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3810000</xdr:colOff>
      <xdr:row>22</xdr:row>
      <xdr:rowOff>66674</xdr:rowOff>
    </xdr:from>
    <xdr:to>
      <xdr:col>7</xdr:col>
      <xdr:colOff>1619250</xdr:colOff>
      <xdr:row>42</xdr:row>
      <xdr:rowOff>19049</xdr:rowOff>
    </xdr:to>
    <xdr:graphicFrame macro="">
      <xdr:nvGraphicFramePr>
        <xdr:cNvPr id="2" name="Chart 1">
          <a:extLst>
            <a:ext uri="{FF2B5EF4-FFF2-40B4-BE49-F238E27FC236}">
              <a16:creationId xmlns:a16="http://schemas.microsoft.com/office/drawing/2014/main" id="{EF1CDB67-172B-4165-A69B-B13841D17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oregon.gov/deq/ghgp/cpp/Pages/default.aspx" TargetMode="External"/><Relationship Id="rId1" Type="http://schemas.openxmlformats.org/officeDocument/2006/relationships/hyperlink" Target="https://www.oregon.gov/deq/rulemaking/Pages/CPP2024.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F407-F9E2-4F89-BAF3-11E9C7D3463D}">
  <dimension ref="B1:B8"/>
  <sheetViews>
    <sheetView showGridLines="0" workbookViewId="0"/>
  </sheetViews>
  <sheetFormatPr defaultColWidth="8.88671875" defaultRowHeight="14.4" x14ac:dyDescent="0.3"/>
  <cols>
    <col min="1" max="1" width="27.109375" customWidth="1"/>
    <col min="2" max="2" width="110.6640625" customWidth="1"/>
  </cols>
  <sheetData>
    <row r="1" spans="2:2" x14ac:dyDescent="0.3">
      <c r="B1" s="29" t="s">
        <v>0</v>
      </c>
    </row>
    <row r="2" spans="2:2" ht="24.6" x14ac:dyDescent="0.3">
      <c r="B2" s="30" t="s">
        <v>1</v>
      </c>
    </row>
    <row r="3" spans="2:2" ht="17.399999999999999" x14ac:dyDescent="0.3">
      <c r="B3" s="31" t="s">
        <v>2</v>
      </c>
    </row>
    <row r="6" spans="2:2" ht="69.599999999999994" x14ac:dyDescent="0.3">
      <c r="B6" s="26" t="s">
        <v>3</v>
      </c>
    </row>
    <row r="7" spans="2:2" x14ac:dyDescent="0.3">
      <c r="B7" s="27" t="s">
        <v>4</v>
      </c>
    </row>
    <row r="8" spans="2:2" x14ac:dyDescent="0.3">
      <c r="B8" s="28" t="s">
        <v>5</v>
      </c>
    </row>
  </sheetData>
  <hyperlinks>
    <hyperlink ref="B8" r:id="rId1" xr:uid="{0071F702-3A0D-4755-8023-376907FF9D7A}"/>
    <hyperlink ref="B7" r:id="rId2" xr:uid="{25DFD097-4412-4718-BE87-C544695B5EF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3B3E-E27E-460B-AE50-2E3E8397F220}">
  <sheetPr>
    <tabColor rgb="FF002060"/>
  </sheetPr>
  <dimension ref="A1:AX69"/>
  <sheetViews>
    <sheetView workbookViewId="0"/>
  </sheetViews>
  <sheetFormatPr defaultColWidth="8.6640625" defaultRowHeight="13.8" x14ac:dyDescent="0.25"/>
  <cols>
    <col min="1" max="1" width="27.109375" style="34" customWidth="1"/>
    <col min="2" max="6" width="12.6640625" style="34" customWidth="1"/>
    <col min="7" max="7" width="11.88671875" style="34" bestFit="1" customWidth="1"/>
    <col min="8" max="8" width="2.6640625" style="34" customWidth="1"/>
    <col min="9" max="9" width="11.88671875" style="34" bestFit="1" customWidth="1"/>
    <col min="10" max="10" width="15.33203125" style="34" customWidth="1"/>
    <col min="11" max="11" width="2.6640625" style="34" customWidth="1"/>
    <col min="12" max="40" width="12.6640625" style="34" customWidth="1"/>
    <col min="41" max="16384" width="8.6640625" style="34"/>
  </cols>
  <sheetData>
    <row r="1" spans="1:50" ht="82.8" x14ac:dyDescent="0.25">
      <c r="A1" s="32" t="s">
        <v>6</v>
      </c>
      <c r="B1" s="33">
        <v>2017</v>
      </c>
      <c r="C1" s="33">
        <v>2018</v>
      </c>
      <c r="D1" s="33">
        <v>2019</v>
      </c>
      <c r="E1" s="33">
        <v>2020</v>
      </c>
      <c r="F1" s="33">
        <v>2021</v>
      </c>
      <c r="G1" s="33">
        <v>2022</v>
      </c>
      <c r="H1" s="33"/>
      <c r="I1" s="33"/>
      <c r="J1" s="33"/>
      <c r="K1" s="33"/>
      <c r="L1" s="33">
        <v>2022</v>
      </c>
      <c r="M1" s="33">
        <v>2023</v>
      </c>
      <c r="N1" s="33">
        <v>2024</v>
      </c>
      <c r="O1" s="33">
        <v>2025</v>
      </c>
      <c r="P1" s="33">
        <v>2026</v>
      </c>
      <c r="Q1" s="33">
        <v>2027</v>
      </c>
      <c r="R1" s="33">
        <v>2028</v>
      </c>
      <c r="S1" s="33">
        <v>2029</v>
      </c>
      <c r="T1" s="33">
        <v>2030</v>
      </c>
      <c r="U1" s="33">
        <v>2031</v>
      </c>
      <c r="V1" s="33">
        <v>2032</v>
      </c>
      <c r="W1" s="33">
        <v>2033</v>
      </c>
      <c r="X1" s="33">
        <v>2034</v>
      </c>
      <c r="Y1" s="33">
        <v>2035</v>
      </c>
      <c r="Z1" s="33">
        <v>2036</v>
      </c>
      <c r="AA1" s="33">
        <v>2037</v>
      </c>
      <c r="AB1" s="33">
        <v>2038</v>
      </c>
      <c r="AC1" s="33">
        <v>2039</v>
      </c>
      <c r="AD1" s="33">
        <v>2040</v>
      </c>
      <c r="AE1" s="33">
        <v>2041</v>
      </c>
      <c r="AF1" s="33">
        <v>2042</v>
      </c>
      <c r="AG1" s="33">
        <v>2043</v>
      </c>
      <c r="AH1" s="33">
        <v>2044</v>
      </c>
      <c r="AI1" s="33">
        <v>2045</v>
      </c>
      <c r="AJ1" s="33">
        <v>2046</v>
      </c>
      <c r="AK1" s="33">
        <v>2047</v>
      </c>
      <c r="AL1" s="33">
        <v>2048</v>
      </c>
      <c r="AM1" s="33">
        <v>2049</v>
      </c>
      <c r="AN1" s="33">
        <v>2050</v>
      </c>
      <c r="AP1" s="35"/>
      <c r="AQ1" s="35"/>
      <c r="AR1" s="35"/>
      <c r="AS1" s="35"/>
      <c r="AT1" s="35"/>
    </row>
    <row r="2" spans="1:50" ht="55.2" x14ac:dyDescent="0.25">
      <c r="A2" s="36" t="s">
        <v>7</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P2" s="35"/>
      <c r="AQ2" s="35"/>
      <c r="AR2" s="35"/>
      <c r="AS2" s="35"/>
      <c r="AT2" s="35"/>
    </row>
    <row r="3" spans="1:50" x14ac:dyDescent="0.25">
      <c r="A3" s="32"/>
      <c r="AP3" s="35"/>
      <c r="AQ3" s="35"/>
      <c r="AR3" s="35"/>
      <c r="AS3" s="35"/>
      <c r="AT3" s="35"/>
    </row>
    <row r="4" spans="1:50" x14ac:dyDescent="0.25">
      <c r="A4" s="38" t="s">
        <v>8</v>
      </c>
      <c r="B4" s="39"/>
      <c r="C4" s="39"/>
      <c r="D4" s="39"/>
      <c r="E4" s="39"/>
      <c r="F4" s="39"/>
      <c r="G4" s="39"/>
      <c r="H4" s="39"/>
      <c r="I4" s="39"/>
      <c r="J4" s="40"/>
      <c r="K4" s="40"/>
      <c r="L4" s="41">
        <f>ROUND(L40,0)</f>
        <v>28265403</v>
      </c>
      <c r="M4" s="41">
        <f t="shared" ref="M4:AN4" si="0">ROUND(M40,0)</f>
        <v>27178272</v>
      </c>
      <c r="N4" s="41">
        <f t="shared" si="0"/>
        <v>26091141</v>
      </c>
      <c r="O4" s="41">
        <f t="shared" si="0"/>
        <v>25883060</v>
      </c>
      <c r="P4" s="41">
        <f t="shared" si="0"/>
        <v>24751976</v>
      </c>
      <c r="Q4" s="41">
        <f t="shared" si="0"/>
        <v>23620893</v>
      </c>
      <c r="R4" s="41">
        <f t="shared" si="0"/>
        <v>23264283</v>
      </c>
      <c r="S4" s="41">
        <f t="shared" si="0"/>
        <v>22077880</v>
      </c>
      <c r="T4" s="41">
        <f t="shared" si="0"/>
        <v>20891477</v>
      </c>
      <c r="U4" s="41">
        <f t="shared" si="0"/>
        <v>20115432</v>
      </c>
      <c r="V4" s="41">
        <f t="shared" si="0"/>
        <v>18877734</v>
      </c>
      <c r="W4" s="41">
        <f t="shared" si="0"/>
        <v>17640037</v>
      </c>
      <c r="X4" s="41">
        <f t="shared" si="0"/>
        <v>16402339</v>
      </c>
      <c r="Y4" s="41">
        <f t="shared" si="0"/>
        <v>15164642</v>
      </c>
      <c r="Z4" s="41">
        <f t="shared" si="0"/>
        <v>14355861</v>
      </c>
      <c r="AA4" s="41">
        <f t="shared" si="0"/>
        <v>13547080</v>
      </c>
      <c r="AB4" s="41">
        <f t="shared" si="0"/>
        <v>12738299</v>
      </c>
      <c r="AC4" s="41">
        <f t="shared" si="0"/>
        <v>11929518</v>
      </c>
      <c r="AD4" s="41">
        <f t="shared" si="0"/>
        <v>11120737</v>
      </c>
      <c r="AE4" s="41">
        <f t="shared" si="0"/>
        <v>10311956</v>
      </c>
      <c r="AF4" s="41">
        <f t="shared" si="0"/>
        <v>9503175</v>
      </c>
      <c r="AG4" s="41">
        <f t="shared" si="0"/>
        <v>8694394</v>
      </c>
      <c r="AH4" s="41">
        <f t="shared" si="0"/>
        <v>7885614</v>
      </c>
      <c r="AI4" s="41">
        <f t="shared" si="0"/>
        <v>7076833</v>
      </c>
      <c r="AJ4" s="41">
        <f t="shared" si="0"/>
        <v>6268052</v>
      </c>
      <c r="AK4" s="41">
        <f t="shared" si="0"/>
        <v>5459271</v>
      </c>
      <c r="AL4" s="41">
        <f t="shared" si="0"/>
        <v>4650490</v>
      </c>
      <c r="AM4" s="41">
        <f t="shared" si="0"/>
        <v>3841709</v>
      </c>
      <c r="AN4" s="41">
        <f t="shared" si="0"/>
        <v>3032928</v>
      </c>
      <c r="AO4" s="35"/>
      <c r="AP4" s="35"/>
      <c r="AQ4" s="35"/>
      <c r="AR4" s="35"/>
      <c r="AS4" s="35"/>
      <c r="AT4" s="35"/>
      <c r="AU4" s="35"/>
      <c r="AV4" s="35"/>
      <c r="AW4" s="35"/>
      <c r="AX4" s="35"/>
    </row>
    <row r="5" spans="1:50" ht="41.4" x14ac:dyDescent="0.25">
      <c r="A5" s="33"/>
      <c r="B5" s="35"/>
      <c r="C5" s="35"/>
      <c r="D5" s="35"/>
      <c r="E5" s="35"/>
      <c r="F5" s="35"/>
      <c r="G5" s="35"/>
      <c r="H5" s="35"/>
      <c r="I5" s="42" t="s">
        <v>9</v>
      </c>
      <c r="J5" s="42" t="s">
        <v>10</v>
      </c>
      <c r="K5" s="42"/>
      <c r="L5" s="43"/>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35"/>
      <c r="AP5" s="35"/>
      <c r="AQ5" s="35"/>
      <c r="AR5" s="35"/>
      <c r="AS5" s="35"/>
      <c r="AT5" s="35"/>
      <c r="AU5" s="35"/>
      <c r="AV5" s="35"/>
      <c r="AW5" s="35"/>
      <c r="AX5" s="35"/>
    </row>
    <row r="6" spans="1:50" ht="41.4" x14ac:dyDescent="0.25">
      <c r="A6" s="32" t="s">
        <v>11</v>
      </c>
      <c r="B6" s="45">
        <f>NG!D12</f>
        <v>7459202.2488683546</v>
      </c>
      <c r="C6" s="45">
        <f>NG!E12</f>
        <v>6819140.1984639801</v>
      </c>
      <c r="D6" s="45">
        <f>NG!F12</f>
        <v>7342811.7720853705</v>
      </c>
      <c r="E6" s="45">
        <f>NG!G12</f>
        <v>6758699.9316361817</v>
      </c>
      <c r="F6" s="45">
        <f>NG!H12</f>
        <v>6971188.4140924644</v>
      </c>
      <c r="G6" s="45">
        <f>NG!I12</f>
        <v>7263309.0381964371</v>
      </c>
      <c r="H6" s="45"/>
      <c r="I6" s="46">
        <f>AVERAGE(B6:D6)</f>
        <v>7207051.4064725684</v>
      </c>
      <c r="J6" s="47"/>
      <c r="K6" s="48" t="s">
        <v>12</v>
      </c>
      <c r="L6" s="49"/>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35"/>
      <c r="AP6" s="35"/>
      <c r="AQ6" s="35"/>
      <c r="AR6" s="35"/>
      <c r="AS6" s="35"/>
      <c r="AT6" s="35"/>
      <c r="AU6" s="35"/>
      <c r="AV6" s="35"/>
      <c r="AW6" s="35"/>
      <c r="AX6" s="35"/>
    </row>
    <row r="7" spans="1:50" x14ac:dyDescent="0.25">
      <c r="A7" s="51" t="s">
        <v>13</v>
      </c>
      <c r="B7" s="45">
        <f>NG!D13</f>
        <v>5979280.0646279268</v>
      </c>
      <c r="C7" s="45">
        <f>NG!E13</f>
        <v>5436132.0862827906</v>
      </c>
      <c r="D7" s="45">
        <f>NG!F13</f>
        <v>5864502.6536923125</v>
      </c>
      <c r="E7" s="45">
        <f>NG!G13</f>
        <v>5331232.4798272243</v>
      </c>
      <c r="F7" s="45">
        <f>NG!H13</f>
        <v>5506366.4140924644</v>
      </c>
      <c r="G7" s="45">
        <f>NG!I13</f>
        <v>5734002.8998588528</v>
      </c>
      <c r="H7" s="45"/>
      <c r="I7" s="46">
        <f>AVERAGE(B7:D7)</f>
        <v>5759971.6015343433</v>
      </c>
      <c r="J7" s="52">
        <f>I7/I$17</f>
        <v>0.2037816918813195</v>
      </c>
      <c r="K7" s="53"/>
      <c r="L7" s="49"/>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35"/>
      <c r="AP7" s="35"/>
      <c r="AQ7" s="35"/>
      <c r="AR7" s="35"/>
      <c r="AS7" s="35"/>
      <c r="AT7" s="35"/>
      <c r="AU7" s="35"/>
      <c r="AV7" s="35"/>
      <c r="AW7" s="35"/>
      <c r="AX7" s="35"/>
    </row>
    <row r="8" spans="1:50" x14ac:dyDescent="0.25">
      <c r="A8" s="51" t="s">
        <v>14</v>
      </c>
      <c r="B8" s="45">
        <f>NG!D14</f>
        <v>768922.65541528177</v>
      </c>
      <c r="C8" s="45">
        <f>NG!E14</f>
        <v>698167.43199260021</v>
      </c>
      <c r="D8" s="45">
        <f>NG!F14</f>
        <v>764031.66811219184</v>
      </c>
      <c r="E8" s="45">
        <f>NG!G14</f>
        <v>735450.45180895715</v>
      </c>
      <c r="F8" s="45">
        <f>NG!H14</f>
        <v>753273</v>
      </c>
      <c r="G8" s="45">
        <f>NG!I14</f>
        <v>824963.13833758375</v>
      </c>
      <c r="H8" s="45"/>
      <c r="I8" s="46">
        <f>AVERAGE(B8:D8)</f>
        <v>743707.2518400246</v>
      </c>
      <c r="J8" s="52">
        <f t="shared" ref="J8:J9" si="1">I8/I$17</f>
        <v>2.6311574523040324E-2</v>
      </c>
      <c r="K8" s="53"/>
      <c r="L8" s="49"/>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35"/>
      <c r="AP8" s="35"/>
      <c r="AQ8" s="35"/>
      <c r="AR8" s="35"/>
      <c r="AS8" s="35"/>
      <c r="AT8" s="35"/>
      <c r="AU8" s="35"/>
      <c r="AV8" s="35"/>
      <c r="AW8" s="35"/>
      <c r="AX8" s="35"/>
    </row>
    <row r="9" spans="1:50" x14ac:dyDescent="0.25">
      <c r="A9" s="51" t="s">
        <v>15</v>
      </c>
      <c r="B9" s="45">
        <f>NG!D15</f>
        <v>710999.5288251458</v>
      </c>
      <c r="C9" s="45">
        <f>NG!E15</f>
        <v>684840.68018858891</v>
      </c>
      <c r="D9" s="45">
        <f>NG!F15</f>
        <v>714277.45028086565</v>
      </c>
      <c r="E9" s="45">
        <f>NG!G15</f>
        <v>692017</v>
      </c>
      <c r="F9" s="45">
        <f>NG!H15</f>
        <v>711549</v>
      </c>
      <c r="G9" s="45">
        <f>NG!I15</f>
        <v>704343</v>
      </c>
      <c r="H9" s="45"/>
      <c r="I9" s="46">
        <f>AVERAGE(B9:D9)</f>
        <v>703372.55309820024</v>
      </c>
      <c r="J9" s="52">
        <f t="shared" si="1"/>
        <v>2.4884575621007057E-2</v>
      </c>
      <c r="K9" s="53"/>
      <c r="L9" s="49"/>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35"/>
      <c r="AP9" s="35"/>
      <c r="AQ9" s="35"/>
      <c r="AR9" s="35"/>
      <c r="AS9" s="35"/>
      <c r="AT9" s="35"/>
      <c r="AU9" s="35"/>
      <c r="AV9" s="35"/>
      <c r="AW9" s="35"/>
      <c r="AX9" s="35"/>
    </row>
    <row r="10" spans="1:50" x14ac:dyDescent="0.25">
      <c r="B10" s="35"/>
      <c r="C10" s="35"/>
      <c r="D10" s="35"/>
      <c r="E10" s="35"/>
      <c r="F10" s="35"/>
      <c r="G10" s="35"/>
      <c r="H10" s="35"/>
      <c r="I10" s="54"/>
      <c r="J10" s="35"/>
      <c r="K10" s="48"/>
      <c r="L10" s="35"/>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35"/>
      <c r="AP10" s="35"/>
      <c r="AQ10" s="35"/>
      <c r="AR10" s="35"/>
      <c r="AS10" s="35"/>
      <c r="AT10" s="35"/>
      <c r="AU10" s="35"/>
      <c r="AV10" s="35"/>
      <c r="AW10" s="35"/>
      <c r="AX10" s="35"/>
    </row>
    <row r="11" spans="1:50" ht="82.8" x14ac:dyDescent="0.25">
      <c r="A11" s="32" t="s">
        <v>16</v>
      </c>
      <c r="B11" s="35"/>
      <c r="C11" s="35"/>
      <c r="D11" s="35"/>
      <c r="E11" s="35"/>
      <c r="F11" s="35"/>
      <c r="G11" s="35"/>
      <c r="H11" s="35"/>
      <c r="I11" s="54"/>
      <c r="J11" s="42"/>
      <c r="K11" s="55" t="s">
        <v>17</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row>
    <row r="12" spans="1:50" x14ac:dyDescent="0.25">
      <c r="A12" s="51" t="s">
        <v>18</v>
      </c>
      <c r="B12" s="45">
        <f>SUMIF('Non-NG'!D$5:D$146,"&gt;"&amp;'Non-NG'!$A$2)</f>
        <v>21822219.579999998</v>
      </c>
      <c r="C12" s="45">
        <f>SUMIF('Non-NG'!E$5:E$146,"&gt;"&amp;'Non-NG'!$A$2)</f>
        <v>21010772.43</v>
      </c>
      <c r="D12" s="45">
        <f>SUMIF('Non-NG'!F$5:F$146,"&gt;"&amp;'Non-NG'!$A$2)</f>
        <v>20342062.129999999</v>
      </c>
      <c r="E12" s="45">
        <f>SUMIF('Non-NG'!G$5:G$146,"&gt;"&amp;'Non-NG'!$A$2)</f>
        <v>17766069.879999999</v>
      </c>
      <c r="F12" s="45">
        <f>SUMIF('Non-NG'!H$5:H$146,"&gt;"&amp;'Non-NG'!$A$2)</f>
        <v>19685854.359999999</v>
      </c>
      <c r="G12" s="45">
        <f>SUMIF('Non-NG'!I$5:I$146,"&gt;"&amp;'Non-NG'!$A$2)</f>
        <v>17896275.800000001</v>
      </c>
      <c r="H12" s="45"/>
      <c r="I12" s="46">
        <f t="shared" ref="I12:I15" si="2">AVERAGE(B12:D12)</f>
        <v>21058351.379999999</v>
      </c>
      <c r="J12" s="56"/>
      <c r="K12" s="56"/>
      <c r="L12" s="35"/>
      <c r="M12" s="35"/>
      <c r="N12" s="35"/>
      <c r="O12" s="35"/>
      <c r="P12" s="35"/>
      <c r="Q12" s="35"/>
      <c r="R12" s="35"/>
      <c r="S12" s="35"/>
      <c r="T12" s="35"/>
      <c r="U12" s="35"/>
      <c r="V12" s="35"/>
      <c r="W12" s="35"/>
      <c r="X12" s="35"/>
      <c r="Y12" s="35"/>
      <c r="Z12" s="49"/>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row>
    <row r="13" spans="1:50" x14ac:dyDescent="0.25">
      <c r="A13" s="51" t="s">
        <v>19</v>
      </c>
      <c r="B13" s="45">
        <f>SUMIF('Non-NG'!D$5:D$146,"&gt;"&amp;'Non-NG'!$A$3)</f>
        <v>22163397.66</v>
      </c>
      <c r="C13" s="45">
        <f>SUMIF('Non-NG'!E$5:E$146,"&gt;"&amp;'Non-NG'!$A$3)</f>
        <v>22032677.260000005</v>
      </c>
      <c r="D13" s="45">
        <f>SUMIF('Non-NG'!F$5:F$146,"&gt;"&amp;'Non-NG'!$A$3)</f>
        <v>21616127.34</v>
      </c>
      <c r="E13" s="45">
        <f>SUMIF('Non-NG'!G$5:G$146,"&gt;"&amp;'Non-NG'!$A$3)</f>
        <v>18529574.66</v>
      </c>
      <c r="F13" s="45">
        <f>SUMIF('Non-NG'!H$5:H$146,"&gt;"&amp;'Non-NG'!$A$3)</f>
        <v>20485775.16</v>
      </c>
      <c r="G13" s="45">
        <f>SUMIF('Non-NG'!I$5:I$146,"&gt;"&amp;'Non-NG'!$A$3)</f>
        <v>18925160.029999997</v>
      </c>
      <c r="H13" s="45"/>
      <c r="I13" s="46">
        <f t="shared" si="2"/>
        <v>21937400.753333334</v>
      </c>
      <c r="J13" s="56"/>
      <c r="K13" s="56"/>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35"/>
      <c r="AO13" s="35"/>
      <c r="AP13" s="35"/>
      <c r="AQ13" s="35"/>
      <c r="AR13" s="35"/>
      <c r="AS13" s="35"/>
      <c r="AT13" s="35"/>
      <c r="AU13" s="35"/>
      <c r="AV13" s="35"/>
      <c r="AW13" s="35"/>
      <c r="AX13" s="35"/>
    </row>
    <row r="14" spans="1:50" x14ac:dyDescent="0.25">
      <c r="A14" s="51" t="s">
        <v>20</v>
      </c>
      <c r="B14" s="45">
        <f>SUMIF('Non-NG'!D$5:D$146,"&gt;"&amp;'Non-NG'!$A$4)</f>
        <v>22900295.07</v>
      </c>
      <c r="C14" s="45">
        <f>SUMIF('Non-NG'!E$5:E$146,"&gt;"&amp;'Non-NG'!$A$4)</f>
        <v>23143506.370000001</v>
      </c>
      <c r="D14" s="45">
        <f>SUMIF('Non-NG'!F$5:F$146,"&gt;"&amp;'Non-NG'!$A$4)</f>
        <v>22091821.34</v>
      </c>
      <c r="E14" s="45">
        <f>SUMIF('Non-NG'!G$5:G$146,"&gt;"&amp;'Non-NG'!$A$4)</f>
        <v>19270297.519999996</v>
      </c>
      <c r="F14" s="45">
        <f>SUMIF('Non-NG'!H$5:H$146,"&gt;"&amp;'Non-NG'!$A$4)</f>
        <v>21201826.469999999</v>
      </c>
      <c r="G14" s="45">
        <f>SUMIF('Non-NG'!I$5:I$146,"&gt;"&amp;'Non-NG'!$A$4)</f>
        <v>19413526.929999996</v>
      </c>
      <c r="H14" s="45"/>
      <c r="I14" s="46">
        <f t="shared" si="2"/>
        <v>22711874.260000002</v>
      </c>
      <c r="J14" s="56"/>
      <c r="K14" s="56"/>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35"/>
      <c r="AO14" s="35"/>
      <c r="AP14" s="35"/>
      <c r="AQ14" s="35"/>
      <c r="AR14" s="35"/>
      <c r="AS14" s="35"/>
      <c r="AT14" s="35"/>
      <c r="AU14" s="35"/>
      <c r="AV14" s="35"/>
      <c r="AW14" s="35"/>
      <c r="AX14" s="35"/>
    </row>
    <row r="15" spans="1:50" x14ac:dyDescent="0.25">
      <c r="A15" s="51" t="s">
        <v>21</v>
      </c>
      <c r="B15" s="45">
        <f>SUMIF('Non-NG'!D$5:D$146,"&gt;"&amp;'Non-NG'!$A$5)</f>
        <v>23406356.949999999</v>
      </c>
      <c r="C15" s="45">
        <f>SUMIF('Non-NG'!E$5:E$146,"&gt;"&amp;'Non-NG'!$A$5)</f>
        <v>23416323.950000007</v>
      </c>
      <c r="D15" s="45">
        <f>SUMIF('Non-NG'!F$5:F$146,"&gt;"&amp;'Non-NG'!$A$5)</f>
        <v>22544014.250000007</v>
      </c>
      <c r="E15" s="45">
        <f>SUMIF('Non-NG'!G$5:G$146,"&gt;"&amp;'Non-NG'!$A$5)</f>
        <v>19735653.269999992</v>
      </c>
      <c r="F15" s="45">
        <f>SUMIF('Non-NG'!H$5:H$146,"&gt;"&amp;'Non-NG'!$A$5)</f>
        <v>21486445.859999996</v>
      </c>
      <c r="G15" s="45">
        <f>SUMIF('Non-NG'!I$5:I$146,"&gt;"&amp;'Non-NG'!$A$5)</f>
        <v>19721815.329999998</v>
      </c>
      <c r="H15" s="45"/>
      <c r="I15" s="46">
        <f t="shared" si="2"/>
        <v>23122231.716666669</v>
      </c>
      <c r="J15" s="56"/>
      <c r="K15" s="56"/>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35"/>
      <c r="AO15" s="35"/>
      <c r="AP15" s="35"/>
      <c r="AQ15" s="35"/>
      <c r="AR15" s="35"/>
      <c r="AS15" s="35"/>
      <c r="AT15" s="35"/>
      <c r="AU15" s="35"/>
      <c r="AV15" s="35"/>
      <c r="AW15" s="35"/>
      <c r="AX15" s="35"/>
    </row>
    <row r="16" spans="1:50" x14ac:dyDescent="0.25">
      <c r="A16" s="51"/>
      <c r="B16" s="49"/>
      <c r="C16" s="49"/>
      <c r="D16" s="49"/>
      <c r="E16" s="49"/>
      <c r="F16" s="49"/>
      <c r="G16" s="49"/>
      <c r="H16" s="49"/>
      <c r="I16" s="54"/>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35"/>
      <c r="AO16" s="35"/>
      <c r="AP16" s="35"/>
      <c r="AQ16" s="35"/>
      <c r="AR16" s="35"/>
      <c r="AS16" s="35"/>
      <c r="AT16" s="35"/>
      <c r="AU16" s="35"/>
      <c r="AV16" s="35"/>
      <c r="AW16" s="35"/>
      <c r="AX16" s="35"/>
    </row>
    <row r="17" spans="1:50" x14ac:dyDescent="0.25">
      <c r="A17" s="33" t="s">
        <v>22</v>
      </c>
      <c r="B17" s="57">
        <f t="shared" ref="B17:D17" si="3">SUM(B$6+B12)</f>
        <v>29281421.828868352</v>
      </c>
      <c r="C17" s="57">
        <f t="shared" si="3"/>
        <v>27829912.62846398</v>
      </c>
      <c r="D17" s="57">
        <f t="shared" si="3"/>
        <v>27684873.902085371</v>
      </c>
      <c r="E17" s="57">
        <f t="shared" ref="E17:G17" si="4">SUM(E$6+E12)</f>
        <v>24524769.81163618</v>
      </c>
      <c r="F17" s="57">
        <f t="shared" si="4"/>
        <v>26657042.774092466</v>
      </c>
      <c r="G17" s="57">
        <f t="shared" si="4"/>
        <v>25159584.838196438</v>
      </c>
      <c r="H17" s="57"/>
      <c r="I17" s="46">
        <f>AVERAGE(B17:D17)</f>
        <v>28265402.78647257</v>
      </c>
      <c r="J17" s="58"/>
      <c r="K17" s="58"/>
      <c r="L17" s="49"/>
      <c r="M17" s="49"/>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row>
    <row r="18" spans="1:50" x14ac:dyDescent="0.25">
      <c r="A18" s="33" t="s">
        <v>23</v>
      </c>
      <c r="B18" s="57">
        <f t="shared" ref="B18:D20" si="5">SUM(B$6+B13)</f>
        <v>29622599.908868354</v>
      </c>
      <c r="C18" s="57">
        <f t="shared" si="5"/>
        <v>28851817.458463985</v>
      </c>
      <c r="D18" s="57">
        <f t="shared" si="5"/>
        <v>28958939.112085372</v>
      </c>
      <c r="E18" s="57">
        <f t="shared" ref="E18:G18" si="6">SUM(E$6+E13)</f>
        <v>25288274.591636181</v>
      </c>
      <c r="F18" s="57">
        <f t="shared" si="6"/>
        <v>27456963.574092463</v>
      </c>
      <c r="G18" s="57">
        <f t="shared" si="6"/>
        <v>26188469.068196435</v>
      </c>
      <c r="H18" s="57"/>
      <c r="I18" s="46">
        <f t="shared" ref="I18:I20" si="7">AVERAGE(B18:D18)</f>
        <v>29144452.159805905</v>
      </c>
      <c r="J18" s="58"/>
      <c r="K18" s="58"/>
      <c r="L18" s="49"/>
      <c r="M18" s="49"/>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row>
    <row r="19" spans="1:50" x14ac:dyDescent="0.25">
      <c r="A19" s="33" t="s">
        <v>24</v>
      </c>
      <c r="B19" s="57">
        <f t="shared" si="5"/>
        <v>30359497.318868354</v>
      </c>
      <c r="C19" s="57">
        <f t="shared" si="5"/>
        <v>29962646.568463981</v>
      </c>
      <c r="D19" s="57">
        <f t="shared" si="5"/>
        <v>29434633.112085372</v>
      </c>
      <c r="E19" s="57">
        <f t="shared" ref="E19:F19" si="8">SUM(E$6+E14)</f>
        <v>26028997.451636177</v>
      </c>
      <c r="F19" s="57">
        <f t="shared" si="8"/>
        <v>28173014.884092465</v>
      </c>
      <c r="G19" s="57">
        <f>SUM(G$6+G14)</f>
        <v>26676835.968196433</v>
      </c>
      <c r="H19" s="57"/>
      <c r="I19" s="46">
        <f t="shared" si="7"/>
        <v>29918925.666472569</v>
      </c>
      <c r="J19" s="58"/>
      <c r="K19" s="58"/>
      <c r="L19" s="49"/>
      <c r="M19" s="49"/>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row>
    <row r="20" spans="1:50" x14ac:dyDescent="0.25">
      <c r="A20" s="33" t="s">
        <v>25</v>
      </c>
      <c r="B20" s="57">
        <f t="shared" si="5"/>
        <v>30865559.198868353</v>
      </c>
      <c r="C20" s="57">
        <f t="shared" si="5"/>
        <v>30235464.148463987</v>
      </c>
      <c r="D20" s="57">
        <f t="shared" si="5"/>
        <v>29886826.022085376</v>
      </c>
      <c r="E20" s="57">
        <f t="shared" ref="E20:F20" si="9">SUM(E$6+E15)</f>
        <v>26494353.201636173</v>
      </c>
      <c r="F20" s="57">
        <f t="shared" si="9"/>
        <v>28457634.274092458</v>
      </c>
      <c r="G20" s="57">
        <f>SUM(G$6+G15)</f>
        <v>26985124.368196435</v>
      </c>
      <c r="H20" s="57"/>
      <c r="I20" s="46">
        <f t="shared" si="7"/>
        <v>30329283.123139244</v>
      </c>
      <c r="J20" s="58"/>
      <c r="K20" s="58"/>
      <c r="L20" s="49"/>
      <c r="M20" s="49"/>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row>
    <row r="21" spans="1:50" x14ac:dyDescent="0.25">
      <c r="A21" s="59"/>
      <c r="B21" s="58"/>
      <c r="C21" s="58"/>
      <c r="D21" s="58"/>
      <c r="E21" s="58"/>
      <c r="F21" s="58"/>
      <c r="G21" s="58"/>
      <c r="H21" s="58"/>
      <c r="I21" s="35"/>
      <c r="J21" s="35"/>
      <c r="K21" s="35"/>
      <c r="L21" s="58"/>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row>
    <row r="22" spans="1:50" x14ac:dyDescent="0.25">
      <c r="A22" s="59" t="s">
        <v>26</v>
      </c>
      <c r="B22" s="58"/>
      <c r="C22" s="58"/>
      <c r="D22" s="58"/>
      <c r="E22" s="58"/>
      <c r="F22" s="58"/>
      <c r="G22" s="58"/>
      <c r="H22" s="58"/>
      <c r="J22" s="35"/>
      <c r="K22" s="35"/>
      <c r="L22" s="58"/>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row>
    <row r="23" spans="1:50" x14ac:dyDescent="0.25">
      <c r="A23" s="38" t="s">
        <v>27</v>
      </c>
      <c r="B23" s="39"/>
      <c r="C23" s="39"/>
      <c r="D23" s="39"/>
      <c r="E23" s="39"/>
      <c r="F23" s="39"/>
      <c r="G23" s="39"/>
      <c r="H23" s="39"/>
      <c r="I23" s="60"/>
      <c r="J23" s="39"/>
      <c r="K23" s="39"/>
      <c r="L23" s="39"/>
      <c r="M23" s="39"/>
      <c r="N23" s="39"/>
      <c r="O23" s="39"/>
      <c r="P23" s="39"/>
      <c r="Q23" s="39"/>
      <c r="R23" s="39"/>
      <c r="S23" s="39"/>
      <c r="T23" s="39"/>
      <c r="U23" s="39"/>
      <c r="V23" s="39"/>
      <c r="W23" s="39"/>
      <c r="X23" s="39"/>
      <c r="Y23" s="61">
        <v>0.5</v>
      </c>
      <c r="Z23" s="39"/>
      <c r="AA23" s="39"/>
      <c r="AB23" s="39"/>
      <c r="AC23" s="39"/>
      <c r="AD23" s="39"/>
      <c r="AE23" s="39"/>
      <c r="AF23" s="39"/>
      <c r="AG23" s="39"/>
      <c r="AH23" s="39"/>
      <c r="AI23" s="39"/>
      <c r="AJ23" s="39"/>
      <c r="AK23" s="39"/>
      <c r="AL23" s="39"/>
      <c r="AM23" s="39"/>
      <c r="AN23" s="61">
        <v>0.9</v>
      </c>
      <c r="AO23" s="35"/>
      <c r="AP23" s="35"/>
      <c r="AQ23" s="35"/>
      <c r="AR23" s="35"/>
      <c r="AS23" s="35"/>
      <c r="AT23" s="35"/>
      <c r="AU23" s="35"/>
      <c r="AV23" s="35"/>
      <c r="AW23" s="35"/>
      <c r="AX23" s="35"/>
    </row>
    <row r="24" spans="1:50" x14ac:dyDescent="0.25">
      <c r="A24" s="33" t="s">
        <v>22</v>
      </c>
      <c r="B24" s="35"/>
      <c r="C24" s="35"/>
      <c r="D24" s="35"/>
      <c r="E24" s="35"/>
      <c r="F24" s="35"/>
      <c r="G24" s="35"/>
      <c r="H24" s="35"/>
      <c r="J24" s="62"/>
      <c r="K24" s="62" t="s">
        <v>28</v>
      </c>
      <c r="L24" s="63">
        <f>AVERAGE(B17:D17)</f>
        <v>28265402.78647257</v>
      </c>
      <c r="M24" s="64">
        <f>L24-(($L24-$Y24)/($Y$1-$L$1))</f>
        <v>27178271.910069779</v>
      </c>
      <c r="N24" s="64">
        <f t="shared" ref="N24:W24" si="10">M24-(($L24-$Y24)/($Y$1-$L$1))</f>
        <v>26091141.033666987</v>
      </c>
      <c r="O24" s="45">
        <f t="shared" si="10"/>
        <v>25004010.157264195</v>
      </c>
      <c r="P24" s="45">
        <f t="shared" si="10"/>
        <v>23916879.280861404</v>
      </c>
      <c r="Q24" s="45">
        <f t="shared" si="10"/>
        <v>22829748.404458612</v>
      </c>
      <c r="R24" s="45">
        <f t="shared" si="10"/>
        <v>21742617.528055821</v>
      </c>
      <c r="S24" s="45">
        <f t="shared" si="10"/>
        <v>20655486.651653029</v>
      </c>
      <c r="T24" s="45">
        <f t="shared" si="10"/>
        <v>19568355.775250237</v>
      </c>
      <c r="U24" s="45">
        <f t="shared" si="10"/>
        <v>18481224.898847446</v>
      </c>
      <c r="V24" s="45">
        <f t="shared" si="10"/>
        <v>17394094.022444654</v>
      </c>
      <c r="W24" s="45">
        <f t="shared" si="10"/>
        <v>16306963.146041863</v>
      </c>
      <c r="X24" s="45">
        <f>W24-(($L24-$Y24)/($Y$1-$L$1))</f>
        <v>15219832.269639071</v>
      </c>
      <c r="Y24" s="65">
        <f>$L24*(100%-Y$23)</f>
        <v>14132701.393236285</v>
      </c>
      <c r="Z24" s="45">
        <f>Y24-(($Y24-$AN24)/($AN$1-$Y$1))</f>
        <v>13378957.31893035</v>
      </c>
      <c r="AA24" s="45">
        <f t="shared" ref="AA24:AM27" si="11">Z24-(($Y24-$AN24)/($AN$1-$Y$1))</f>
        <v>12625213.244624415</v>
      </c>
      <c r="AB24" s="45">
        <f t="shared" si="11"/>
        <v>11871469.170318481</v>
      </c>
      <c r="AC24" s="45">
        <f t="shared" si="11"/>
        <v>11117725.096012546</v>
      </c>
      <c r="AD24" s="45">
        <f t="shared" si="11"/>
        <v>10363981.021706611</v>
      </c>
      <c r="AE24" s="45">
        <f t="shared" si="11"/>
        <v>9610236.9474006761</v>
      </c>
      <c r="AF24" s="45">
        <f t="shared" si="11"/>
        <v>8856492.8730947413</v>
      </c>
      <c r="AG24" s="45">
        <f t="shared" si="11"/>
        <v>8102748.7987888064</v>
      </c>
      <c r="AH24" s="45">
        <f t="shared" si="11"/>
        <v>7349004.7244828716</v>
      </c>
      <c r="AI24" s="45">
        <f t="shared" si="11"/>
        <v>6595260.6501769368</v>
      </c>
      <c r="AJ24" s="45">
        <f t="shared" si="11"/>
        <v>5841516.5758710019</v>
      </c>
      <c r="AK24" s="45">
        <f t="shared" si="11"/>
        <v>5087772.5015650671</v>
      </c>
      <c r="AL24" s="45">
        <f t="shared" si="11"/>
        <v>4334028.4272591323</v>
      </c>
      <c r="AM24" s="45">
        <f t="shared" si="11"/>
        <v>3580284.352953197</v>
      </c>
      <c r="AN24" s="65">
        <f>$L24*(100%-AN$23)</f>
        <v>2826540.2786472565</v>
      </c>
      <c r="AO24" s="35"/>
      <c r="AP24" s="35"/>
      <c r="AQ24" s="35"/>
      <c r="AR24" s="35"/>
      <c r="AS24" s="35"/>
      <c r="AT24" s="35"/>
      <c r="AU24" s="35"/>
      <c r="AV24" s="35"/>
      <c r="AW24" s="35"/>
      <c r="AX24" s="35"/>
    </row>
    <row r="25" spans="1:50" x14ac:dyDescent="0.25">
      <c r="A25" s="33" t="s">
        <v>23</v>
      </c>
      <c r="C25" s="66"/>
      <c r="D25" s="66"/>
      <c r="E25" s="66"/>
      <c r="F25" s="66"/>
      <c r="G25" s="66"/>
      <c r="H25" s="66"/>
      <c r="J25" s="62"/>
      <c r="K25" s="62" t="s">
        <v>28</v>
      </c>
      <c r="L25" s="46">
        <f>AVERAGE(B18:D18)</f>
        <v>29144452.159805905</v>
      </c>
      <c r="M25" s="45">
        <f t="shared" ref="M25:X27" si="12">L25-(($L25-$Y25)/($Y$1-$L$1))</f>
        <v>28023511.692121062</v>
      </c>
      <c r="N25" s="45">
        <f t="shared" si="12"/>
        <v>26902571.22443622</v>
      </c>
      <c r="O25" s="45">
        <f t="shared" si="12"/>
        <v>25781630.756751377</v>
      </c>
      <c r="P25" s="45">
        <f t="shared" si="12"/>
        <v>24660690.289066534</v>
      </c>
      <c r="Q25" s="45">
        <f t="shared" si="12"/>
        <v>23539749.821381692</v>
      </c>
      <c r="R25" s="45">
        <f t="shared" si="12"/>
        <v>22418809.353696849</v>
      </c>
      <c r="S25" s="45">
        <f t="shared" si="12"/>
        <v>21297868.886012007</v>
      </c>
      <c r="T25" s="45">
        <f t="shared" si="12"/>
        <v>20176928.418327164</v>
      </c>
      <c r="U25" s="45">
        <f t="shared" si="12"/>
        <v>19055987.950642321</v>
      </c>
      <c r="V25" s="45">
        <f t="shared" si="12"/>
        <v>17935047.482957479</v>
      </c>
      <c r="W25" s="45">
        <f t="shared" si="12"/>
        <v>16814107.015272636</v>
      </c>
      <c r="X25" s="45">
        <f t="shared" si="12"/>
        <v>15693166.547587793</v>
      </c>
      <c r="Y25" s="65">
        <f>$L25*(100%-Y$23)</f>
        <v>14572226.079902953</v>
      </c>
      <c r="Z25" s="45">
        <f t="shared" ref="Z25:Z27" si="13">Y25-(($Y25-$AN25)/($AN$1-$Y$1))</f>
        <v>13795040.688974796</v>
      </c>
      <c r="AA25" s="45">
        <f t="shared" si="11"/>
        <v>13017855.298046639</v>
      </c>
      <c r="AB25" s="45">
        <f t="shared" si="11"/>
        <v>12240669.907118483</v>
      </c>
      <c r="AC25" s="45">
        <f t="shared" si="11"/>
        <v>11463484.516190326</v>
      </c>
      <c r="AD25" s="45">
        <f t="shared" si="11"/>
        <v>10686299.125262169</v>
      </c>
      <c r="AE25" s="45">
        <f t="shared" si="11"/>
        <v>9909113.7343340125</v>
      </c>
      <c r="AF25" s="45">
        <f t="shared" si="11"/>
        <v>9131928.3434058558</v>
      </c>
      <c r="AG25" s="45">
        <f t="shared" si="11"/>
        <v>8354742.9524776982</v>
      </c>
      <c r="AH25" s="45">
        <f t="shared" si="11"/>
        <v>7577557.5615495406</v>
      </c>
      <c r="AI25" s="45">
        <f t="shared" si="11"/>
        <v>6800372.170621383</v>
      </c>
      <c r="AJ25" s="45">
        <f t="shared" si="11"/>
        <v>6023186.7796932254</v>
      </c>
      <c r="AK25" s="45">
        <f t="shared" si="11"/>
        <v>5246001.3887650678</v>
      </c>
      <c r="AL25" s="45">
        <f t="shared" si="11"/>
        <v>4468815.9978369102</v>
      </c>
      <c r="AM25" s="45">
        <f t="shared" si="11"/>
        <v>3691630.6069087526</v>
      </c>
      <c r="AN25" s="65">
        <f t="shared" ref="AN25:AN27" si="14">$L25*(100%-AN$23)</f>
        <v>2914445.2159805899</v>
      </c>
      <c r="AO25" s="35"/>
      <c r="AP25" s="35"/>
      <c r="AQ25" s="35"/>
      <c r="AR25" s="35"/>
      <c r="AS25" s="35"/>
      <c r="AT25" s="35"/>
      <c r="AU25" s="35"/>
      <c r="AV25" s="35"/>
      <c r="AW25" s="35"/>
      <c r="AX25" s="35"/>
    </row>
    <row r="26" spans="1:50" x14ac:dyDescent="0.25">
      <c r="A26" s="33" t="s">
        <v>24</v>
      </c>
      <c r="C26" s="66"/>
      <c r="D26" s="66"/>
      <c r="E26" s="66"/>
      <c r="F26" s="66"/>
      <c r="G26" s="66"/>
      <c r="H26" s="66"/>
      <c r="J26" s="62"/>
      <c r="K26" s="62" t="s">
        <v>28</v>
      </c>
      <c r="L26" s="46">
        <f>AVERAGE(B19:D19)</f>
        <v>29918925.666472569</v>
      </c>
      <c r="M26" s="45">
        <f t="shared" si="12"/>
        <v>28768197.756223623</v>
      </c>
      <c r="N26" s="45">
        <f t="shared" si="12"/>
        <v>27617469.845974676</v>
      </c>
      <c r="O26" s="45">
        <f t="shared" si="12"/>
        <v>26466741.93572573</v>
      </c>
      <c r="P26" s="45">
        <f t="shared" si="12"/>
        <v>25316014.025476784</v>
      </c>
      <c r="Q26" s="45">
        <f t="shared" si="12"/>
        <v>24165286.115227837</v>
      </c>
      <c r="R26" s="45">
        <f t="shared" si="12"/>
        <v>23014558.204978891</v>
      </c>
      <c r="S26" s="45">
        <f t="shared" si="12"/>
        <v>21863830.294729944</v>
      </c>
      <c r="T26" s="45">
        <f t="shared" si="12"/>
        <v>20713102.384480998</v>
      </c>
      <c r="U26" s="45">
        <f t="shared" si="12"/>
        <v>19562374.474232052</v>
      </c>
      <c r="V26" s="45">
        <f t="shared" si="12"/>
        <v>18411646.563983105</v>
      </c>
      <c r="W26" s="45">
        <f t="shared" si="12"/>
        <v>17260918.653734159</v>
      </c>
      <c r="X26" s="45">
        <f t="shared" si="12"/>
        <v>16110190.743485214</v>
      </c>
      <c r="Y26" s="65">
        <f t="shared" ref="Y26:Y27" si="15">$L26*(100%-Y$23)</f>
        <v>14959462.833236285</v>
      </c>
      <c r="Z26" s="45">
        <f t="shared" si="13"/>
        <v>14161624.815463683</v>
      </c>
      <c r="AA26" s="45">
        <f t="shared" si="11"/>
        <v>13363786.797691081</v>
      </c>
      <c r="AB26" s="45">
        <f t="shared" si="11"/>
        <v>12565948.779918479</v>
      </c>
      <c r="AC26" s="45">
        <f t="shared" si="11"/>
        <v>11768110.762145877</v>
      </c>
      <c r="AD26" s="45">
        <f t="shared" si="11"/>
        <v>10970272.744373275</v>
      </c>
      <c r="AE26" s="45">
        <f t="shared" si="11"/>
        <v>10172434.726600673</v>
      </c>
      <c r="AF26" s="45">
        <f t="shared" si="11"/>
        <v>9374596.7088280711</v>
      </c>
      <c r="AG26" s="45">
        <f t="shared" si="11"/>
        <v>8576758.6910554692</v>
      </c>
      <c r="AH26" s="45">
        <f t="shared" si="11"/>
        <v>7778920.6732828673</v>
      </c>
      <c r="AI26" s="45">
        <f t="shared" si="11"/>
        <v>6981082.6555102654</v>
      </c>
      <c r="AJ26" s="45">
        <f t="shared" si="11"/>
        <v>6183244.6377376635</v>
      </c>
      <c r="AK26" s="45">
        <f t="shared" si="11"/>
        <v>5385406.6199650615</v>
      </c>
      <c r="AL26" s="45">
        <f t="shared" si="11"/>
        <v>4587568.6021924596</v>
      </c>
      <c r="AM26" s="45">
        <f t="shared" si="11"/>
        <v>3789730.5844198577</v>
      </c>
      <c r="AN26" s="65">
        <f t="shared" si="14"/>
        <v>2991892.5666472563</v>
      </c>
      <c r="AO26" s="35"/>
      <c r="AP26" s="35"/>
      <c r="AQ26" s="35"/>
      <c r="AR26" s="35"/>
      <c r="AS26" s="35"/>
      <c r="AT26" s="35"/>
      <c r="AU26" s="35"/>
      <c r="AV26" s="35"/>
      <c r="AW26" s="35"/>
      <c r="AX26" s="35"/>
    </row>
    <row r="27" spans="1:50" x14ac:dyDescent="0.25">
      <c r="A27" s="33" t="s">
        <v>25</v>
      </c>
      <c r="C27" s="66"/>
      <c r="D27" s="66"/>
      <c r="E27" s="66"/>
      <c r="F27" s="66"/>
      <c r="G27" s="66"/>
      <c r="H27" s="66"/>
      <c r="J27" s="62"/>
      <c r="K27" s="62" t="s">
        <v>28</v>
      </c>
      <c r="L27" s="46">
        <f>AVERAGE(B20:D20)</f>
        <v>30329283.123139244</v>
      </c>
      <c r="M27" s="45">
        <f t="shared" si="12"/>
        <v>29162772.233787734</v>
      </c>
      <c r="N27" s="45">
        <f t="shared" si="12"/>
        <v>27996261.344436225</v>
      </c>
      <c r="O27" s="45">
        <f t="shared" si="12"/>
        <v>26829750.455084715</v>
      </c>
      <c r="P27" s="45">
        <f t="shared" si="12"/>
        <v>25663239.565733206</v>
      </c>
      <c r="Q27" s="45">
        <f t="shared" si="12"/>
        <v>24496728.676381696</v>
      </c>
      <c r="R27" s="45">
        <f t="shared" si="12"/>
        <v>23330217.787030187</v>
      </c>
      <c r="S27" s="45">
        <f t="shared" si="12"/>
        <v>22163706.897678677</v>
      </c>
      <c r="T27" s="45">
        <f t="shared" si="12"/>
        <v>20997196.008327167</v>
      </c>
      <c r="U27" s="45">
        <f t="shared" si="12"/>
        <v>19830685.118975658</v>
      </c>
      <c r="V27" s="45">
        <f t="shared" si="12"/>
        <v>18664174.229624148</v>
      </c>
      <c r="W27" s="45">
        <f t="shared" si="12"/>
        <v>17497663.340272639</v>
      </c>
      <c r="X27" s="45">
        <f t="shared" si="12"/>
        <v>16331152.450921129</v>
      </c>
      <c r="Y27" s="67">
        <f t="shared" si="15"/>
        <v>15164641.561569622</v>
      </c>
      <c r="Z27" s="45">
        <f t="shared" si="13"/>
        <v>14355860.678285908</v>
      </c>
      <c r="AA27" s="45">
        <f t="shared" si="11"/>
        <v>13547079.795002194</v>
      </c>
      <c r="AB27" s="45">
        <f t="shared" si="11"/>
        <v>12738298.91171848</v>
      </c>
      <c r="AC27" s="45">
        <f t="shared" si="11"/>
        <v>11929518.028434766</v>
      </c>
      <c r="AD27" s="45">
        <f t="shared" si="11"/>
        <v>11120737.145151053</v>
      </c>
      <c r="AE27" s="45">
        <f t="shared" si="11"/>
        <v>10311956.261867339</v>
      </c>
      <c r="AF27" s="45">
        <f t="shared" si="11"/>
        <v>9503175.378583625</v>
      </c>
      <c r="AG27" s="45">
        <f t="shared" si="11"/>
        <v>8694394.4952999111</v>
      </c>
      <c r="AH27" s="45">
        <f t="shared" si="11"/>
        <v>7885613.6120161982</v>
      </c>
      <c r="AI27" s="45">
        <f t="shared" si="11"/>
        <v>7076832.7287324853</v>
      </c>
      <c r="AJ27" s="45">
        <f t="shared" si="11"/>
        <v>6268051.8454487724</v>
      </c>
      <c r="AK27" s="45">
        <f t="shared" si="11"/>
        <v>5459270.9621650595</v>
      </c>
      <c r="AL27" s="45">
        <f t="shared" si="11"/>
        <v>4650490.0788813466</v>
      </c>
      <c r="AM27" s="45">
        <f t="shared" si="11"/>
        <v>3841709.1955976333</v>
      </c>
      <c r="AN27" s="67">
        <f t="shared" si="14"/>
        <v>3032928.3123139236</v>
      </c>
      <c r="AO27" s="35"/>
      <c r="AP27" s="35"/>
      <c r="AQ27" s="35"/>
      <c r="AR27" s="35"/>
      <c r="AS27" s="35"/>
      <c r="AT27" s="35"/>
      <c r="AU27" s="35"/>
      <c r="AV27" s="35"/>
      <c r="AW27" s="35"/>
      <c r="AX27" s="35"/>
    </row>
    <row r="28" spans="1:50" x14ac:dyDescent="0.25">
      <c r="A28" s="33"/>
      <c r="C28" s="66"/>
      <c r="D28" s="66"/>
      <c r="E28" s="66"/>
      <c r="F28" s="66"/>
      <c r="G28" s="66"/>
      <c r="H28" s="66"/>
      <c r="L28" s="58"/>
      <c r="M28" s="35"/>
      <c r="N28" s="35"/>
      <c r="O28" s="35"/>
      <c r="P28" s="35"/>
      <c r="Q28" s="35"/>
      <c r="R28" s="35"/>
      <c r="S28" s="35"/>
      <c r="T28" s="35"/>
      <c r="U28" s="35"/>
      <c r="V28" s="35"/>
      <c r="W28" s="35"/>
      <c r="X28" s="35"/>
      <c r="Y28" s="68"/>
      <c r="Z28" s="35"/>
      <c r="AA28" s="35"/>
      <c r="AB28" s="35"/>
      <c r="AC28" s="35"/>
      <c r="AD28" s="35"/>
      <c r="AE28" s="35"/>
      <c r="AF28" s="35"/>
      <c r="AG28" s="35"/>
      <c r="AH28" s="35"/>
      <c r="AI28" s="35"/>
      <c r="AJ28" s="35"/>
      <c r="AK28" s="35"/>
      <c r="AL28" s="35"/>
      <c r="AM28" s="35"/>
      <c r="AN28" s="68"/>
      <c r="AO28" s="35"/>
      <c r="AP28" s="35"/>
      <c r="AQ28" s="35"/>
      <c r="AR28" s="35"/>
      <c r="AS28" s="35"/>
      <c r="AT28" s="35"/>
      <c r="AU28" s="35"/>
      <c r="AV28" s="35"/>
      <c r="AW28" s="35"/>
      <c r="AX28" s="35"/>
    </row>
    <row r="29" spans="1:50" x14ac:dyDescent="0.25">
      <c r="A29" s="59" t="s">
        <v>29</v>
      </c>
      <c r="C29" s="66"/>
      <c r="D29" s="66"/>
      <c r="E29" s="66"/>
      <c r="F29" s="66"/>
      <c r="G29" s="66"/>
      <c r="H29" s="66"/>
      <c r="L29" s="58"/>
      <c r="M29" s="35"/>
      <c r="N29" s="35"/>
      <c r="O29" s="35"/>
      <c r="P29" s="35"/>
      <c r="Q29" s="35"/>
      <c r="R29" s="35"/>
      <c r="S29" s="35"/>
      <c r="T29" s="35"/>
      <c r="U29" s="35"/>
      <c r="V29" s="35"/>
      <c r="W29" s="35"/>
      <c r="X29" s="35"/>
      <c r="Y29" s="68"/>
      <c r="Z29" s="35"/>
      <c r="AA29" s="35"/>
      <c r="AB29" s="35"/>
      <c r="AC29" s="35"/>
      <c r="AD29" s="35"/>
      <c r="AE29" s="35"/>
      <c r="AF29" s="35"/>
      <c r="AG29" s="35"/>
      <c r="AH29" s="35"/>
      <c r="AI29" s="35"/>
      <c r="AJ29" s="35"/>
      <c r="AK29" s="35"/>
      <c r="AL29" s="35"/>
      <c r="AM29" s="35"/>
      <c r="AN29" s="68"/>
      <c r="AO29" s="35"/>
      <c r="AP29" s="35"/>
      <c r="AQ29" s="35"/>
      <c r="AR29" s="35"/>
      <c r="AS29" s="35"/>
      <c r="AT29" s="35"/>
      <c r="AU29" s="35"/>
      <c r="AV29" s="35"/>
      <c r="AW29" s="35"/>
      <c r="AX29" s="35"/>
    </row>
    <row r="30" spans="1:50" x14ac:dyDescent="0.25">
      <c r="A30" s="59"/>
      <c r="C30" s="66"/>
      <c r="D30" s="66"/>
      <c r="E30" s="66"/>
      <c r="F30" s="66"/>
      <c r="G30" s="66"/>
      <c r="H30" s="66"/>
      <c r="L30" s="58"/>
      <c r="M30" s="35"/>
      <c r="N30" s="35"/>
      <c r="O30" s="35"/>
      <c r="P30" s="35"/>
      <c r="Q30" s="35"/>
      <c r="R30" s="35"/>
      <c r="S30" s="35"/>
      <c r="T30" s="35"/>
      <c r="U30" s="35"/>
      <c r="V30" s="35"/>
      <c r="W30" s="35"/>
      <c r="X30" s="35"/>
      <c r="Y30" s="68"/>
      <c r="Z30" s="35"/>
      <c r="AA30" s="35"/>
      <c r="AB30" s="35"/>
      <c r="AC30" s="35"/>
      <c r="AD30" s="35"/>
      <c r="AE30" s="35"/>
      <c r="AF30" s="35"/>
      <c r="AG30" s="35"/>
      <c r="AH30" s="35"/>
      <c r="AI30" s="35"/>
      <c r="AJ30" s="35"/>
      <c r="AK30" s="35"/>
      <c r="AL30" s="35"/>
      <c r="AM30" s="35"/>
      <c r="AN30" s="68"/>
      <c r="AO30" s="35"/>
      <c r="AP30" s="35"/>
      <c r="AQ30" s="35"/>
      <c r="AR30" s="35"/>
      <c r="AS30" s="35"/>
      <c r="AT30" s="35"/>
      <c r="AU30" s="35"/>
      <c r="AV30" s="35"/>
      <c r="AW30" s="35"/>
      <c r="AX30" s="35"/>
    </row>
    <row r="31" spans="1:50" x14ac:dyDescent="0.25">
      <c r="A31" s="33" t="s">
        <v>30</v>
      </c>
      <c r="C31" s="66"/>
      <c r="D31" s="66"/>
      <c r="E31" s="66"/>
      <c r="F31" s="66"/>
      <c r="G31" s="66"/>
      <c r="H31" s="66"/>
      <c r="L31" s="58"/>
      <c r="M31" s="69">
        <f t="shared" ref="M31:AN31" si="16">(M24-L24)/L24</f>
        <v>-3.8461538461538478E-2</v>
      </c>
      <c r="N31" s="69">
        <f t="shared" si="16"/>
        <v>-4.0000000000000015E-2</v>
      </c>
      <c r="O31" s="69">
        <f t="shared" si="16"/>
        <v>-4.1666666666666685E-2</v>
      </c>
      <c r="P31" s="69">
        <f t="shared" si="16"/>
        <v>-4.3478260869565237E-2</v>
      </c>
      <c r="Q31" s="69">
        <f t="shared" si="16"/>
        <v>-4.5454545454545477E-2</v>
      </c>
      <c r="R31" s="69">
        <f t="shared" si="16"/>
        <v>-4.7619047619047644E-2</v>
      </c>
      <c r="S31" s="69">
        <f t="shared" si="16"/>
        <v>-5.0000000000000024E-2</v>
      </c>
      <c r="T31" s="69">
        <f t="shared" si="16"/>
        <v>-5.2631578947368453E-2</v>
      </c>
      <c r="U31" s="69">
        <f t="shared" si="16"/>
        <v>-5.5555555555555587E-2</v>
      </c>
      <c r="V31" s="69">
        <f t="shared" si="16"/>
        <v>-5.882352941176474E-2</v>
      </c>
      <c r="W31" s="69">
        <f t="shared" si="16"/>
        <v>-6.2500000000000042E-2</v>
      </c>
      <c r="X31" s="69">
        <f t="shared" si="16"/>
        <v>-6.6666666666666707E-2</v>
      </c>
      <c r="Y31" s="69">
        <f t="shared" si="16"/>
        <v>-7.1428571428571119E-2</v>
      </c>
      <c r="Z31" s="69">
        <f t="shared" si="16"/>
        <v>-5.3333333333333309E-2</v>
      </c>
      <c r="AA31" s="69">
        <f t="shared" si="16"/>
        <v>-5.6338028169014058E-2</v>
      </c>
      <c r="AB31" s="69">
        <f t="shared" si="16"/>
        <v>-5.9701492537313397E-2</v>
      </c>
      <c r="AC31" s="69">
        <f t="shared" si="16"/>
        <v>-6.3492063492063461E-2</v>
      </c>
      <c r="AD31" s="69">
        <f t="shared" si="16"/>
        <v>-6.7796610169491484E-2</v>
      </c>
      <c r="AE31" s="69">
        <f t="shared" si="16"/>
        <v>-7.2727272727272682E-2</v>
      </c>
      <c r="AF31" s="69">
        <f t="shared" si="16"/>
        <v>-7.8431372549019551E-2</v>
      </c>
      <c r="AG31" s="69">
        <f t="shared" si="16"/>
        <v>-8.5106382978723333E-2</v>
      </c>
      <c r="AH31" s="69">
        <f t="shared" si="16"/>
        <v>-9.3023255813953404E-2</v>
      </c>
      <c r="AI31" s="69">
        <f t="shared" si="16"/>
        <v>-0.10256410256410246</v>
      </c>
      <c r="AJ31" s="69">
        <f t="shared" si="16"/>
        <v>-0.11428571428571417</v>
      </c>
      <c r="AK31" s="69">
        <f t="shared" si="16"/>
        <v>-0.12903225806451599</v>
      </c>
      <c r="AL31" s="69">
        <f t="shared" si="16"/>
        <v>-0.14814814814814795</v>
      </c>
      <c r="AM31" s="69">
        <f t="shared" si="16"/>
        <v>-0.1739130434782607</v>
      </c>
      <c r="AN31" s="69">
        <f t="shared" si="16"/>
        <v>-0.21052631578947487</v>
      </c>
      <c r="AO31" s="35"/>
      <c r="AP31" s="35"/>
      <c r="AQ31" s="35"/>
      <c r="AR31" s="35"/>
      <c r="AS31" s="35"/>
      <c r="AT31" s="35"/>
      <c r="AU31" s="35"/>
      <c r="AV31" s="35"/>
      <c r="AW31" s="35"/>
      <c r="AX31" s="35"/>
    </row>
    <row r="32" spans="1:50" x14ac:dyDescent="0.25">
      <c r="A32" s="59" t="s">
        <v>31</v>
      </c>
      <c r="C32" s="66"/>
      <c r="D32" s="66"/>
      <c r="E32" s="66"/>
      <c r="F32" s="66"/>
      <c r="G32" s="66"/>
      <c r="H32" s="66"/>
      <c r="L32" s="58"/>
      <c r="M32" s="35"/>
      <c r="N32" s="35"/>
      <c r="O32" s="35"/>
      <c r="P32" s="35"/>
      <c r="Q32" s="35"/>
      <c r="R32" s="35"/>
      <c r="S32" s="35"/>
      <c r="T32" s="35"/>
      <c r="U32" s="35"/>
      <c r="V32" s="35"/>
      <c r="W32" s="35"/>
      <c r="X32" s="35"/>
      <c r="Y32" s="68"/>
      <c r="Z32" s="35"/>
      <c r="AA32" s="35"/>
      <c r="AB32" s="35"/>
      <c r="AC32" s="35"/>
      <c r="AD32" s="35"/>
      <c r="AE32" s="35"/>
      <c r="AF32" s="35"/>
      <c r="AG32" s="35"/>
      <c r="AH32" s="35"/>
      <c r="AI32" s="35"/>
      <c r="AJ32" s="35"/>
      <c r="AK32" s="35"/>
      <c r="AL32" s="35"/>
      <c r="AM32" s="35"/>
      <c r="AN32" s="68"/>
      <c r="AO32" s="35"/>
      <c r="AP32" s="35"/>
      <c r="AQ32" s="35"/>
      <c r="AR32" s="35"/>
      <c r="AS32" s="35"/>
      <c r="AT32" s="35"/>
      <c r="AU32" s="35"/>
      <c r="AV32" s="35"/>
      <c r="AW32" s="35"/>
      <c r="AX32" s="35"/>
    </row>
    <row r="33" spans="1:50" x14ac:dyDescent="0.25">
      <c r="A33" s="38" t="s">
        <v>32</v>
      </c>
      <c r="B33" s="39"/>
      <c r="C33" s="39"/>
      <c r="D33" s="39"/>
      <c r="E33" s="39"/>
      <c r="F33" s="39"/>
      <c r="G33" s="39"/>
      <c r="H33" s="39"/>
      <c r="I33" s="60"/>
      <c r="J33" s="60"/>
      <c r="K33" s="60"/>
      <c r="L33" s="60"/>
      <c r="M33" s="70"/>
      <c r="N33" s="41"/>
      <c r="O33" s="41"/>
      <c r="P33" s="41"/>
      <c r="Q33" s="41"/>
      <c r="R33" s="41"/>
      <c r="S33" s="41"/>
      <c r="T33" s="41"/>
      <c r="U33" s="41"/>
      <c r="V33" s="41"/>
      <c r="W33" s="41"/>
      <c r="X33" s="41"/>
      <c r="Y33" s="71"/>
      <c r="Z33" s="72"/>
      <c r="AA33" s="72"/>
      <c r="AB33" s="72"/>
      <c r="AC33" s="72"/>
      <c r="AD33" s="72"/>
      <c r="AE33" s="72"/>
      <c r="AF33" s="72"/>
      <c r="AG33" s="72"/>
      <c r="AH33" s="72"/>
      <c r="AI33" s="72"/>
      <c r="AJ33" s="72"/>
      <c r="AK33" s="72"/>
      <c r="AL33" s="72"/>
      <c r="AM33" s="72"/>
      <c r="AN33" s="72"/>
      <c r="AO33" s="35"/>
      <c r="AP33" s="73"/>
      <c r="AQ33" s="35"/>
      <c r="AS33" s="74"/>
      <c r="AT33" s="35"/>
      <c r="AU33" s="35"/>
      <c r="AV33" s="35"/>
      <c r="AW33" s="35"/>
      <c r="AX33" s="35"/>
    </row>
    <row r="34" spans="1:50" x14ac:dyDescent="0.25">
      <c r="A34" s="51" t="s">
        <v>33</v>
      </c>
      <c r="J34" s="62"/>
      <c r="K34" s="62" t="s">
        <v>34</v>
      </c>
      <c r="L34" s="75">
        <f>L25-L24</f>
        <v>879049.37333333492</v>
      </c>
      <c r="M34" s="49"/>
      <c r="N34" s="76"/>
      <c r="O34" s="77">
        <f>O24+$L34</f>
        <v>25883059.53059753</v>
      </c>
      <c r="P34" s="78">
        <f>O34-(($O34-$Y34)/($Y$1-$O$1))</f>
        <v>24751976.185528073</v>
      </c>
      <c r="Q34" s="78">
        <f t="shared" ref="Q34:X34" si="17">P34-(($O34-$Y34)/($Y$1-$O$1))</f>
        <v>23620892.840458617</v>
      </c>
      <c r="R34" s="78">
        <f t="shared" si="17"/>
        <v>22489809.49538916</v>
      </c>
      <c r="S34" s="78">
        <f t="shared" si="17"/>
        <v>21358726.150319703</v>
      </c>
      <c r="T34" s="78">
        <f t="shared" si="17"/>
        <v>20227642.805250246</v>
      </c>
      <c r="U34" s="78">
        <f t="shared" si="17"/>
        <v>19096559.460180789</v>
      </c>
      <c r="V34" s="78">
        <f t="shared" si="17"/>
        <v>17965476.115111332</v>
      </c>
      <c r="W34" s="78">
        <f t="shared" si="17"/>
        <v>16834392.770041876</v>
      </c>
      <c r="X34" s="78">
        <f t="shared" si="17"/>
        <v>15703309.424972419</v>
      </c>
      <c r="Y34" s="65">
        <f>Y25</f>
        <v>14572226.079902953</v>
      </c>
      <c r="Z34" s="79"/>
      <c r="AA34" s="79"/>
      <c r="AB34" s="79"/>
      <c r="AC34" s="79"/>
      <c r="AD34" s="79"/>
      <c r="AE34" s="79"/>
      <c r="AF34" s="79"/>
      <c r="AG34" s="79"/>
      <c r="AH34" s="79"/>
      <c r="AI34" s="79"/>
      <c r="AJ34" s="79"/>
      <c r="AK34" s="79"/>
      <c r="AL34" s="79"/>
      <c r="AM34" s="79"/>
      <c r="AN34" s="79"/>
      <c r="AO34" s="35"/>
      <c r="AP34" s="35"/>
      <c r="AQ34" s="35"/>
      <c r="AR34" s="35"/>
      <c r="AS34" s="35"/>
      <c r="AT34" s="35"/>
      <c r="AU34" s="35"/>
      <c r="AV34" s="35"/>
      <c r="AW34" s="35"/>
      <c r="AX34" s="35"/>
    </row>
    <row r="35" spans="1:50" x14ac:dyDescent="0.25">
      <c r="A35" s="51" t="s">
        <v>35</v>
      </c>
      <c r="J35" s="62"/>
      <c r="K35" s="62" t="s">
        <v>36</v>
      </c>
      <c r="L35" s="75">
        <f>L26-L25</f>
        <v>774473.50666666403</v>
      </c>
      <c r="M35" s="49"/>
      <c r="N35" s="76"/>
      <c r="O35" s="76"/>
      <c r="P35" s="76"/>
      <c r="Q35" s="76"/>
      <c r="R35" s="80">
        <f>R34+$L35</f>
        <v>23264283.002055824</v>
      </c>
      <c r="S35" s="78">
        <f>R35-(($R35-$Y35)/($Y$1-$R$1))</f>
        <v>22077880.120795891</v>
      </c>
      <c r="T35" s="78">
        <f t="shared" ref="T35:X35" si="18">S35-(($R35-$Y35)/($Y$1-$R$1))</f>
        <v>20891477.239535958</v>
      </c>
      <c r="U35" s="78">
        <f t="shared" si="18"/>
        <v>19705074.358276024</v>
      </c>
      <c r="V35" s="78">
        <f t="shared" si="18"/>
        <v>18518671.477016091</v>
      </c>
      <c r="W35" s="78">
        <f t="shared" si="18"/>
        <v>17332268.595756158</v>
      </c>
      <c r="X35" s="78">
        <f t="shared" si="18"/>
        <v>16145865.714496223</v>
      </c>
      <c r="Y35" s="65">
        <f>Y26</f>
        <v>14959462.833236285</v>
      </c>
      <c r="Z35" s="79"/>
      <c r="AA35" s="79"/>
      <c r="AB35" s="79"/>
      <c r="AC35" s="79"/>
      <c r="AD35" s="79"/>
      <c r="AE35" s="79"/>
      <c r="AF35" s="79"/>
      <c r="AG35" s="79"/>
      <c r="AH35" s="79"/>
      <c r="AI35" s="79"/>
      <c r="AJ35" s="79"/>
      <c r="AK35" s="79"/>
      <c r="AL35" s="79"/>
      <c r="AM35" s="79"/>
      <c r="AN35" s="79"/>
      <c r="AO35" s="35"/>
      <c r="AP35" s="35"/>
      <c r="AQ35" s="35"/>
      <c r="AR35" s="35"/>
      <c r="AS35" s="35"/>
      <c r="AT35" s="35"/>
      <c r="AU35" s="35"/>
      <c r="AV35" s="35"/>
      <c r="AW35" s="35"/>
      <c r="AX35" s="35"/>
    </row>
    <row r="36" spans="1:50" x14ac:dyDescent="0.25">
      <c r="A36" s="51" t="s">
        <v>37</v>
      </c>
      <c r="J36" s="62"/>
      <c r="K36" s="62" t="s">
        <v>38</v>
      </c>
      <c r="L36" s="75">
        <f>L27-L26</f>
        <v>410357.45666667446</v>
      </c>
      <c r="M36" s="49"/>
      <c r="N36" s="76"/>
      <c r="O36" s="76"/>
      <c r="P36" s="76"/>
      <c r="Q36" s="76"/>
      <c r="R36" s="76"/>
      <c r="S36" s="76"/>
      <c r="T36" s="76"/>
      <c r="U36" s="81">
        <f>U35+$L36</f>
        <v>20115431.814942699</v>
      </c>
      <c r="V36" s="78">
        <f>U36-(($U36-$Y36)/($Y$1-$U$1))</f>
        <v>18877734.251599431</v>
      </c>
      <c r="W36" s="78">
        <f t="shared" ref="W36:X36" si="19">V36-(($U36-$Y36)/($Y$1-$U$1))</f>
        <v>17640036.688256163</v>
      </c>
      <c r="X36" s="78">
        <f t="shared" si="19"/>
        <v>16402339.124912893</v>
      </c>
      <c r="Y36" s="67">
        <f>Y27</f>
        <v>15164641.561569622</v>
      </c>
      <c r="Z36" s="79"/>
      <c r="AA36" s="79"/>
      <c r="AB36" s="79"/>
      <c r="AC36" s="79"/>
      <c r="AD36" s="79"/>
      <c r="AE36" s="79"/>
      <c r="AF36" s="79"/>
      <c r="AG36" s="79"/>
      <c r="AH36" s="79"/>
      <c r="AI36" s="79"/>
      <c r="AJ36" s="79"/>
      <c r="AK36" s="79"/>
      <c r="AL36" s="79"/>
      <c r="AM36" s="79"/>
      <c r="AN36" s="79"/>
      <c r="AO36" s="79"/>
      <c r="AP36" s="35"/>
      <c r="AQ36" s="35"/>
      <c r="AR36" s="35"/>
      <c r="AS36" s="35"/>
      <c r="AT36" s="35"/>
      <c r="AU36" s="35"/>
      <c r="AV36" s="35"/>
      <c r="AW36" s="35"/>
      <c r="AX36" s="35"/>
    </row>
    <row r="37" spans="1:50" x14ac:dyDescent="0.25">
      <c r="A37" s="51"/>
      <c r="J37" s="62"/>
      <c r="K37" s="62"/>
      <c r="L37" s="82"/>
      <c r="M37" s="49"/>
      <c r="N37" s="76"/>
      <c r="O37" s="76"/>
      <c r="P37" s="76"/>
      <c r="Q37" s="76"/>
      <c r="R37" s="76"/>
      <c r="S37" s="76"/>
      <c r="T37" s="76"/>
      <c r="U37" s="83"/>
      <c r="V37" s="78"/>
      <c r="W37" s="78"/>
      <c r="X37" s="78"/>
      <c r="Y37" s="65"/>
      <c r="Z37" s="84"/>
      <c r="AA37" s="84"/>
      <c r="AB37" s="84"/>
      <c r="AC37" s="84"/>
      <c r="AD37" s="84"/>
      <c r="AE37" s="84"/>
      <c r="AF37" s="84"/>
      <c r="AG37" s="84"/>
      <c r="AH37" s="84"/>
      <c r="AI37" s="84"/>
      <c r="AJ37" s="84"/>
      <c r="AK37" s="84"/>
      <c r="AL37" s="84"/>
      <c r="AM37" s="84"/>
      <c r="AN37" s="84"/>
      <c r="AO37" s="84"/>
      <c r="AP37" s="35"/>
      <c r="AQ37" s="35"/>
      <c r="AR37" s="35"/>
      <c r="AS37" s="35"/>
      <c r="AT37" s="35"/>
      <c r="AU37" s="35"/>
      <c r="AV37" s="35"/>
      <c r="AW37" s="35"/>
      <c r="AX37" s="35"/>
    </row>
    <row r="38" spans="1:50" x14ac:dyDescent="0.25">
      <c r="A38" s="59" t="s">
        <v>39</v>
      </c>
      <c r="B38" s="35"/>
      <c r="C38" s="35"/>
      <c r="D38" s="35"/>
      <c r="E38" s="35"/>
      <c r="F38" s="35"/>
      <c r="G38" s="35"/>
      <c r="H38" s="35"/>
      <c r="I38" s="35"/>
      <c r="J38" s="35"/>
      <c r="K38" s="35"/>
      <c r="L38" s="35"/>
      <c r="M38" s="79"/>
      <c r="N38" s="79"/>
      <c r="O38" s="79"/>
      <c r="P38" s="79"/>
      <c r="Q38" s="79"/>
      <c r="R38" s="79"/>
      <c r="S38" s="79"/>
      <c r="T38" s="79"/>
      <c r="U38" s="79"/>
      <c r="V38" s="79"/>
      <c r="W38" s="79"/>
      <c r="X38" s="79"/>
      <c r="Y38" s="85"/>
      <c r="Z38" s="79"/>
      <c r="AA38" s="79"/>
      <c r="AB38" s="79"/>
      <c r="AC38" s="79"/>
      <c r="AD38" s="79"/>
      <c r="AE38" s="79"/>
      <c r="AF38" s="79"/>
      <c r="AG38" s="79"/>
      <c r="AH38" s="79"/>
      <c r="AI38" s="79"/>
      <c r="AJ38" s="79"/>
      <c r="AK38" s="79"/>
      <c r="AL38" s="79"/>
      <c r="AM38" s="79"/>
      <c r="AN38" s="79"/>
      <c r="AO38" s="79"/>
      <c r="AP38" s="35"/>
      <c r="AQ38" s="35"/>
      <c r="AR38" s="35"/>
      <c r="AS38" s="35"/>
      <c r="AT38" s="35"/>
      <c r="AU38" s="35"/>
      <c r="AV38" s="35"/>
      <c r="AW38" s="35"/>
      <c r="AX38" s="35"/>
    </row>
    <row r="39" spans="1:50" x14ac:dyDescent="0.25">
      <c r="A39" s="38" t="s">
        <v>40</v>
      </c>
      <c r="B39" s="39"/>
      <c r="C39" s="39"/>
      <c r="D39" s="39"/>
      <c r="E39" s="39"/>
      <c r="F39" s="39"/>
      <c r="G39" s="39"/>
      <c r="H39" s="39"/>
      <c r="I39" s="39"/>
      <c r="J39" s="39"/>
      <c r="K39" s="39"/>
      <c r="L39" s="39"/>
      <c r="M39" s="72"/>
      <c r="N39" s="72"/>
      <c r="O39" s="72"/>
      <c r="P39" s="72"/>
      <c r="Q39" s="72"/>
      <c r="R39" s="72"/>
      <c r="S39" s="72"/>
      <c r="T39" s="72"/>
      <c r="U39" s="72"/>
      <c r="V39" s="72"/>
      <c r="W39" s="72"/>
      <c r="X39" s="72"/>
      <c r="Y39" s="86"/>
      <c r="Z39" s="72"/>
      <c r="AA39" s="72"/>
      <c r="AB39" s="72"/>
      <c r="AC39" s="72"/>
      <c r="AD39" s="72"/>
      <c r="AE39" s="72"/>
      <c r="AF39" s="72"/>
      <c r="AG39" s="72"/>
      <c r="AH39" s="72"/>
      <c r="AI39" s="72"/>
      <c r="AJ39" s="72"/>
      <c r="AK39" s="72"/>
      <c r="AL39" s="72"/>
      <c r="AM39" s="72"/>
      <c r="AN39" s="86"/>
      <c r="AO39" s="35"/>
      <c r="AP39" s="35"/>
      <c r="AQ39" s="35"/>
      <c r="AR39" s="35"/>
      <c r="AS39" s="35"/>
      <c r="AT39" s="35"/>
      <c r="AU39" s="35"/>
      <c r="AV39" s="35"/>
      <c r="AW39" s="35"/>
      <c r="AX39" s="35"/>
    </row>
    <row r="40" spans="1:50" x14ac:dyDescent="0.25">
      <c r="A40" s="87" t="s">
        <v>41</v>
      </c>
      <c r="B40" s="35"/>
      <c r="C40" s="35"/>
      <c r="D40" s="35"/>
      <c r="E40" s="35"/>
      <c r="F40" s="35"/>
      <c r="G40" s="35"/>
      <c r="H40" s="35"/>
      <c r="I40" s="35"/>
      <c r="J40" s="35"/>
      <c r="K40" s="35"/>
      <c r="L40" s="88">
        <f>L24</f>
        <v>28265402.78647257</v>
      </c>
      <c r="M40" s="88">
        <f>M24</f>
        <v>27178271.910069779</v>
      </c>
      <c r="N40" s="88">
        <f>N24</f>
        <v>26091141.033666987</v>
      </c>
      <c r="O40" s="89">
        <f>O34</f>
        <v>25883059.53059753</v>
      </c>
      <c r="P40" s="89">
        <f>P34</f>
        <v>24751976.185528073</v>
      </c>
      <c r="Q40" s="89">
        <f>Q34</f>
        <v>23620892.840458617</v>
      </c>
      <c r="R40" s="90">
        <f>R35</f>
        <v>23264283.002055824</v>
      </c>
      <c r="S40" s="90">
        <f>S35</f>
        <v>22077880.120795891</v>
      </c>
      <c r="T40" s="90">
        <f>T35</f>
        <v>20891477.239535958</v>
      </c>
      <c r="U40" s="91">
        <f>U36</f>
        <v>20115431.814942699</v>
      </c>
      <c r="V40" s="91">
        <f>V36</f>
        <v>18877734.251599431</v>
      </c>
      <c r="W40" s="91">
        <f>W36</f>
        <v>17640036.688256163</v>
      </c>
      <c r="X40" s="91">
        <f>X36</f>
        <v>16402339.124912893</v>
      </c>
      <c r="Y40" s="92">
        <f>Y36</f>
        <v>15164641.561569622</v>
      </c>
      <c r="Z40" s="78">
        <f t="shared" ref="Z40:AM40" si="20">Y40-(($Y40-$AN40)/($AN$1-$Y$1))</f>
        <v>14355860.678285908</v>
      </c>
      <c r="AA40" s="78">
        <f t="shared" si="20"/>
        <v>13547079.795002194</v>
      </c>
      <c r="AB40" s="78">
        <f t="shared" si="20"/>
        <v>12738298.91171848</v>
      </c>
      <c r="AC40" s="78">
        <f t="shared" si="20"/>
        <v>11929518.028434766</v>
      </c>
      <c r="AD40" s="78">
        <f t="shared" si="20"/>
        <v>11120737.145151053</v>
      </c>
      <c r="AE40" s="78">
        <f t="shared" si="20"/>
        <v>10311956.261867339</v>
      </c>
      <c r="AF40" s="78">
        <f t="shared" si="20"/>
        <v>9503175.378583625</v>
      </c>
      <c r="AG40" s="78">
        <f t="shared" si="20"/>
        <v>8694394.4952999111</v>
      </c>
      <c r="AH40" s="78">
        <f t="shared" si="20"/>
        <v>7885613.6120161982</v>
      </c>
      <c r="AI40" s="78">
        <f t="shared" si="20"/>
        <v>7076832.7287324853</v>
      </c>
      <c r="AJ40" s="78">
        <f t="shared" si="20"/>
        <v>6268051.8454487724</v>
      </c>
      <c r="AK40" s="78">
        <f t="shared" si="20"/>
        <v>5459270.9621650595</v>
      </c>
      <c r="AL40" s="78">
        <f t="shared" si="20"/>
        <v>4650490.0788813466</v>
      </c>
      <c r="AM40" s="78">
        <f t="shared" si="20"/>
        <v>3841709.1955976333</v>
      </c>
      <c r="AN40" s="92">
        <f>AN27</f>
        <v>3032928.3123139236</v>
      </c>
      <c r="AO40" s="35"/>
      <c r="AP40" s="35"/>
      <c r="AQ40" s="35"/>
      <c r="AR40" s="35"/>
      <c r="AS40" s="35"/>
      <c r="AT40" s="35"/>
      <c r="AU40" s="35"/>
      <c r="AV40" s="35"/>
      <c r="AW40" s="35"/>
      <c r="AX40" s="35"/>
    </row>
    <row r="41" spans="1:50" x14ac:dyDescent="0.25">
      <c r="A41" s="59" t="s">
        <v>42</v>
      </c>
      <c r="B41" s="35"/>
      <c r="C41" s="35"/>
      <c r="D41" s="35"/>
      <c r="E41" s="35"/>
      <c r="F41" s="35"/>
      <c r="G41" s="35"/>
      <c r="H41" s="35"/>
      <c r="I41" s="35"/>
      <c r="J41" s="35"/>
      <c r="K41" s="35"/>
      <c r="L41" s="93"/>
      <c r="M41" s="69">
        <f>(M40-L40)/L40</f>
        <v>-3.8461538461538478E-2</v>
      </c>
      <c r="N41" s="69">
        <f t="shared" ref="N41:AN41" si="21">(N40-M40)/M40</f>
        <v>-4.0000000000000015E-2</v>
      </c>
      <c r="O41" s="69">
        <f t="shared" si="21"/>
        <v>-7.9751783488869431E-3</v>
      </c>
      <c r="P41" s="69">
        <f t="shared" si="21"/>
        <v>-4.369975441784045E-2</v>
      </c>
      <c r="Q41" s="69">
        <f t="shared" si="21"/>
        <v>-4.5696688482222116E-2</v>
      </c>
      <c r="R41" s="69">
        <f t="shared" si="21"/>
        <v>-1.5097220956524562E-2</v>
      </c>
      <c r="S41" s="69">
        <f t="shared" si="21"/>
        <v>-5.0996752453324815E-2</v>
      </c>
      <c r="T41" s="69">
        <f t="shared" si="21"/>
        <v>-5.3737173803313693E-2</v>
      </c>
      <c r="U41" s="69">
        <f t="shared" si="21"/>
        <v>-3.7146507913027607E-2</v>
      </c>
      <c r="V41" s="69">
        <f t="shared" si="21"/>
        <v>-6.1529753610551241E-2</v>
      </c>
      <c r="W41" s="69">
        <f t="shared" si="21"/>
        <v>-6.5563883188916219E-2</v>
      </c>
      <c r="X41" s="69">
        <f t="shared" si="21"/>
        <v>-7.0164115030852833E-2</v>
      </c>
      <c r="Y41" s="69">
        <f t="shared" si="21"/>
        <v>-7.5458600990841576E-2</v>
      </c>
      <c r="Z41" s="69">
        <f t="shared" si="21"/>
        <v>-5.3333333333333378E-2</v>
      </c>
      <c r="AA41" s="69">
        <f t="shared" si="21"/>
        <v>-5.6338028169014134E-2</v>
      </c>
      <c r="AB41" s="69">
        <f t="shared" si="21"/>
        <v>-5.9701492537313487E-2</v>
      </c>
      <c r="AC41" s="69">
        <f t="shared" si="21"/>
        <v>-6.3492063492063558E-2</v>
      </c>
      <c r="AD41" s="69">
        <f t="shared" si="21"/>
        <v>-6.7796610169491595E-2</v>
      </c>
      <c r="AE41" s="69">
        <f t="shared" si="21"/>
        <v>-7.2727272727272807E-2</v>
      </c>
      <c r="AF41" s="69">
        <f t="shared" si="21"/>
        <v>-7.8431372549019704E-2</v>
      </c>
      <c r="AG41" s="69">
        <f t="shared" si="21"/>
        <v>-8.5106382978723513E-2</v>
      </c>
      <c r="AH41" s="69">
        <f t="shared" si="21"/>
        <v>-9.3023255813953515E-2</v>
      </c>
      <c r="AI41" s="69">
        <f t="shared" si="21"/>
        <v>-0.1025641025641026</v>
      </c>
      <c r="AJ41" s="69">
        <f t="shared" si="21"/>
        <v>-0.11428571428571432</v>
      </c>
      <c r="AK41" s="69">
        <f t="shared" si="21"/>
        <v>-0.12903225806451618</v>
      </c>
      <c r="AL41" s="69">
        <f t="shared" si="21"/>
        <v>-0.14814814814814822</v>
      </c>
      <c r="AM41" s="69">
        <f t="shared" si="21"/>
        <v>-0.17391304347826106</v>
      </c>
      <c r="AN41" s="69">
        <f t="shared" si="21"/>
        <v>-0.21052631578947301</v>
      </c>
      <c r="AO41" s="35"/>
      <c r="AP41" s="35"/>
      <c r="AQ41" s="35"/>
      <c r="AR41" s="35"/>
      <c r="AS41" s="35"/>
      <c r="AT41" s="35"/>
      <c r="AU41" s="35"/>
      <c r="AV41" s="35"/>
      <c r="AW41" s="35"/>
      <c r="AX41" s="35"/>
    </row>
    <row r="42" spans="1:50" x14ac:dyDescent="0.25">
      <c r="A42" s="59" t="s">
        <v>43</v>
      </c>
      <c r="B42" s="35"/>
      <c r="C42" s="35"/>
      <c r="D42" s="35"/>
      <c r="E42" s="35"/>
      <c r="F42" s="35"/>
      <c r="G42" s="35"/>
      <c r="H42" s="35"/>
      <c r="I42" s="35"/>
      <c r="J42" s="35"/>
      <c r="K42" s="35"/>
      <c r="L42" s="93"/>
      <c r="M42" s="69">
        <f>(M40-$L40)/$L40</f>
        <v>-3.8461538461538478E-2</v>
      </c>
      <c r="N42" s="69">
        <f t="shared" ref="N42:AN42" si="22">(N40-$L40)/$L40</f>
        <v>-7.6923076923076955E-2</v>
      </c>
      <c r="O42" s="69">
        <f t="shared" si="22"/>
        <v>-8.4284780014357213E-2</v>
      </c>
      <c r="P42" s="69">
        <f t="shared" si="22"/>
        <v>-0.12430131024440855</v>
      </c>
      <c r="Q42" s="69">
        <f t="shared" si="22"/>
        <v>-0.16431784047445988</v>
      </c>
      <c r="R42" s="69">
        <f t="shared" si="22"/>
        <v>-0.17693431868624257</v>
      </c>
      <c r="S42" s="69">
        <f t="shared" si="22"/>
        <v>-0.2189079954890274</v>
      </c>
      <c r="T42" s="69">
        <f t="shared" si="22"/>
        <v>-0.26088167229181219</v>
      </c>
      <c r="U42" s="69">
        <f t="shared" si="22"/>
        <v>-0.28833733710068815</v>
      </c>
      <c r="V42" s="69">
        <f t="shared" si="22"/>
        <v>-0.3321257654027116</v>
      </c>
      <c r="W42" s="69">
        <f t="shared" si="22"/>
        <v>-0.37591419370473506</v>
      </c>
      <c r="X42" s="69">
        <f t="shared" si="22"/>
        <v>-0.41970262200675856</v>
      </c>
      <c r="Y42" s="69">
        <f t="shared" si="22"/>
        <v>-0.46349105030878213</v>
      </c>
      <c r="Z42" s="69">
        <f t="shared" si="22"/>
        <v>-0.49210486095898043</v>
      </c>
      <c r="AA42" s="69">
        <f t="shared" si="22"/>
        <v>-0.52071867160917873</v>
      </c>
      <c r="AB42" s="69">
        <f t="shared" si="22"/>
        <v>-0.54933248225937703</v>
      </c>
      <c r="AC42" s="69">
        <f t="shared" si="22"/>
        <v>-0.57794629290957533</v>
      </c>
      <c r="AD42" s="69">
        <f t="shared" si="22"/>
        <v>-0.60656010355977363</v>
      </c>
      <c r="AE42" s="69">
        <f t="shared" si="22"/>
        <v>-0.63517391420997193</v>
      </c>
      <c r="AF42" s="69">
        <f t="shared" si="22"/>
        <v>-0.66378772486017035</v>
      </c>
      <c r="AG42" s="69">
        <f t="shared" si="22"/>
        <v>-0.69240153551036865</v>
      </c>
      <c r="AH42" s="69">
        <f t="shared" si="22"/>
        <v>-0.72101534616056695</v>
      </c>
      <c r="AI42" s="69">
        <f t="shared" si="22"/>
        <v>-0.74962915681076514</v>
      </c>
      <c r="AJ42" s="69">
        <f t="shared" si="22"/>
        <v>-0.77824296746096344</v>
      </c>
      <c r="AK42" s="69">
        <f t="shared" si="22"/>
        <v>-0.80685677811116163</v>
      </c>
      <c r="AL42" s="69">
        <f t="shared" si="22"/>
        <v>-0.83547058876136004</v>
      </c>
      <c r="AM42" s="69">
        <f t="shared" si="22"/>
        <v>-0.86408439941155823</v>
      </c>
      <c r="AN42" s="69">
        <f t="shared" si="22"/>
        <v>-0.89269821006175643</v>
      </c>
      <c r="AO42" s="35"/>
      <c r="AP42" s="35"/>
      <c r="AQ42" s="35"/>
      <c r="AR42" s="35"/>
      <c r="AS42" s="35"/>
      <c r="AT42" s="35"/>
      <c r="AU42" s="35"/>
      <c r="AV42" s="35"/>
      <c r="AW42" s="35"/>
      <c r="AX42" s="35"/>
    </row>
    <row r="43" spans="1:50" x14ac:dyDescent="0.25">
      <c r="A43" s="59" t="s">
        <v>44</v>
      </c>
      <c r="B43" s="35"/>
      <c r="C43" s="35"/>
      <c r="D43" s="35"/>
      <c r="E43" s="35"/>
      <c r="F43" s="35"/>
      <c r="G43" s="35"/>
      <c r="H43" s="35"/>
      <c r="I43" s="35"/>
      <c r="J43" s="35"/>
      <c r="K43" s="35"/>
      <c r="L43" s="93"/>
      <c r="M43" s="69">
        <f t="shared" ref="M43:AN43" si="23">(M40-$L27)/$L27</f>
        <v>-0.10389336273713147</v>
      </c>
      <c r="N43" s="69">
        <f t="shared" si="23"/>
        <v>-0.13973762822764624</v>
      </c>
      <c r="O43" s="69">
        <f t="shared" si="23"/>
        <v>-0.14659837406936724</v>
      </c>
      <c r="P43" s="69">
        <f t="shared" si="23"/>
        <v>-0.18389181554232162</v>
      </c>
      <c r="Q43" s="69">
        <f t="shared" si="23"/>
        <v>-0.22118525701527603</v>
      </c>
      <c r="R43" s="69">
        <f t="shared" si="23"/>
        <v>-0.23294319527431528</v>
      </c>
      <c r="S43" s="69">
        <f t="shared" si="23"/>
        <v>-0.27206060126254933</v>
      </c>
      <c r="T43" s="69">
        <f t="shared" si="23"/>
        <v>-0.31117800725078337</v>
      </c>
      <c r="U43" s="69">
        <f t="shared" si="23"/>
        <v>-0.33676533885510962</v>
      </c>
      <c r="V43" s="69">
        <f t="shared" si="23"/>
        <v>-0.37757400414133219</v>
      </c>
      <c r="W43" s="69">
        <f t="shared" si="23"/>
        <v>-0.4183826694275547</v>
      </c>
      <c r="X43" s="69">
        <f t="shared" si="23"/>
        <v>-0.45919133471377732</v>
      </c>
      <c r="Y43" s="69">
        <f t="shared" si="23"/>
        <v>-0.5</v>
      </c>
      <c r="Z43" s="69">
        <f t="shared" si="23"/>
        <v>-0.52666666666666673</v>
      </c>
      <c r="AA43" s="69">
        <f t="shared" si="23"/>
        <v>-0.55333333333333334</v>
      </c>
      <c r="AB43" s="69">
        <f t="shared" si="23"/>
        <v>-0.58000000000000007</v>
      </c>
      <c r="AC43" s="69">
        <f t="shared" si="23"/>
        <v>-0.6066666666666668</v>
      </c>
      <c r="AD43" s="69">
        <f t="shared" si="23"/>
        <v>-0.63333333333333341</v>
      </c>
      <c r="AE43" s="69">
        <f t="shared" si="23"/>
        <v>-0.66</v>
      </c>
      <c r="AF43" s="69">
        <f t="shared" si="23"/>
        <v>-0.68666666666666687</v>
      </c>
      <c r="AG43" s="69">
        <f t="shared" si="23"/>
        <v>-0.7133333333333336</v>
      </c>
      <c r="AH43" s="69">
        <f t="shared" si="23"/>
        <v>-0.74000000000000021</v>
      </c>
      <c r="AI43" s="69">
        <f t="shared" si="23"/>
        <v>-0.76666666666666683</v>
      </c>
      <c r="AJ43" s="69">
        <f t="shared" si="23"/>
        <v>-0.79333333333333345</v>
      </c>
      <c r="AK43" s="69">
        <f t="shared" si="23"/>
        <v>-0.82000000000000006</v>
      </c>
      <c r="AL43" s="69">
        <f t="shared" si="23"/>
        <v>-0.84666666666666679</v>
      </c>
      <c r="AM43" s="69">
        <f t="shared" si="23"/>
        <v>-0.87333333333333341</v>
      </c>
      <c r="AN43" s="69">
        <f t="shared" si="23"/>
        <v>-0.89999999999999991</v>
      </c>
      <c r="AO43" s="35"/>
      <c r="AP43" s="35"/>
      <c r="AQ43" s="35"/>
      <c r="AR43" s="35"/>
      <c r="AS43" s="35"/>
      <c r="AT43" s="35"/>
      <c r="AU43" s="35"/>
      <c r="AV43" s="35"/>
      <c r="AW43" s="35"/>
      <c r="AX43" s="35"/>
    </row>
    <row r="44" spans="1:50" x14ac:dyDescent="0.25">
      <c r="A44" s="59"/>
      <c r="B44" s="35"/>
      <c r="C44" s="35"/>
      <c r="D44" s="35"/>
      <c r="E44" s="35"/>
      <c r="F44" s="35"/>
      <c r="G44" s="35"/>
      <c r="H44" s="35"/>
      <c r="I44" s="35"/>
      <c r="J44" s="35"/>
      <c r="K44" s="35"/>
      <c r="L44" s="93"/>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35"/>
      <c r="AP44" s="35"/>
      <c r="AQ44" s="35"/>
      <c r="AR44" s="35"/>
      <c r="AS44" s="35"/>
      <c r="AT44" s="35"/>
      <c r="AU44" s="35"/>
      <c r="AV44" s="35"/>
      <c r="AW44" s="35"/>
      <c r="AX44" s="35"/>
    </row>
    <row r="45" spans="1:50" x14ac:dyDescent="0.25">
      <c r="A45" s="59" t="s">
        <v>45</v>
      </c>
      <c r="B45" s="35"/>
      <c r="C45" s="35"/>
      <c r="D45" s="35"/>
      <c r="E45" s="35"/>
      <c r="F45" s="35"/>
      <c r="G45" s="35"/>
      <c r="H45" s="35"/>
      <c r="I45" s="35"/>
      <c r="J45" s="35"/>
      <c r="K45" s="35"/>
      <c r="L45" s="94"/>
      <c r="M45" s="95"/>
      <c r="N45" s="96"/>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45"/>
      <c r="AP45" s="35"/>
      <c r="AQ45" s="35"/>
      <c r="AR45" s="35"/>
      <c r="AS45" s="35"/>
      <c r="AT45" s="35"/>
      <c r="AU45" s="35"/>
      <c r="AV45" s="35"/>
      <c r="AW45" s="35"/>
      <c r="AX45" s="35"/>
    </row>
    <row r="46" spans="1:50" x14ac:dyDescent="0.25">
      <c r="A46" s="45"/>
      <c r="B46" s="35"/>
      <c r="C46" s="35"/>
      <c r="D46" s="35"/>
      <c r="E46" s="35"/>
      <c r="F46" s="35"/>
      <c r="G46" s="35"/>
      <c r="H46" s="35"/>
      <c r="I46" s="35"/>
      <c r="J46" s="35"/>
      <c r="K46" s="3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35"/>
      <c r="AQ46" s="35"/>
      <c r="AR46" s="35"/>
      <c r="AS46" s="35"/>
      <c r="AT46" s="35"/>
      <c r="AU46" s="35"/>
      <c r="AV46" s="35"/>
      <c r="AW46" s="35"/>
      <c r="AX46" s="35"/>
    </row>
    <row r="47" spans="1:50" ht="110.4" x14ac:dyDescent="0.25">
      <c r="A47" s="36" t="s">
        <v>46</v>
      </c>
      <c r="B47" s="37"/>
      <c r="C47" s="37"/>
      <c r="D47" s="37"/>
      <c r="E47" s="37"/>
      <c r="F47" s="37"/>
      <c r="G47" s="37"/>
      <c r="H47" s="37"/>
      <c r="I47" s="37"/>
      <c r="J47" s="37"/>
      <c r="K47" s="3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45"/>
      <c r="AP47" s="35"/>
      <c r="AQ47" s="35"/>
      <c r="AR47" s="35"/>
      <c r="AS47" s="35"/>
      <c r="AT47" s="35"/>
    </row>
    <row r="48" spans="1:50" x14ac:dyDescent="0.25">
      <c r="A48" s="32"/>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35"/>
      <c r="AQ48" s="35"/>
      <c r="AR48" s="35"/>
      <c r="AS48" s="35"/>
      <c r="AT48" s="35"/>
    </row>
    <row r="49" spans="1:50" x14ac:dyDescent="0.25">
      <c r="A49" s="38" t="s">
        <v>47</v>
      </c>
      <c r="B49" s="60"/>
      <c r="C49" s="60"/>
      <c r="D49" s="60"/>
      <c r="E49" s="60"/>
      <c r="F49" s="60"/>
      <c r="G49" s="60"/>
      <c r="H49" s="60"/>
      <c r="I49" s="60"/>
      <c r="J49" s="60"/>
      <c r="K49" s="60"/>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5"/>
      <c r="AP49" s="35"/>
      <c r="AQ49" s="35"/>
      <c r="AR49" s="35"/>
      <c r="AS49" s="35"/>
      <c r="AT49" s="35"/>
    </row>
    <row r="50" spans="1:50" x14ac:dyDescent="0.25">
      <c r="A50" s="51" t="s">
        <v>13</v>
      </c>
      <c r="B50" s="35"/>
      <c r="C50" s="35"/>
      <c r="D50" s="35"/>
      <c r="E50" s="35"/>
      <c r="F50" s="35"/>
      <c r="G50" s="35"/>
      <c r="H50" s="35"/>
      <c r="I50" s="35"/>
      <c r="J50" s="35"/>
      <c r="K50" s="35"/>
      <c r="L50" s="45">
        <f>ROUND(L$24*$J7,0)</f>
        <v>5759972</v>
      </c>
      <c r="M50" s="45">
        <f t="shared" ref="M50:AN52" si="24">ROUND(M$24*$J7,0)</f>
        <v>5538434</v>
      </c>
      <c r="N50" s="45">
        <f>ROUND(N$24*$J7,0)</f>
        <v>5316897</v>
      </c>
      <c r="O50" s="45">
        <f t="shared" si="24"/>
        <v>5095359</v>
      </c>
      <c r="P50" s="45">
        <f t="shared" si="24"/>
        <v>4873822</v>
      </c>
      <c r="Q50" s="45">
        <f t="shared" si="24"/>
        <v>4652285</v>
      </c>
      <c r="R50" s="45">
        <f t="shared" si="24"/>
        <v>4430747</v>
      </c>
      <c r="S50" s="45">
        <f t="shared" si="24"/>
        <v>4209210</v>
      </c>
      <c r="T50" s="45">
        <f t="shared" si="24"/>
        <v>3987673</v>
      </c>
      <c r="U50" s="45">
        <f t="shared" si="24"/>
        <v>3766135</v>
      </c>
      <c r="V50" s="45">
        <f t="shared" si="24"/>
        <v>3544598</v>
      </c>
      <c r="W50" s="45">
        <f t="shared" si="24"/>
        <v>3323061</v>
      </c>
      <c r="X50" s="45">
        <f t="shared" si="24"/>
        <v>3101523</v>
      </c>
      <c r="Y50" s="45">
        <f t="shared" si="24"/>
        <v>2879986</v>
      </c>
      <c r="Z50" s="45">
        <f t="shared" si="24"/>
        <v>2726387</v>
      </c>
      <c r="AA50" s="45">
        <f t="shared" si="24"/>
        <v>2572787</v>
      </c>
      <c r="AB50" s="45">
        <f t="shared" si="24"/>
        <v>2419188</v>
      </c>
      <c r="AC50" s="45">
        <f t="shared" si="24"/>
        <v>2265589</v>
      </c>
      <c r="AD50" s="45">
        <f t="shared" si="24"/>
        <v>2111990</v>
      </c>
      <c r="AE50" s="45">
        <f t="shared" si="24"/>
        <v>1958390</v>
      </c>
      <c r="AF50" s="45">
        <f t="shared" si="24"/>
        <v>1804791</v>
      </c>
      <c r="AG50" s="45">
        <f t="shared" si="24"/>
        <v>1651192</v>
      </c>
      <c r="AH50" s="45">
        <f t="shared" si="24"/>
        <v>1497593</v>
      </c>
      <c r="AI50" s="45">
        <f t="shared" si="24"/>
        <v>1343993</v>
      </c>
      <c r="AJ50" s="45">
        <f t="shared" si="24"/>
        <v>1190394</v>
      </c>
      <c r="AK50" s="45">
        <f t="shared" si="24"/>
        <v>1036795</v>
      </c>
      <c r="AL50" s="45">
        <f t="shared" si="24"/>
        <v>883196</v>
      </c>
      <c r="AM50" s="45">
        <f t="shared" si="24"/>
        <v>729596</v>
      </c>
      <c r="AN50" s="45">
        <f t="shared" si="24"/>
        <v>575997</v>
      </c>
      <c r="AO50" s="45"/>
      <c r="AP50" s="35"/>
      <c r="AQ50" s="35"/>
      <c r="AR50" s="35"/>
      <c r="AS50" s="35"/>
      <c r="AT50" s="35"/>
      <c r="AU50" s="35"/>
      <c r="AV50" s="35"/>
      <c r="AW50" s="35"/>
      <c r="AX50" s="35"/>
    </row>
    <row r="51" spans="1:50" x14ac:dyDescent="0.25">
      <c r="A51" s="51" t="s">
        <v>14</v>
      </c>
      <c r="B51" s="35"/>
      <c r="C51" s="35"/>
      <c r="D51" s="35"/>
      <c r="E51" s="35"/>
      <c r="F51" s="35"/>
      <c r="G51" s="35"/>
      <c r="H51" s="35"/>
      <c r="I51" s="35"/>
      <c r="J51" s="35"/>
      <c r="K51" s="35"/>
      <c r="L51" s="45">
        <f>ROUND(L$24*$J8,0)</f>
        <v>743707</v>
      </c>
      <c r="M51" s="45">
        <f>ROUND(M$24*$J8,0)</f>
        <v>715103</v>
      </c>
      <c r="N51" s="45">
        <f t="shared" si="24"/>
        <v>686499</v>
      </c>
      <c r="O51" s="45">
        <f t="shared" si="24"/>
        <v>657895</v>
      </c>
      <c r="P51" s="45">
        <f t="shared" si="24"/>
        <v>629291</v>
      </c>
      <c r="Q51" s="45">
        <f t="shared" si="24"/>
        <v>600687</v>
      </c>
      <c r="R51" s="45">
        <f t="shared" si="24"/>
        <v>572083</v>
      </c>
      <c r="S51" s="45">
        <f t="shared" si="24"/>
        <v>543478</v>
      </c>
      <c r="T51" s="45">
        <f t="shared" si="24"/>
        <v>514874</v>
      </c>
      <c r="U51" s="45">
        <f>ROUND(U$24*$J8,0)</f>
        <v>486270</v>
      </c>
      <c r="V51" s="45">
        <f t="shared" si="24"/>
        <v>457666</v>
      </c>
      <c r="W51" s="45">
        <f t="shared" si="24"/>
        <v>429062</v>
      </c>
      <c r="X51" s="45">
        <f t="shared" si="24"/>
        <v>400458</v>
      </c>
      <c r="Y51" s="45">
        <f t="shared" si="24"/>
        <v>371854</v>
      </c>
      <c r="Z51" s="45">
        <f t="shared" si="24"/>
        <v>352021</v>
      </c>
      <c r="AA51" s="45">
        <f t="shared" si="24"/>
        <v>332189</v>
      </c>
      <c r="AB51" s="45">
        <f t="shared" si="24"/>
        <v>312357</v>
      </c>
      <c r="AC51" s="45">
        <f t="shared" si="24"/>
        <v>292525</v>
      </c>
      <c r="AD51" s="45">
        <f t="shared" si="24"/>
        <v>272693</v>
      </c>
      <c r="AE51" s="45">
        <f t="shared" si="24"/>
        <v>252860</v>
      </c>
      <c r="AF51" s="45">
        <f t="shared" si="24"/>
        <v>233028</v>
      </c>
      <c r="AG51" s="45">
        <f t="shared" si="24"/>
        <v>213196</v>
      </c>
      <c r="AH51" s="45">
        <f t="shared" si="24"/>
        <v>193364</v>
      </c>
      <c r="AI51" s="45">
        <f t="shared" si="24"/>
        <v>173532</v>
      </c>
      <c r="AJ51" s="45">
        <f t="shared" si="24"/>
        <v>153699</v>
      </c>
      <c r="AK51" s="45">
        <f t="shared" si="24"/>
        <v>133867</v>
      </c>
      <c r="AL51" s="45">
        <f t="shared" si="24"/>
        <v>114035</v>
      </c>
      <c r="AM51" s="45">
        <f t="shared" si="24"/>
        <v>94203</v>
      </c>
      <c r="AN51" s="45">
        <f t="shared" si="24"/>
        <v>74371</v>
      </c>
      <c r="AO51" s="45"/>
      <c r="AP51" s="35"/>
      <c r="AQ51" s="35"/>
      <c r="AR51" s="35"/>
      <c r="AS51" s="35"/>
      <c r="AT51" s="35"/>
      <c r="AU51" s="35"/>
      <c r="AV51" s="35"/>
      <c r="AW51" s="35"/>
      <c r="AX51" s="35"/>
    </row>
    <row r="52" spans="1:50" x14ac:dyDescent="0.25">
      <c r="A52" s="51" t="s">
        <v>15</v>
      </c>
      <c r="B52" s="35"/>
      <c r="C52" s="35"/>
      <c r="D52" s="35"/>
      <c r="E52" s="35"/>
      <c r="F52" s="35"/>
      <c r="G52" s="35"/>
      <c r="H52" s="35"/>
      <c r="I52" s="35"/>
      <c r="J52" s="35"/>
      <c r="K52" s="35"/>
      <c r="L52" s="45">
        <f>ROUND(L$24*$J9,0)</f>
        <v>703373</v>
      </c>
      <c r="M52" s="45">
        <f t="shared" si="24"/>
        <v>676320</v>
      </c>
      <c r="N52" s="45">
        <f t="shared" si="24"/>
        <v>649267</v>
      </c>
      <c r="O52" s="45">
        <f>ROUND(O$24*$J9,0)</f>
        <v>622214</v>
      </c>
      <c r="P52" s="45">
        <f t="shared" si="24"/>
        <v>595161</v>
      </c>
      <c r="Q52" s="45">
        <f t="shared" si="24"/>
        <v>568109</v>
      </c>
      <c r="R52" s="45">
        <f t="shared" si="24"/>
        <v>541056</v>
      </c>
      <c r="S52" s="45">
        <f t="shared" si="24"/>
        <v>514003</v>
      </c>
      <c r="T52" s="45">
        <f t="shared" si="24"/>
        <v>486950</v>
      </c>
      <c r="U52" s="45">
        <f t="shared" si="24"/>
        <v>459897</v>
      </c>
      <c r="V52" s="45">
        <f t="shared" si="24"/>
        <v>432845</v>
      </c>
      <c r="W52" s="45">
        <f t="shared" si="24"/>
        <v>405792</v>
      </c>
      <c r="X52" s="45">
        <f t="shared" si="24"/>
        <v>378739</v>
      </c>
      <c r="Y52" s="45">
        <f t="shared" si="24"/>
        <v>351686</v>
      </c>
      <c r="Z52" s="45">
        <f t="shared" si="24"/>
        <v>332930</v>
      </c>
      <c r="AA52" s="45">
        <f t="shared" si="24"/>
        <v>314173</v>
      </c>
      <c r="AB52" s="45">
        <f t="shared" si="24"/>
        <v>295416</v>
      </c>
      <c r="AC52" s="45">
        <f t="shared" si="24"/>
        <v>276660</v>
      </c>
      <c r="AD52" s="45">
        <f t="shared" si="24"/>
        <v>257903</v>
      </c>
      <c r="AE52" s="45">
        <f t="shared" si="24"/>
        <v>239147</v>
      </c>
      <c r="AF52" s="45">
        <f t="shared" si="24"/>
        <v>220390</v>
      </c>
      <c r="AG52" s="45">
        <f t="shared" si="24"/>
        <v>201633</v>
      </c>
      <c r="AH52" s="45">
        <f t="shared" si="24"/>
        <v>182877</v>
      </c>
      <c r="AI52" s="45">
        <f t="shared" si="24"/>
        <v>164120</v>
      </c>
      <c r="AJ52" s="45">
        <f t="shared" si="24"/>
        <v>145364</v>
      </c>
      <c r="AK52" s="45">
        <f t="shared" si="24"/>
        <v>126607</v>
      </c>
      <c r="AL52" s="45">
        <f t="shared" si="24"/>
        <v>107850</v>
      </c>
      <c r="AM52" s="45">
        <f t="shared" si="24"/>
        <v>89094</v>
      </c>
      <c r="AN52" s="45">
        <f t="shared" si="24"/>
        <v>70337</v>
      </c>
      <c r="AO52" s="45"/>
      <c r="AP52" s="35"/>
      <c r="AQ52" s="35"/>
      <c r="AR52" s="35"/>
      <c r="AS52" s="35"/>
      <c r="AT52" s="35"/>
      <c r="AU52" s="35"/>
      <c r="AV52" s="35"/>
      <c r="AW52" s="35"/>
      <c r="AX52" s="35"/>
    </row>
    <row r="53" spans="1:50" x14ac:dyDescent="0.25">
      <c r="B53" s="35"/>
      <c r="C53" s="35"/>
      <c r="D53" s="35"/>
      <c r="E53" s="35"/>
      <c r="F53" s="35"/>
      <c r="G53" s="35"/>
      <c r="H53" s="35"/>
      <c r="I53" s="35"/>
      <c r="J53" s="35"/>
      <c r="K53" s="3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35"/>
      <c r="AP53" s="35"/>
      <c r="AQ53" s="35"/>
      <c r="AR53" s="35"/>
      <c r="AS53" s="35"/>
      <c r="AT53" s="35"/>
      <c r="AU53" s="35"/>
      <c r="AV53" s="35"/>
      <c r="AW53" s="35"/>
      <c r="AX53" s="35"/>
    </row>
    <row r="54" spans="1:50" x14ac:dyDescent="0.25">
      <c r="A54" s="59" t="s">
        <v>48</v>
      </c>
      <c r="B54" s="35"/>
      <c r="C54" s="35"/>
      <c r="D54" s="35"/>
      <c r="E54" s="35"/>
      <c r="F54" s="35"/>
      <c r="G54" s="35"/>
      <c r="H54" s="35"/>
      <c r="I54" s="35"/>
      <c r="J54" s="35"/>
      <c r="K54" s="3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35"/>
      <c r="AP54" s="35"/>
      <c r="AQ54" s="35"/>
      <c r="AR54" s="35"/>
      <c r="AS54" s="35"/>
      <c r="AT54" s="35"/>
      <c r="AU54" s="35"/>
      <c r="AV54" s="35"/>
      <c r="AW54" s="35"/>
      <c r="AX54" s="35"/>
    </row>
    <row r="55" spans="1:50" x14ac:dyDescent="0.25">
      <c r="B55" s="35"/>
      <c r="C55" s="35"/>
      <c r="D55" s="35"/>
      <c r="E55" s="35"/>
      <c r="F55" s="35"/>
      <c r="G55" s="35"/>
      <c r="H55" s="35"/>
      <c r="I55" s="35"/>
      <c r="J55" s="35"/>
      <c r="K55" s="3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35"/>
      <c r="AP55" s="35"/>
      <c r="AQ55" s="35"/>
      <c r="AR55" s="35"/>
      <c r="AS55" s="35"/>
      <c r="AT55" s="35"/>
      <c r="AU55" s="35"/>
      <c r="AV55" s="35"/>
      <c r="AW55" s="35"/>
      <c r="AX55" s="35"/>
    </row>
    <row r="56" spans="1:50" x14ac:dyDescent="0.25">
      <c r="B56" s="35"/>
      <c r="C56" s="35"/>
      <c r="D56" s="35"/>
      <c r="E56" s="35"/>
      <c r="F56" s="35"/>
      <c r="G56" s="35"/>
      <c r="H56" s="35"/>
      <c r="I56" s="35"/>
      <c r="J56" s="35"/>
      <c r="K56" s="3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35"/>
      <c r="AP56" s="35"/>
      <c r="AQ56" s="35"/>
      <c r="AR56" s="35"/>
      <c r="AS56" s="35"/>
      <c r="AT56" s="35"/>
      <c r="AU56" s="35"/>
      <c r="AV56" s="35"/>
      <c r="AW56" s="35"/>
      <c r="AX56" s="35"/>
    </row>
    <row r="57" spans="1:50" x14ac:dyDescent="0.25">
      <c r="B57" s="35"/>
      <c r="C57" s="35"/>
      <c r="D57" s="35"/>
      <c r="E57" s="35"/>
      <c r="F57" s="35"/>
      <c r="G57" s="35"/>
      <c r="H57" s="35"/>
      <c r="I57" s="35"/>
      <c r="J57" s="35"/>
      <c r="K57" s="3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35"/>
      <c r="AP57" s="35"/>
      <c r="AQ57" s="35"/>
      <c r="AR57" s="35"/>
      <c r="AS57" s="35"/>
      <c r="AT57" s="35"/>
      <c r="AU57" s="35"/>
      <c r="AV57" s="35"/>
      <c r="AW57" s="35"/>
      <c r="AX57" s="35"/>
    </row>
    <row r="58" spans="1:50" x14ac:dyDescent="0.25">
      <c r="B58" s="35"/>
      <c r="C58" s="35"/>
      <c r="D58" s="35"/>
      <c r="E58" s="35"/>
      <c r="F58" s="35"/>
      <c r="G58" s="35"/>
      <c r="H58" s="35"/>
      <c r="I58" s="35"/>
      <c r="J58" s="35"/>
      <c r="K58" s="3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35"/>
      <c r="AP58" s="35"/>
      <c r="AQ58" s="35"/>
      <c r="AR58" s="35"/>
      <c r="AS58" s="35"/>
      <c r="AT58" s="35"/>
      <c r="AU58" s="35"/>
      <c r="AV58" s="35"/>
      <c r="AW58" s="35"/>
      <c r="AX58" s="35"/>
    </row>
    <row r="59" spans="1:50" x14ac:dyDescent="0.25">
      <c r="B59" s="35"/>
      <c r="C59" s="35"/>
      <c r="D59" s="35"/>
      <c r="E59" s="35"/>
      <c r="F59" s="35"/>
      <c r="G59" s="35"/>
      <c r="H59" s="35"/>
      <c r="I59" s="35"/>
      <c r="J59" s="35"/>
      <c r="K59" s="3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35"/>
      <c r="AP59" s="35"/>
      <c r="AQ59" s="35"/>
      <c r="AR59" s="35"/>
      <c r="AS59" s="35"/>
      <c r="AT59" s="35"/>
      <c r="AU59" s="35"/>
      <c r="AV59" s="35"/>
      <c r="AW59" s="35"/>
      <c r="AX59" s="35"/>
    </row>
    <row r="60" spans="1:50" x14ac:dyDescent="0.25">
      <c r="B60" s="35"/>
      <c r="C60" s="35"/>
      <c r="D60" s="35"/>
      <c r="E60" s="35"/>
      <c r="F60" s="35"/>
      <c r="G60" s="35"/>
      <c r="H60" s="35"/>
      <c r="I60" s="35"/>
      <c r="J60" s="35"/>
      <c r="K60" s="3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35"/>
      <c r="AP60" s="35"/>
      <c r="AQ60" s="35"/>
      <c r="AR60" s="35"/>
      <c r="AS60" s="35"/>
      <c r="AT60" s="35"/>
      <c r="AU60" s="35"/>
      <c r="AV60" s="35"/>
      <c r="AW60" s="35"/>
      <c r="AX60" s="35"/>
    </row>
    <row r="61" spans="1:50" x14ac:dyDescent="0.25">
      <c r="B61" s="35"/>
      <c r="C61" s="35"/>
      <c r="D61" s="35"/>
      <c r="E61" s="35"/>
      <c r="F61" s="35"/>
      <c r="G61" s="35"/>
      <c r="H61" s="35"/>
      <c r="I61" s="35"/>
      <c r="J61" s="35"/>
      <c r="K61" s="3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35"/>
      <c r="AP61" s="35"/>
      <c r="AQ61" s="35"/>
      <c r="AR61" s="35"/>
      <c r="AS61" s="35"/>
      <c r="AT61" s="35"/>
      <c r="AU61" s="35"/>
      <c r="AV61" s="35"/>
      <c r="AW61" s="35"/>
      <c r="AX61" s="35"/>
    </row>
    <row r="62" spans="1:50" x14ac:dyDescent="0.25">
      <c r="B62" s="35"/>
      <c r="C62" s="35"/>
      <c r="D62" s="35"/>
      <c r="E62" s="35"/>
      <c r="F62" s="35"/>
      <c r="G62" s="35"/>
      <c r="H62" s="35"/>
      <c r="I62" s="35"/>
      <c r="J62" s="35"/>
      <c r="K62" s="3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35"/>
      <c r="AP62" s="35"/>
      <c r="AQ62" s="35"/>
      <c r="AR62" s="35"/>
      <c r="AS62" s="35"/>
      <c r="AT62" s="35"/>
      <c r="AU62" s="35"/>
      <c r="AV62" s="35"/>
      <c r="AW62" s="35"/>
      <c r="AX62" s="35"/>
    </row>
    <row r="63" spans="1:50" x14ac:dyDescent="0.25">
      <c r="B63" s="35"/>
      <c r="C63" s="35"/>
      <c r="D63" s="35"/>
      <c r="E63" s="35"/>
      <c r="F63" s="35"/>
      <c r="G63" s="35"/>
      <c r="H63" s="35"/>
      <c r="I63" s="35"/>
      <c r="J63" s="35"/>
      <c r="K63" s="3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35"/>
      <c r="AP63" s="35"/>
      <c r="AQ63" s="35"/>
      <c r="AR63" s="35"/>
      <c r="AS63" s="35"/>
      <c r="AT63" s="35"/>
      <c r="AU63" s="35"/>
      <c r="AV63" s="35"/>
      <c r="AW63" s="35"/>
      <c r="AX63" s="35"/>
    </row>
    <row r="64" spans="1:50" x14ac:dyDescent="0.25">
      <c r="B64" s="35"/>
      <c r="C64" s="35"/>
      <c r="D64" s="35"/>
      <c r="E64" s="35"/>
      <c r="F64" s="35"/>
      <c r="G64" s="35"/>
      <c r="H64" s="35"/>
      <c r="I64" s="35"/>
      <c r="J64" s="35"/>
      <c r="K64" s="3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35"/>
      <c r="AP64" s="35"/>
      <c r="AQ64" s="35"/>
      <c r="AR64" s="35"/>
      <c r="AS64" s="35"/>
      <c r="AT64" s="35"/>
      <c r="AU64" s="35"/>
      <c r="AV64" s="35"/>
      <c r="AW64" s="35"/>
      <c r="AX64" s="35"/>
    </row>
    <row r="65" spans="2:50" x14ac:dyDescent="0.25">
      <c r="B65" s="35"/>
      <c r="C65" s="35"/>
      <c r="D65" s="35"/>
      <c r="E65" s="35"/>
      <c r="F65" s="35"/>
      <c r="G65" s="35"/>
      <c r="H65" s="35"/>
      <c r="I65" s="35"/>
      <c r="J65" s="35"/>
      <c r="K65" s="3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35"/>
      <c r="AP65" s="35"/>
      <c r="AQ65" s="35"/>
      <c r="AR65" s="35"/>
      <c r="AS65" s="35"/>
      <c r="AT65" s="35"/>
      <c r="AU65" s="35"/>
      <c r="AV65" s="35"/>
      <c r="AW65" s="35"/>
      <c r="AX65" s="35"/>
    </row>
    <row r="66" spans="2:50" x14ac:dyDescent="0.25">
      <c r="B66" s="35"/>
      <c r="C66" s="35"/>
      <c r="D66" s="35"/>
      <c r="E66" s="35"/>
      <c r="F66" s="35"/>
      <c r="G66" s="35"/>
      <c r="H66" s="35"/>
      <c r="I66" s="35"/>
      <c r="J66" s="35"/>
      <c r="K66" s="3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35"/>
      <c r="AP66" s="35"/>
      <c r="AQ66" s="35"/>
      <c r="AR66" s="35"/>
      <c r="AS66" s="35"/>
      <c r="AT66" s="35"/>
      <c r="AU66" s="35"/>
      <c r="AV66" s="35"/>
      <c r="AW66" s="35"/>
      <c r="AX66" s="35"/>
    </row>
    <row r="67" spans="2:50" x14ac:dyDescent="0.25">
      <c r="B67" s="35"/>
      <c r="C67" s="35"/>
      <c r="D67" s="35"/>
      <c r="E67" s="35"/>
      <c r="F67" s="35"/>
      <c r="G67" s="35"/>
      <c r="H67" s="35"/>
      <c r="I67" s="35"/>
      <c r="J67" s="35"/>
      <c r="K67" s="3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35"/>
      <c r="AP67" s="35"/>
      <c r="AQ67" s="35"/>
      <c r="AR67" s="35"/>
      <c r="AS67" s="35"/>
      <c r="AT67" s="35"/>
      <c r="AU67" s="35"/>
      <c r="AV67" s="35"/>
      <c r="AW67" s="35"/>
      <c r="AX67" s="35"/>
    </row>
    <row r="68" spans="2:50" x14ac:dyDescent="0.25">
      <c r="B68" s="35"/>
      <c r="C68" s="35"/>
      <c r="D68" s="35"/>
      <c r="E68" s="35"/>
      <c r="F68" s="35"/>
      <c r="G68" s="35"/>
      <c r="H68" s="35"/>
      <c r="I68" s="35"/>
      <c r="J68" s="35"/>
      <c r="K68" s="3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35"/>
      <c r="AP68" s="35"/>
      <c r="AQ68" s="35"/>
      <c r="AR68" s="35"/>
      <c r="AS68" s="35"/>
      <c r="AT68" s="35"/>
      <c r="AU68" s="35"/>
      <c r="AV68" s="35"/>
      <c r="AW68" s="35"/>
      <c r="AX68" s="35"/>
    </row>
    <row r="69" spans="2:50" x14ac:dyDescent="0.25">
      <c r="B69" s="35"/>
      <c r="C69" s="35"/>
      <c r="D69" s="35"/>
      <c r="E69" s="35"/>
      <c r="F69" s="35"/>
      <c r="G69" s="35"/>
      <c r="H69" s="35"/>
      <c r="I69" s="35"/>
      <c r="J69" s="35"/>
      <c r="K69" s="3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35"/>
      <c r="AP69" s="35"/>
      <c r="AQ69" s="35"/>
      <c r="AR69" s="35"/>
      <c r="AS69" s="35"/>
      <c r="AT69" s="35"/>
      <c r="AU69" s="35"/>
      <c r="AV69" s="35"/>
      <c r="AW69" s="35"/>
      <c r="AX69" s="3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0D54-FF6F-4373-81EF-AE54EA9346A2}">
  <sheetPr>
    <tabColor rgb="FF002060"/>
  </sheetPr>
  <dimension ref="A1:AR28"/>
  <sheetViews>
    <sheetView workbookViewId="0"/>
  </sheetViews>
  <sheetFormatPr defaultColWidth="8.88671875" defaultRowHeight="13.2" x14ac:dyDescent="0.25"/>
  <cols>
    <col min="1" max="1" width="27.109375" style="2" customWidth="1"/>
    <col min="2" max="7" width="7.44140625" style="2" customWidth="1"/>
    <col min="8" max="8" width="33.44140625" style="2" bestFit="1" customWidth="1"/>
    <col min="9" max="34" width="6.6640625" style="2" customWidth="1"/>
    <col min="35" max="16384" width="8.88671875" style="2"/>
  </cols>
  <sheetData>
    <row r="1" spans="1:44" ht="55.2" x14ac:dyDescent="0.35">
      <c r="A1" s="1" t="s">
        <v>49</v>
      </c>
      <c r="B1" s="2">
        <v>2017</v>
      </c>
      <c r="C1" s="2">
        <v>2018</v>
      </c>
      <c r="D1" s="2">
        <v>2019</v>
      </c>
      <c r="E1" s="2">
        <v>2020</v>
      </c>
      <c r="F1" s="2">
        <v>2021</v>
      </c>
      <c r="G1" s="2">
        <v>2022</v>
      </c>
      <c r="I1" s="2">
        <v>2025</v>
      </c>
      <c r="J1" s="2">
        <v>2026</v>
      </c>
      <c r="K1" s="2">
        <v>2027</v>
      </c>
      <c r="L1" s="2">
        <v>2028</v>
      </c>
      <c r="M1" s="2">
        <v>2029</v>
      </c>
      <c r="N1" s="2">
        <v>2030</v>
      </c>
      <c r="O1" s="2">
        <v>2031</v>
      </c>
      <c r="P1" s="2">
        <v>2032</v>
      </c>
      <c r="Q1" s="2">
        <v>2033</v>
      </c>
      <c r="R1" s="2">
        <v>2034</v>
      </c>
      <c r="S1" s="2">
        <v>2035</v>
      </c>
      <c r="T1" s="2">
        <v>2036</v>
      </c>
      <c r="U1" s="2">
        <v>2037</v>
      </c>
      <c r="V1" s="2">
        <v>2038</v>
      </c>
      <c r="W1" s="2">
        <v>2039</v>
      </c>
      <c r="X1" s="2">
        <v>2040</v>
      </c>
      <c r="Y1" s="2">
        <v>2041</v>
      </c>
      <c r="Z1" s="2">
        <v>2042</v>
      </c>
      <c r="AA1" s="2">
        <v>2043</v>
      </c>
      <c r="AB1" s="2">
        <v>2044</v>
      </c>
      <c r="AC1" s="2">
        <v>2045</v>
      </c>
      <c r="AD1" s="2">
        <v>2046</v>
      </c>
      <c r="AE1" s="2">
        <v>2047</v>
      </c>
      <c r="AF1" s="2">
        <v>2048</v>
      </c>
      <c r="AG1" s="2">
        <v>2049</v>
      </c>
      <c r="AH1" s="2">
        <v>2050</v>
      </c>
      <c r="AK1" s="6"/>
    </row>
    <row r="2" spans="1:44" x14ac:dyDescent="0.25">
      <c r="A2" s="4" t="s">
        <v>50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3"/>
      <c r="AJ2" s="3"/>
      <c r="AK2" s="3"/>
      <c r="AL2" s="3"/>
      <c r="AM2" s="3"/>
      <c r="AN2" s="3"/>
      <c r="AO2" s="3"/>
      <c r="AP2" s="3"/>
      <c r="AQ2" s="3"/>
      <c r="AR2" s="3"/>
    </row>
    <row r="3" spans="1:44" x14ac:dyDescent="0.25">
      <c r="A3" s="2" t="s">
        <v>51</v>
      </c>
      <c r="B3" s="3">
        <v>7.4592020000000003</v>
      </c>
      <c r="C3" s="3">
        <v>6.81914</v>
      </c>
      <c r="D3" s="3">
        <v>7.3428120000000003</v>
      </c>
      <c r="E3" s="3">
        <v>6.7587000000000002</v>
      </c>
      <c r="F3" s="3">
        <v>7.0765019999999996</v>
      </c>
      <c r="G3" s="3">
        <v>7.2633089999999996</v>
      </c>
      <c r="H3" s="3"/>
      <c r="I3" s="8"/>
      <c r="J3" s="8"/>
      <c r="K3" s="8"/>
      <c r="L3" s="8"/>
      <c r="M3" s="8"/>
      <c r="N3" s="8"/>
      <c r="O3" s="8"/>
      <c r="P3" s="8"/>
      <c r="Q3" s="8"/>
      <c r="R3" s="8"/>
      <c r="S3" s="8"/>
      <c r="T3" s="8"/>
      <c r="U3" s="8"/>
      <c r="V3" s="8"/>
      <c r="W3" s="8"/>
      <c r="X3" s="8"/>
      <c r="Y3" s="8"/>
      <c r="Z3" s="8"/>
      <c r="AA3" s="8"/>
      <c r="AB3" s="8"/>
      <c r="AC3" s="8"/>
      <c r="AD3" s="8"/>
      <c r="AE3" s="8"/>
      <c r="AF3" s="8"/>
      <c r="AG3" s="8"/>
      <c r="AH3" s="8"/>
      <c r="AI3" s="3"/>
      <c r="AJ3" s="3"/>
      <c r="AK3" s="3"/>
      <c r="AL3" s="3"/>
      <c r="AM3" s="3"/>
      <c r="AN3" s="3"/>
      <c r="AO3" s="3"/>
      <c r="AP3" s="3"/>
      <c r="AQ3" s="3"/>
      <c r="AR3" s="3"/>
    </row>
    <row r="4" spans="1:44" x14ac:dyDescent="0.25">
      <c r="A4" s="2" t="s">
        <v>52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x14ac:dyDescent="0.25">
      <c r="A5" s="9" t="s">
        <v>53</v>
      </c>
      <c r="B5" s="3">
        <v>21.578228680000002</v>
      </c>
      <c r="C5" s="3">
        <v>21.483234250000002</v>
      </c>
      <c r="D5" s="3">
        <v>20.768580489999998</v>
      </c>
      <c r="E5" s="3">
        <v>17.832547909999999</v>
      </c>
      <c r="F5" s="3">
        <v>19.669070179999999</v>
      </c>
      <c r="G5" s="3">
        <v>18.079156090000001</v>
      </c>
      <c r="H5" s="3"/>
      <c r="M5" s="3"/>
      <c r="N5" s="3"/>
      <c r="O5" s="3"/>
      <c r="P5" s="3"/>
      <c r="Q5" s="3"/>
      <c r="R5" s="3"/>
      <c r="S5" s="3"/>
      <c r="T5" s="10"/>
      <c r="U5" s="3"/>
      <c r="V5" s="3"/>
      <c r="W5" s="3"/>
      <c r="X5" s="3"/>
      <c r="Y5" s="3"/>
      <c r="Z5" s="3"/>
      <c r="AA5" s="3"/>
      <c r="AB5" s="3"/>
      <c r="AC5" s="3"/>
      <c r="AD5" s="3"/>
      <c r="AE5" s="3"/>
      <c r="AF5" s="3"/>
      <c r="AG5" s="3"/>
      <c r="AH5" s="3"/>
      <c r="AI5" s="3"/>
      <c r="AJ5" s="3"/>
      <c r="AK5" s="3"/>
      <c r="AL5" s="3"/>
      <c r="AM5" s="3"/>
      <c r="AN5" s="3"/>
      <c r="AO5" s="3"/>
      <c r="AP5" s="3"/>
      <c r="AQ5" s="3"/>
      <c r="AR5" s="3"/>
    </row>
    <row r="6" spans="1:44" x14ac:dyDescent="0.25">
      <c r="A6" s="9" t="s">
        <v>54</v>
      </c>
      <c r="B6" s="3">
        <v>21.919406760000001</v>
      </c>
      <c r="C6" s="3">
        <v>21.820819240000006</v>
      </c>
      <c r="D6" s="3">
        <v>21.307468029999999</v>
      </c>
      <c r="E6" s="3">
        <v>18.279711730000002</v>
      </c>
      <c r="F6" s="3">
        <v>20.277935319999997</v>
      </c>
      <c r="G6" s="3">
        <v>18.745476349999997</v>
      </c>
      <c r="H6" s="10"/>
      <c r="I6" s="3"/>
      <c r="J6" s="3"/>
      <c r="K6" s="3"/>
      <c r="L6" s="3"/>
      <c r="M6" s="10"/>
      <c r="N6" s="10"/>
      <c r="O6" s="10"/>
      <c r="P6" s="10"/>
      <c r="Q6" s="10"/>
      <c r="R6" s="10"/>
      <c r="S6" s="10"/>
      <c r="T6" s="10"/>
      <c r="U6" s="10"/>
      <c r="V6" s="10"/>
      <c r="W6" s="10"/>
      <c r="X6" s="10"/>
      <c r="Y6" s="10"/>
      <c r="Z6" s="10"/>
      <c r="AA6" s="10"/>
      <c r="AB6" s="10"/>
      <c r="AC6" s="10"/>
      <c r="AD6" s="10"/>
      <c r="AE6" s="10"/>
      <c r="AF6" s="10"/>
      <c r="AG6" s="10"/>
      <c r="AH6" s="3"/>
      <c r="AI6" s="3"/>
      <c r="AJ6" s="3"/>
      <c r="AK6" s="3"/>
      <c r="AL6" s="3"/>
      <c r="AM6" s="3"/>
      <c r="AN6" s="3"/>
      <c r="AO6" s="3"/>
      <c r="AP6" s="3"/>
      <c r="AQ6" s="3"/>
      <c r="AR6" s="3"/>
    </row>
    <row r="7" spans="1:44" x14ac:dyDescent="0.25">
      <c r="A7" s="9" t="s">
        <v>55</v>
      </c>
      <c r="B7" s="3">
        <v>22.656304170000002</v>
      </c>
      <c r="C7" s="3">
        <v>22.931648350000003</v>
      </c>
      <c r="D7" s="3">
        <v>21.783162029999996</v>
      </c>
      <c r="E7" s="3">
        <v>19.020434590000004</v>
      </c>
      <c r="F7" s="3">
        <v>20.993986629999998</v>
      </c>
      <c r="G7" s="3">
        <v>19.233843249999996</v>
      </c>
      <c r="H7" s="10"/>
      <c r="I7" s="10"/>
      <c r="J7" s="10"/>
      <c r="K7" s="10"/>
      <c r="L7" s="10"/>
      <c r="M7" s="10"/>
      <c r="N7" s="10"/>
      <c r="O7" s="10"/>
      <c r="P7" s="10"/>
      <c r="Q7" s="10"/>
      <c r="R7" s="10"/>
      <c r="S7" s="10"/>
      <c r="T7" s="10"/>
      <c r="U7" s="10"/>
      <c r="V7" s="10"/>
      <c r="W7" s="10"/>
      <c r="X7" s="10"/>
      <c r="Y7" s="10"/>
      <c r="Z7" s="10"/>
      <c r="AA7" s="10"/>
      <c r="AB7" s="10"/>
      <c r="AC7" s="10"/>
      <c r="AD7" s="10"/>
      <c r="AE7" s="10"/>
      <c r="AF7" s="10"/>
      <c r="AG7" s="10"/>
      <c r="AH7" s="3"/>
      <c r="AI7" s="3"/>
      <c r="AJ7" s="3"/>
      <c r="AK7" s="3"/>
      <c r="AL7" s="3"/>
      <c r="AM7" s="3"/>
      <c r="AN7" s="3"/>
      <c r="AO7" s="3"/>
      <c r="AP7" s="3"/>
      <c r="AQ7" s="3"/>
      <c r="AR7" s="3"/>
    </row>
    <row r="8" spans="1:44" x14ac:dyDescent="0.25">
      <c r="A8" s="9" t="s">
        <v>56</v>
      </c>
      <c r="B8" s="3">
        <v>23.162366049999999</v>
      </c>
      <c r="C8" s="3">
        <v>23.204465930000001</v>
      </c>
      <c r="D8" s="3">
        <v>22.235354939999997</v>
      </c>
      <c r="E8" s="3">
        <v>19.485790340000005</v>
      </c>
      <c r="F8" s="3">
        <v>21.278606020000002</v>
      </c>
      <c r="G8" s="3">
        <v>19.542131649999995</v>
      </c>
      <c r="H8" s="10"/>
      <c r="I8" s="10"/>
      <c r="J8" s="10"/>
      <c r="K8" s="10"/>
      <c r="L8" s="10"/>
      <c r="M8" s="10"/>
      <c r="N8" s="10"/>
      <c r="O8" s="10"/>
      <c r="P8" s="10"/>
      <c r="Q8" s="10"/>
      <c r="R8" s="10"/>
      <c r="S8" s="10"/>
      <c r="T8" s="10"/>
      <c r="U8" s="10"/>
      <c r="V8" s="10"/>
      <c r="W8" s="10"/>
      <c r="X8" s="10"/>
      <c r="Y8" s="10"/>
      <c r="Z8" s="10"/>
      <c r="AA8" s="10"/>
      <c r="AB8" s="10"/>
      <c r="AC8" s="10"/>
      <c r="AD8" s="10"/>
      <c r="AE8" s="10"/>
      <c r="AF8" s="10"/>
      <c r="AG8" s="10"/>
      <c r="AH8" s="3"/>
      <c r="AI8" s="3"/>
      <c r="AJ8" s="3"/>
      <c r="AK8" s="3"/>
      <c r="AL8" s="3"/>
      <c r="AM8" s="3"/>
      <c r="AN8" s="3"/>
      <c r="AO8" s="3"/>
      <c r="AP8" s="3"/>
      <c r="AQ8" s="3"/>
      <c r="AR8" s="3"/>
    </row>
    <row r="9" spans="1:44" x14ac:dyDescent="0.25">
      <c r="A9" s="11"/>
      <c r="B9" s="3"/>
      <c r="C9" s="3"/>
      <c r="D9" s="3"/>
      <c r="E9" s="3"/>
      <c r="F9" s="3"/>
      <c r="G9" s="3"/>
      <c r="H9" s="10"/>
      <c r="I9" s="10"/>
      <c r="J9" s="10"/>
      <c r="K9" s="10"/>
      <c r="L9" s="10"/>
      <c r="M9" s="10"/>
      <c r="N9" s="10"/>
      <c r="O9" s="10"/>
      <c r="P9" s="10"/>
      <c r="Q9" s="10"/>
      <c r="R9" s="10"/>
      <c r="S9" s="10"/>
      <c r="T9" s="10"/>
      <c r="U9" s="10"/>
      <c r="V9" s="10"/>
      <c r="W9" s="10"/>
      <c r="X9" s="10"/>
      <c r="Y9" s="10"/>
      <c r="Z9" s="10"/>
      <c r="AA9" s="10"/>
      <c r="AB9" s="10"/>
      <c r="AC9" s="10"/>
      <c r="AD9" s="10"/>
      <c r="AE9" s="10"/>
      <c r="AF9" s="10"/>
      <c r="AG9" s="10"/>
      <c r="AH9" s="3"/>
      <c r="AI9" s="3"/>
      <c r="AJ9" s="3"/>
      <c r="AK9" s="3"/>
      <c r="AL9" s="3"/>
      <c r="AM9" s="3"/>
      <c r="AN9" s="3"/>
      <c r="AO9" s="3"/>
      <c r="AP9" s="3"/>
      <c r="AQ9" s="3"/>
      <c r="AR9" s="3"/>
    </row>
    <row r="10" spans="1:44" x14ac:dyDescent="0.25">
      <c r="A10" s="12" t="s">
        <v>57</v>
      </c>
      <c r="B10" s="13">
        <f>SUM(B$3+B5)</f>
        <v>29.037430680000003</v>
      </c>
      <c r="C10" s="13">
        <f t="shared" ref="C10:G10" si="0">SUM(C$3+C5)</f>
        <v>28.302374250000003</v>
      </c>
      <c r="D10" s="13">
        <f t="shared" si="0"/>
        <v>28.11139249</v>
      </c>
      <c r="E10" s="13">
        <f t="shared" si="0"/>
        <v>24.59124791</v>
      </c>
      <c r="F10" s="13">
        <f t="shared" si="0"/>
        <v>26.745572179999996</v>
      </c>
      <c r="G10" s="13">
        <f t="shared" si="0"/>
        <v>25.342465090000001</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4" x14ac:dyDescent="0.25">
      <c r="A11" s="12" t="s">
        <v>58</v>
      </c>
      <c r="B11" s="13">
        <f t="shared" ref="B11:G13" si="1">SUM(B$3+B6)</f>
        <v>29.378608760000002</v>
      </c>
      <c r="C11" s="13">
        <f t="shared" si="1"/>
        <v>28.639959240000007</v>
      </c>
      <c r="D11" s="13">
        <f t="shared" si="1"/>
        <v>28.650280029999998</v>
      </c>
      <c r="E11" s="13">
        <f t="shared" si="1"/>
        <v>25.038411730000004</v>
      </c>
      <c r="F11" s="13">
        <f>SUM(F$3+F6)</f>
        <v>27.354437319999995</v>
      </c>
      <c r="G11" s="13">
        <f t="shared" si="1"/>
        <v>26.008785349999997</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4" x14ac:dyDescent="0.25">
      <c r="A12" s="12" t="s">
        <v>59</v>
      </c>
      <c r="B12" s="13">
        <f t="shared" si="1"/>
        <v>30.115506170000003</v>
      </c>
      <c r="C12" s="13">
        <f t="shared" si="1"/>
        <v>29.750788350000004</v>
      </c>
      <c r="D12" s="13">
        <f t="shared" si="1"/>
        <v>29.125974029999995</v>
      </c>
      <c r="E12" s="13">
        <f t="shared" si="1"/>
        <v>25.779134590000005</v>
      </c>
      <c r="F12" s="13">
        <f t="shared" si="1"/>
        <v>28.07048863</v>
      </c>
      <c r="G12" s="13">
        <f t="shared" si="1"/>
        <v>26.497152249999996</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4" x14ac:dyDescent="0.25">
      <c r="A13" s="12" t="s">
        <v>60</v>
      </c>
      <c r="B13" s="13">
        <f t="shared" si="1"/>
        <v>30.62156805</v>
      </c>
      <c r="C13" s="13">
        <f t="shared" si="1"/>
        <v>30.023605930000002</v>
      </c>
      <c r="D13" s="13">
        <f t="shared" si="1"/>
        <v>29.578166939999996</v>
      </c>
      <c r="E13" s="13">
        <f t="shared" si="1"/>
        <v>26.244490340000006</v>
      </c>
      <c r="F13" s="13">
        <f t="shared" si="1"/>
        <v>28.355108020000003</v>
      </c>
      <c r="G13" s="13">
        <f t="shared" si="1"/>
        <v>26.805440649999994</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4" x14ac:dyDescent="0.25">
      <c r="A14" s="12"/>
      <c r="B14" s="13"/>
      <c r="C14" s="13"/>
      <c r="D14" s="13"/>
      <c r="E14" s="13"/>
      <c r="F14" s="13"/>
      <c r="G14" s="1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4" x14ac:dyDescent="0.25">
      <c r="A15" s="14" t="s">
        <v>61</v>
      </c>
      <c r="B15" s="15"/>
      <c r="C15" s="15"/>
      <c r="D15" s="15"/>
      <c r="E15" s="15"/>
      <c r="F15" s="15"/>
      <c r="G15" s="15"/>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4" x14ac:dyDescent="0.25">
      <c r="A16" s="4" t="s">
        <v>62</v>
      </c>
      <c r="B16" s="7"/>
      <c r="C16" s="7"/>
      <c r="D16" s="7"/>
      <c r="E16" s="7"/>
      <c r="F16" s="7"/>
      <c r="G16" s="7"/>
      <c r="H16" s="7"/>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3"/>
      <c r="AJ16" s="3"/>
      <c r="AK16" s="3"/>
      <c r="AL16" s="3"/>
      <c r="AM16" s="3"/>
      <c r="AN16" s="3"/>
      <c r="AO16" s="3"/>
      <c r="AP16" s="3"/>
      <c r="AQ16" s="3"/>
      <c r="AR16" s="3"/>
    </row>
    <row r="17" spans="1:44" x14ac:dyDescent="0.25">
      <c r="A17" s="12" t="s">
        <v>63</v>
      </c>
      <c r="B17" s="3"/>
      <c r="C17" s="3"/>
      <c r="D17" s="3"/>
      <c r="E17" s="3"/>
      <c r="F17" s="3"/>
      <c r="G17" s="3"/>
      <c r="H17" s="3"/>
      <c r="I17" s="17">
        <v>25.763209</v>
      </c>
      <c r="J17" s="17">
        <v>24.637056999999999</v>
      </c>
      <c r="K17" s="17">
        <v>23.510904</v>
      </c>
      <c r="L17" s="18">
        <v>23.013190000000002</v>
      </c>
      <c r="M17" s="18">
        <v>21.842148999999999</v>
      </c>
      <c r="N17" s="18">
        <v>20.671108</v>
      </c>
      <c r="O17" s="19">
        <v>19.910423999999999</v>
      </c>
      <c r="P17" s="19">
        <v>18.688088</v>
      </c>
      <c r="Q17" s="19">
        <v>17.465751999999998</v>
      </c>
      <c r="R17" s="19">
        <v>16.243416</v>
      </c>
      <c r="S17" s="19">
        <v>15.02108</v>
      </c>
      <c r="T17" s="3">
        <v>14.219956</v>
      </c>
      <c r="U17" s="3">
        <v>13.418831000000001</v>
      </c>
      <c r="V17" s="3">
        <v>12.617706999999999</v>
      </c>
      <c r="W17" s="3">
        <v>11.816863</v>
      </c>
      <c r="X17" s="3">
        <v>11.015459</v>
      </c>
      <c r="Y17" s="3">
        <v>10.214333999999999</v>
      </c>
      <c r="Z17" s="3">
        <v>9.4132099999999994</v>
      </c>
      <c r="AA17" s="3">
        <v>8.6120859999999997</v>
      </c>
      <c r="AB17" s="3">
        <v>7.810962</v>
      </c>
      <c r="AC17" s="3">
        <v>7.0098370000000001</v>
      </c>
      <c r="AD17" s="3">
        <v>6.2087130000000004</v>
      </c>
      <c r="AE17" s="3">
        <v>5.4075889999999998</v>
      </c>
      <c r="AF17" s="3">
        <v>4.606465</v>
      </c>
      <c r="AG17" s="3">
        <v>3.8053400000000002</v>
      </c>
      <c r="AH17" s="20">
        <v>3.004216</v>
      </c>
      <c r="AI17" s="3"/>
      <c r="AJ17" s="3"/>
      <c r="AK17" s="3"/>
      <c r="AL17" s="3"/>
      <c r="AM17" s="3"/>
      <c r="AN17" s="3"/>
      <c r="AO17" s="3"/>
      <c r="AP17" s="3"/>
      <c r="AQ17" s="3"/>
      <c r="AR17" s="3"/>
    </row>
    <row r="18" spans="1:44" ht="14.4" x14ac:dyDescent="0.3">
      <c r="A18" s="9" t="s">
        <v>42</v>
      </c>
      <c r="B18" s="3"/>
      <c r="C18" s="3"/>
      <c r="D18" s="3"/>
      <c r="E18" s="3"/>
      <c r="F18" s="3"/>
      <c r="G18" s="3"/>
      <c r="H18" s="3"/>
      <c r="I18" s="21"/>
      <c r="J18" s="21">
        <f t="shared" ref="J18:AH18" si="2">(J17-I17)/I17</f>
        <v>-4.3711635456592429E-2</v>
      </c>
      <c r="K18" s="21">
        <f t="shared" si="2"/>
        <v>-4.5709720929735992E-2</v>
      </c>
      <c r="L18" s="21">
        <f t="shared" si="2"/>
        <v>-2.1169496502558918E-2</v>
      </c>
      <c r="M18" s="21">
        <f t="shared" si="2"/>
        <v>-5.0885644276173897E-2</v>
      </c>
      <c r="N18" s="21">
        <f t="shared" si="2"/>
        <v>-5.3613817944378958E-2</v>
      </c>
      <c r="O18" s="21">
        <f t="shared" si="2"/>
        <v>-3.6799382016677637E-2</v>
      </c>
      <c r="P18" s="21">
        <f t="shared" si="2"/>
        <v>-6.1391761421052543E-2</v>
      </c>
      <c r="Q18" s="21">
        <f t="shared" si="2"/>
        <v>-6.5407226250218969E-2</v>
      </c>
      <c r="R18" s="21">
        <f t="shared" si="2"/>
        <v>-6.9984733551695835E-2</v>
      </c>
      <c r="S18" s="21">
        <f t="shared" si="2"/>
        <v>-7.5251166380273724E-2</v>
      </c>
      <c r="T18" s="21">
        <f t="shared" si="2"/>
        <v>-5.3333315580504179E-2</v>
      </c>
      <c r="U18" s="21">
        <f t="shared" si="2"/>
        <v>-5.6338078683225108E-2</v>
      </c>
      <c r="V18" s="21">
        <f t="shared" si="2"/>
        <v>-5.9701474740981642E-2</v>
      </c>
      <c r="W18" s="21">
        <f t="shared" si="2"/>
        <v>-6.3469852327368181E-2</v>
      </c>
      <c r="X18" s="21">
        <f t="shared" si="2"/>
        <v>-6.7818675734837561E-2</v>
      </c>
      <c r="Y18" s="21">
        <f t="shared" si="2"/>
        <v>-7.2727337099616166E-2</v>
      </c>
      <c r="Z18" s="21">
        <f t="shared" si="2"/>
        <v>-7.8431349513340742E-2</v>
      </c>
      <c r="AA18" s="21">
        <f t="shared" si="2"/>
        <v>-8.5106355855228952E-2</v>
      </c>
      <c r="AB18" s="21">
        <f t="shared" si="2"/>
        <v>-9.3023223409520031E-2</v>
      </c>
      <c r="AC18" s="21">
        <f t="shared" si="2"/>
        <v>-0.10256419119693577</v>
      </c>
      <c r="AD18" s="21">
        <f t="shared" si="2"/>
        <v>-0.11428568167847551</v>
      </c>
      <c r="AE18" s="21">
        <f t="shared" si="2"/>
        <v>-0.12903221649961927</v>
      </c>
      <c r="AF18" s="21">
        <f t="shared" si="2"/>
        <v>-0.14814809335546761</v>
      </c>
      <c r="AG18" s="21">
        <f t="shared" si="2"/>
        <v>-0.17391318505621986</v>
      </c>
      <c r="AH18" s="21">
        <f t="shared" si="2"/>
        <v>-0.21052626046555634</v>
      </c>
      <c r="AI18" s="3"/>
      <c r="AJ18" s="3"/>
      <c r="AK18" s="3"/>
      <c r="AL18" s="3"/>
      <c r="AM18" s="3"/>
      <c r="AN18" s="3"/>
      <c r="AO18"/>
      <c r="AP18" s="3"/>
      <c r="AQ18" s="3"/>
      <c r="AR18" s="3"/>
    </row>
    <row r="19" spans="1:44" x14ac:dyDescent="0.25">
      <c r="A19" s="9"/>
      <c r="B19" s="3"/>
      <c r="C19" s="3"/>
      <c r="D19" s="3"/>
      <c r="E19" s="3"/>
      <c r="F19" s="3"/>
      <c r="G19" s="3"/>
      <c r="H19" s="3"/>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3"/>
      <c r="AJ19" s="3"/>
      <c r="AK19" s="3"/>
      <c r="AL19" s="3"/>
      <c r="AM19" s="3"/>
      <c r="AN19" s="3"/>
      <c r="AO19" s="3"/>
      <c r="AP19" s="3"/>
      <c r="AQ19" s="3"/>
      <c r="AR19" s="3"/>
    </row>
    <row r="20" spans="1:44" x14ac:dyDescent="0.25">
      <c r="A20" s="14" t="s">
        <v>64</v>
      </c>
      <c r="B20" s="3"/>
      <c r="C20" s="3"/>
      <c r="D20" s="3"/>
      <c r="E20" s="3"/>
      <c r="F20" s="3"/>
      <c r="G20" s="3"/>
      <c r="H20" s="3"/>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3"/>
      <c r="AJ20" s="3"/>
      <c r="AK20" s="3"/>
      <c r="AL20" s="3"/>
      <c r="AM20" s="3"/>
      <c r="AN20" s="3"/>
      <c r="AO20" s="3"/>
      <c r="AP20" s="3"/>
      <c r="AQ20" s="3"/>
      <c r="AR20" s="3"/>
    </row>
    <row r="21" spans="1:44" x14ac:dyDescent="0.25">
      <c r="A21" s="9"/>
      <c r="B21" s="3"/>
      <c r="C21" s="3"/>
      <c r="D21" s="3"/>
      <c r="E21" s="3"/>
      <c r="F21" s="3"/>
      <c r="G21" s="3"/>
      <c r="H21" s="3"/>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3"/>
      <c r="AJ21" s="3"/>
      <c r="AK21" s="3"/>
      <c r="AL21" s="3"/>
      <c r="AM21" s="3"/>
      <c r="AN21" s="3"/>
      <c r="AO21" s="3"/>
      <c r="AP21" s="3"/>
      <c r="AQ21" s="3"/>
      <c r="AR21" s="3"/>
    </row>
    <row r="22" spans="1:44" x14ac:dyDescent="0.25">
      <c r="A22" s="9"/>
      <c r="B22" s="3"/>
      <c r="C22" s="3"/>
      <c r="D22" s="3"/>
      <c r="E22" s="3"/>
      <c r="F22" s="3"/>
      <c r="G22" s="3"/>
      <c r="H22" s="3"/>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3"/>
      <c r="AJ22" s="3"/>
      <c r="AK22" s="3"/>
      <c r="AL22" s="3"/>
      <c r="AM22" s="3"/>
      <c r="AN22" s="3"/>
      <c r="AO22" s="3"/>
      <c r="AP22" s="3"/>
      <c r="AQ22" s="3"/>
      <c r="AR22" s="3"/>
    </row>
    <row r="23" spans="1:44" x14ac:dyDescent="0.25">
      <c r="A23" s="9"/>
      <c r="B23" s="3"/>
      <c r="C23" s="3"/>
      <c r="D23" s="3"/>
      <c r="E23" s="3"/>
      <c r="F23" s="3"/>
      <c r="G23" s="3"/>
      <c r="H23" s="3"/>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3"/>
      <c r="AJ23" s="3"/>
      <c r="AK23" s="3"/>
      <c r="AL23" s="3"/>
      <c r="AM23" s="3"/>
      <c r="AN23" s="3"/>
      <c r="AO23" s="3"/>
      <c r="AP23" s="3"/>
      <c r="AQ23" s="3"/>
      <c r="AR23" s="3"/>
    </row>
    <row r="24" spans="1:44" x14ac:dyDescent="0.25">
      <c r="A24" s="9"/>
      <c r="B24" s="3"/>
      <c r="C24" s="3"/>
      <c r="D24" s="3"/>
      <c r="E24" s="3"/>
      <c r="F24" s="3"/>
      <c r="G24" s="3"/>
      <c r="H24" s="3"/>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3"/>
      <c r="AJ24" s="3"/>
      <c r="AK24" s="3"/>
      <c r="AL24" s="3"/>
      <c r="AM24" s="3"/>
      <c r="AN24" s="3"/>
      <c r="AO24" s="3"/>
      <c r="AP24" s="3"/>
      <c r="AQ24" s="3"/>
      <c r="AR24" s="3"/>
    </row>
    <row r="25" spans="1:44" x14ac:dyDescent="0.25">
      <c r="A25" s="9"/>
      <c r="B25" s="3"/>
      <c r="C25" s="3"/>
      <c r="D25" s="3"/>
      <c r="E25" s="3"/>
      <c r="F25" s="3"/>
      <c r="G25" s="3"/>
      <c r="H25" s="3"/>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3"/>
      <c r="AJ25" s="3"/>
      <c r="AK25" s="3"/>
      <c r="AL25" s="3"/>
      <c r="AM25" s="3"/>
      <c r="AN25" s="3"/>
      <c r="AO25" s="3"/>
      <c r="AP25" s="3"/>
      <c r="AQ25" s="3"/>
      <c r="AR25" s="3"/>
    </row>
    <row r="26" spans="1:44" x14ac:dyDescent="0.25">
      <c r="A26" s="9"/>
      <c r="B26" s="3"/>
      <c r="C26" s="3"/>
      <c r="D26" s="3"/>
      <c r="E26" s="3"/>
      <c r="F26" s="3"/>
      <c r="G26" s="3"/>
      <c r="H26" s="3"/>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3"/>
      <c r="AJ26" s="3"/>
      <c r="AK26" s="3"/>
      <c r="AL26" s="3"/>
      <c r="AM26" s="3"/>
      <c r="AN26" s="3"/>
      <c r="AO26" s="3"/>
      <c r="AP26" s="3"/>
      <c r="AQ26" s="3"/>
      <c r="AR26" s="3"/>
    </row>
    <row r="27" spans="1:44" x14ac:dyDescent="0.25">
      <c r="A27" s="9"/>
      <c r="B27" s="3"/>
      <c r="C27" s="3"/>
      <c r="D27" s="3"/>
      <c r="E27" s="3"/>
      <c r="F27" s="3"/>
      <c r="G27" s="3"/>
      <c r="H27" s="3"/>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3"/>
      <c r="AJ27" s="3"/>
      <c r="AK27" s="3"/>
      <c r="AL27" s="3"/>
      <c r="AM27" s="3"/>
      <c r="AN27" s="3"/>
      <c r="AO27" s="3"/>
      <c r="AP27" s="3"/>
      <c r="AQ27" s="3"/>
      <c r="AR27" s="3"/>
    </row>
    <row r="28" spans="1:44" x14ac:dyDescent="0.25">
      <c r="A28" s="9"/>
      <c r="B28" s="3"/>
      <c r="C28" s="3"/>
      <c r="D28" s="3"/>
      <c r="E28" s="3"/>
      <c r="F28" s="3"/>
      <c r="G28" s="3"/>
      <c r="H28" s="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3"/>
      <c r="AJ28" s="3"/>
      <c r="AK28" s="3"/>
      <c r="AL28" s="3"/>
      <c r="AM28" s="3"/>
      <c r="AN28" s="3"/>
      <c r="AO28" s="3"/>
      <c r="AP28" s="3"/>
      <c r="AQ28" s="3"/>
      <c r="AR28" s="3"/>
    </row>
  </sheetData>
  <protectedRanges>
    <protectedRange sqref="I1:L4 I6:L20 M1:AH20 B1:H20" name="Range2"/>
    <protectedRange sqref="A2:A21" name="Range1"/>
  </protectedRange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9D577-37DB-4E5B-B188-E7F1B9C1F6ED}">
  <sheetPr>
    <tabColor theme="8" tint="0.59999389629810485"/>
  </sheetPr>
  <dimension ref="A1:P40"/>
  <sheetViews>
    <sheetView workbookViewId="0"/>
  </sheetViews>
  <sheetFormatPr defaultColWidth="9.33203125" defaultRowHeight="13.8" x14ac:dyDescent="0.25"/>
  <cols>
    <col min="1" max="1" width="27.109375" style="5" customWidth="1"/>
    <col min="2" max="2" width="49.109375" style="5" customWidth="1"/>
    <col min="3" max="3" width="44.109375" style="5" customWidth="1"/>
    <col min="4" max="9" width="13" style="5" bestFit="1" customWidth="1"/>
    <col min="10" max="10" width="41.5546875" style="5" customWidth="1"/>
    <col min="11" max="11" width="11.33203125" style="5" customWidth="1"/>
    <col min="12" max="16384" width="9.33203125" style="5"/>
  </cols>
  <sheetData>
    <row r="1" spans="1:13" x14ac:dyDescent="0.25">
      <c r="A1" s="33" t="s">
        <v>65</v>
      </c>
      <c r="B1" s="33"/>
      <c r="C1" s="34" t="s">
        <v>66</v>
      </c>
      <c r="D1" s="33"/>
    </row>
    <row r="2" spans="1:13" x14ac:dyDescent="0.25">
      <c r="A2" s="106"/>
      <c r="B2" s="106"/>
      <c r="C2" s="107"/>
      <c r="D2" s="108">
        <v>2017</v>
      </c>
      <c r="E2" s="108">
        <v>2018</v>
      </c>
      <c r="F2" s="108">
        <v>2019</v>
      </c>
      <c r="G2" s="108">
        <v>2020</v>
      </c>
      <c r="H2" s="108">
        <v>2021</v>
      </c>
      <c r="I2" s="108">
        <v>2022</v>
      </c>
    </row>
    <row r="3" spans="1:13" x14ac:dyDescent="0.25">
      <c r="A3" s="109" t="s">
        <v>13</v>
      </c>
      <c r="B3" s="110"/>
      <c r="C3" s="110"/>
      <c r="D3" s="111">
        <v>6094470.9686223734</v>
      </c>
      <c r="E3" s="111">
        <v>5532775.6400067369</v>
      </c>
      <c r="F3" s="111">
        <v>5970953.6685125325</v>
      </c>
      <c r="G3" s="111">
        <v>5423992</v>
      </c>
      <c r="H3" s="111">
        <v>5622059</v>
      </c>
      <c r="I3" s="111">
        <v>5842266</v>
      </c>
    </row>
    <row r="4" spans="1:13" x14ac:dyDescent="0.25">
      <c r="A4" s="112" t="s">
        <v>15</v>
      </c>
      <c r="B4" s="34"/>
      <c r="C4" s="34"/>
      <c r="D4" s="111">
        <v>710999.5288251458</v>
      </c>
      <c r="E4" s="111">
        <v>684840.68018858891</v>
      </c>
      <c r="F4" s="111">
        <v>714277.45028086565</v>
      </c>
      <c r="G4" s="111">
        <v>692017</v>
      </c>
      <c r="H4" s="111">
        <v>711549</v>
      </c>
      <c r="I4" s="111">
        <v>704343</v>
      </c>
    </row>
    <row r="5" spans="1:13" x14ac:dyDescent="0.25">
      <c r="A5" s="112" t="s">
        <v>14</v>
      </c>
      <c r="B5" s="34"/>
      <c r="C5" s="34"/>
      <c r="D5" s="111">
        <v>1517691.031675512</v>
      </c>
      <c r="E5" s="111">
        <v>1727821.8205861982</v>
      </c>
      <c r="F5" s="111">
        <v>1927767.9953979973</v>
      </c>
      <c r="G5" s="111">
        <v>1686624</v>
      </c>
      <c r="H5" s="111">
        <v>1907869</v>
      </c>
      <c r="I5" s="111">
        <v>1807410</v>
      </c>
    </row>
    <row r="6" spans="1:13" x14ac:dyDescent="0.25">
      <c r="A6" s="112" t="s">
        <v>67</v>
      </c>
      <c r="B6" s="34"/>
      <c r="C6" s="34"/>
      <c r="D6" s="111">
        <v>2981.137411699201</v>
      </c>
      <c r="E6" s="111">
        <v>3691.7624454912002</v>
      </c>
      <c r="F6" s="111">
        <v>2679.0127807680001</v>
      </c>
      <c r="G6" s="111">
        <v>2537</v>
      </c>
      <c r="H6" s="111">
        <v>1305</v>
      </c>
      <c r="I6" s="111">
        <v>762</v>
      </c>
    </row>
    <row r="7" spans="1:13" x14ac:dyDescent="0.25">
      <c r="A7" s="112" t="s">
        <v>68</v>
      </c>
      <c r="B7" s="34"/>
      <c r="C7" s="34"/>
      <c r="D7" s="111">
        <v>4688516.9979219679</v>
      </c>
      <c r="E7" s="111">
        <v>5555281.1744915349</v>
      </c>
      <c r="F7" s="111">
        <v>6509780.2948420169</v>
      </c>
      <c r="G7" s="111">
        <v>5003309</v>
      </c>
      <c r="H7" s="111">
        <v>5285682</v>
      </c>
      <c r="I7" s="111">
        <v>4824983</v>
      </c>
    </row>
    <row r="8" spans="1:13" x14ac:dyDescent="0.25">
      <c r="A8" s="112" t="s">
        <v>69</v>
      </c>
      <c r="B8" s="34"/>
      <c r="C8" s="34"/>
      <c r="D8" s="111">
        <v>1093239.9388728002</v>
      </c>
      <c r="E8" s="111">
        <v>1367353.7364168002</v>
      </c>
      <c r="F8" s="111">
        <v>1419724.1856096003</v>
      </c>
      <c r="G8" s="111">
        <v>1436236</v>
      </c>
      <c r="H8" s="111">
        <v>1866443</v>
      </c>
      <c r="I8" s="111">
        <v>1666869</v>
      </c>
    </row>
    <row r="9" spans="1:13" x14ac:dyDescent="0.25">
      <c r="A9" s="112" t="s">
        <v>70</v>
      </c>
      <c r="B9" s="34"/>
      <c r="C9" s="34"/>
      <c r="D9" s="111">
        <v>272532.48602661607</v>
      </c>
      <c r="E9" s="111">
        <v>276935.95258617605</v>
      </c>
      <c r="F9" s="111">
        <v>269121.40874172485</v>
      </c>
      <c r="G9" s="111">
        <v>259199</v>
      </c>
      <c r="H9" s="111">
        <v>232528</v>
      </c>
      <c r="I9" s="111">
        <v>240336</v>
      </c>
    </row>
    <row r="10" spans="1:13" x14ac:dyDescent="0.25">
      <c r="A10" s="113" t="s">
        <v>71</v>
      </c>
      <c r="B10" s="114"/>
      <c r="C10" s="115"/>
      <c r="D10" s="116">
        <f>SUM(D3:D9)</f>
        <v>14380432.089356115</v>
      </c>
      <c r="E10" s="116">
        <f>SUM(E3:E9)</f>
        <v>15148700.766721524</v>
      </c>
      <c r="F10" s="116">
        <f>SUM(F3:F9)</f>
        <v>16814304.016165506</v>
      </c>
      <c r="G10" s="116">
        <v>14503914</v>
      </c>
      <c r="H10" s="116">
        <v>15627435</v>
      </c>
      <c r="I10" s="116">
        <v>15086969</v>
      </c>
    </row>
    <row r="12" spans="1:13" x14ac:dyDescent="0.25">
      <c r="A12" s="117" t="s">
        <v>72</v>
      </c>
      <c r="B12" s="118"/>
      <c r="C12" s="118"/>
      <c r="D12" s="119">
        <f t="shared" ref="D12:F12" si="0">SUM(D13:D15)</f>
        <v>7459202.2488683546</v>
      </c>
      <c r="E12" s="119">
        <f t="shared" si="0"/>
        <v>6819140.1984639801</v>
      </c>
      <c r="F12" s="119">
        <f t="shared" si="0"/>
        <v>7342811.7720853705</v>
      </c>
      <c r="G12" s="119">
        <f t="shared" ref="G12:I12" si="1">SUM(G13:G15)</f>
        <v>6758699.9316361817</v>
      </c>
      <c r="H12" s="119">
        <f t="shared" si="1"/>
        <v>6971188.4140924644</v>
      </c>
      <c r="I12" s="119">
        <f t="shared" si="1"/>
        <v>7263309.0381964371</v>
      </c>
      <c r="K12" s="120" t="s">
        <v>73</v>
      </c>
      <c r="M12" s="120"/>
    </row>
    <row r="13" spans="1:13" x14ac:dyDescent="0.25">
      <c r="A13" s="5" t="s">
        <v>13</v>
      </c>
      <c r="D13" s="111">
        <f t="shared" ref="D13:I13" si="2">(D3-D37)</f>
        <v>5979280.0646279268</v>
      </c>
      <c r="E13" s="111">
        <f t="shared" si="2"/>
        <v>5436132.0862827906</v>
      </c>
      <c r="F13" s="111">
        <f t="shared" si="2"/>
        <v>5864502.6536923125</v>
      </c>
      <c r="G13" s="111">
        <f t="shared" si="2"/>
        <v>5331232.4798272243</v>
      </c>
      <c r="H13" s="111">
        <f t="shared" si="2"/>
        <v>5506366.4140924644</v>
      </c>
      <c r="I13" s="111">
        <f t="shared" si="2"/>
        <v>5734002.8998588528</v>
      </c>
      <c r="K13" s="120" t="s">
        <v>73</v>
      </c>
    </row>
    <row r="14" spans="1:13" x14ac:dyDescent="0.25">
      <c r="A14" s="5" t="s">
        <v>14</v>
      </c>
      <c r="D14" s="111">
        <f t="shared" ref="D14:I14" si="3">(D5-D29)</f>
        <v>768922.65541528177</v>
      </c>
      <c r="E14" s="111">
        <f t="shared" si="3"/>
        <v>698167.43199260021</v>
      </c>
      <c r="F14" s="111">
        <f t="shared" si="3"/>
        <v>764031.66811219184</v>
      </c>
      <c r="G14" s="111">
        <f t="shared" si="3"/>
        <v>735450.45180895715</v>
      </c>
      <c r="H14" s="111">
        <f>(H5-H29)</f>
        <v>753273</v>
      </c>
      <c r="I14" s="111">
        <f t="shared" si="3"/>
        <v>824963.13833758375</v>
      </c>
      <c r="K14" s="120" t="s">
        <v>73</v>
      </c>
    </row>
    <row r="15" spans="1:13" x14ac:dyDescent="0.25">
      <c r="A15" s="5" t="s">
        <v>15</v>
      </c>
      <c r="D15" s="111">
        <f t="shared" ref="D15:I15" si="4">D4</f>
        <v>710999.5288251458</v>
      </c>
      <c r="E15" s="111">
        <f t="shared" si="4"/>
        <v>684840.68018858891</v>
      </c>
      <c r="F15" s="111">
        <f t="shared" si="4"/>
        <v>714277.45028086565</v>
      </c>
      <c r="G15" s="111">
        <f t="shared" si="4"/>
        <v>692017</v>
      </c>
      <c r="H15" s="111">
        <f t="shared" si="4"/>
        <v>711549</v>
      </c>
      <c r="I15" s="111">
        <f t="shared" si="4"/>
        <v>704343</v>
      </c>
      <c r="K15" s="120" t="s">
        <v>73</v>
      </c>
    </row>
    <row r="16" spans="1:13" x14ac:dyDescent="0.25">
      <c r="D16" s="121"/>
      <c r="E16" s="121"/>
      <c r="F16" s="121"/>
      <c r="G16" s="121"/>
      <c r="H16" s="121"/>
      <c r="I16" s="121"/>
      <c r="K16" s="120"/>
    </row>
    <row r="17" spans="1:16" x14ac:dyDescent="0.25">
      <c r="A17" s="122" t="s">
        <v>74</v>
      </c>
      <c r="B17" s="122"/>
      <c r="C17" s="122"/>
      <c r="D17" s="123"/>
      <c r="E17" s="123"/>
      <c r="F17" s="123"/>
      <c r="G17" s="123"/>
      <c r="H17" s="123"/>
      <c r="I17" s="123"/>
      <c r="J17" s="122"/>
      <c r="K17" s="124"/>
      <c r="L17" s="122"/>
      <c r="M17" s="122"/>
      <c r="N17" s="122"/>
      <c r="O17" s="122"/>
      <c r="P17" s="122"/>
    </row>
    <row r="18" spans="1:16" x14ac:dyDescent="0.25">
      <c r="A18" s="125" t="s">
        <v>75</v>
      </c>
      <c r="B18" s="126"/>
      <c r="C18" s="126"/>
      <c r="D18" s="127"/>
      <c r="E18" s="127"/>
      <c r="F18" s="127"/>
      <c r="G18" s="127"/>
      <c r="H18" s="127"/>
      <c r="I18" s="127"/>
      <c r="J18" s="126"/>
      <c r="K18" s="128"/>
      <c r="L18" s="126"/>
      <c r="M18" s="126"/>
      <c r="N18" s="126"/>
      <c r="O18" s="126"/>
      <c r="P18" s="126"/>
    </row>
    <row r="19" spans="1:16" x14ac:dyDescent="0.25">
      <c r="A19" s="120" t="s">
        <v>76</v>
      </c>
      <c r="B19" s="126"/>
      <c r="C19" s="126"/>
      <c r="D19" s="127"/>
      <c r="E19" s="127"/>
      <c r="F19" s="127"/>
      <c r="G19" s="127"/>
      <c r="H19" s="127"/>
      <c r="I19" s="127"/>
      <c r="J19" s="126"/>
      <c r="K19" s="128"/>
      <c r="L19" s="126"/>
      <c r="M19" s="126"/>
      <c r="N19" s="126"/>
      <c r="O19" s="126"/>
      <c r="P19" s="126"/>
    </row>
    <row r="20" spans="1:16" x14ac:dyDescent="0.25">
      <c r="A20" s="120" t="s">
        <v>77</v>
      </c>
      <c r="B20" s="126"/>
      <c r="C20" s="126"/>
      <c r="D20" s="127"/>
      <c r="E20" s="127"/>
      <c r="F20" s="127"/>
      <c r="G20" s="127"/>
      <c r="H20" s="127"/>
      <c r="I20" s="127"/>
      <c r="J20" s="126"/>
      <c r="K20" s="128"/>
      <c r="L20" s="126"/>
      <c r="M20" s="126"/>
      <c r="N20" s="126"/>
      <c r="O20" s="126"/>
      <c r="P20" s="126"/>
    </row>
    <row r="21" spans="1:16" x14ac:dyDescent="0.25">
      <c r="A21" s="120"/>
      <c r="B21" s="126"/>
      <c r="C21" s="126"/>
      <c r="D21" s="127"/>
      <c r="E21" s="127"/>
      <c r="F21" s="127"/>
      <c r="G21" s="127"/>
      <c r="H21" s="127"/>
      <c r="I21" s="127"/>
      <c r="J21" s="126"/>
      <c r="K21" s="128"/>
      <c r="L21" s="126"/>
      <c r="M21" s="126"/>
      <c r="N21" s="126"/>
      <c r="O21" s="126"/>
      <c r="P21" s="126"/>
    </row>
    <row r="22" spans="1:16" x14ac:dyDescent="0.25">
      <c r="A22" s="120" t="s">
        <v>78</v>
      </c>
    </row>
    <row r="23" spans="1:16" x14ac:dyDescent="0.25">
      <c r="A23" s="120" t="s">
        <v>79</v>
      </c>
    </row>
    <row r="24" spans="1:16" x14ac:dyDescent="0.25">
      <c r="A24" s="120" t="s">
        <v>80</v>
      </c>
    </row>
    <row r="25" spans="1:16" x14ac:dyDescent="0.25">
      <c r="A25" s="120" t="s">
        <v>81</v>
      </c>
    </row>
    <row r="26" spans="1:16" x14ac:dyDescent="0.25">
      <c r="D26" s="121"/>
      <c r="E26" s="121"/>
      <c r="F26" s="121"/>
      <c r="G26" s="121"/>
      <c r="H26" s="121"/>
      <c r="I26" s="121"/>
      <c r="K26" s="120"/>
    </row>
    <row r="27" spans="1:16" x14ac:dyDescent="0.25">
      <c r="A27" s="122" t="s">
        <v>82</v>
      </c>
      <c r="B27" s="122"/>
      <c r="C27" s="122"/>
      <c r="D27" s="123"/>
      <c r="E27" s="123"/>
      <c r="F27" s="123"/>
      <c r="G27" s="123"/>
      <c r="H27" s="123"/>
      <c r="I27" s="123"/>
      <c r="J27" s="122"/>
      <c r="K27" s="124"/>
      <c r="L27" s="122"/>
      <c r="M27" s="122"/>
      <c r="N27" s="122"/>
      <c r="O27" s="122"/>
      <c r="P27" s="122"/>
    </row>
    <row r="28" spans="1:16" s="130" customFormat="1" x14ac:dyDescent="0.25">
      <c r="A28" s="129" t="s">
        <v>83</v>
      </c>
      <c r="C28" s="130" t="s">
        <v>84</v>
      </c>
      <c r="D28" s="131"/>
      <c r="E28" s="131"/>
      <c r="F28" s="131"/>
      <c r="G28" s="131"/>
      <c r="H28" s="131"/>
      <c r="I28" s="131"/>
      <c r="K28" s="132"/>
    </row>
    <row r="29" spans="1:16" x14ac:dyDescent="0.25">
      <c r="A29" s="133" t="s">
        <v>85</v>
      </c>
      <c r="B29" s="133"/>
      <c r="C29" s="37"/>
      <c r="D29" s="134">
        <v>748768.3762602302</v>
      </c>
      <c r="E29" s="134">
        <v>1029654.388593598</v>
      </c>
      <c r="F29" s="135">
        <v>1163736.3272858055</v>
      </c>
      <c r="G29" s="135">
        <v>951173.54819104285</v>
      </c>
      <c r="H29" s="135">
        <v>1154596</v>
      </c>
      <c r="I29" s="135">
        <v>982446.86166241625</v>
      </c>
      <c r="J29" s="118" t="s">
        <v>86</v>
      </c>
      <c r="K29" s="34"/>
      <c r="L29" s="34"/>
    </row>
    <row r="30" spans="1:16" x14ac:dyDescent="0.25">
      <c r="A30" s="33"/>
      <c r="B30" s="33"/>
      <c r="C30" s="34"/>
      <c r="D30" s="136"/>
      <c r="E30" s="136"/>
      <c r="F30" s="57"/>
      <c r="G30" s="57"/>
      <c r="H30" s="57"/>
      <c r="I30" s="57"/>
      <c r="K30" s="34"/>
      <c r="L30" s="34"/>
    </row>
    <row r="31" spans="1:16" x14ac:dyDescent="0.25">
      <c r="D31" s="137"/>
      <c r="E31" s="137"/>
      <c r="F31" s="137"/>
      <c r="G31" s="137"/>
      <c r="H31" s="137"/>
      <c r="I31" s="137"/>
    </row>
    <row r="32" spans="1:16" x14ac:dyDescent="0.25">
      <c r="A32" s="122" t="s">
        <v>87</v>
      </c>
      <c r="B32" s="122"/>
      <c r="C32" s="122"/>
      <c r="D32" s="123"/>
      <c r="E32" s="123"/>
      <c r="F32" s="123"/>
      <c r="G32" s="123"/>
      <c r="H32" s="123"/>
      <c r="I32" s="123"/>
      <c r="J32" s="122"/>
      <c r="K32" s="124"/>
      <c r="L32" s="122"/>
      <c r="M32" s="122"/>
      <c r="N32" s="122"/>
      <c r="O32" s="122"/>
      <c r="P32" s="122"/>
    </row>
    <row r="33" spans="1:16" x14ac:dyDescent="0.25">
      <c r="A33" s="138" t="s">
        <v>88</v>
      </c>
      <c r="B33" s="139">
        <v>5.3114800011356135E-2</v>
      </c>
      <c r="C33" s="126"/>
      <c r="D33" s="127"/>
      <c r="E33" s="127"/>
      <c r="F33" s="127"/>
      <c r="G33" s="127"/>
      <c r="H33" s="127"/>
      <c r="I33" s="127"/>
      <c r="J33" s="126"/>
      <c r="K33" s="128"/>
      <c r="L33" s="126"/>
      <c r="M33" s="126"/>
      <c r="N33" s="126"/>
      <c r="O33" s="126"/>
      <c r="P33" s="126"/>
    </row>
    <row r="34" spans="1:16" x14ac:dyDescent="0.25">
      <c r="A34" s="140" t="s">
        <v>89</v>
      </c>
      <c r="B34" s="34"/>
      <c r="C34" s="34" t="s">
        <v>90</v>
      </c>
      <c r="D34" s="111"/>
      <c r="E34" s="111"/>
      <c r="F34" s="111"/>
      <c r="G34" s="111"/>
      <c r="H34" s="111"/>
      <c r="I34" s="111"/>
      <c r="K34" s="120"/>
    </row>
    <row r="35" spans="1:16" x14ac:dyDescent="0.25">
      <c r="A35" s="5" t="s">
        <v>91</v>
      </c>
      <c r="D35" s="111">
        <v>2026837.1610000001</v>
      </c>
      <c r="E35" s="111">
        <v>1698900.209</v>
      </c>
      <c r="F35" s="111">
        <v>1903294.0249999999</v>
      </c>
      <c r="G35" s="111">
        <v>1702141.193</v>
      </c>
      <c r="H35" s="111">
        <v>2122963.9376218324</v>
      </c>
      <c r="I35" s="111">
        <v>1986632.5536062378</v>
      </c>
      <c r="K35" s="120"/>
    </row>
    <row r="36" spans="1:16" x14ac:dyDescent="0.25">
      <c r="A36" s="5" t="s">
        <v>92</v>
      </c>
      <c r="D36" s="141">
        <v>1.07</v>
      </c>
      <c r="E36" s="141">
        <v>1.071</v>
      </c>
      <c r="F36" s="141">
        <v>1.0529999999999999</v>
      </c>
      <c r="G36" s="141">
        <v>1.026</v>
      </c>
      <c r="H36" s="141">
        <v>1.026</v>
      </c>
      <c r="I36" s="141">
        <v>1.026</v>
      </c>
      <c r="K36" s="120" t="s">
        <v>93</v>
      </c>
    </row>
    <row r="37" spans="1:16" x14ac:dyDescent="0.25">
      <c r="A37" s="142" t="s">
        <v>94</v>
      </c>
      <c r="B37" s="143"/>
      <c r="C37" s="143"/>
      <c r="D37" s="144">
        <f>(D35*D36*$B$33)</f>
        <v>115190.90399444684</v>
      </c>
      <c r="E37" s="144">
        <f t="shared" ref="E37:F37" si="5">(E35*E36*$B$33)</f>
        <v>96643.553723946461</v>
      </c>
      <c r="F37" s="144">
        <f t="shared" si="5"/>
        <v>106451.0148202203</v>
      </c>
      <c r="G37" s="144">
        <v>92759.520172775578</v>
      </c>
      <c r="H37" s="144">
        <v>115692.5859075355</v>
      </c>
      <c r="I37" s="144">
        <v>108263.10014114704</v>
      </c>
      <c r="J37" s="118" t="s">
        <v>95</v>
      </c>
      <c r="K37" s="120" t="s">
        <v>96</v>
      </c>
    </row>
    <row r="38" spans="1:16" x14ac:dyDescent="0.25">
      <c r="D38" s="111"/>
      <c r="E38" s="111"/>
      <c r="F38" s="111"/>
      <c r="G38" s="111"/>
      <c r="H38" s="111"/>
      <c r="I38" s="111"/>
      <c r="K38" s="120"/>
    </row>
    <row r="40" spans="1:16" ht="14.4" x14ac:dyDescent="0.3">
      <c r="A40" s="156" t="s">
        <v>97</v>
      </c>
      <c r="B40" s="5"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C2DD-0152-4CD9-B80A-88032D274851}">
  <sheetPr>
    <tabColor rgb="FF00B050"/>
  </sheetPr>
  <dimension ref="A1:I149"/>
  <sheetViews>
    <sheetView tabSelected="1" workbookViewId="0"/>
  </sheetViews>
  <sheetFormatPr defaultRowHeight="14.4" x14ac:dyDescent="0.3"/>
  <cols>
    <col min="1" max="1" width="27.109375" customWidth="1"/>
    <col min="3" max="3" width="40.6640625" bestFit="1" customWidth="1"/>
    <col min="4" max="9" width="13" bestFit="1" customWidth="1"/>
  </cols>
  <sheetData>
    <row r="1" spans="1:9" x14ac:dyDescent="0.3">
      <c r="A1" s="98" t="s">
        <v>99</v>
      </c>
    </row>
    <row r="2" spans="1:9" x14ac:dyDescent="0.3">
      <c r="A2" s="153">
        <v>200000</v>
      </c>
      <c r="C2" s="99" t="s">
        <v>100</v>
      </c>
      <c r="D2" s="100"/>
      <c r="E2" s="100"/>
      <c r="F2" s="100"/>
      <c r="G2" s="100"/>
    </row>
    <row r="3" spans="1:9" x14ac:dyDescent="0.3">
      <c r="A3" s="101">
        <v>100000</v>
      </c>
    </row>
    <row r="4" spans="1:9" x14ac:dyDescent="0.3">
      <c r="A4" s="155">
        <v>50000</v>
      </c>
      <c r="C4" s="99" t="s">
        <v>101</v>
      </c>
      <c r="D4" s="102">
        <v>2017</v>
      </c>
      <c r="E4" s="102">
        <v>2018</v>
      </c>
      <c r="F4" s="102">
        <v>2019</v>
      </c>
      <c r="G4" s="102">
        <v>2020</v>
      </c>
      <c r="H4" s="102">
        <v>2021</v>
      </c>
      <c r="I4" s="102">
        <v>2022</v>
      </c>
    </row>
    <row r="5" spans="1:9" x14ac:dyDescent="0.3">
      <c r="A5" s="154">
        <v>25000</v>
      </c>
      <c r="C5" s="5" t="s">
        <v>102</v>
      </c>
      <c r="D5" s="103">
        <v>4174597.49</v>
      </c>
      <c r="E5" s="103">
        <v>5389042.4500000002</v>
      </c>
      <c r="F5" s="103">
        <v>5228676.43</v>
      </c>
      <c r="G5" s="103">
        <v>4932800.8599999994</v>
      </c>
      <c r="H5" s="103">
        <v>5432690.6799999997</v>
      </c>
      <c r="I5" s="103">
        <v>4745529.68</v>
      </c>
    </row>
    <row r="6" spans="1:9" x14ac:dyDescent="0.3">
      <c r="C6" s="5" t="s">
        <v>103</v>
      </c>
      <c r="D6" s="103">
        <v>3633404.44</v>
      </c>
      <c r="E6" s="103">
        <v>3579656.2</v>
      </c>
      <c r="F6" s="103">
        <v>3666517.5</v>
      </c>
      <c r="G6" s="103">
        <v>3106154.3600000003</v>
      </c>
      <c r="H6" s="103">
        <v>3336852.5799999991</v>
      </c>
      <c r="I6" s="103">
        <v>3317826.1399999997</v>
      </c>
    </row>
    <row r="7" spans="1:9" x14ac:dyDescent="0.3">
      <c r="C7" s="5" t="s">
        <v>104</v>
      </c>
      <c r="D7" s="103">
        <v>2759693.5900000003</v>
      </c>
      <c r="E7" s="103">
        <v>2679516.8799999994</v>
      </c>
      <c r="F7" s="103">
        <v>2662966.7699999996</v>
      </c>
      <c r="G7" s="103">
        <v>2154975.5</v>
      </c>
      <c r="H7" s="103">
        <v>2621593.5100000002</v>
      </c>
      <c r="I7" s="103">
        <v>2656745.38</v>
      </c>
    </row>
    <row r="8" spans="1:9" x14ac:dyDescent="0.3">
      <c r="C8" s="5" t="s">
        <v>105</v>
      </c>
      <c r="D8" s="103">
        <v>3441701.58</v>
      </c>
      <c r="E8" s="103">
        <v>3461367.13</v>
      </c>
      <c r="F8" s="103">
        <v>3684235.98</v>
      </c>
      <c r="G8" s="103">
        <v>3627153.3200000003</v>
      </c>
      <c r="H8" s="103">
        <v>4159345.71</v>
      </c>
      <c r="I8" s="103">
        <v>2504744.25</v>
      </c>
    </row>
    <row r="9" spans="1:9" x14ac:dyDescent="0.3">
      <c r="C9" s="5" t="s">
        <v>106</v>
      </c>
      <c r="D9" s="103">
        <v>0</v>
      </c>
      <c r="E9" s="103">
        <v>0</v>
      </c>
      <c r="F9" s="103">
        <v>0</v>
      </c>
      <c r="G9" s="103">
        <v>2756085.65</v>
      </c>
      <c r="H9" s="103">
        <v>2911350.24</v>
      </c>
      <c r="I9" s="103">
        <v>2495865.21</v>
      </c>
    </row>
    <row r="10" spans="1:9" x14ac:dyDescent="0.3">
      <c r="C10" s="5" t="s">
        <v>107</v>
      </c>
      <c r="D10" s="103">
        <v>0</v>
      </c>
      <c r="E10" s="103">
        <v>0</v>
      </c>
      <c r="F10" s="103">
        <v>0</v>
      </c>
      <c r="G10" s="103">
        <v>0</v>
      </c>
      <c r="H10" s="103">
        <v>0</v>
      </c>
      <c r="I10" s="103">
        <v>905245.56</v>
      </c>
    </row>
    <row r="11" spans="1:9" x14ac:dyDescent="0.3">
      <c r="C11" s="5" t="s">
        <v>108</v>
      </c>
      <c r="D11" s="103">
        <v>1155735.42</v>
      </c>
      <c r="E11" s="103">
        <v>1228723.71</v>
      </c>
      <c r="F11" s="103">
        <v>924722.59</v>
      </c>
      <c r="G11" s="103">
        <v>714133.5</v>
      </c>
      <c r="H11" s="103">
        <v>757360.27</v>
      </c>
      <c r="I11" s="103">
        <v>593487.77</v>
      </c>
    </row>
    <row r="12" spans="1:9" x14ac:dyDescent="0.3">
      <c r="C12" s="5" t="s">
        <v>109</v>
      </c>
      <c r="D12" s="103">
        <v>0</v>
      </c>
      <c r="E12" s="103">
        <v>0</v>
      </c>
      <c r="F12" s="103">
        <v>0</v>
      </c>
      <c r="G12" s="103">
        <v>1767.11</v>
      </c>
      <c r="H12" s="103">
        <v>112917.62999999999</v>
      </c>
      <c r="I12" s="103">
        <v>474829.25</v>
      </c>
    </row>
    <row r="13" spans="1:9" x14ac:dyDescent="0.3">
      <c r="C13" s="5" t="s">
        <v>110</v>
      </c>
      <c r="D13" s="103">
        <v>0</v>
      </c>
      <c r="E13" s="103">
        <v>172275.64</v>
      </c>
      <c r="F13" s="103">
        <v>254917.53</v>
      </c>
      <c r="G13" s="103">
        <v>224903.76</v>
      </c>
      <c r="H13" s="103">
        <v>258821.53</v>
      </c>
      <c r="I13" s="103">
        <v>202002.56</v>
      </c>
    </row>
    <row r="14" spans="1:9" x14ac:dyDescent="0.3">
      <c r="C14" s="5" t="s">
        <v>111</v>
      </c>
      <c r="D14" s="103">
        <v>216917.01</v>
      </c>
      <c r="E14" s="103">
        <v>186767.41</v>
      </c>
      <c r="F14" s="103">
        <v>174978.73</v>
      </c>
      <c r="G14" s="103">
        <v>133769.99</v>
      </c>
      <c r="H14" s="103">
        <v>191055.66</v>
      </c>
      <c r="I14" s="103">
        <v>182880.29</v>
      </c>
    </row>
    <row r="15" spans="1:9" x14ac:dyDescent="0.3">
      <c r="C15" s="5" t="s">
        <v>112</v>
      </c>
      <c r="D15" s="103">
        <v>0</v>
      </c>
      <c r="E15" s="103">
        <v>0</v>
      </c>
      <c r="F15" s="103">
        <v>308659.30999999994</v>
      </c>
      <c r="G15" s="103">
        <v>249862.92999999996</v>
      </c>
      <c r="H15" s="103">
        <v>207839.83999999997</v>
      </c>
      <c r="I15" s="103">
        <v>179683.68</v>
      </c>
    </row>
    <row r="16" spans="1:9" x14ac:dyDescent="0.3">
      <c r="C16" s="5" t="s">
        <v>113</v>
      </c>
      <c r="D16" s="103">
        <v>71870.52</v>
      </c>
      <c r="E16" s="103">
        <v>174565.11999999997</v>
      </c>
      <c r="F16" s="103">
        <v>196022.53999999998</v>
      </c>
      <c r="G16" s="103">
        <v>40832.449999999997</v>
      </c>
      <c r="H16" s="103">
        <v>93297.639999999985</v>
      </c>
      <c r="I16" s="103">
        <v>149711.01999999999</v>
      </c>
    </row>
    <row r="17" spans="3:9" x14ac:dyDescent="0.3">
      <c r="C17" s="5" t="s">
        <v>114</v>
      </c>
      <c r="D17" s="103">
        <v>36300.240000000005</v>
      </c>
      <c r="E17" s="103">
        <v>111326.67</v>
      </c>
      <c r="F17" s="103">
        <v>94369.159999999989</v>
      </c>
      <c r="G17" s="103">
        <v>106932.77</v>
      </c>
      <c r="H17" s="103">
        <v>121774.72</v>
      </c>
      <c r="I17" s="103">
        <v>149603.75999999998</v>
      </c>
    </row>
    <row r="18" spans="3:9" x14ac:dyDescent="0.3">
      <c r="C18" s="5" t="s">
        <v>115</v>
      </c>
      <c r="D18" s="103">
        <v>97818.239999999991</v>
      </c>
      <c r="E18" s="103">
        <v>87621.49</v>
      </c>
      <c r="F18" s="103">
        <v>107603.56</v>
      </c>
      <c r="G18" s="103">
        <v>154956.66</v>
      </c>
      <c r="H18" s="103">
        <v>147892.62</v>
      </c>
      <c r="I18" s="103">
        <v>146556.38</v>
      </c>
    </row>
    <row r="19" spans="3:9" x14ac:dyDescent="0.3">
      <c r="C19" s="5" t="s">
        <v>116</v>
      </c>
      <c r="D19" s="103">
        <v>106777.84</v>
      </c>
      <c r="E19" s="103">
        <v>125577.81</v>
      </c>
      <c r="F19" s="103">
        <v>106277.09999999999</v>
      </c>
      <c r="G19" s="103">
        <v>69885.37999999999</v>
      </c>
      <c r="H19" s="103">
        <v>93538.47</v>
      </c>
      <c r="I19" s="103">
        <v>110703.06</v>
      </c>
    </row>
    <row r="20" spans="3:9" x14ac:dyDescent="0.3">
      <c r="C20" s="5" t="s">
        <v>117</v>
      </c>
      <c r="D20" s="103">
        <v>114828.31</v>
      </c>
      <c r="E20" s="103">
        <v>98949</v>
      </c>
      <c r="F20" s="103">
        <v>100530.58</v>
      </c>
      <c r="G20" s="103">
        <v>93710.25</v>
      </c>
      <c r="H20" s="103">
        <v>108904.39</v>
      </c>
      <c r="I20" s="103">
        <v>109746.04000000001</v>
      </c>
    </row>
    <row r="21" spans="3:9" x14ac:dyDescent="0.3">
      <c r="C21" s="5" t="s">
        <v>118</v>
      </c>
      <c r="D21" s="103">
        <v>0</v>
      </c>
      <c r="E21" s="103">
        <v>0</v>
      </c>
      <c r="F21" s="103">
        <v>0</v>
      </c>
      <c r="G21" s="103">
        <v>0</v>
      </c>
      <c r="H21" s="103">
        <v>117375.78</v>
      </c>
      <c r="I21" s="103">
        <v>88332.219999999987</v>
      </c>
    </row>
    <row r="22" spans="3:9" x14ac:dyDescent="0.3">
      <c r="C22" s="5" t="s">
        <v>119</v>
      </c>
      <c r="D22" s="103">
        <v>63249.26</v>
      </c>
      <c r="E22" s="103">
        <v>59434.47</v>
      </c>
      <c r="F22" s="103">
        <v>53130.18</v>
      </c>
      <c r="G22" s="103">
        <v>66410.880000000005</v>
      </c>
      <c r="H22" s="103">
        <v>83782.75</v>
      </c>
      <c r="I22" s="103">
        <v>85464.33</v>
      </c>
    </row>
    <row r="23" spans="3:9" x14ac:dyDescent="0.3">
      <c r="C23" s="5" t="s">
        <v>120</v>
      </c>
      <c r="D23" s="103">
        <v>14094.65</v>
      </c>
      <c r="E23" s="103">
        <v>12397.66</v>
      </c>
      <c r="F23" s="103">
        <v>34978.42</v>
      </c>
      <c r="G23" s="103">
        <v>41722.61</v>
      </c>
      <c r="H23" s="103">
        <v>44675.33</v>
      </c>
      <c r="I23" s="103">
        <v>82033.61</v>
      </c>
    </row>
    <row r="24" spans="3:9" x14ac:dyDescent="0.3">
      <c r="C24" s="5" t="s">
        <v>121</v>
      </c>
      <c r="D24" s="103">
        <v>46326.380000000005</v>
      </c>
      <c r="E24" s="103">
        <v>65917.75</v>
      </c>
      <c r="F24" s="103">
        <v>175024.34999999998</v>
      </c>
      <c r="G24" s="103">
        <v>161384.29999999999</v>
      </c>
      <c r="H24" s="103">
        <v>83904.959999999992</v>
      </c>
      <c r="I24" s="103">
        <v>73661.100000000006</v>
      </c>
    </row>
    <row r="25" spans="3:9" x14ac:dyDescent="0.3">
      <c r="C25" s="5" t="s">
        <v>122</v>
      </c>
      <c r="D25" s="103">
        <v>49398.520000000004</v>
      </c>
      <c r="E25" s="103">
        <v>59185.71</v>
      </c>
      <c r="F25" s="103">
        <v>49167.85</v>
      </c>
      <c r="G25" s="103">
        <v>60692.490000000005</v>
      </c>
      <c r="H25" s="103">
        <v>75115.34</v>
      </c>
      <c r="I25" s="103">
        <v>55862.3</v>
      </c>
    </row>
    <row r="26" spans="3:9" x14ac:dyDescent="0.3">
      <c r="C26" s="5" t="s">
        <v>123</v>
      </c>
      <c r="D26" s="103">
        <v>29594.41</v>
      </c>
      <c r="E26" s="103">
        <v>71447.45</v>
      </c>
      <c r="F26" s="103">
        <v>264167.7</v>
      </c>
      <c r="G26" s="103">
        <v>102054.46</v>
      </c>
      <c r="H26" s="103">
        <v>74586.39</v>
      </c>
      <c r="I26" s="103">
        <v>52827.770000000004</v>
      </c>
    </row>
    <row r="27" spans="3:9" x14ac:dyDescent="0.3">
      <c r="C27" s="5" t="s">
        <v>124</v>
      </c>
      <c r="D27" s="103">
        <v>24135.77</v>
      </c>
      <c r="E27" s="103">
        <v>54740.2</v>
      </c>
      <c r="F27" s="103">
        <v>72355.31</v>
      </c>
      <c r="G27" s="103">
        <v>69350.320000000007</v>
      </c>
      <c r="H27" s="103">
        <v>66211.570000000007</v>
      </c>
      <c r="I27" s="103">
        <v>50185.57</v>
      </c>
    </row>
    <row r="28" spans="3:9" x14ac:dyDescent="0.3">
      <c r="C28" s="5" t="s">
        <v>125</v>
      </c>
      <c r="D28" s="103">
        <v>43462.95</v>
      </c>
      <c r="E28" s="103">
        <v>63340.700000000004</v>
      </c>
      <c r="F28" s="103">
        <v>79561.280000000013</v>
      </c>
      <c r="G28" s="103">
        <v>46671.91</v>
      </c>
      <c r="H28" s="103">
        <v>42152.55</v>
      </c>
      <c r="I28" s="103">
        <v>44404.31</v>
      </c>
    </row>
    <row r="29" spans="3:9" x14ac:dyDescent="0.3">
      <c r="C29" s="5" t="s">
        <v>126</v>
      </c>
      <c r="D29" s="103">
        <v>119571.93000000001</v>
      </c>
      <c r="E29" s="103">
        <v>100680.51000000001</v>
      </c>
      <c r="F29" s="103">
        <v>189152.05</v>
      </c>
      <c r="G29" s="103">
        <v>88503.8</v>
      </c>
      <c r="H29" s="103">
        <v>54038.79</v>
      </c>
      <c r="I29" s="103">
        <v>40063.32</v>
      </c>
    </row>
    <row r="30" spans="3:9" x14ac:dyDescent="0.3">
      <c r="C30" s="5" t="s">
        <v>127</v>
      </c>
      <c r="D30" s="103">
        <v>54089.84</v>
      </c>
      <c r="E30" s="103">
        <v>56781.69</v>
      </c>
      <c r="F30" s="103">
        <v>51419.11</v>
      </c>
      <c r="G30" s="103">
        <v>19239.77</v>
      </c>
      <c r="H30" s="103">
        <v>27075.32</v>
      </c>
      <c r="I30" s="103">
        <v>38702.39</v>
      </c>
    </row>
    <row r="31" spans="3:9" x14ac:dyDescent="0.3">
      <c r="C31" s="5" t="s">
        <v>128</v>
      </c>
      <c r="D31" s="103">
        <v>44444.679999999993</v>
      </c>
      <c r="E31" s="103">
        <v>30480.25</v>
      </c>
      <c r="F31" s="103">
        <v>20166.469999999998</v>
      </c>
      <c r="G31" s="103">
        <v>16878.68</v>
      </c>
      <c r="H31" s="103">
        <v>19127.72</v>
      </c>
      <c r="I31" s="103">
        <v>34502.659999999996</v>
      </c>
    </row>
    <row r="32" spans="3:9" x14ac:dyDescent="0.3">
      <c r="C32" s="5" t="s">
        <v>129</v>
      </c>
      <c r="D32" s="103">
        <v>0</v>
      </c>
      <c r="E32" s="103">
        <v>0</v>
      </c>
      <c r="F32" s="103">
        <v>0</v>
      </c>
      <c r="G32" s="103">
        <v>0</v>
      </c>
      <c r="H32" s="103">
        <v>20593.939999999999</v>
      </c>
      <c r="I32" s="103">
        <v>33970.9</v>
      </c>
    </row>
    <row r="33" spans="3:9" x14ac:dyDescent="0.3">
      <c r="C33" s="5" t="s">
        <v>130</v>
      </c>
      <c r="D33" s="103">
        <v>45186.2</v>
      </c>
      <c r="E33" s="103">
        <v>38974.01</v>
      </c>
      <c r="F33" s="103">
        <v>47293.919999999998</v>
      </c>
      <c r="G33" s="103">
        <v>38808.339999999997</v>
      </c>
      <c r="H33" s="103">
        <v>33943.47</v>
      </c>
      <c r="I33" s="103">
        <v>30229.39</v>
      </c>
    </row>
    <row r="34" spans="3:9" x14ac:dyDescent="0.3">
      <c r="C34" s="5" t="s">
        <v>131</v>
      </c>
      <c r="D34" s="103">
        <v>78285.960000000006</v>
      </c>
      <c r="E34" s="103">
        <v>72930.33</v>
      </c>
      <c r="F34" s="103">
        <v>33960.44</v>
      </c>
      <c r="G34" s="103">
        <v>78226.62</v>
      </c>
      <c r="H34" s="103">
        <v>40449.49</v>
      </c>
      <c r="I34" s="103">
        <v>29978.92</v>
      </c>
    </row>
    <row r="35" spans="3:9" x14ac:dyDescent="0.3">
      <c r="C35" s="5" t="s">
        <v>132</v>
      </c>
      <c r="D35" s="103">
        <v>27065.87</v>
      </c>
      <c r="E35" s="103">
        <v>28810.13</v>
      </c>
      <c r="F35" s="103">
        <v>32045.86</v>
      </c>
      <c r="G35" s="103">
        <v>35495.82</v>
      </c>
      <c r="H35" s="103">
        <v>33100.14</v>
      </c>
      <c r="I35" s="103">
        <v>29415.759999999998</v>
      </c>
    </row>
    <row r="36" spans="3:9" x14ac:dyDescent="0.3">
      <c r="C36" s="5" t="s">
        <v>133</v>
      </c>
      <c r="D36" s="103">
        <v>25216.45</v>
      </c>
      <c r="E36" s="103">
        <v>30188.010000000002</v>
      </c>
      <c r="F36" s="103">
        <v>29441.57</v>
      </c>
      <c r="G36" s="103">
        <v>26301.96</v>
      </c>
      <c r="H36" s="103">
        <v>35071.25</v>
      </c>
      <c r="I36" s="103">
        <v>27020.75</v>
      </c>
    </row>
    <row r="37" spans="3:9" x14ac:dyDescent="0.3">
      <c r="C37" s="5" t="s">
        <v>134</v>
      </c>
      <c r="D37" s="103">
        <v>0</v>
      </c>
      <c r="E37" s="103">
        <v>0</v>
      </c>
      <c r="F37" s="103">
        <v>0</v>
      </c>
      <c r="G37" s="103">
        <v>0</v>
      </c>
      <c r="H37" s="103">
        <v>0</v>
      </c>
      <c r="I37" s="103">
        <v>22097.59</v>
      </c>
    </row>
    <row r="38" spans="3:9" x14ac:dyDescent="0.3">
      <c r="C38" s="5" t="s">
        <v>135</v>
      </c>
      <c r="D38" s="103">
        <v>80403.94</v>
      </c>
      <c r="E38" s="103">
        <v>89052.32</v>
      </c>
      <c r="F38" s="103">
        <v>111323.70999999999</v>
      </c>
      <c r="G38" s="103">
        <v>104406.6</v>
      </c>
      <c r="H38" s="103">
        <v>91575.4</v>
      </c>
      <c r="I38" s="103">
        <v>21607.559999999998</v>
      </c>
    </row>
    <row r="39" spans="3:9" x14ac:dyDescent="0.3">
      <c r="C39" s="5" t="s">
        <v>136</v>
      </c>
      <c r="D39" s="103">
        <v>17202.54</v>
      </c>
      <c r="E39" s="103">
        <v>16198.130000000001</v>
      </c>
      <c r="F39" s="103">
        <v>17569.879999999997</v>
      </c>
      <c r="G39" s="103">
        <v>17306.05</v>
      </c>
      <c r="H39" s="103">
        <v>20364.760000000002</v>
      </c>
      <c r="I39" s="103">
        <v>21246.489999999998</v>
      </c>
    </row>
    <row r="40" spans="3:9" x14ac:dyDescent="0.3">
      <c r="C40" s="5" t="s">
        <v>137</v>
      </c>
      <c r="D40" s="103">
        <v>0</v>
      </c>
      <c r="E40" s="103">
        <v>0</v>
      </c>
      <c r="F40" s="103">
        <v>0</v>
      </c>
      <c r="G40" s="103">
        <v>0</v>
      </c>
      <c r="H40" s="103">
        <v>6030.89</v>
      </c>
      <c r="I40" s="103">
        <v>19764.830000000002</v>
      </c>
    </row>
    <row r="41" spans="3:9" x14ac:dyDescent="0.3">
      <c r="C41" s="5" t="s">
        <v>138</v>
      </c>
      <c r="D41" s="103">
        <v>24135.19</v>
      </c>
      <c r="E41" s="103">
        <v>17561.53</v>
      </c>
      <c r="F41" s="103">
        <v>21746.94</v>
      </c>
      <c r="G41" s="103">
        <v>15500.68</v>
      </c>
      <c r="H41" s="103">
        <v>18271.289999999997</v>
      </c>
      <c r="I41" s="103">
        <v>19665.55</v>
      </c>
    </row>
    <row r="42" spans="3:9" x14ac:dyDescent="0.3">
      <c r="C42" s="5" t="s">
        <v>139</v>
      </c>
      <c r="D42" s="103">
        <v>16564.98</v>
      </c>
      <c r="E42" s="103">
        <v>16348.71</v>
      </c>
      <c r="F42" s="103">
        <v>18543.88</v>
      </c>
      <c r="G42" s="103">
        <v>17412.18</v>
      </c>
      <c r="H42" s="103">
        <v>19139.43</v>
      </c>
      <c r="I42" s="103">
        <v>19400.87</v>
      </c>
    </row>
    <row r="43" spans="3:9" x14ac:dyDescent="0.3">
      <c r="C43" s="5" t="s">
        <v>140</v>
      </c>
      <c r="D43" s="103">
        <v>72.489999999999995</v>
      </c>
      <c r="E43" s="103">
        <v>50712.229999999996</v>
      </c>
      <c r="F43" s="103">
        <v>48999.360000000001</v>
      </c>
      <c r="G43" s="103">
        <v>21715.02</v>
      </c>
      <c r="H43" s="103">
        <v>22394.22</v>
      </c>
      <c r="I43" s="103">
        <v>18093.66</v>
      </c>
    </row>
    <row r="44" spans="3:9" x14ac:dyDescent="0.3">
      <c r="C44" s="5" t="s">
        <v>141</v>
      </c>
      <c r="D44" s="103">
        <v>14277.24</v>
      </c>
      <c r="E44" s="103">
        <v>14139.6</v>
      </c>
      <c r="F44" s="103">
        <v>16579.98</v>
      </c>
      <c r="G44" s="103">
        <v>15049.14</v>
      </c>
      <c r="H44" s="103">
        <v>14183.83</v>
      </c>
      <c r="I44" s="103">
        <v>16471.12</v>
      </c>
    </row>
    <row r="45" spans="3:9" x14ac:dyDescent="0.3">
      <c r="C45" s="5" t="s">
        <v>142</v>
      </c>
      <c r="D45" s="103">
        <v>9842.7000000000007</v>
      </c>
      <c r="E45" s="103">
        <v>16397.8</v>
      </c>
      <c r="F45" s="103">
        <v>18976</v>
      </c>
      <c r="G45" s="103">
        <v>17518.73</v>
      </c>
      <c r="H45" s="103">
        <v>7471.66</v>
      </c>
      <c r="I45" s="103">
        <v>14642.16</v>
      </c>
    </row>
    <row r="46" spans="3:9" x14ac:dyDescent="0.3">
      <c r="C46" s="5" t="s">
        <v>143</v>
      </c>
      <c r="D46" s="103">
        <v>8768.35</v>
      </c>
      <c r="E46" s="103">
        <v>9299.2200000000012</v>
      </c>
      <c r="F46" s="103">
        <v>7732.77</v>
      </c>
      <c r="G46" s="103">
        <v>4852.0200000000004</v>
      </c>
      <c r="H46" s="103">
        <v>1423.5</v>
      </c>
      <c r="I46" s="103">
        <v>11364.42</v>
      </c>
    </row>
    <row r="47" spans="3:9" x14ac:dyDescent="0.3">
      <c r="C47" s="5" t="s">
        <v>144</v>
      </c>
      <c r="D47" s="103">
        <v>53243.32</v>
      </c>
      <c r="E47" s="103">
        <v>58849.82</v>
      </c>
      <c r="F47" s="103">
        <v>51796.21</v>
      </c>
      <c r="G47" s="103">
        <v>3681.66</v>
      </c>
      <c r="H47" s="103">
        <v>6447.87</v>
      </c>
      <c r="I47" s="103">
        <v>10264.31</v>
      </c>
    </row>
    <row r="48" spans="3:9" x14ac:dyDescent="0.3">
      <c r="C48" s="5" t="s">
        <v>145</v>
      </c>
      <c r="D48" s="103">
        <v>18943.019999999997</v>
      </c>
      <c r="E48" s="103">
        <v>27936.45</v>
      </c>
      <c r="F48" s="103">
        <v>34053.589999999997</v>
      </c>
      <c r="G48" s="103">
        <v>57104.36</v>
      </c>
      <c r="H48" s="103">
        <v>23314.75</v>
      </c>
      <c r="I48" s="103">
        <v>9501.0300000000007</v>
      </c>
    </row>
    <row r="49" spans="3:9" x14ac:dyDescent="0.3">
      <c r="C49" s="5" t="s">
        <v>146</v>
      </c>
      <c r="D49" s="103">
        <v>16887.16</v>
      </c>
      <c r="E49" s="103">
        <v>15952.52</v>
      </c>
      <c r="F49" s="103">
        <v>10675.79</v>
      </c>
      <c r="G49" s="103">
        <v>11779.67</v>
      </c>
      <c r="H49" s="103">
        <v>10235.44</v>
      </c>
      <c r="I49" s="103">
        <v>9040.91</v>
      </c>
    </row>
    <row r="50" spans="3:9" x14ac:dyDescent="0.3">
      <c r="C50" s="5" t="s">
        <v>147</v>
      </c>
      <c r="D50" s="103">
        <v>0</v>
      </c>
      <c r="E50" s="103">
        <v>117.8</v>
      </c>
      <c r="F50" s="103">
        <v>41.47</v>
      </c>
      <c r="G50" s="103">
        <v>2973.0299999999997</v>
      </c>
      <c r="H50" s="103">
        <v>5577.72</v>
      </c>
      <c r="I50" s="103">
        <v>8161.99</v>
      </c>
    </row>
    <row r="51" spans="3:9" x14ac:dyDescent="0.3">
      <c r="C51" s="5" t="s">
        <v>148</v>
      </c>
      <c r="D51" s="103">
        <v>39922.25</v>
      </c>
      <c r="E51" s="103">
        <v>28764.049999999996</v>
      </c>
      <c r="F51" s="103">
        <v>31387.82</v>
      </c>
      <c r="G51" s="103">
        <v>34514.959999999999</v>
      </c>
      <c r="H51" s="103">
        <v>22449.85</v>
      </c>
      <c r="I51" s="103">
        <v>7380.43</v>
      </c>
    </row>
    <row r="52" spans="3:9" x14ac:dyDescent="0.3">
      <c r="C52" s="5" t="s">
        <v>149</v>
      </c>
      <c r="D52" s="103">
        <v>4727.6000000000004</v>
      </c>
      <c r="E52" s="103">
        <v>5473.73</v>
      </c>
      <c r="F52" s="103">
        <v>4692.93</v>
      </c>
      <c r="G52" s="103">
        <v>6253.3099999999995</v>
      </c>
      <c r="H52" s="103">
        <v>2706.8799999999997</v>
      </c>
      <c r="I52" s="103">
        <v>7219.2400000000007</v>
      </c>
    </row>
    <row r="53" spans="3:9" x14ac:dyDescent="0.3">
      <c r="C53" s="5" t="s">
        <v>150</v>
      </c>
      <c r="D53" s="103">
        <v>7725.86</v>
      </c>
      <c r="E53" s="103">
        <v>4574.99</v>
      </c>
      <c r="F53" s="103">
        <v>7527.98</v>
      </c>
      <c r="G53" s="103">
        <v>6567.95</v>
      </c>
      <c r="H53" s="103">
        <v>2756.83</v>
      </c>
      <c r="I53" s="103">
        <v>6672.91</v>
      </c>
    </row>
    <row r="54" spans="3:9" x14ac:dyDescent="0.3">
      <c r="C54" s="5" t="s">
        <v>151</v>
      </c>
      <c r="D54" s="103">
        <v>15112.57</v>
      </c>
      <c r="E54" s="103">
        <v>2239.5699999999997</v>
      </c>
      <c r="F54" s="103">
        <v>15624.52</v>
      </c>
      <c r="G54" s="103">
        <v>13685.35</v>
      </c>
      <c r="H54" s="103">
        <v>6644.12</v>
      </c>
      <c r="I54" s="103">
        <v>5889.7599999999993</v>
      </c>
    </row>
    <row r="55" spans="3:9" x14ac:dyDescent="0.3">
      <c r="C55" s="5" t="s">
        <v>152</v>
      </c>
      <c r="D55" s="103">
        <v>0</v>
      </c>
      <c r="E55" s="103">
        <v>0</v>
      </c>
      <c r="F55" s="103">
        <v>0</v>
      </c>
      <c r="G55" s="103">
        <v>0</v>
      </c>
      <c r="H55" s="103">
        <v>2953.4900000000007</v>
      </c>
      <c r="I55" s="103">
        <v>5679.3899999999994</v>
      </c>
    </row>
    <row r="56" spans="3:9" x14ac:dyDescent="0.3">
      <c r="C56" s="5" t="s">
        <v>153</v>
      </c>
      <c r="D56" s="103">
        <v>4222.2299999999996</v>
      </c>
      <c r="E56" s="103">
        <v>4255.04</v>
      </c>
      <c r="F56" s="103">
        <v>3871.1</v>
      </c>
      <c r="G56" s="103">
        <v>4617.87</v>
      </c>
      <c r="H56" s="103">
        <v>4275.04</v>
      </c>
      <c r="I56" s="103">
        <v>4605.08</v>
      </c>
    </row>
    <row r="57" spans="3:9" x14ac:dyDescent="0.3">
      <c r="C57" s="5" t="s">
        <v>154</v>
      </c>
      <c r="D57" s="103">
        <v>14626.849999999999</v>
      </c>
      <c r="E57" s="103">
        <v>11615.1</v>
      </c>
      <c r="F57" s="103">
        <v>4684.08</v>
      </c>
      <c r="G57" s="103">
        <v>4557.95</v>
      </c>
      <c r="H57" s="103">
        <v>4527.78</v>
      </c>
      <c r="I57" s="103">
        <v>4464.72</v>
      </c>
    </row>
    <row r="58" spans="3:9" x14ac:dyDescent="0.3">
      <c r="C58" s="5" t="s">
        <v>155</v>
      </c>
      <c r="D58" s="103">
        <v>27452.11</v>
      </c>
      <c r="E58" s="103">
        <v>13482.09</v>
      </c>
      <c r="F58" s="103">
        <v>10307.030000000001</v>
      </c>
      <c r="G58" s="103">
        <v>10701.8</v>
      </c>
      <c r="H58" s="103">
        <v>9763</v>
      </c>
      <c r="I58" s="103">
        <v>4135.16</v>
      </c>
    </row>
    <row r="59" spans="3:9" x14ac:dyDescent="0.3">
      <c r="C59" s="5" t="s">
        <v>156</v>
      </c>
      <c r="D59" s="103">
        <v>1442.19</v>
      </c>
      <c r="E59" s="103">
        <v>16301.89</v>
      </c>
      <c r="F59" s="103">
        <v>18276.829999999998</v>
      </c>
      <c r="G59" s="103">
        <v>6530.26</v>
      </c>
      <c r="H59" s="103">
        <v>8562.0499999999993</v>
      </c>
      <c r="I59" s="103">
        <v>3791.95</v>
      </c>
    </row>
    <row r="60" spans="3:9" x14ac:dyDescent="0.3">
      <c r="C60" s="5" t="s">
        <v>157</v>
      </c>
      <c r="D60" s="103">
        <v>2884.6000000000004</v>
      </c>
      <c r="E60" s="103">
        <v>710.99999999999989</v>
      </c>
      <c r="F60" s="103">
        <v>629.6099999999999</v>
      </c>
      <c r="G60" s="103">
        <v>19119.400000000001</v>
      </c>
      <c r="H60" s="103">
        <v>6217.74</v>
      </c>
      <c r="I60" s="103">
        <v>2518.2800000000002</v>
      </c>
    </row>
    <row r="61" spans="3:9" x14ac:dyDescent="0.3">
      <c r="C61" s="5" t="s">
        <v>158</v>
      </c>
      <c r="D61" s="103">
        <v>931.72</v>
      </c>
      <c r="E61" s="103">
        <v>3409.13</v>
      </c>
      <c r="F61" s="103">
        <v>6052.69</v>
      </c>
      <c r="G61" s="103">
        <v>2227.0700000000002</v>
      </c>
      <c r="H61" s="103">
        <v>4044.56</v>
      </c>
      <c r="I61" s="103">
        <v>2257.5100000000002</v>
      </c>
    </row>
    <row r="62" spans="3:9" x14ac:dyDescent="0.3">
      <c r="C62" s="5" t="s">
        <v>159</v>
      </c>
      <c r="D62" s="103">
        <v>0</v>
      </c>
      <c r="E62" s="103">
        <v>0</v>
      </c>
      <c r="F62" s="103">
        <v>0</v>
      </c>
      <c r="G62" s="103">
        <v>0</v>
      </c>
      <c r="H62" s="103">
        <v>0</v>
      </c>
      <c r="I62" s="103">
        <v>2111.83</v>
      </c>
    </row>
    <row r="63" spans="3:9" x14ac:dyDescent="0.3">
      <c r="C63" s="5" t="s">
        <v>160</v>
      </c>
      <c r="D63" s="103">
        <v>9513.32</v>
      </c>
      <c r="E63" s="103">
        <v>6221.78</v>
      </c>
      <c r="F63" s="103">
        <v>3757.1499999999996</v>
      </c>
      <c r="G63" s="103">
        <v>3889.3100000000004</v>
      </c>
      <c r="H63" s="103">
        <v>3515.45</v>
      </c>
      <c r="I63" s="103">
        <v>1956.71</v>
      </c>
    </row>
    <row r="64" spans="3:9" x14ac:dyDescent="0.3">
      <c r="C64" s="5" t="s">
        <v>161</v>
      </c>
      <c r="D64" s="103">
        <v>0</v>
      </c>
      <c r="E64" s="103">
        <v>1008.42</v>
      </c>
      <c r="F64" s="103">
        <v>968.21</v>
      </c>
      <c r="G64" s="103">
        <v>593.44000000000005</v>
      </c>
      <c r="H64" s="103">
        <v>605.88</v>
      </c>
      <c r="I64" s="103">
        <v>1131.17</v>
      </c>
    </row>
    <row r="65" spans="3:9" x14ac:dyDescent="0.3">
      <c r="C65" s="5" t="s">
        <v>162</v>
      </c>
      <c r="D65" s="103">
        <v>0</v>
      </c>
      <c r="E65" s="103">
        <v>0</v>
      </c>
      <c r="F65" s="103">
        <v>0</v>
      </c>
      <c r="G65" s="103">
        <v>0</v>
      </c>
      <c r="H65" s="103">
        <v>0</v>
      </c>
      <c r="I65" s="103">
        <v>1015.09</v>
      </c>
    </row>
    <row r="66" spans="3:9" x14ac:dyDescent="0.3">
      <c r="C66" s="5" t="s">
        <v>163</v>
      </c>
      <c r="D66" s="103">
        <v>1230.1100000000001</v>
      </c>
      <c r="E66" s="103">
        <v>2308.7600000000002</v>
      </c>
      <c r="F66" s="103">
        <v>2809.38</v>
      </c>
      <c r="G66" s="103">
        <v>1398.49</v>
      </c>
      <c r="H66" s="103">
        <v>1041.8599999999999</v>
      </c>
      <c r="I66" s="103">
        <v>974.71</v>
      </c>
    </row>
    <row r="67" spans="3:9" x14ac:dyDescent="0.3">
      <c r="C67" s="5" t="s">
        <v>164</v>
      </c>
      <c r="D67" s="103">
        <v>0</v>
      </c>
      <c r="E67" s="103">
        <v>0</v>
      </c>
      <c r="F67" s="103">
        <v>0</v>
      </c>
      <c r="G67" s="103">
        <v>0</v>
      </c>
      <c r="H67" s="103">
        <v>4634.54</v>
      </c>
      <c r="I67" s="103">
        <v>905.36999999999989</v>
      </c>
    </row>
    <row r="68" spans="3:9" x14ac:dyDescent="0.3">
      <c r="C68" s="5" t="s">
        <v>165</v>
      </c>
      <c r="D68" s="103">
        <v>1227.53</v>
      </c>
      <c r="E68" s="103">
        <v>0</v>
      </c>
      <c r="F68" s="103">
        <v>161.44999999999999</v>
      </c>
      <c r="G68" s="103">
        <v>0</v>
      </c>
      <c r="H68" s="103">
        <v>0</v>
      </c>
      <c r="I68" s="103">
        <v>750.77</v>
      </c>
    </row>
    <row r="69" spans="3:9" x14ac:dyDescent="0.3">
      <c r="C69" s="5" t="s">
        <v>166</v>
      </c>
      <c r="D69" s="103">
        <v>593.37</v>
      </c>
      <c r="E69" s="103">
        <v>741.05</v>
      </c>
      <c r="F69" s="103">
        <v>890.24</v>
      </c>
      <c r="G69" s="103">
        <v>890.21</v>
      </c>
      <c r="H69" s="103">
        <v>741.94</v>
      </c>
      <c r="I69" s="103">
        <v>695.16</v>
      </c>
    </row>
    <row r="70" spans="3:9" x14ac:dyDescent="0.3">
      <c r="C70" s="5" t="s">
        <v>167</v>
      </c>
      <c r="D70" s="103">
        <v>581.91</v>
      </c>
      <c r="E70" s="103">
        <v>9435.31</v>
      </c>
      <c r="F70" s="103">
        <v>3179.46</v>
      </c>
      <c r="G70" s="103">
        <v>89020.540000000008</v>
      </c>
      <c r="H70" s="103">
        <v>1911.22</v>
      </c>
      <c r="I70" s="103">
        <v>543.36</v>
      </c>
    </row>
    <row r="71" spans="3:9" x14ac:dyDescent="0.3">
      <c r="C71" s="5" t="s">
        <v>168</v>
      </c>
      <c r="D71" s="103">
        <v>817.72</v>
      </c>
      <c r="E71" s="103">
        <v>706.3</v>
      </c>
      <c r="F71" s="103">
        <v>657.95</v>
      </c>
      <c r="G71" s="103">
        <v>646.77</v>
      </c>
      <c r="H71" s="103">
        <v>891.4</v>
      </c>
      <c r="I71" s="103">
        <v>480.45</v>
      </c>
    </row>
    <row r="72" spans="3:9" x14ac:dyDescent="0.3">
      <c r="C72" s="5" t="s">
        <v>169</v>
      </c>
      <c r="D72" s="103">
        <v>0</v>
      </c>
      <c r="E72" s="103">
        <v>215.96</v>
      </c>
      <c r="F72" s="103">
        <v>273.77999999999997</v>
      </c>
      <c r="G72" s="103">
        <v>362.38</v>
      </c>
      <c r="H72" s="103">
        <v>315.61</v>
      </c>
      <c r="I72" s="103">
        <v>315.07</v>
      </c>
    </row>
    <row r="73" spans="3:9" x14ac:dyDescent="0.3">
      <c r="C73" s="5" t="s">
        <v>170</v>
      </c>
      <c r="D73" s="103">
        <v>0</v>
      </c>
      <c r="E73" s="103">
        <v>0</v>
      </c>
      <c r="F73" s="103">
        <v>0</v>
      </c>
      <c r="G73" s="103">
        <v>2694.17</v>
      </c>
      <c r="H73" s="103">
        <v>28151.84</v>
      </c>
      <c r="I73" s="103">
        <v>256.42</v>
      </c>
    </row>
    <row r="74" spans="3:9" x14ac:dyDescent="0.3">
      <c r="C74" s="5" t="s">
        <v>171</v>
      </c>
      <c r="D74" s="103">
        <v>0</v>
      </c>
      <c r="E74" s="103">
        <v>0</v>
      </c>
      <c r="F74" s="103">
        <v>5708.79</v>
      </c>
      <c r="G74" s="103">
        <v>153.13</v>
      </c>
      <c r="H74" s="103">
        <v>258.99</v>
      </c>
      <c r="I74" s="103">
        <v>180.92</v>
      </c>
    </row>
    <row r="75" spans="3:9" x14ac:dyDescent="0.3">
      <c r="C75" s="5" t="s">
        <v>172</v>
      </c>
      <c r="D75" s="103">
        <v>2657.36</v>
      </c>
      <c r="E75" s="103">
        <v>2581.79</v>
      </c>
      <c r="F75" s="103">
        <v>1088.56</v>
      </c>
      <c r="G75" s="103">
        <v>2173.36</v>
      </c>
      <c r="H75" s="103">
        <v>1858.33</v>
      </c>
      <c r="I75" s="103">
        <v>154.55000000000001</v>
      </c>
    </row>
    <row r="76" spans="3:9" x14ac:dyDescent="0.3">
      <c r="C76" s="5" t="s">
        <v>173</v>
      </c>
      <c r="D76" s="103">
        <v>0</v>
      </c>
      <c r="E76" s="103">
        <v>2088.5500000000002</v>
      </c>
      <c r="F76" s="103">
        <v>881.98</v>
      </c>
      <c r="G76" s="103">
        <v>5131.9100000000008</v>
      </c>
      <c r="H76" s="103">
        <v>1457.08</v>
      </c>
      <c r="I76" s="103">
        <v>148</v>
      </c>
    </row>
    <row r="77" spans="3:9" x14ac:dyDescent="0.3">
      <c r="C77" s="5" t="s">
        <v>174</v>
      </c>
      <c r="D77" s="103">
        <v>8818.66</v>
      </c>
      <c r="E77" s="103">
        <v>4169.1400000000003</v>
      </c>
      <c r="F77" s="103">
        <v>4206.84</v>
      </c>
      <c r="G77" s="103">
        <v>129.52000000000001</v>
      </c>
      <c r="H77" s="103">
        <v>38.659999999999997</v>
      </c>
      <c r="I77" s="103">
        <v>111.80000000000001</v>
      </c>
    </row>
    <row r="78" spans="3:9" x14ac:dyDescent="0.3">
      <c r="C78" s="5" t="s">
        <v>175</v>
      </c>
      <c r="D78" s="103">
        <v>228.74</v>
      </c>
      <c r="E78" s="103">
        <v>126.13</v>
      </c>
      <c r="F78" s="103">
        <v>114.80000000000001</v>
      </c>
      <c r="G78" s="103">
        <v>118.69</v>
      </c>
      <c r="H78" s="103">
        <v>116.54</v>
      </c>
      <c r="I78" s="103">
        <v>109.78</v>
      </c>
    </row>
    <row r="79" spans="3:9" x14ac:dyDescent="0.3">
      <c r="C79" s="5" t="s">
        <v>176</v>
      </c>
      <c r="D79" s="103">
        <v>1544.81</v>
      </c>
      <c r="E79" s="103">
        <v>1074.1300000000001</v>
      </c>
      <c r="F79" s="103">
        <v>27614.639999999999</v>
      </c>
      <c r="G79" s="103">
        <v>37938.06</v>
      </c>
      <c r="H79" s="103">
        <v>1976.53</v>
      </c>
      <c r="I79" s="103">
        <v>91.43</v>
      </c>
    </row>
    <row r="80" spans="3:9" x14ac:dyDescent="0.3">
      <c r="C80" s="5" t="s">
        <v>177</v>
      </c>
      <c r="D80" s="103">
        <v>49928.72</v>
      </c>
      <c r="E80" s="103">
        <v>72992.7</v>
      </c>
      <c r="F80" s="103">
        <v>73062.75</v>
      </c>
      <c r="G80" s="103">
        <v>40465.340000000004</v>
      </c>
      <c r="H80" s="103">
        <v>16789.75</v>
      </c>
      <c r="I80" s="103">
        <v>0</v>
      </c>
    </row>
    <row r="81" spans="3:9" x14ac:dyDescent="0.3">
      <c r="C81" s="5" t="s">
        <v>178</v>
      </c>
      <c r="D81" s="103">
        <v>23367.08</v>
      </c>
      <c r="E81" s="103">
        <v>26084.71</v>
      </c>
      <c r="F81" s="103">
        <v>24588.240000000002</v>
      </c>
      <c r="G81" s="103">
        <v>0</v>
      </c>
      <c r="H81" s="103">
        <v>0</v>
      </c>
      <c r="I81" s="103">
        <v>0</v>
      </c>
    </row>
    <row r="82" spans="3:9" x14ac:dyDescent="0.3">
      <c r="C82" s="5" t="s">
        <v>179</v>
      </c>
      <c r="D82" s="103">
        <v>0</v>
      </c>
      <c r="E82" s="103">
        <v>0</v>
      </c>
      <c r="F82" s="103">
        <v>0</v>
      </c>
      <c r="G82" s="103">
        <v>0</v>
      </c>
      <c r="H82" s="103">
        <v>0</v>
      </c>
      <c r="I82" s="103">
        <v>0</v>
      </c>
    </row>
    <row r="83" spans="3:9" x14ac:dyDescent="0.3">
      <c r="C83" s="5" t="s">
        <v>180</v>
      </c>
      <c r="D83" s="103">
        <v>0</v>
      </c>
      <c r="E83" s="103">
        <v>0</v>
      </c>
      <c r="F83" s="103">
        <v>0</v>
      </c>
      <c r="G83" s="103">
        <v>0</v>
      </c>
      <c r="H83" s="103">
        <v>0</v>
      </c>
      <c r="I83" s="103">
        <v>0</v>
      </c>
    </row>
    <row r="84" spans="3:9" x14ac:dyDescent="0.3">
      <c r="C84" s="5" t="s">
        <v>181</v>
      </c>
      <c r="D84" s="103">
        <v>0</v>
      </c>
      <c r="E84" s="103">
        <v>0</v>
      </c>
      <c r="F84" s="103">
        <v>0</v>
      </c>
      <c r="G84" s="103">
        <v>0</v>
      </c>
      <c r="H84" s="103">
        <v>0</v>
      </c>
      <c r="I84" s="103">
        <v>0</v>
      </c>
    </row>
    <row r="85" spans="3:9" x14ac:dyDescent="0.3">
      <c r="C85" s="5" t="s">
        <v>182</v>
      </c>
      <c r="D85" s="103">
        <v>484.67</v>
      </c>
      <c r="E85" s="103">
        <v>26200.12</v>
      </c>
      <c r="F85" s="103">
        <v>0</v>
      </c>
      <c r="G85" s="103">
        <v>0</v>
      </c>
      <c r="H85" s="103">
        <v>0</v>
      </c>
      <c r="I85" s="103">
        <v>0</v>
      </c>
    </row>
    <row r="86" spans="3:9" x14ac:dyDescent="0.3">
      <c r="C86" s="5" t="s">
        <v>183</v>
      </c>
      <c r="D86" s="103">
        <v>11541.37</v>
      </c>
      <c r="E86" s="103">
        <v>20831.010000000002</v>
      </c>
      <c r="F86" s="103">
        <v>14098.61</v>
      </c>
      <c r="G86" s="103">
        <v>12387.27</v>
      </c>
      <c r="H86" s="103">
        <v>8242</v>
      </c>
      <c r="I86" s="103">
        <v>0</v>
      </c>
    </row>
    <row r="87" spans="3:9" x14ac:dyDescent="0.3">
      <c r="C87" s="5" t="s">
        <v>184</v>
      </c>
      <c r="D87" s="103">
        <v>0</v>
      </c>
      <c r="E87" s="103">
        <v>0</v>
      </c>
      <c r="F87" s="103">
        <v>0</v>
      </c>
      <c r="G87" s="103">
        <v>0</v>
      </c>
      <c r="H87" s="103">
        <v>0</v>
      </c>
      <c r="I87" s="103">
        <v>0</v>
      </c>
    </row>
    <row r="88" spans="3:9" x14ac:dyDescent="0.3">
      <c r="C88" s="5" t="s">
        <v>185</v>
      </c>
      <c r="D88" s="103">
        <v>0</v>
      </c>
      <c r="E88" s="103">
        <v>0</v>
      </c>
      <c r="F88" s="103">
        <v>0</v>
      </c>
      <c r="G88" s="103">
        <v>0</v>
      </c>
      <c r="H88" s="103">
        <v>0</v>
      </c>
      <c r="I88" s="103">
        <v>0</v>
      </c>
    </row>
    <row r="89" spans="3:9" x14ac:dyDescent="0.3">
      <c r="C89" s="5" t="s">
        <v>186</v>
      </c>
      <c r="D89" s="103">
        <v>11.26</v>
      </c>
      <c r="E89" s="103">
        <v>15.82</v>
      </c>
      <c r="F89" s="103">
        <v>11.74</v>
      </c>
      <c r="G89" s="103">
        <v>0</v>
      </c>
      <c r="H89" s="103">
        <v>0</v>
      </c>
      <c r="I89" s="103">
        <v>0</v>
      </c>
    </row>
    <row r="90" spans="3:9" x14ac:dyDescent="0.3">
      <c r="C90" s="5" t="s">
        <v>187</v>
      </c>
      <c r="D90" s="103">
        <v>0</v>
      </c>
      <c r="E90" s="103">
        <v>0</v>
      </c>
      <c r="F90" s="103">
        <v>0</v>
      </c>
      <c r="G90" s="103">
        <v>0</v>
      </c>
      <c r="H90" s="103">
        <v>0</v>
      </c>
      <c r="I90" s="103">
        <v>0</v>
      </c>
    </row>
    <row r="91" spans="3:9" x14ac:dyDescent="0.3">
      <c r="C91" s="5" t="s">
        <v>188</v>
      </c>
      <c r="D91" s="103">
        <v>0</v>
      </c>
      <c r="E91" s="103">
        <v>0</v>
      </c>
      <c r="F91" s="103">
        <v>0</v>
      </c>
      <c r="G91" s="103">
        <v>0</v>
      </c>
      <c r="H91" s="103">
        <v>0</v>
      </c>
      <c r="I91" s="103">
        <v>0</v>
      </c>
    </row>
    <row r="92" spans="3:9" x14ac:dyDescent="0.3">
      <c r="C92" s="5" t="s">
        <v>189</v>
      </c>
      <c r="D92" s="103">
        <v>4877199.8499999996</v>
      </c>
      <c r="E92" s="103">
        <v>4460608.04</v>
      </c>
      <c r="F92" s="103">
        <v>3347198.32</v>
      </c>
      <c r="G92" s="103">
        <v>0</v>
      </c>
      <c r="H92" s="103">
        <v>0</v>
      </c>
      <c r="I92" s="103">
        <v>0</v>
      </c>
    </row>
    <row r="93" spans="3:9" x14ac:dyDescent="0.3">
      <c r="C93" s="5" t="s">
        <v>190</v>
      </c>
      <c r="D93" s="103">
        <v>0</v>
      </c>
      <c r="E93" s="103">
        <v>0</v>
      </c>
      <c r="F93" s="103">
        <v>0</v>
      </c>
      <c r="G93" s="103">
        <v>0</v>
      </c>
      <c r="H93" s="103">
        <v>0</v>
      </c>
      <c r="I93" s="103">
        <v>0</v>
      </c>
    </row>
    <row r="94" spans="3:9" x14ac:dyDescent="0.3">
      <c r="C94" s="5" t="s">
        <v>191</v>
      </c>
      <c r="D94" s="103">
        <v>0</v>
      </c>
      <c r="E94" s="103">
        <v>0</v>
      </c>
      <c r="F94" s="103">
        <v>0</v>
      </c>
      <c r="G94" s="103">
        <v>0</v>
      </c>
      <c r="H94" s="103">
        <v>0</v>
      </c>
      <c r="I94" s="103">
        <v>0</v>
      </c>
    </row>
    <row r="95" spans="3:9" x14ac:dyDescent="0.3">
      <c r="C95" s="5" t="s">
        <v>192</v>
      </c>
      <c r="D95" s="103">
        <v>0</v>
      </c>
      <c r="E95" s="103">
        <v>0</v>
      </c>
      <c r="F95" s="103">
        <v>0</v>
      </c>
      <c r="G95" s="103">
        <v>0</v>
      </c>
      <c r="H95" s="103">
        <v>0</v>
      </c>
      <c r="I95" s="103">
        <v>0</v>
      </c>
    </row>
    <row r="96" spans="3:9" x14ac:dyDescent="0.3">
      <c r="C96" s="5" t="s">
        <v>193</v>
      </c>
      <c r="D96" s="103">
        <v>53669.03</v>
      </c>
      <c r="E96" s="103">
        <v>76638.94</v>
      </c>
      <c r="F96" s="103">
        <v>0</v>
      </c>
      <c r="G96" s="103">
        <v>0</v>
      </c>
      <c r="H96" s="103">
        <v>0</v>
      </c>
      <c r="I96" s="103">
        <v>0</v>
      </c>
    </row>
    <row r="97" spans="3:9" x14ac:dyDescent="0.3">
      <c r="C97" s="5" t="s">
        <v>194</v>
      </c>
      <c r="D97" s="103">
        <v>0</v>
      </c>
      <c r="E97" s="103">
        <v>0</v>
      </c>
      <c r="F97" s="103">
        <v>0</v>
      </c>
      <c r="G97" s="103">
        <v>0</v>
      </c>
      <c r="H97" s="103">
        <v>0</v>
      </c>
      <c r="I97" s="103">
        <v>0</v>
      </c>
    </row>
    <row r="98" spans="3:9" x14ac:dyDescent="0.3">
      <c r="C98" s="5" t="s">
        <v>195</v>
      </c>
      <c r="D98" s="103">
        <v>0</v>
      </c>
      <c r="E98" s="103">
        <v>0</v>
      </c>
      <c r="F98" s="103">
        <v>0</v>
      </c>
      <c r="G98" s="103">
        <v>0</v>
      </c>
      <c r="H98" s="103">
        <v>0</v>
      </c>
      <c r="I98" s="103">
        <v>0</v>
      </c>
    </row>
    <row r="99" spans="3:9" x14ac:dyDescent="0.3">
      <c r="C99" s="5" t="s">
        <v>196</v>
      </c>
      <c r="D99" s="103">
        <v>0</v>
      </c>
      <c r="E99" s="103">
        <v>0</v>
      </c>
      <c r="F99" s="103">
        <v>0</v>
      </c>
      <c r="G99" s="103">
        <v>0</v>
      </c>
      <c r="H99" s="103">
        <v>0</v>
      </c>
      <c r="I99" s="103">
        <v>0</v>
      </c>
    </row>
    <row r="100" spans="3:9" x14ac:dyDescent="0.3">
      <c r="C100" s="5" t="s">
        <v>197</v>
      </c>
      <c r="D100" s="103">
        <v>3856.87</v>
      </c>
      <c r="E100" s="103">
        <v>4567.38</v>
      </c>
      <c r="F100" s="103">
        <v>823.38999999999987</v>
      </c>
      <c r="G100" s="103">
        <v>0</v>
      </c>
      <c r="H100" s="103">
        <v>0</v>
      </c>
      <c r="I100" s="103">
        <v>0</v>
      </c>
    </row>
    <row r="101" spans="3:9" x14ac:dyDescent="0.3">
      <c r="C101" s="5" t="s">
        <v>198</v>
      </c>
      <c r="D101" s="103">
        <v>0</v>
      </c>
      <c r="E101" s="103">
        <v>0</v>
      </c>
      <c r="F101" s="103">
        <v>0</v>
      </c>
      <c r="G101" s="103">
        <v>0</v>
      </c>
      <c r="H101" s="103">
        <v>0</v>
      </c>
      <c r="I101" s="103">
        <v>0</v>
      </c>
    </row>
    <row r="102" spans="3:9" x14ac:dyDescent="0.3">
      <c r="C102" s="5" t="s">
        <v>199</v>
      </c>
      <c r="D102" s="103">
        <v>0</v>
      </c>
      <c r="E102" s="103">
        <v>0</v>
      </c>
      <c r="F102" s="103">
        <v>0</v>
      </c>
      <c r="G102" s="103">
        <v>0</v>
      </c>
      <c r="H102" s="103">
        <v>0</v>
      </c>
      <c r="I102" s="103">
        <v>0</v>
      </c>
    </row>
    <row r="103" spans="3:9" x14ac:dyDescent="0.3">
      <c r="C103" s="5" t="s">
        <v>200</v>
      </c>
      <c r="D103" s="103">
        <v>0</v>
      </c>
      <c r="E103" s="103">
        <v>0</v>
      </c>
      <c r="F103" s="103">
        <v>0</v>
      </c>
      <c r="G103" s="103">
        <v>0</v>
      </c>
      <c r="H103" s="103">
        <v>0</v>
      </c>
      <c r="I103" s="103">
        <v>0</v>
      </c>
    </row>
    <row r="104" spans="3:9" x14ac:dyDescent="0.3">
      <c r="C104" s="5" t="s">
        <v>201</v>
      </c>
      <c r="D104" s="103">
        <v>0</v>
      </c>
      <c r="E104" s="103">
        <v>0</v>
      </c>
      <c r="F104" s="103">
        <v>0</v>
      </c>
      <c r="G104" s="103">
        <v>0</v>
      </c>
      <c r="H104" s="103">
        <v>0</v>
      </c>
      <c r="I104" s="103">
        <v>0</v>
      </c>
    </row>
    <row r="105" spans="3:9" x14ac:dyDescent="0.3">
      <c r="C105" s="5" t="s">
        <v>202</v>
      </c>
      <c r="D105" s="103">
        <v>6422.3</v>
      </c>
      <c r="E105" s="103">
        <v>6453.92</v>
      </c>
      <c r="F105" s="103">
        <v>10125.16</v>
      </c>
      <c r="G105" s="103">
        <v>0</v>
      </c>
      <c r="H105" s="103">
        <v>0</v>
      </c>
      <c r="I105" s="103">
        <v>0</v>
      </c>
    </row>
    <row r="106" spans="3:9" x14ac:dyDescent="0.3">
      <c r="C106" s="5" t="s">
        <v>203</v>
      </c>
      <c r="D106" s="103">
        <v>0</v>
      </c>
      <c r="E106" s="103">
        <v>0</v>
      </c>
      <c r="F106" s="103">
        <v>0</v>
      </c>
      <c r="G106" s="103">
        <v>0</v>
      </c>
      <c r="H106" s="103">
        <v>0</v>
      </c>
      <c r="I106" s="103">
        <v>0</v>
      </c>
    </row>
    <row r="107" spans="3:9" x14ac:dyDescent="0.3">
      <c r="C107" s="5" t="s">
        <v>204</v>
      </c>
      <c r="D107" s="103">
        <v>0</v>
      </c>
      <c r="E107" s="103">
        <v>0</v>
      </c>
      <c r="F107" s="103">
        <v>0</v>
      </c>
      <c r="G107" s="103">
        <v>33218.019999999997</v>
      </c>
      <c r="H107" s="103">
        <v>0</v>
      </c>
      <c r="I107" s="103">
        <v>0</v>
      </c>
    </row>
    <row r="108" spans="3:9" x14ac:dyDescent="0.3">
      <c r="C108" s="5" t="s">
        <v>205</v>
      </c>
      <c r="D108" s="103">
        <v>0</v>
      </c>
      <c r="E108" s="103">
        <v>0</v>
      </c>
      <c r="F108" s="103">
        <v>0</v>
      </c>
      <c r="G108" s="103">
        <v>0</v>
      </c>
      <c r="H108" s="103">
        <v>0</v>
      </c>
      <c r="I108" s="103">
        <v>0</v>
      </c>
    </row>
    <row r="109" spans="3:9" x14ac:dyDescent="0.3">
      <c r="C109" s="5" t="s">
        <v>206</v>
      </c>
      <c r="D109" s="103">
        <v>0</v>
      </c>
      <c r="E109" s="103">
        <v>0</v>
      </c>
      <c r="F109" s="103">
        <v>0</v>
      </c>
      <c r="G109" s="103">
        <v>0</v>
      </c>
      <c r="H109" s="103">
        <v>0</v>
      </c>
      <c r="I109" s="103">
        <v>0</v>
      </c>
    </row>
    <row r="110" spans="3:9" x14ac:dyDescent="0.3">
      <c r="C110" s="5" t="s">
        <v>207</v>
      </c>
      <c r="D110" s="103">
        <v>41763.1</v>
      </c>
      <c r="E110" s="103">
        <v>35379.85</v>
      </c>
      <c r="F110" s="103">
        <v>43466.8</v>
      </c>
      <c r="G110" s="103">
        <v>45999.22</v>
      </c>
      <c r="H110" s="103">
        <v>0</v>
      </c>
      <c r="I110" s="103">
        <v>0</v>
      </c>
    </row>
    <row r="111" spans="3:9" x14ac:dyDescent="0.3">
      <c r="C111" s="5" t="s">
        <v>208</v>
      </c>
      <c r="D111" s="103">
        <v>2565.54</v>
      </c>
      <c r="E111" s="103">
        <v>3698.52</v>
      </c>
      <c r="F111" s="103">
        <v>3016.54</v>
      </c>
      <c r="G111" s="103">
        <v>3079.6</v>
      </c>
      <c r="H111" s="103">
        <v>2164.1799999999998</v>
      </c>
      <c r="I111" s="103">
        <v>0</v>
      </c>
    </row>
    <row r="112" spans="3:9" x14ac:dyDescent="0.3">
      <c r="C112" s="5" t="s">
        <v>209</v>
      </c>
      <c r="D112" s="103">
        <v>0</v>
      </c>
      <c r="E112" s="103">
        <v>0</v>
      </c>
      <c r="F112" s="103">
        <v>0</v>
      </c>
      <c r="G112" s="103">
        <v>0</v>
      </c>
      <c r="H112" s="103">
        <v>0</v>
      </c>
      <c r="I112" s="103">
        <v>0</v>
      </c>
    </row>
    <row r="113" spans="3:9" x14ac:dyDescent="0.3">
      <c r="C113" s="5" t="s">
        <v>210</v>
      </c>
      <c r="D113" s="103">
        <v>0</v>
      </c>
      <c r="E113" s="103">
        <v>0</v>
      </c>
      <c r="F113" s="103">
        <v>0</v>
      </c>
      <c r="G113" s="103">
        <v>0</v>
      </c>
      <c r="H113" s="103">
        <v>0</v>
      </c>
      <c r="I113" s="103">
        <v>0</v>
      </c>
    </row>
    <row r="114" spans="3:9" x14ac:dyDescent="0.3">
      <c r="C114" s="5" t="s">
        <v>211</v>
      </c>
      <c r="D114" s="103">
        <v>0</v>
      </c>
      <c r="E114" s="103">
        <v>0</v>
      </c>
      <c r="F114" s="103">
        <v>0</v>
      </c>
      <c r="G114" s="103">
        <v>0</v>
      </c>
      <c r="H114" s="103">
        <v>0</v>
      </c>
      <c r="I114" s="103">
        <v>0</v>
      </c>
    </row>
    <row r="115" spans="3:9" x14ac:dyDescent="0.3">
      <c r="C115" s="5" t="s">
        <v>212</v>
      </c>
      <c r="D115" s="103">
        <v>0</v>
      </c>
      <c r="E115" s="103">
        <v>0</v>
      </c>
      <c r="F115" s="103">
        <v>0</v>
      </c>
      <c r="G115" s="103">
        <v>0</v>
      </c>
      <c r="H115" s="103">
        <v>0</v>
      </c>
      <c r="I115" s="103">
        <v>0</v>
      </c>
    </row>
    <row r="116" spans="3:9" x14ac:dyDescent="0.3">
      <c r="C116" s="5" t="s">
        <v>213</v>
      </c>
      <c r="D116" s="103">
        <v>0</v>
      </c>
      <c r="E116" s="103">
        <v>0</v>
      </c>
      <c r="F116" s="103">
        <v>0</v>
      </c>
      <c r="G116" s="103">
        <v>0</v>
      </c>
      <c r="H116" s="103">
        <v>0</v>
      </c>
      <c r="I116" s="103">
        <v>0</v>
      </c>
    </row>
    <row r="117" spans="3:9" x14ac:dyDescent="0.3">
      <c r="C117" s="5" t="s">
        <v>214</v>
      </c>
      <c r="D117" s="103">
        <v>0</v>
      </c>
      <c r="E117" s="103">
        <v>2817.22</v>
      </c>
      <c r="F117" s="103">
        <v>0</v>
      </c>
      <c r="G117" s="103">
        <v>94.78</v>
      </c>
      <c r="H117" s="103">
        <v>0</v>
      </c>
      <c r="I117" s="103">
        <v>0</v>
      </c>
    </row>
    <row r="118" spans="3:9" x14ac:dyDescent="0.3">
      <c r="C118" s="5" t="s">
        <v>215</v>
      </c>
      <c r="D118" s="103">
        <v>18149.660000000003</v>
      </c>
      <c r="E118" s="103">
        <v>21744.999999999996</v>
      </c>
      <c r="F118" s="103">
        <v>9712.24</v>
      </c>
      <c r="G118" s="103">
        <v>7447.19</v>
      </c>
      <c r="H118" s="103">
        <v>6942.0899999999992</v>
      </c>
      <c r="I118" s="103">
        <v>0</v>
      </c>
    </row>
    <row r="119" spans="3:9" x14ac:dyDescent="0.3">
      <c r="C119" s="5" t="s">
        <v>216</v>
      </c>
      <c r="D119" s="103">
        <v>0</v>
      </c>
      <c r="E119" s="103">
        <v>0</v>
      </c>
      <c r="F119" s="103">
        <v>0</v>
      </c>
      <c r="G119" s="103">
        <v>0</v>
      </c>
      <c r="H119" s="103">
        <v>0</v>
      </c>
      <c r="I119" s="103">
        <v>0</v>
      </c>
    </row>
    <row r="120" spans="3:9" x14ac:dyDescent="0.3">
      <c r="C120" s="5" t="s">
        <v>217</v>
      </c>
      <c r="D120" s="103">
        <v>7111.87</v>
      </c>
      <c r="E120" s="103">
        <v>7819.5499999999993</v>
      </c>
      <c r="F120" s="103">
        <v>3187.45</v>
      </c>
      <c r="G120" s="103">
        <v>3359.6499999999996</v>
      </c>
      <c r="H120" s="103">
        <v>0</v>
      </c>
      <c r="I120" s="103">
        <v>0</v>
      </c>
    </row>
    <row r="121" spans="3:9" x14ac:dyDescent="0.3">
      <c r="C121" s="5" t="s">
        <v>218</v>
      </c>
      <c r="D121" s="103">
        <v>0</v>
      </c>
      <c r="E121" s="103">
        <v>0</v>
      </c>
      <c r="F121" s="103">
        <v>0</v>
      </c>
      <c r="G121" s="103">
        <v>67818.22</v>
      </c>
      <c r="H121" s="103">
        <v>0</v>
      </c>
      <c r="I121" s="103">
        <v>0</v>
      </c>
    </row>
    <row r="122" spans="3:9" x14ac:dyDescent="0.3">
      <c r="C122" s="5" t="s">
        <v>219</v>
      </c>
      <c r="D122" s="103">
        <v>0</v>
      </c>
      <c r="E122" s="103">
        <v>0</v>
      </c>
      <c r="F122" s="103">
        <v>0</v>
      </c>
      <c r="G122" s="103">
        <v>0</v>
      </c>
      <c r="H122" s="103">
        <v>0</v>
      </c>
      <c r="I122" s="103">
        <v>0</v>
      </c>
    </row>
    <row r="123" spans="3:9" x14ac:dyDescent="0.3">
      <c r="C123" s="5" t="s">
        <v>220</v>
      </c>
      <c r="D123" s="103">
        <v>0</v>
      </c>
      <c r="E123" s="103">
        <v>0</v>
      </c>
      <c r="F123" s="103">
        <v>0</v>
      </c>
      <c r="G123" s="103">
        <v>0</v>
      </c>
      <c r="H123" s="103">
        <v>0</v>
      </c>
      <c r="I123" s="103">
        <v>0</v>
      </c>
    </row>
    <row r="124" spans="3:9" x14ac:dyDescent="0.3">
      <c r="C124" s="5" t="s">
        <v>221</v>
      </c>
      <c r="D124" s="103">
        <v>0</v>
      </c>
      <c r="E124" s="103">
        <v>0</v>
      </c>
      <c r="F124" s="103">
        <v>0</v>
      </c>
      <c r="G124" s="103">
        <v>0</v>
      </c>
      <c r="H124" s="103">
        <v>0</v>
      </c>
      <c r="I124" s="103">
        <v>0</v>
      </c>
    </row>
    <row r="125" spans="3:9" x14ac:dyDescent="0.3">
      <c r="C125" s="5" t="s">
        <v>222</v>
      </c>
      <c r="D125" s="103">
        <v>0</v>
      </c>
      <c r="E125" s="103">
        <v>0</v>
      </c>
      <c r="F125" s="103">
        <v>0</v>
      </c>
      <c r="G125" s="103">
        <v>0</v>
      </c>
      <c r="H125" s="103">
        <v>0</v>
      </c>
      <c r="I125" s="103">
        <v>0</v>
      </c>
    </row>
    <row r="126" spans="3:9" x14ac:dyDescent="0.3">
      <c r="C126" s="5" t="s">
        <v>223</v>
      </c>
      <c r="D126" s="103">
        <v>306.02</v>
      </c>
      <c r="E126" s="103">
        <v>352.46</v>
      </c>
      <c r="F126" s="103">
        <v>29.27</v>
      </c>
      <c r="G126" s="103">
        <v>0</v>
      </c>
      <c r="H126" s="103">
        <v>0</v>
      </c>
      <c r="I126" s="103">
        <v>0</v>
      </c>
    </row>
    <row r="127" spans="3:9" x14ac:dyDescent="0.3">
      <c r="C127" s="5" t="s">
        <v>224</v>
      </c>
      <c r="D127" s="103">
        <v>1668.69</v>
      </c>
      <c r="E127" s="103">
        <v>2777.6</v>
      </c>
      <c r="F127" s="103">
        <v>24493.07</v>
      </c>
      <c r="G127" s="103">
        <v>526.14</v>
      </c>
      <c r="H127" s="103">
        <v>0</v>
      </c>
      <c r="I127" s="103">
        <v>0</v>
      </c>
    </row>
    <row r="128" spans="3:9" x14ac:dyDescent="0.3">
      <c r="C128" s="5" t="s">
        <v>225</v>
      </c>
      <c r="D128" s="103">
        <v>99998.53</v>
      </c>
      <c r="E128" s="103">
        <v>150711.67000000001</v>
      </c>
      <c r="F128" s="103">
        <v>113152.59</v>
      </c>
      <c r="G128" s="103">
        <v>43387.06</v>
      </c>
      <c r="H128" s="103">
        <v>6068.92</v>
      </c>
      <c r="I128" s="103">
        <v>0</v>
      </c>
    </row>
    <row r="129" spans="3:9" x14ac:dyDescent="0.3">
      <c r="C129" s="5" t="s">
        <v>226</v>
      </c>
      <c r="D129" s="103">
        <v>320.69</v>
      </c>
      <c r="E129" s="103">
        <v>0</v>
      </c>
      <c r="F129" s="103">
        <v>0</v>
      </c>
      <c r="G129" s="103">
        <v>0</v>
      </c>
      <c r="H129" s="103">
        <v>0</v>
      </c>
      <c r="I129" s="103">
        <v>0</v>
      </c>
    </row>
    <row r="130" spans="3:9" x14ac:dyDescent="0.3">
      <c r="C130" s="5" t="s">
        <v>227</v>
      </c>
      <c r="D130" s="103">
        <v>0</v>
      </c>
      <c r="E130" s="103">
        <v>0</v>
      </c>
      <c r="F130" s="103">
        <v>0</v>
      </c>
      <c r="G130" s="103">
        <v>0</v>
      </c>
      <c r="H130" s="103">
        <v>0</v>
      </c>
      <c r="I130" s="103">
        <v>0</v>
      </c>
    </row>
    <row r="131" spans="3:9" x14ac:dyDescent="0.3">
      <c r="C131" s="5" t="s">
        <v>228</v>
      </c>
      <c r="D131" s="103">
        <v>0</v>
      </c>
      <c r="E131" s="103">
        <v>0</v>
      </c>
      <c r="F131" s="103">
        <v>0</v>
      </c>
      <c r="G131" s="103">
        <v>0</v>
      </c>
      <c r="H131" s="103">
        <v>0</v>
      </c>
      <c r="I131" s="103">
        <v>0</v>
      </c>
    </row>
    <row r="132" spans="3:9" x14ac:dyDescent="0.3">
      <c r="C132" s="5" t="s">
        <v>229</v>
      </c>
      <c r="D132" s="103">
        <v>1922.72</v>
      </c>
      <c r="E132" s="103">
        <v>2557.9299999999998</v>
      </c>
      <c r="F132" s="103">
        <v>1448.22</v>
      </c>
      <c r="G132" s="103">
        <v>2296.4900000000002</v>
      </c>
      <c r="H132" s="103">
        <v>0</v>
      </c>
      <c r="I132" s="103">
        <v>0</v>
      </c>
    </row>
    <row r="133" spans="3:9" x14ac:dyDescent="0.3">
      <c r="C133" s="5" t="s">
        <v>230</v>
      </c>
      <c r="D133" s="103">
        <v>0</v>
      </c>
      <c r="E133" s="103">
        <v>0</v>
      </c>
      <c r="F133" s="103">
        <v>0</v>
      </c>
      <c r="G133" s="103">
        <v>0</v>
      </c>
      <c r="H133" s="103">
        <v>0</v>
      </c>
      <c r="I133" s="103">
        <v>0</v>
      </c>
    </row>
    <row r="134" spans="3:9" x14ac:dyDescent="0.3">
      <c r="C134" s="5" t="s">
        <v>231</v>
      </c>
      <c r="D134" s="103">
        <v>373.86</v>
      </c>
      <c r="E134" s="103">
        <v>0</v>
      </c>
      <c r="F134" s="103">
        <v>0</v>
      </c>
      <c r="G134" s="103">
        <v>0</v>
      </c>
      <c r="H134" s="103">
        <v>0</v>
      </c>
      <c r="I134" s="103">
        <v>0</v>
      </c>
    </row>
    <row r="135" spans="3:9" x14ac:dyDescent="0.3">
      <c r="C135" s="5" t="s">
        <v>232</v>
      </c>
      <c r="D135" s="103">
        <v>0</v>
      </c>
      <c r="E135" s="103">
        <v>0</v>
      </c>
      <c r="F135" s="103">
        <v>0</v>
      </c>
      <c r="G135" s="103">
        <v>0</v>
      </c>
      <c r="H135" s="103">
        <v>0</v>
      </c>
      <c r="I135" s="103">
        <v>0</v>
      </c>
    </row>
    <row r="136" spans="3:9" x14ac:dyDescent="0.3">
      <c r="C136" s="5" t="s">
        <v>233</v>
      </c>
      <c r="D136" s="103">
        <v>858.15000000000009</v>
      </c>
      <c r="E136" s="103">
        <v>797.8</v>
      </c>
      <c r="F136" s="103">
        <v>332.39</v>
      </c>
      <c r="G136" s="103">
        <v>1463.6399999999999</v>
      </c>
      <c r="H136" s="103">
        <v>0</v>
      </c>
      <c r="I136" s="103">
        <v>0</v>
      </c>
    </row>
    <row r="137" spans="3:9" x14ac:dyDescent="0.3">
      <c r="C137" s="5" t="s">
        <v>234</v>
      </c>
      <c r="D137" s="103">
        <v>0</v>
      </c>
      <c r="E137" s="103">
        <v>0</v>
      </c>
      <c r="F137" s="103">
        <v>0</v>
      </c>
      <c r="G137" s="103">
        <v>0</v>
      </c>
      <c r="H137" s="103">
        <v>0</v>
      </c>
      <c r="I137" s="103">
        <v>0</v>
      </c>
    </row>
    <row r="138" spans="3:9" x14ac:dyDescent="0.3">
      <c r="C138" s="5" t="s">
        <v>235</v>
      </c>
      <c r="D138" s="103">
        <v>0</v>
      </c>
      <c r="E138" s="103">
        <v>0</v>
      </c>
      <c r="F138" s="103">
        <v>0</v>
      </c>
      <c r="G138" s="103">
        <v>0</v>
      </c>
      <c r="H138" s="103">
        <v>0</v>
      </c>
      <c r="I138" s="103">
        <v>0</v>
      </c>
    </row>
    <row r="139" spans="3:9" x14ac:dyDescent="0.3">
      <c r="C139" s="5" t="s">
        <v>236</v>
      </c>
      <c r="D139" s="103">
        <v>0</v>
      </c>
      <c r="E139" s="103">
        <v>0</v>
      </c>
      <c r="F139" s="103">
        <v>0</v>
      </c>
      <c r="G139" s="103">
        <v>0</v>
      </c>
      <c r="H139" s="103">
        <v>0</v>
      </c>
      <c r="I139" s="103">
        <v>0</v>
      </c>
    </row>
    <row r="140" spans="3:9" x14ac:dyDescent="0.3">
      <c r="C140" s="5" t="s">
        <v>237</v>
      </c>
      <c r="D140" s="103">
        <v>2868.73</v>
      </c>
      <c r="E140" s="103">
        <v>0</v>
      </c>
      <c r="F140" s="103">
        <v>0</v>
      </c>
      <c r="G140" s="103">
        <v>0</v>
      </c>
      <c r="H140" s="103">
        <v>0</v>
      </c>
      <c r="I140" s="103">
        <v>0</v>
      </c>
    </row>
    <row r="141" spans="3:9" x14ac:dyDescent="0.3">
      <c r="C141" s="5" t="s">
        <v>238</v>
      </c>
      <c r="D141" s="103">
        <v>8773.93</v>
      </c>
      <c r="E141" s="103">
        <v>1554.8</v>
      </c>
      <c r="F141" s="103">
        <v>0</v>
      </c>
      <c r="G141" s="103">
        <v>0</v>
      </c>
      <c r="H141" s="103">
        <v>0</v>
      </c>
      <c r="I141" s="103">
        <v>0</v>
      </c>
    </row>
    <row r="142" spans="3:9" x14ac:dyDescent="0.3">
      <c r="C142" s="5" t="s">
        <v>239</v>
      </c>
      <c r="D142" s="103">
        <v>84268.77</v>
      </c>
      <c r="E142" s="103">
        <v>72234.31</v>
      </c>
      <c r="F142" s="103">
        <v>39782.640000000007</v>
      </c>
      <c r="G142" s="103">
        <v>0</v>
      </c>
      <c r="H142" s="103">
        <v>0</v>
      </c>
      <c r="I142" s="103">
        <v>0</v>
      </c>
    </row>
    <row r="143" spans="3:9" x14ac:dyDescent="0.3">
      <c r="C143" s="5" t="s">
        <v>240</v>
      </c>
      <c r="D143" s="103">
        <v>1318979.3</v>
      </c>
      <c r="E143" s="103">
        <v>0</v>
      </c>
      <c r="F143" s="103">
        <v>0</v>
      </c>
      <c r="G143" s="103">
        <v>0</v>
      </c>
      <c r="H143" s="103">
        <v>0</v>
      </c>
      <c r="I143" s="103">
        <v>0</v>
      </c>
    </row>
    <row r="144" spans="3:9" x14ac:dyDescent="0.3">
      <c r="C144" s="5" t="s">
        <v>241</v>
      </c>
      <c r="D144" s="103">
        <v>0</v>
      </c>
      <c r="E144" s="103">
        <v>0</v>
      </c>
      <c r="F144" s="103">
        <v>0</v>
      </c>
      <c r="G144" s="103">
        <v>0</v>
      </c>
      <c r="H144" s="103">
        <v>0</v>
      </c>
      <c r="I144" s="103">
        <v>0</v>
      </c>
    </row>
    <row r="145" spans="3:9" x14ac:dyDescent="0.3">
      <c r="C145" s="5" t="s">
        <v>242</v>
      </c>
      <c r="D145" s="103">
        <v>0</v>
      </c>
      <c r="E145" s="103">
        <v>0</v>
      </c>
      <c r="F145" s="103">
        <v>0</v>
      </c>
      <c r="G145" s="103">
        <v>0</v>
      </c>
      <c r="H145" s="103">
        <v>0</v>
      </c>
      <c r="I145" s="103">
        <v>0</v>
      </c>
    </row>
    <row r="146" spans="3:9" x14ac:dyDescent="0.3">
      <c r="C146" s="104" t="s">
        <v>243</v>
      </c>
      <c r="D146" s="105">
        <v>243990.9</v>
      </c>
      <c r="E146" s="105">
        <v>211858.02000000002</v>
      </c>
      <c r="F146" s="105">
        <v>0</v>
      </c>
      <c r="G146" s="105">
        <v>0</v>
      </c>
      <c r="H146" s="105">
        <v>0</v>
      </c>
      <c r="I146" s="105">
        <v>0</v>
      </c>
    </row>
    <row r="147" spans="3:9" x14ac:dyDescent="0.3">
      <c r="C147" s="24" t="s">
        <v>71</v>
      </c>
      <c r="D147" s="25">
        <f>SUM(D5:D146)</f>
        <v>23740771.600000001</v>
      </c>
      <c r="E147" s="25">
        <f t="shared" ref="E147:I147" si="0">SUM(E5:E146)</f>
        <v>23703465.790000018</v>
      </c>
      <c r="F147" s="25">
        <f t="shared" si="0"/>
        <v>22864279.109999992</v>
      </c>
      <c r="G147" s="25">
        <f t="shared" si="0"/>
        <v>20024424.109999996</v>
      </c>
      <c r="H147" s="25">
        <f t="shared" si="0"/>
        <v>21815495.189999983</v>
      </c>
      <c r="I147" s="25">
        <f t="shared" si="0"/>
        <v>20009684.840000004</v>
      </c>
    </row>
    <row r="148" spans="3:9" x14ac:dyDescent="0.3">
      <c r="C148" s="5"/>
      <c r="D148" s="5"/>
      <c r="E148" s="5"/>
      <c r="F148" s="5"/>
      <c r="G148" s="5"/>
      <c r="H148" s="5"/>
      <c r="I148" s="5"/>
    </row>
    <row r="149" spans="3:9" x14ac:dyDescent="0.3">
      <c r="C149" s="5"/>
      <c r="D149" s="5"/>
      <c r="E149" s="5"/>
      <c r="F149" s="5"/>
      <c r="G149" s="5"/>
      <c r="H149" s="5"/>
      <c r="I149" s="5"/>
    </row>
  </sheetData>
  <sortState xmlns:xlrd2="http://schemas.microsoft.com/office/spreadsheetml/2017/richdata2" ref="C5:I146">
    <sortCondition descending="1" ref="I5:I146"/>
  </sortState>
  <conditionalFormatting sqref="D5:I144">
    <cfRule type="cellIs" dxfId="3" priority="1" operator="between">
      <formula>25000</formula>
      <formula>50000</formula>
    </cfRule>
    <cfRule type="cellIs" dxfId="2" priority="2" operator="between">
      <formula>50000</formula>
      <formula>100000</formula>
    </cfRule>
    <cfRule type="cellIs" dxfId="1" priority="3" operator="between">
      <formula>100000</formula>
      <formula>200000</formula>
    </cfRule>
    <cfRule type="cellIs" dxfId="0" priority="4" operator="greaterThan">
      <formula>200000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C2DD-7D99-40B6-9F69-4005C308529F}">
  <sheetPr>
    <tabColor theme="5"/>
  </sheetPr>
  <dimension ref="C2:J276"/>
  <sheetViews>
    <sheetView workbookViewId="0"/>
  </sheetViews>
  <sheetFormatPr defaultColWidth="9.109375" defaultRowHeight="15.6" x14ac:dyDescent="0.3"/>
  <cols>
    <col min="1" max="2" width="9.109375" style="146"/>
    <col min="3" max="3" width="15.33203125" style="146" customWidth="1"/>
    <col min="4" max="4" width="84.5546875" style="146" bestFit="1" customWidth="1"/>
    <col min="5" max="10" width="14.109375" style="146" bestFit="1" customWidth="1"/>
    <col min="11" max="16384" width="9.109375" style="146"/>
  </cols>
  <sheetData>
    <row r="2" spans="3:10" x14ac:dyDescent="0.3">
      <c r="C2" s="145" t="s">
        <v>244</v>
      </c>
    </row>
    <row r="4" spans="3:10" x14ac:dyDescent="0.3">
      <c r="C4" s="23" t="s">
        <v>245</v>
      </c>
      <c r="D4" s="23" t="s">
        <v>246</v>
      </c>
      <c r="E4" s="23">
        <v>2017</v>
      </c>
      <c r="F4" s="23">
        <v>2018</v>
      </c>
      <c r="G4" s="23">
        <v>2019</v>
      </c>
      <c r="H4" s="23">
        <v>2020</v>
      </c>
      <c r="I4" s="23">
        <v>2021</v>
      </c>
      <c r="J4" s="23">
        <v>2022</v>
      </c>
    </row>
    <row r="5" spans="3:10" x14ac:dyDescent="0.3">
      <c r="C5" s="147" t="s">
        <v>247</v>
      </c>
      <c r="D5" s="147" t="s">
        <v>248</v>
      </c>
      <c r="E5" s="148">
        <v>715805.63397940993</v>
      </c>
      <c r="F5" s="148">
        <v>712568.82589715999</v>
      </c>
      <c r="G5" s="148">
        <v>692997.94298775995</v>
      </c>
      <c r="H5" s="148">
        <v>685015.43493777001</v>
      </c>
      <c r="I5" s="148">
        <v>690675.99897869001</v>
      </c>
      <c r="J5" s="148">
        <v>680169.03836926003</v>
      </c>
    </row>
    <row r="6" spans="3:10" x14ac:dyDescent="0.3">
      <c r="C6" s="147" t="s">
        <v>249</v>
      </c>
      <c r="D6" s="147" t="s">
        <v>250</v>
      </c>
      <c r="E6" s="148">
        <v>7439.1331759999994</v>
      </c>
      <c r="F6" s="148">
        <v>10428.829853200001</v>
      </c>
      <c r="G6" s="148">
        <v>8454.8083723999989</v>
      </c>
      <c r="H6" s="148">
        <v>4889.4452092000001</v>
      </c>
      <c r="I6" s="148">
        <v>5052.0223192000003</v>
      </c>
      <c r="J6" s="148">
        <v>6801.6807884</v>
      </c>
    </row>
    <row r="7" spans="3:10" x14ac:dyDescent="0.3">
      <c r="C7" s="147" t="s">
        <v>251</v>
      </c>
      <c r="D7" s="147" t="s">
        <v>252</v>
      </c>
      <c r="E7" s="148">
        <v>10456.22871508</v>
      </c>
      <c r="F7" s="148">
        <v>9728.408475430002</v>
      </c>
      <c r="G7" s="148">
        <v>14447.375069129999</v>
      </c>
      <c r="H7" s="148">
        <v>14301.89911106</v>
      </c>
      <c r="I7" s="148">
        <v>13880.267677279997</v>
      </c>
      <c r="J7" s="148">
        <v>12914.46284296</v>
      </c>
    </row>
    <row r="8" spans="3:10" x14ac:dyDescent="0.3">
      <c r="C8" s="147" t="s">
        <v>253</v>
      </c>
      <c r="D8" s="147" t="s">
        <v>254</v>
      </c>
      <c r="E8" s="148"/>
      <c r="F8" s="148"/>
      <c r="G8" s="148"/>
      <c r="H8" s="148"/>
      <c r="I8" s="148">
        <v>2560.6458917099999</v>
      </c>
      <c r="J8" s="148">
        <v>2714.3527307499999</v>
      </c>
    </row>
    <row r="9" spans="3:10" x14ac:dyDescent="0.3">
      <c r="C9" s="147" t="s">
        <v>255</v>
      </c>
      <c r="D9" s="147" t="s">
        <v>256</v>
      </c>
      <c r="E9" s="148">
        <v>29933.512182359998</v>
      </c>
      <c r="F9" s="148">
        <v>34566.983174479996</v>
      </c>
      <c r="G9" s="148">
        <v>31243.797330800004</v>
      </c>
      <c r="H9" s="148">
        <v>24202.979630400001</v>
      </c>
      <c r="I9" s="148">
        <v>21870.173809600001</v>
      </c>
      <c r="J9" s="148">
        <v>34122.934635600002</v>
      </c>
    </row>
    <row r="10" spans="3:10" x14ac:dyDescent="0.3">
      <c r="C10" s="147" t="s">
        <v>257</v>
      </c>
      <c r="D10" s="147" t="s">
        <v>258</v>
      </c>
      <c r="E10" s="148">
        <v>38549.036875630009</v>
      </c>
      <c r="F10" s="148">
        <v>37261.673583249998</v>
      </c>
      <c r="G10" s="148">
        <v>41227.108840040011</v>
      </c>
      <c r="H10" s="148">
        <v>39430.053288439995</v>
      </c>
      <c r="I10" s="148">
        <v>42430.290430460009</v>
      </c>
      <c r="J10" s="148">
        <v>43036.054240800004</v>
      </c>
    </row>
    <row r="11" spans="3:10" x14ac:dyDescent="0.3">
      <c r="C11" s="147" t="s">
        <v>259</v>
      </c>
      <c r="D11" s="147" t="s">
        <v>260</v>
      </c>
      <c r="E11" s="148">
        <v>12043.59568868</v>
      </c>
      <c r="F11" s="148">
        <v>12746.166245479999</v>
      </c>
      <c r="G11" s="148">
        <v>12438.09067485</v>
      </c>
      <c r="H11" s="148">
        <v>11245.47222281</v>
      </c>
      <c r="I11" s="148">
        <v>12717.52326098</v>
      </c>
      <c r="J11" s="148">
        <v>13296.9714912</v>
      </c>
    </row>
    <row r="12" spans="3:10" x14ac:dyDescent="0.3">
      <c r="C12" s="147" t="s">
        <v>261</v>
      </c>
      <c r="D12" s="147" t="s">
        <v>262</v>
      </c>
      <c r="E12" s="148">
        <v>30328.181643190001</v>
      </c>
      <c r="F12" s="148">
        <v>26041.478959779997</v>
      </c>
      <c r="G12" s="148">
        <v>31252.470266470002</v>
      </c>
      <c r="H12" s="148">
        <v>37939.269725650011</v>
      </c>
      <c r="I12" s="148">
        <v>41072.25495319</v>
      </c>
      <c r="J12" s="148">
        <v>32800.792113229996</v>
      </c>
    </row>
    <row r="13" spans="3:10" x14ac:dyDescent="0.3">
      <c r="C13" s="147" t="s">
        <v>263</v>
      </c>
      <c r="D13" s="147" t="s">
        <v>264</v>
      </c>
      <c r="E13" s="148">
        <v>125.08459998000001</v>
      </c>
      <c r="F13" s="148">
        <v>119.9187781</v>
      </c>
      <c r="G13" s="148">
        <v>120.1148575</v>
      </c>
      <c r="H13" s="148">
        <v>121.80295820000001</v>
      </c>
      <c r="I13" s="148">
        <v>118.03719509999999</v>
      </c>
      <c r="J13" s="148">
        <v>114.1415781</v>
      </c>
    </row>
    <row r="14" spans="3:10" x14ac:dyDescent="0.3">
      <c r="C14" s="147" t="s">
        <v>265</v>
      </c>
      <c r="D14" s="147" t="s">
        <v>266</v>
      </c>
      <c r="E14" s="148">
        <v>3048.4867656400002</v>
      </c>
      <c r="F14" s="148">
        <v>2706.8868966599998</v>
      </c>
      <c r="G14" s="148">
        <v>2717.8790045199999</v>
      </c>
      <c r="H14" s="148">
        <v>2258.6351650199999</v>
      </c>
      <c r="I14" s="148">
        <v>2809.33206716</v>
      </c>
      <c r="J14" s="148">
        <v>2725.2354043199998</v>
      </c>
    </row>
    <row r="15" spans="3:10" x14ac:dyDescent="0.3">
      <c r="C15" s="147" t="s">
        <v>267</v>
      </c>
      <c r="D15" s="147" t="s">
        <v>268</v>
      </c>
      <c r="E15" s="148">
        <v>7449.5737821600005</v>
      </c>
      <c r="F15" s="148">
        <v>5171.64997752</v>
      </c>
      <c r="G15" s="148">
        <v>5215.2466053600001</v>
      </c>
      <c r="H15" s="148">
        <v>6120.8964372</v>
      </c>
      <c r="I15" s="148">
        <v>7041.1422160800003</v>
      </c>
      <c r="J15" s="148">
        <v>6462.6105029999999</v>
      </c>
    </row>
    <row r="16" spans="3:10" x14ac:dyDescent="0.3">
      <c r="C16" s="147" t="s">
        <v>269</v>
      </c>
      <c r="D16" s="147" t="s">
        <v>270</v>
      </c>
      <c r="E16" s="148">
        <v>4953.7087990099999</v>
      </c>
      <c r="F16" s="148">
        <v>4709.653515009999</v>
      </c>
      <c r="G16" s="148">
        <v>4256.6912458300003</v>
      </c>
      <c r="H16" s="148">
        <v>8201.6687272000017</v>
      </c>
      <c r="I16" s="148">
        <v>3958.62426693</v>
      </c>
      <c r="J16" s="148">
        <v>4857.0441121900003</v>
      </c>
    </row>
    <row r="17" spans="3:10" x14ac:dyDescent="0.3">
      <c r="C17" s="147" t="s">
        <v>271</v>
      </c>
      <c r="D17" s="147" t="s">
        <v>272</v>
      </c>
      <c r="E17" s="148">
        <v>16457.727009599999</v>
      </c>
      <c r="F17" s="148">
        <v>16621.214364000003</v>
      </c>
      <c r="G17" s="148">
        <v>16867.589807079999</v>
      </c>
      <c r="H17" s="148">
        <v>16588.230073199997</v>
      </c>
      <c r="I17" s="148">
        <v>16885.518920279999</v>
      </c>
      <c r="J17" s="148">
        <v>16970.964699040003</v>
      </c>
    </row>
    <row r="18" spans="3:10" x14ac:dyDescent="0.3">
      <c r="C18" s="147" t="s">
        <v>273</v>
      </c>
      <c r="D18" s="147" t="s">
        <v>274</v>
      </c>
      <c r="E18" s="148">
        <v>73926.198444160022</v>
      </c>
      <c r="F18" s="148"/>
      <c r="G18" s="148">
        <v>14074.13131036</v>
      </c>
      <c r="H18" s="148">
        <v>44605.176973879999</v>
      </c>
      <c r="I18" s="148">
        <v>62463.849325319999</v>
      </c>
      <c r="J18" s="148">
        <v>74203.208060599994</v>
      </c>
    </row>
    <row r="19" spans="3:10" x14ac:dyDescent="0.3">
      <c r="C19" s="147" t="s">
        <v>275</v>
      </c>
      <c r="D19" s="147" t="s">
        <v>276</v>
      </c>
      <c r="E19" s="148">
        <v>16348.73544</v>
      </c>
      <c r="F19" s="148">
        <v>16801.050453839998</v>
      </c>
      <c r="G19" s="148">
        <v>18277.886221919998</v>
      </c>
      <c r="H19" s="148">
        <v>14713.861895999999</v>
      </c>
      <c r="I19" s="148">
        <v>21053.901499629996</v>
      </c>
      <c r="J19" s="148">
        <v>21184.691383150002</v>
      </c>
    </row>
    <row r="20" spans="3:10" x14ac:dyDescent="0.3">
      <c r="C20" s="147" t="s">
        <v>277</v>
      </c>
      <c r="D20" s="147" t="s">
        <v>278</v>
      </c>
      <c r="E20" s="148">
        <v>4515.5207285200004</v>
      </c>
      <c r="F20" s="148">
        <v>4647.4005277400001</v>
      </c>
      <c r="G20" s="148">
        <v>4416.7615355200005</v>
      </c>
      <c r="H20" s="148">
        <v>3883.7701104399998</v>
      </c>
      <c r="I20" s="148">
        <v>4610.3651923800007</v>
      </c>
      <c r="J20" s="148">
        <v>4658.2996847000004</v>
      </c>
    </row>
    <row r="21" spans="3:10" x14ac:dyDescent="0.3">
      <c r="C21" s="147" t="s">
        <v>279</v>
      </c>
      <c r="D21" s="147" t="s">
        <v>268</v>
      </c>
      <c r="E21" s="148">
        <v>8245.2122402399982</v>
      </c>
      <c r="F21" s="148">
        <v>8571.0970333400001</v>
      </c>
      <c r="G21" s="148">
        <v>9651.2034880800002</v>
      </c>
      <c r="H21" s="148">
        <v>8023.2029991999998</v>
      </c>
      <c r="I21" s="148">
        <v>8324.2258167200016</v>
      </c>
      <c r="J21" s="148">
        <v>9492.8953578199998</v>
      </c>
    </row>
    <row r="22" spans="3:10" x14ac:dyDescent="0.3">
      <c r="C22" s="147" t="s">
        <v>280</v>
      </c>
      <c r="D22" s="147" t="s">
        <v>250</v>
      </c>
      <c r="E22" s="148">
        <v>13022.262521199998</v>
      </c>
      <c r="F22" s="148">
        <v>10196.214241999998</v>
      </c>
      <c r="G22" s="148">
        <v>10947.9395568</v>
      </c>
      <c r="H22" s="148">
        <v>11192.141780800001</v>
      </c>
      <c r="I22" s="148">
        <v>13319.678969999999</v>
      </c>
      <c r="J22" s="148">
        <v>14390.822133999996</v>
      </c>
    </row>
    <row r="23" spans="3:10" x14ac:dyDescent="0.3">
      <c r="C23" s="147" t="s">
        <v>281</v>
      </c>
      <c r="D23" s="147" t="s">
        <v>282</v>
      </c>
      <c r="E23" s="148">
        <v>2711.9248354399997</v>
      </c>
      <c r="F23" s="148">
        <v>2238.9587873599999</v>
      </c>
      <c r="G23" s="148">
        <v>2087.8737387599999</v>
      </c>
      <c r="H23" s="148">
        <v>2077.6332053199999</v>
      </c>
      <c r="I23" s="148">
        <v>1818.12491548</v>
      </c>
      <c r="J23" s="148">
        <v>1883.5464146400002</v>
      </c>
    </row>
    <row r="24" spans="3:10" x14ac:dyDescent="0.3">
      <c r="C24" s="147" t="s">
        <v>283</v>
      </c>
      <c r="D24" s="147" t="s">
        <v>284</v>
      </c>
      <c r="E24" s="148">
        <v>267798.51241605001</v>
      </c>
      <c r="F24" s="148">
        <v>261443.21816189005</v>
      </c>
      <c r="G24" s="148">
        <v>266137.01295653998</v>
      </c>
      <c r="H24" s="148">
        <v>294177.08279368991</v>
      </c>
      <c r="I24" s="148">
        <v>307207.76692602003</v>
      </c>
      <c r="J24" s="148">
        <v>301048.92075226002</v>
      </c>
    </row>
    <row r="25" spans="3:10" x14ac:dyDescent="0.3">
      <c r="C25" s="147" t="s">
        <v>285</v>
      </c>
      <c r="D25" s="147" t="s">
        <v>286</v>
      </c>
      <c r="E25" s="148">
        <v>2780.37494049</v>
      </c>
      <c r="F25" s="148">
        <v>1762.3936804300001</v>
      </c>
      <c r="G25" s="148">
        <v>2206.5343265500005</v>
      </c>
      <c r="H25" s="148">
        <v>2808.1677907399999</v>
      </c>
      <c r="I25" s="148">
        <v>2740.0480597400001</v>
      </c>
      <c r="J25" s="148">
        <v>2840.32030377</v>
      </c>
    </row>
    <row r="26" spans="3:10" x14ac:dyDescent="0.3">
      <c r="C26" s="147" t="s">
        <v>287</v>
      </c>
      <c r="D26" s="147" t="s">
        <v>288</v>
      </c>
      <c r="E26" s="148">
        <v>560.98880640000004</v>
      </c>
      <c r="F26" s="148">
        <v>555.50530079999999</v>
      </c>
      <c r="G26" s="148">
        <v>512.77479840000001</v>
      </c>
      <c r="H26" s="148">
        <v>543.69139680000001</v>
      </c>
      <c r="I26" s="148">
        <v>522.52909920000002</v>
      </c>
      <c r="J26" s="148">
        <v>589.3760016</v>
      </c>
    </row>
    <row r="27" spans="3:10" x14ac:dyDescent="0.3">
      <c r="C27" s="147" t="s">
        <v>289</v>
      </c>
      <c r="D27" s="147" t="s">
        <v>290</v>
      </c>
      <c r="E27" s="148">
        <v>42882.0744356</v>
      </c>
      <c r="F27" s="148">
        <v>46878.750676399999</v>
      </c>
      <c r="G27" s="148">
        <v>45237.397126800002</v>
      </c>
      <c r="H27" s="148">
        <v>43118.222836400004</v>
      </c>
      <c r="I27" s="148">
        <v>47718.230090390003</v>
      </c>
      <c r="J27" s="148">
        <v>41135.500467189995</v>
      </c>
    </row>
    <row r="28" spans="3:10" x14ac:dyDescent="0.3">
      <c r="C28" s="147" t="s">
        <v>291</v>
      </c>
      <c r="D28" s="147" t="s">
        <v>292</v>
      </c>
      <c r="E28" s="148"/>
      <c r="F28" s="148"/>
      <c r="G28" s="148"/>
      <c r="H28" s="148"/>
      <c r="I28" s="148">
        <v>3548.1743542200002</v>
      </c>
      <c r="J28" s="148">
        <v>4018.51370361</v>
      </c>
    </row>
    <row r="29" spans="3:10" x14ac:dyDescent="0.3">
      <c r="C29" s="147" t="s">
        <v>293</v>
      </c>
      <c r="D29" s="147" t="s">
        <v>294</v>
      </c>
      <c r="E29" s="148">
        <v>52140.9932568</v>
      </c>
      <c r="F29" s="148">
        <v>53512.098704000004</v>
      </c>
      <c r="G29" s="148">
        <v>55933.21469796</v>
      </c>
      <c r="H29" s="148">
        <v>50985.151471040001</v>
      </c>
      <c r="I29" s="148">
        <v>48231.929878599993</v>
      </c>
      <c r="J29" s="148">
        <v>50802.638395279995</v>
      </c>
    </row>
    <row r="30" spans="3:10" x14ac:dyDescent="0.3">
      <c r="C30" s="147" t="s">
        <v>295</v>
      </c>
      <c r="D30" s="147" t="s">
        <v>296</v>
      </c>
      <c r="E30" s="148">
        <v>193621.8</v>
      </c>
      <c r="F30" s="148">
        <v>168018</v>
      </c>
      <c r="G30" s="148">
        <v>179324.7</v>
      </c>
      <c r="H30" s="148">
        <v>167914.7</v>
      </c>
      <c r="I30" s="148">
        <v>200645.8</v>
      </c>
      <c r="J30" s="148">
        <v>196705.2</v>
      </c>
    </row>
    <row r="31" spans="3:10" x14ac:dyDescent="0.3">
      <c r="C31" s="147" t="s">
        <v>297</v>
      </c>
      <c r="D31" s="147" t="s">
        <v>298</v>
      </c>
      <c r="E31" s="148">
        <v>19674.558690550002</v>
      </c>
      <c r="F31" s="148">
        <v>7034.2614061900003</v>
      </c>
      <c r="G31" s="148"/>
      <c r="H31" s="148"/>
      <c r="I31" s="148"/>
      <c r="J31" s="148"/>
    </row>
    <row r="32" spans="3:10" x14ac:dyDescent="0.3">
      <c r="C32" s="147" t="s">
        <v>299</v>
      </c>
      <c r="D32" s="147" t="s">
        <v>300</v>
      </c>
      <c r="E32" s="148">
        <v>1008336.6286724</v>
      </c>
      <c r="F32" s="148">
        <v>1214193.4729966002</v>
      </c>
      <c r="G32" s="148">
        <v>1302621.3156391999</v>
      </c>
      <c r="H32" s="148">
        <v>1184111.20032889</v>
      </c>
      <c r="I32" s="148">
        <v>1553716.0537387999</v>
      </c>
      <c r="J32" s="148">
        <v>1344016.2988376</v>
      </c>
    </row>
    <row r="33" spans="3:10" x14ac:dyDescent="0.3">
      <c r="C33" s="147" t="s">
        <v>301</v>
      </c>
      <c r="D33" s="147" t="s">
        <v>292</v>
      </c>
      <c r="E33" s="148">
        <v>11661.752232479999</v>
      </c>
      <c r="F33" s="148">
        <v>10256.78644252</v>
      </c>
      <c r="G33" s="148">
        <v>15328.051175159999</v>
      </c>
      <c r="H33" s="148">
        <v>12096.027713200001</v>
      </c>
      <c r="I33" s="148">
        <v>16437.666864800001</v>
      </c>
      <c r="J33" s="148">
        <v>14691.168059540003</v>
      </c>
    </row>
    <row r="34" spans="3:10" x14ac:dyDescent="0.3">
      <c r="C34" s="147" t="s">
        <v>302</v>
      </c>
      <c r="D34" s="147" t="s">
        <v>303</v>
      </c>
      <c r="E34" s="148">
        <v>3505.5448992400002</v>
      </c>
      <c r="F34" s="148">
        <v>2203.77683983</v>
      </c>
      <c r="G34" s="148">
        <v>4817.2786548799995</v>
      </c>
      <c r="H34" s="148">
        <v>5179.8137222799996</v>
      </c>
      <c r="I34" s="148">
        <v>4229.7333602400004</v>
      </c>
      <c r="J34" s="148">
        <v>5337.0813336000001</v>
      </c>
    </row>
    <row r="35" spans="3:10" x14ac:dyDescent="0.3">
      <c r="C35" s="147" t="s">
        <v>304</v>
      </c>
      <c r="D35" s="147" t="s">
        <v>305</v>
      </c>
      <c r="E35" s="148">
        <v>104699.89376000002</v>
      </c>
      <c r="F35" s="148">
        <v>68089.296219599986</v>
      </c>
      <c r="G35" s="148">
        <v>186665.64393880003</v>
      </c>
      <c r="H35" s="148">
        <v>216954.63480382998</v>
      </c>
      <c r="I35" s="148">
        <v>422886.59955560003</v>
      </c>
      <c r="J35" s="148">
        <v>356385.6483152</v>
      </c>
    </row>
    <row r="36" spans="3:10" x14ac:dyDescent="0.3">
      <c r="C36" s="147" t="s">
        <v>306</v>
      </c>
      <c r="D36" s="147" t="s">
        <v>307</v>
      </c>
      <c r="E36" s="148">
        <v>1878.6317247100001</v>
      </c>
      <c r="F36" s="148">
        <v>1666.5973825999999</v>
      </c>
      <c r="G36" s="148">
        <v>1635.4003047599999</v>
      </c>
      <c r="H36" s="148">
        <v>2141.04287144</v>
      </c>
      <c r="I36" s="148">
        <v>6085.3392043599997</v>
      </c>
      <c r="J36" s="148">
        <v>1722.3559923299999</v>
      </c>
    </row>
    <row r="37" spans="3:10" x14ac:dyDescent="0.3">
      <c r="C37" s="147" t="s">
        <v>308</v>
      </c>
      <c r="D37" s="147" t="s">
        <v>309</v>
      </c>
      <c r="E37" s="148">
        <v>8110.9544084600002</v>
      </c>
      <c r="F37" s="148">
        <v>7787.2926619</v>
      </c>
      <c r="G37" s="148">
        <v>8673.3310166200008</v>
      </c>
      <c r="H37" s="148">
        <v>7885.6190794400009</v>
      </c>
      <c r="I37" s="148">
        <v>7311.8609721000003</v>
      </c>
      <c r="J37" s="148">
        <v>6889.7828899699989</v>
      </c>
    </row>
    <row r="38" spans="3:10" x14ac:dyDescent="0.3">
      <c r="C38" s="147" t="s">
        <v>310</v>
      </c>
      <c r="D38" s="147" t="s">
        <v>311</v>
      </c>
      <c r="E38" s="148">
        <v>683.24705280000001</v>
      </c>
      <c r="F38" s="148">
        <v>644.73027680000007</v>
      </c>
      <c r="G38" s="148">
        <v>1379.99124046</v>
      </c>
      <c r="H38" s="148">
        <v>937.63420134</v>
      </c>
      <c r="I38" s="148">
        <v>889.57488394000006</v>
      </c>
      <c r="J38" s="148">
        <v>932.42727757</v>
      </c>
    </row>
    <row r="39" spans="3:10" x14ac:dyDescent="0.3">
      <c r="C39" s="147" t="s">
        <v>312</v>
      </c>
      <c r="D39" s="147" t="s">
        <v>313</v>
      </c>
      <c r="E39" s="148">
        <v>260.55363570999998</v>
      </c>
      <c r="F39" s="148">
        <v>273.67811081999997</v>
      </c>
      <c r="G39" s="148">
        <v>290.24860376999999</v>
      </c>
      <c r="H39" s="148">
        <v>310.94310584999999</v>
      </c>
      <c r="I39" s="148">
        <v>339.14894572000003</v>
      </c>
      <c r="J39" s="148">
        <v>369.15049900000002</v>
      </c>
    </row>
    <row r="40" spans="3:10" x14ac:dyDescent="0.3">
      <c r="C40" s="147" t="s">
        <v>314</v>
      </c>
      <c r="D40" s="147" t="s">
        <v>315</v>
      </c>
      <c r="E40" s="148">
        <v>69396.236815819997</v>
      </c>
      <c r="F40" s="148">
        <v>72255.569250329994</v>
      </c>
      <c r="G40" s="148">
        <v>74218.038353249998</v>
      </c>
      <c r="H40" s="148">
        <v>66644.975546960006</v>
      </c>
      <c r="I40" s="148">
        <v>67090.956170270001</v>
      </c>
      <c r="J40" s="148">
        <v>70581.260947300005</v>
      </c>
    </row>
    <row r="41" spans="3:10" x14ac:dyDescent="0.3">
      <c r="C41" s="147" t="s">
        <v>316</v>
      </c>
      <c r="D41" s="147" t="s">
        <v>317</v>
      </c>
      <c r="E41" s="148">
        <v>60426.57019097</v>
      </c>
      <c r="F41" s="148">
        <v>67455.927041929986</v>
      </c>
      <c r="G41" s="148">
        <v>62062.698261769998</v>
      </c>
      <c r="H41" s="148">
        <v>60098.956716100009</v>
      </c>
      <c r="I41" s="148">
        <v>68371.123000000007</v>
      </c>
      <c r="J41" s="148">
        <v>74172.812000000005</v>
      </c>
    </row>
    <row r="42" spans="3:10" x14ac:dyDescent="0.3">
      <c r="C42" s="147" t="s">
        <v>318</v>
      </c>
      <c r="D42" s="147" t="s">
        <v>319</v>
      </c>
      <c r="E42" s="148">
        <v>3287.86454628</v>
      </c>
      <c r="F42" s="148">
        <v>2755.0593645200001</v>
      </c>
      <c r="G42" s="148">
        <v>2276.3622295199998</v>
      </c>
      <c r="H42" s="148">
        <v>3795.8916738400003</v>
      </c>
      <c r="I42" s="148">
        <v>3214.7520240800004</v>
      </c>
      <c r="J42" s="148">
        <v>3051.5408666399999</v>
      </c>
    </row>
    <row r="43" spans="3:10" x14ac:dyDescent="0.3">
      <c r="C43" s="147" t="s">
        <v>320</v>
      </c>
      <c r="D43" s="147" t="s">
        <v>321</v>
      </c>
      <c r="E43" s="148">
        <v>2740.4776500400003</v>
      </c>
      <c r="F43" s="148">
        <v>2781.8009573700001</v>
      </c>
      <c r="G43" s="148">
        <v>2479.6831259500004</v>
      </c>
      <c r="H43" s="148">
        <v>2531.1237454000002</v>
      </c>
      <c r="I43" s="148">
        <v>3025.1868445200002</v>
      </c>
      <c r="J43" s="148">
        <v>2710.32280416</v>
      </c>
    </row>
    <row r="44" spans="3:10" x14ac:dyDescent="0.3">
      <c r="C44" s="147" t="s">
        <v>322</v>
      </c>
      <c r="D44" s="147" t="s">
        <v>307</v>
      </c>
      <c r="E44" s="148">
        <v>19628.574339999999</v>
      </c>
      <c r="F44" s="148">
        <v>18009.475891600003</v>
      </c>
      <c r="G44" s="148">
        <v>14270.831349199998</v>
      </c>
      <c r="H44" s="148">
        <v>19124.992921199995</v>
      </c>
      <c r="I44" s="148">
        <v>18808.534942799997</v>
      </c>
      <c r="J44" s="148">
        <v>16904.40250643</v>
      </c>
    </row>
    <row r="45" spans="3:10" x14ac:dyDescent="0.3">
      <c r="C45" s="147" t="s">
        <v>323</v>
      </c>
      <c r="D45" s="147" t="s">
        <v>324</v>
      </c>
      <c r="E45" s="148">
        <v>12629.72743916</v>
      </c>
      <c r="F45" s="148">
        <v>12917.1741138</v>
      </c>
      <c r="G45" s="148">
        <v>13172.316367079999</v>
      </c>
      <c r="H45" s="148">
        <v>13667.03823724</v>
      </c>
      <c r="I45" s="148">
        <v>14719.885114320001</v>
      </c>
      <c r="J45" s="148">
        <v>13874.297498319998</v>
      </c>
    </row>
    <row r="46" spans="3:10" x14ac:dyDescent="0.3">
      <c r="C46" s="147" t="s">
        <v>325</v>
      </c>
      <c r="D46" s="147" t="s">
        <v>326</v>
      </c>
      <c r="E46" s="148">
        <v>29817.285286310002</v>
      </c>
      <c r="F46" s="148">
        <v>27600.906791600009</v>
      </c>
      <c r="G46" s="148">
        <v>28783.146274610001</v>
      </c>
      <c r="H46" s="148">
        <v>28223.058812629995</v>
      </c>
      <c r="I46" s="148">
        <v>25300.887004800003</v>
      </c>
      <c r="J46" s="148">
        <v>17821.71266759</v>
      </c>
    </row>
    <row r="47" spans="3:10" x14ac:dyDescent="0.3">
      <c r="C47" s="147" t="s">
        <v>327</v>
      </c>
      <c r="D47" s="147" t="s">
        <v>328</v>
      </c>
      <c r="E47" s="148">
        <v>6705.8932038799985</v>
      </c>
      <c r="F47" s="148">
        <v>6696.6658648399989</v>
      </c>
      <c r="G47" s="148">
        <v>6504.0133518399989</v>
      </c>
      <c r="H47" s="148">
        <v>792.02721023999993</v>
      </c>
      <c r="I47" s="148">
        <v>7865.8261824600004</v>
      </c>
      <c r="J47" s="148">
        <v>4541.8939841500005</v>
      </c>
    </row>
    <row r="48" spans="3:10" x14ac:dyDescent="0.3">
      <c r="C48" s="147" t="s">
        <v>329</v>
      </c>
      <c r="D48" s="147" t="s">
        <v>330</v>
      </c>
      <c r="E48" s="148">
        <v>37248</v>
      </c>
      <c r="F48" s="148">
        <v>44544.992197090003</v>
      </c>
      <c r="G48" s="148">
        <v>46219.936151399997</v>
      </c>
      <c r="H48" s="148">
        <v>35026.664951500003</v>
      </c>
      <c r="I48" s="148">
        <v>43153.609194839999</v>
      </c>
      <c r="J48" s="148">
        <v>60967.08446523</v>
      </c>
    </row>
    <row r="49" spans="3:10" x14ac:dyDescent="0.3">
      <c r="C49" s="147" t="s">
        <v>331</v>
      </c>
      <c r="D49" s="147" t="s">
        <v>332</v>
      </c>
      <c r="E49" s="148">
        <v>3163.6401730099997</v>
      </c>
      <c r="F49" s="148">
        <v>3272.6866743599999</v>
      </c>
      <c r="G49" s="148">
        <v>3351.7925068200002</v>
      </c>
      <c r="H49" s="148">
        <v>3223.0968446399997</v>
      </c>
      <c r="I49" s="148">
        <v>3488.3603801999993</v>
      </c>
      <c r="J49" s="148">
        <v>8554.1450203100012</v>
      </c>
    </row>
    <row r="50" spans="3:10" x14ac:dyDescent="0.3">
      <c r="C50" s="147" t="s">
        <v>333</v>
      </c>
      <c r="D50" s="147" t="s">
        <v>328</v>
      </c>
      <c r="E50" s="148">
        <v>1605.8810979899999</v>
      </c>
      <c r="F50" s="148">
        <v>1421.56294209</v>
      </c>
      <c r="G50" s="148">
        <v>1513.59106436</v>
      </c>
      <c r="H50" s="148">
        <v>715.33</v>
      </c>
      <c r="I50" s="148">
        <v>785.52954722999993</v>
      </c>
      <c r="J50" s="148">
        <v>2185.6186037699999</v>
      </c>
    </row>
    <row r="51" spans="3:10" x14ac:dyDescent="0.3">
      <c r="C51" s="147" t="s">
        <v>334</v>
      </c>
      <c r="D51" s="147" t="s">
        <v>328</v>
      </c>
      <c r="E51" s="148">
        <v>9192.8939379100011</v>
      </c>
      <c r="F51" s="148">
        <v>9678.656557100001</v>
      </c>
      <c r="G51" s="148">
        <v>4111.2239584099998</v>
      </c>
      <c r="H51" s="148"/>
      <c r="I51" s="148"/>
      <c r="J51" s="148"/>
    </row>
    <row r="52" spans="3:10" x14ac:dyDescent="0.3">
      <c r="C52" s="147" t="s">
        <v>335</v>
      </c>
      <c r="D52" s="147" t="s">
        <v>336</v>
      </c>
      <c r="E52" s="148">
        <v>187.78344479999998</v>
      </c>
      <c r="F52" s="148">
        <v>197.91017347000002</v>
      </c>
      <c r="G52" s="148">
        <v>174.29369529000002</v>
      </c>
      <c r="H52" s="148">
        <v>192.29024747</v>
      </c>
      <c r="I52" s="148">
        <v>169.82631071999998</v>
      </c>
      <c r="J52" s="148">
        <v>196.23643718</v>
      </c>
    </row>
    <row r="53" spans="3:10" x14ac:dyDescent="0.3">
      <c r="C53" s="147" t="s">
        <v>337</v>
      </c>
      <c r="D53" s="147" t="s">
        <v>307</v>
      </c>
      <c r="E53" s="148">
        <v>8436.7845353200009</v>
      </c>
      <c r="F53" s="148">
        <v>9836.1681003699996</v>
      </c>
      <c r="G53" s="148">
        <v>9487.6545045900002</v>
      </c>
      <c r="H53" s="148">
        <v>9058.0382546399996</v>
      </c>
      <c r="I53" s="148">
        <v>9321.963669910001</v>
      </c>
      <c r="J53" s="148">
        <v>7549.0243557399999</v>
      </c>
    </row>
    <row r="54" spans="3:10" x14ac:dyDescent="0.3">
      <c r="C54" s="147" t="s">
        <v>338</v>
      </c>
      <c r="D54" s="147" t="s">
        <v>339</v>
      </c>
      <c r="E54" s="148">
        <v>25.780933589999997</v>
      </c>
      <c r="F54" s="148">
        <v>17.24290981</v>
      </c>
      <c r="G54" s="148">
        <v>17.582218060000002</v>
      </c>
      <c r="H54" s="148">
        <v>28.494360690000001</v>
      </c>
      <c r="I54" s="148">
        <v>25.633159859999999</v>
      </c>
      <c r="J54" s="148">
        <v>20.477960029999998</v>
      </c>
    </row>
    <row r="55" spans="3:10" x14ac:dyDescent="0.3">
      <c r="C55" s="147" t="s">
        <v>340</v>
      </c>
      <c r="D55" s="147" t="s">
        <v>341</v>
      </c>
      <c r="E55" s="148">
        <v>165548.66893796</v>
      </c>
      <c r="F55" s="148">
        <v>245609.80123901999</v>
      </c>
      <c r="G55" s="148">
        <v>266956.94458174001</v>
      </c>
      <c r="H55" s="148">
        <v>300992.21416306001</v>
      </c>
      <c r="I55" s="148">
        <v>230841.09274254</v>
      </c>
      <c r="J55" s="148">
        <v>283042.55110002006</v>
      </c>
    </row>
    <row r="56" spans="3:10" x14ac:dyDescent="0.3">
      <c r="C56" s="147" t="s">
        <v>342</v>
      </c>
      <c r="D56" s="147" t="s">
        <v>343</v>
      </c>
      <c r="E56" s="148">
        <v>251.69418488999997</v>
      </c>
      <c r="F56" s="148">
        <v>242.47192319999999</v>
      </c>
      <c r="G56" s="148">
        <v>191.2364748</v>
      </c>
      <c r="H56" s="148">
        <v>173.36688386999998</v>
      </c>
      <c r="I56" s="148">
        <v>156.74859585999999</v>
      </c>
      <c r="J56" s="148">
        <v>158.31845572999998</v>
      </c>
    </row>
    <row r="57" spans="3:10" x14ac:dyDescent="0.3">
      <c r="C57" s="147" t="s">
        <v>344</v>
      </c>
      <c r="D57" s="147" t="s">
        <v>345</v>
      </c>
      <c r="E57" s="148"/>
      <c r="F57" s="148">
        <v>1761.9299677399999</v>
      </c>
      <c r="G57" s="148">
        <v>2421.8636671899999</v>
      </c>
      <c r="H57" s="148">
        <v>1231.53</v>
      </c>
      <c r="I57" s="148">
        <v>1317.7415801300001</v>
      </c>
      <c r="J57" s="148">
        <v>878.96877870000014</v>
      </c>
    </row>
    <row r="58" spans="3:10" x14ac:dyDescent="0.3">
      <c r="C58" s="147" t="s">
        <v>346</v>
      </c>
      <c r="D58" s="147" t="s">
        <v>347</v>
      </c>
      <c r="E58" s="148">
        <v>4841.7240543999997</v>
      </c>
      <c r="F58" s="148">
        <v>4789.0364880899997</v>
      </c>
      <c r="G58" s="148">
        <v>4139.0414394400004</v>
      </c>
      <c r="H58" s="148">
        <v>4298.6094125999998</v>
      </c>
      <c r="I58" s="148">
        <v>4817.9107277399999</v>
      </c>
      <c r="J58" s="148">
        <v>4590.3637319300005</v>
      </c>
    </row>
    <row r="59" spans="3:10" x14ac:dyDescent="0.3">
      <c r="C59" s="147" t="s">
        <v>348</v>
      </c>
      <c r="D59" s="147" t="s">
        <v>349</v>
      </c>
      <c r="E59" s="148">
        <v>18003.844249810005</v>
      </c>
      <c r="F59" s="148">
        <v>19088.43832343</v>
      </c>
      <c r="G59" s="148">
        <v>17123.142340310002</v>
      </c>
      <c r="H59" s="148">
        <v>19255.776676960002</v>
      </c>
      <c r="I59" s="148">
        <v>18048.536460899999</v>
      </c>
      <c r="J59" s="148">
        <v>20030.743671159998</v>
      </c>
    </row>
    <row r="60" spans="3:10" x14ac:dyDescent="0.3">
      <c r="C60" s="147" t="s">
        <v>350</v>
      </c>
      <c r="D60" s="147" t="s">
        <v>351</v>
      </c>
      <c r="E60" s="148">
        <v>670.78655365999998</v>
      </c>
      <c r="F60" s="148">
        <v>913.42407675000004</v>
      </c>
      <c r="G60" s="148">
        <v>715.92887063000001</v>
      </c>
      <c r="H60" s="148">
        <v>792.7109141200001</v>
      </c>
      <c r="I60" s="148">
        <v>797.26903356000003</v>
      </c>
      <c r="J60" s="148">
        <v>700.80259123999997</v>
      </c>
    </row>
    <row r="61" spans="3:10" x14ac:dyDescent="0.3">
      <c r="C61" s="147" t="s">
        <v>352</v>
      </c>
      <c r="D61" s="147" t="s">
        <v>347</v>
      </c>
      <c r="E61" s="148">
        <v>2255.3340802000002</v>
      </c>
      <c r="F61" s="148">
        <v>1955.8462804000001</v>
      </c>
      <c r="G61" s="148">
        <v>2106.4586072800003</v>
      </c>
      <c r="H61" s="148">
        <v>3036.9980344000001</v>
      </c>
      <c r="I61" s="148">
        <v>3495.0600696000001</v>
      </c>
      <c r="J61" s="148">
        <v>3208.3463791999998</v>
      </c>
    </row>
    <row r="62" spans="3:10" x14ac:dyDescent="0.3">
      <c r="C62" s="147" t="s">
        <v>353</v>
      </c>
      <c r="D62" s="147" t="s">
        <v>354</v>
      </c>
      <c r="E62" s="148">
        <v>20.259669160000001</v>
      </c>
      <c r="F62" s="148">
        <v>13.84832836</v>
      </c>
      <c r="G62" s="148">
        <v>603.1184658200001</v>
      </c>
      <c r="H62" s="148">
        <v>566.19929244000014</v>
      </c>
      <c r="I62" s="148">
        <v>1234.6485595500001</v>
      </c>
      <c r="J62" s="148">
        <v>1061.12089954</v>
      </c>
    </row>
    <row r="63" spans="3:10" x14ac:dyDescent="0.3">
      <c r="C63" s="147" t="s">
        <v>355</v>
      </c>
      <c r="D63" s="147" t="s">
        <v>356</v>
      </c>
      <c r="E63" s="148">
        <v>4994.5223281600001</v>
      </c>
      <c r="F63" s="148">
        <v>5290.0257212500001</v>
      </c>
      <c r="G63" s="148">
        <v>5025.3080805599993</v>
      </c>
      <c r="H63" s="148">
        <v>4334.4332540000005</v>
      </c>
      <c r="I63" s="148">
        <v>6162.7375677499995</v>
      </c>
      <c r="J63" s="148">
        <v>6719.1776776099996</v>
      </c>
    </row>
    <row r="64" spans="3:10" x14ac:dyDescent="0.3">
      <c r="C64" s="147" t="s">
        <v>357</v>
      </c>
      <c r="D64" s="147" t="s">
        <v>358</v>
      </c>
      <c r="E64" s="148">
        <v>13634.586501250002</v>
      </c>
      <c r="F64" s="148">
        <v>16157.27913929</v>
      </c>
      <c r="G64" s="148">
        <v>15810.127676759999</v>
      </c>
      <c r="H64" s="148">
        <v>19174.859383499999</v>
      </c>
      <c r="I64" s="148">
        <v>20232.781747400004</v>
      </c>
      <c r="J64" s="148">
        <v>15857.153066999999</v>
      </c>
    </row>
    <row r="65" spans="3:10" x14ac:dyDescent="0.3">
      <c r="C65" s="147" t="s">
        <v>359</v>
      </c>
      <c r="D65" s="147" t="s">
        <v>360</v>
      </c>
      <c r="E65" s="148">
        <v>126.17364166</v>
      </c>
      <c r="F65" s="148">
        <v>35981.193769600002</v>
      </c>
      <c r="G65" s="148">
        <v>68617.688811729997</v>
      </c>
      <c r="H65" s="148">
        <v>44187.727066920001</v>
      </c>
      <c r="I65" s="148">
        <v>53990.893100360001</v>
      </c>
      <c r="J65" s="148">
        <v>50292.283349400001</v>
      </c>
    </row>
    <row r="66" spans="3:10" x14ac:dyDescent="0.3">
      <c r="C66" s="147" t="s">
        <v>361</v>
      </c>
      <c r="D66" s="147" t="s">
        <v>362</v>
      </c>
      <c r="E66" s="148">
        <v>10609.654054580004</v>
      </c>
      <c r="F66" s="148">
        <v>12658.330234019999</v>
      </c>
      <c r="G66" s="148">
        <v>10391.855731290001</v>
      </c>
      <c r="H66" s="148">
        <v>10401.847487139999</v>
      </c>
      <c r="I66" s="148">
        <v>11949.807042900002</v>
      </c>
      <c r="J66" s="148">
        <v>10208.26361199</v>
      </c>
    </row>
    <row r="67" spans="3:10" x14ac:dyDescent="0.3">
      <c r="C67" s="147" t="s">
        <v>363</v>
      </c>
      <c r="D67" s="147" t="s">
        <v>364</v>
      </c>
      <c r="E67" s="148">
        <v>118.0149645</v>
      </c>
      <c r="F67" s="148">
        <v>107.63517159999999</v>
      </c>
      <c r="G67" s="148">
        <v>19.353553280000003</v>
      </c>
      <c r="H67" s="148">
        <v>17.418337329999996</v>
      </c>
      <c r="I67" s="148">
        <v>932.53141969000001</v>
      </c>
      <c r="J67" s="148">
        <v>17.18525777</v>
      </c>
    </row>
    <row r="68" spans="3:10" x14ac:dyDescent="0.3">
      <c r="C68" s="147" t="s">
        <v>365</v>
      </c>
      <c r="D68" s="147" t="s">
        <v>347</v>
      </c>
      <c r="E68" s="148">
        <v>7801.1140859599991</v>
      </c>
      <c r="F68" s="148">
        <v>8068.2709070000001</v>
      </c>
      <c r="G68" s="148">
        <v>7241.1513069599996</v>
      </c>
      <c r="H68" s="148">
        <v>7182.8843713599999</v>
      </c>
      <c r="I68" s="148">
        <v>7259.7627328799999</v>
      </c>
      <c r="J68" s="148">
        <v>8654.2333805999988</v>
      </c>
    </row>
    <row r="69" spans="3:10" x14ac:dyDescent="0.3">
      <c r="C69" s="147" t="s">
        <v>366</v>
      </c>
      <c r="D69" s="147" t="s">
        <v>367</v>
      </c>
      <c r="E69" s="148">
        <v>9512.7307423499988</v>
      </c>
      <c r="F69" s="148">
        <v>9593.5570304399989</v>
      </c>
      <c r="G69" s="148">
        <v>9497.6317016399989</v>
      </c>
      <c r="H69" s="148">
        <v>9711.3694713899986</v>
      </c>
      <c r="I69" s="148">
        <v>9889.3500676500007</v>
      </c>
      <c r="J69" s="148">
        <v>9714.4185984300002</v>
      </c>
    </row>
    <row r="70" spans="3:10" x14ac:dyDescent="0.3">
      <c r="C70" s="147" t="s">
        <v>368</v>
      </c>
      <c r="D70" s="147" t="s">
        <v>307</v>
      </c>
      <c r="E70" s="148">
        <v>10931.3019425</v>
      </c>
      <c r="F70" s="148">
        <v>12035.890805320001</v>
      </c>
      <c r="G70" s="148">
        <v>12293.356536179999</v>
      </c>
      <c r="H70" s="148">
        <v>12552.597706119999</v>
      </c>
      <c r="I70" s="148">
        <v>12974.528745490001</v>
      </c>
      <c r="J70" s="148">
        <v>12498.7795083</v>
      </c>
    </row>
    <row r="71" spans="3:10" x14ac:dyDescent="0.3">
      <c r="C71" s="147" t="s">
        <v>369</v>
      </c>
      <c r="D71" s="147" t="s">
        <v>370</v>
      </c>
      <c r="E71" s="148">
        <v>5617.0440266899996</v>
      </c>
      <c r="F71" s="148">
        <v>5382.1126984100001</v>
      </c>
      <c r="G71" s="148">
        <v>5161.3189391100004</v>
      </c>
      <c r="H71" s="148">
        <v>5280.3334812799994</v>
      </c>
      <c r="I71" s="148">
        <v>5280.6415471199998</v>
      </c>
      <c r="J71" s="148">
        <v>5138.9525066399992</v>
      </c>
    </row>
    <row r="72" spans="3:10" x14ac:dyDescent="0.3">
      <c r="C72" s="147" t="s">
        <v>371</v>
      </c>
      <c r="D72" s="147" t="s">
        <v>372</v>
      </c>
      <c r="E72" s="148">
        <v>3250.6735633200001</v>
      </c>
      <c r="F72" s="148">
        <v>3305.3709825100004</v>
      </c>
      <c r="G72" s="148">
        <v>3559.8281504899996</v>
      </c>
      <c r="H72" s="148">
        <v>3190.0005272799999</v>
      </c>
      <c r="I72" s="148">
        <v>3032.8648106199998</v>
      </c>
      <c r="J72" s="148">
        <v>3108.1670860600002</v>
      </c>
    </row>
    <row r="73" spans="3:10" x14ac:dyDescent="0.3">
      <c r="C73" s="147" t="s">
        <v>373</v>
      </c>
      <c r="D73" s="147" t="s">
        <v>374</v>
      </c>
      <c r="E73" s="148">
        <v>5318.8629572</v>
      </c>
      <c r="F73" s="148">
        <v>7250.0422072299998</v>
      </c>
      <c r="G73" s="148">
        <v>6773.7189664099997</v>
      </c>
      <c r="H73" s="148">
        <v>5724.2202326900006</v>
      </c>
      <c r="I73" s="148">
        <v>5692.2657573300003</v>
      </c>
      <c r="J73" s="148">
        <v>5738.6398445600007</v>
      </c>
    </row>
    <row r="74" spans="3:10" x14ac:dyDescent="0.3">
      <c r="C74" s="147" t="s">
        <v>375</v>
      </c>
      <c r="D74" s="147" t="s">
        <v>376</v>
      </c>
      <c r="E74" s="148">
        <v>2661.6223995400001</v>
      </c>
      <c r="F74" s="148">
        <v>3494.1633668300001</v>
      </c>
      <c r="G74" s="148">
        <v>3454.6898096599998</v>
      </c>
      <c r="H74" s="148">
        <v>3591.1399398200001</v>
      </c>
      <c r="I74" s="148">
        <v>4098.4749653700001</v>
      </c>
      <c r="J74" s="148">
        <v>3945.1385594799999</v>
      </c>
    </row>
    <row r="75" spans="3:10" x14ac:dyDescent="0.3">
      <c r="C75" s="147" t="s">
        <v>377</v>
      </c>
      <c r="D75" s="147" t="s">
        <v>378</v>
      </c>
      <c r="E75" s="148">
        <v>2221.9779857999997</v>
      </c>
      <c r="F75" s="148">
        <v>3041.53403832</v>
      </c>
      <c r="G75" s="148">
        <v>2822.87351567</v>
      </c>
      <c r="H75" s="148">
        <v>2834.7368759999999</v>
      </c>
      <c r="I75" s="148">
        <v>3438.3547091199998</v>
      </c>
      <c r="J75" s="148">
        <v>2667.5527315200002</v>
      </c>
    </row>
    <row r="76" spans="3:10" x14ac:dyDescent="0.3">
      <c r="C76" s="147" t="s">
        <v>379</v>
      </c>
      <c r="D76" s="147" t="s">
        <v>317</v>
      </c>
      <c r="E76" s="148">
        <v>15791.344623969997</v>
      </c>
      <c r="F76" s="148">
        <v>14008.330259190001</v>
      </c>
      <c r="G76" s="148">
        <v>24525.652059720003</v>
      </c>
      <c r="H76" s="148">
        <v>36091.794674200006</v>
      </c>
      <c r="I76" s="148">
        <v>66338.62000000001</v>
      </c>
      <c r="J76" s="148">
        <v>44351.091</v>
      </c>
    </row>
    <row r="77" spans="3:10" x14ac:dyDescent="0.3">
      <c r="C77" s="147" t="s">
        <v>380</v>
      </c>
      <c r="D77" s="147" t="s">
        <v>381</v>
      </c>
      <c r="E77" s="148">
        <v>7709.25342181</v>
      </c>
      <c r="F77" s="148">
        <v>8056.7579140499993</v>
      </c>
      <c r="G77" s="148">
        <v>7628.7263760400001</v>
      </c>
      <c r="H77" s="148">
        <v>7209.1783065300006</v>
      </c>
      <c r="I77" s="148">
        <v>8895.9412250699988</v>
      </c>
      <c r="J77" s="148">
        <v>9343.1700074399978</v>
      </c>
    </row>
    <row r="78" spans="3:10" x14ac:dyDescent="0.3">
      <c r="C78" s="147" t="s">
        <v>382</v>
      </c>
      <c r="D78" s="147" t="s">
        <v>383</v>
      </c>
      <c r="E78" s="148">
        <v>955631.12421399984</v>
      </c>
      <c r="F78" s="148">
        <v>1076027.9817032006</v>
      </c>
      <c r="G78" s="148">
        <v>1377649.2436748</v>
      </c>
      <c r="H78" s="148">
        <v>1126306.9878426795</v>
      </c>
      <c r="I78" s="148">
        <v>1268360.7330764004</v>
      </c>
      <c r="J78" s="148">
        <v>1013147.2763244001</v>
      </c>
    </row>
    <row r="79" spans="3:10" x14ac:dyDescent="0.3">
      <c r="C79" s="147" t="s">
        <v>384</v>
      </c>
      <c r="D79" s="147" t="s">
        <v>385</v>
      </c>
      <c r="E79" s="148">
        <v>978.21340912999995</v>
      </c>
      <c r="F79" s="148">
        <v>935.19113388999995</v>
      </c>
      <c r="G79" s="148">
        <v>966.51390589999994</v>
      </c>
      <c r="H79" s="148">
        <v>532.17460198000003</v>
      </c>
      <c r="I79" s="148">
        <v>876.66892811999992</v>
      </c>
      <c r="J79" s="148">
        <v>787.71953930000018</v>
      </c>
    </row>
    <row r="80" spans="3:10" x14ac:dyDescent="0.3">
      <c r="C80" s="147" t="s">
        <v>386</v>
      </c>
      <c r="D80" s="147" t="s">
        <v>387</v>
      </c>
      <c r="E80" s="148">
        <v>10505.926059169999</v>
      </c>
      <c r="F80" s="148">
        <v>5065.8958442000003</v>
      </c>
      <c r="G80" s="148">
        <v>5903.7861551999995</v>
      </c>
      <c r="H80" s="148">
        <v>8847.779715300001</v>
      </c>
      <c r="I80" s="148">
        <v>5755.2518002999996</v>
      </c>
      <c r="J80" s="148">
        <v>8860.2024350800002</v>
      </c>
    </row>
    <row r="81" spans="3:10" x14ac:dyDescent="0.3">
      <c r="C81" s="147" t="s">
        <v>388</v>
      </c>
      <c r="D81" s="147" t="s">
        <v>389</v>
      </c>
      <c r="E81" s="148">
        <v>10171.093275069999</v>
      </c>
      <c r="F81" s="148">
        <v>9320.7444484000007</v>
      </c>
      <c r="G81" s="148">
        <v>9759.4726964000001</v>
      </c>
      <c r="H81" s="148">
        <v>9797.2904340000005</v>
      </c>
      <c r="I81" s="148">
        <v>13117.6803592</v>
      </c>
      <c r="J81" s="148">
        <v>10446.29698831</v>
      </c>
    </row>
    <row r="82" spans="3:10" x14ac:dyDescent="0.3">
      <c r="C82" s="147" t="s">
        <v>390</v>
      </c>
      <c r="D82" s="147" t="s">
        <v>391</v>
      </c>
      <c r="E82" s="148">
        <v>11119.207185499999</v>
      </c>
      <c r="F82" s="148">
        <v>11684.266516600001</v>
      </c>
      <c r="G82" s="148">
        <v>8965.6278720400023</v>
      </c>
      <c r="H82" s="148">
        <v>7993.2320899299984</v>
      </c>
      <c r="I82" s="148">
        <v>9694.8913864099995</v>
      </c>
      <c r="J82" s="148">
        <v>10997.522112159999</v>
      </c>
    </row>
    <row r="83" spans="3:10" x14ac:dyDescent="0.3">
      <c r="C83" s="147" t="s">
        <v>392</v>
      </c>
      <c r="D83" s="147" t="s">
        <v>317</v>
      </c>
      <c r="E83" s="148">
        <v>51727.594261309998</v>
      </c>
      <c r="F83" s="148">
        <v>64821.038365169989</v>
      </c>
      <c r="G83" s="148">
        <v>53831.522492609998</v>
      </c>
      <c r="H83" s="148">
        <v>63850.750689550012</v>
      </c>
      <c r="I83" s="148">
        <v>47636.403999999995</v>
      </c>
      <c r="J83" s="148">
        <v>59322.008999999998</v>
      </c>
    </row>
    <row r="84" spans="3:10" x14ac:dyDescent="0.3">
      <c r="C84" s="147" t="s">
        <v>393</v>
      </c>
      <c r="D84" s="147" t="s">
        <v>317</v>
      </c>
      <c r="E84" s="148">
        <v>23430.97440522</v>
      </c>
      <c r="F84" s="148">
        <v>33204.451694709998</v>
      </c>
      <c r="G84" s="148">
        <v>21991.092706129995</v>
      </c>
      <c r="H84" s="148">
        <v>38432.886230489989</v>
      </c>
      <c r="I84" s="148">
        <v>82170.421999999991</v>
      </c>
      <c r="J84" s="148">
        <v>81658.198000000004</v>
      </c>
    </row>
    <row r="85" spans="3:10" x14ac:dyDescent="0.3">
      <c r="C85" s="147" t="s">
        <v>394</v>
      </c>
      <c r="D85" s="147" t="s">
        <v>395</v>
      </c>
      <c r="E85" s="148">
        <v>4038.7650970699997</v>
      </c>
      <c r="F85" s="148">
        <v>2483.84207156</v>
      </c>
      <c r="G85" s="148">
        <v>2514.18992974</v>
      </c>
      <c r="H85" s="148">
        <v>2725.6925754200001</v>
      </c>
      <c r="I85" s="148">
        <v>2312.6051526399997</v>
      </c>
      <c r="J85" s="148">
        <v>1915.26541995</v>
      </c>
    </row>
    <row r="86" spans="3:10" x14ac:dyDescent="0.3">
      <c r="C86" s="147" t="s">
        <v>396</v>
      </c>
      <c r="D86" s="147" t="s">
        <v>397</v>
      </c>
      <c r="E86" s="148">
        <v>529.64785957999993</v>
      </c>
      <c r="F86" s="148">
        <v>549.40070706999995</v>
      </c>
      <c r="G86" s="148">
        <v>412.75129651000003</v>
      </c>
      <c r="H86" s="148">
        <v>343.92291552</v>
      </c>
      <c r="I86" s="148">
        <v>366.19414155999999</v>
      </c>
      <c r="J86" s="148">
        <v>338.97375417000001</v>
      </c>
    </row>
    <row r="87" spans="3:10" x14ac:dyDescent="0.3">
      <c r="C87" s="147" t="s">
        <v>398</v>
      </c>
      <c r="D87" s="147" t="s">
        <v>399</v>
      </c>
      <c r="E87" s="148">
        <v>3043.17</v>
      </c>
      <c r="F87" s="148">
        <v>3315.64</v>
      </c>
      <c r="G87" s="148">
        <v>3189</v>
      </c>
      <c r="H87" s="148">
        <v>2982</v>
      </c>
      <c r="I87" s="148">
        <v>3021.4</v>
      </c>
      <c r="J87" s="148"/>
    </row>
    <row r="88" spans="3:10" x14ac:dyDescent="0.3">
      <c r="C88" s="147" t="s">
        <v>400</v>
      </c>
      <c r="D88" s="147" t="s">
        <v>401</v>
      </c>
      <c r="E88" s="148">
        <v>5827.69</v>
      </c>
      <c r="F88" s="148">
        <v>10210</v>
      </c>
      <c r="G88" s="148">
        <v>4909.1000000000004</v>
      </c>
      <c r="H88" s="148">
        <v>5140.3</v>
      </c>
      <c r="I88" s="148">
        <v>5093.3999999999996</v>
      </c>
      <c r="J88" s="148">
        <v>10291</v>
      </c>
    </row>
    <row r="89" spans="3:10" x14ac:dyDescent="0.3">
      <c r="C89" s="147" t="s">
        <v>402</v>
      </c>
      <c r="D89" s="147" t="s">
        <v>403</v>
      </c>
      <c r="E89" s="148">
        <v>11074.42</v>
      </c>
      <c r="F89" s="148">
        <v>9971.4</v>
      </c>
      <c r="G89" s="148">
        <v>7919.6</v>
      </c>
      <c r="H89" s="148">
        <v>10046.249999999998</v>
      </c>
      <c r="I89" s="148">
        <v>9955.7000000000007</v>
      </c>
      <c r="J89" s="148">
        <v>9861.8799999999992</v>
      </c>
    </row>
    <row r="90" spans="3:10" x14ac:dyDescent="0.3">
      <c r="C90" s="147" t="s">
        <v>404</v>
      </c>
      <c r="D90" s="147" t="s">
        <v>405</v>
      </c>
      <c r="E90" s="148">
        <v>22151.96</v>
      </c>
      <c r="F90" s="148">
        <v>20638.91</v>
      </c>
      <c r="G90" s="148">
        <v>21124</v>
      </c>
      <c r="H90" s="148">
        <v>6438.97</v>
      </c>
      <c r="I90" s="148"/>
      <c r="J90" s="148"/>
    </row>
    <row r="91" spans="3:10" x14ac:dyDescent="0.3">
      <c r="C91" s="147" t="s">
        <v>406</v>
      </c>
      <c r="D91" s="147" t="s">
        <v>407</v>
      </c>
      <c r="E91" s="148">
        <v>3443</v>
      </c>
      <c r="F91" s="148">
        <v>3683</v>
      </c>
      <c r="G91" s="148">
        <v>2423.1999999999998</v>
      </c>
      <c r="H91" s="148">
        <v>1828.1</v>
      </c>
      <c r="I91" s="148">
        <v>1267.2</v>
      </c>
      <c r="J91" s="148"/>
    </row>
    <row r="92" spans="3:10" x14ac:dyDescent="0.3">
      <c r="C92" s="147" t="s">
        <v>408</v>
      </c>
      <c r="D92" s="147" t="s">
        <v>409</v>
      </c>
      <c r="E92" s="148">
        <v>3039</v>
      </c>
      <c r="F92" s="148">
        <v>3172</v>
      </c>
      <c r="G92" s="148">
        <v>2505.3000000000002</v>
      </c>
      <c r="H92" s="148">
        <v>2823.9</v>
      </c>
      <c r="I92" s="148">
        <v>2919</v>
      </c>
      <c r="J92" s="148">
        <v>3355.8999999999996</v>
      </c>
    </row>
    <row r="93" spans="3:10" x14ac:dyDescent="0.3">
      <c r="C93" s="147" t="s">
        <v>410</v>
      </c>
      <c r="D93" s="147" t="s">
        <v>411</v>
      </c>
      <c r="E93" s="148">
        <v>4062.1</v>
      </c>
      <c r="F93" s="148">
        <v>5297.46</v>
      </c>
      <c r="G93" s="148">
        <v>5212.8999999999996</v>
      </c>
      <c r="H93" s="148">
        <v>5487.74</v>
      </c>
      <c r="I93" s="148">
        <v>6196.8</v>
      </c>
      <c r="J93" s="148">
        <v>5957.8</v>
      </c>
    </row>
    <row r="94" spans="3:10" x14ac:dyDescent="0.3">
      <c r="C94" s="147" t="s">
        <v>412</v>
      </c>
      <c r="D94" s="147" t="s">
        <v>413</v>
      </c>
      <c r="E94" s="148">
        <v>9743.39</v>
      </c>
      <c r="F94" s="148">
        <v>10822.464</v>
      </c>
      <c r="G94" s="148">
        <v>10204.299999999999</v>
      </c>
      <c r="H94" s="148">
        <v>10035.189999999999</v>
      </c>
      <c r="I94" s="148">
        <v>10301.9</v>
      </c>
      <c r="J94" s="148">
        <v>10012.5</v>
      </c>
    </row>
    <row r="95" spans="3:10" x14ac:dyDescent="0.3">
      <c r="C95" s="147" t="s">
        <v>414</v>
      </c>
      <c r="D95" s="147" t="s">
        <v>415</v>
      </c>
      <c r="E95" s="148">
        <v>49.44</v>
      </c>
      <c r="F95" s="148">
        <v>45.04</v>
      </c>
      <c r="G95" s="148">
        <v>52.7</v>
      </c>
      <c r="H95" s="148">
        <v>49.15</v>
      </c>
      <c r="I95" s="148">
        <v>9538.1</v>
      </c>
      <c r="J95" s="148">
        <v>12507.5</v>
      </c>
    </row>
    <row r="96" spans="3:10" x14ac:dyDescent="0.3">
      <c r="C96" s="147" t="s">
        <v>416</v>
      </c>
      <c r="D96" s="147" t="s">
        <v>417</v>
      </c>
      <c r="E96" s="148">
        <v>29</v>
      </c>
      <c r="F96" s="148">
        <v>349</v>
      </c>
      <c r="G96" s="148">
        <v>252.7</v>
      </c>
      <c r="H96" s="148">
        <v>8923.7999999999993</v>
      </c>
      <c r="I96" s="148">
        <v>597.4</v>
      </c>
      <c r="J96" s="148">
        <v>1324.1000000000001</v>
      </c>
    </row>
    <row r="97" spans="3:10" x14ac:dyDescent="0.3">
      <c r="C97" s="147" t="s">
        <v>418</v>
      </c>
      <c r="D97" s="147" t="s">
        <v>419</v>
      </c>
      <c r="E97" s="148">
        <v>2509.7399999999998</v>
      </c>
      <c r="F97" s="148">
        <v>1789.4799999999998</v>
      </c>
      <c r="G97" s="148">
        <v>2488.6999999999998</v>
      </c>
      <c r="H97" s="148">
        <v>2367</v>
      </c>
      <c r="I97" s="148"/>
      <c r="J97" s="148"/>
    </row>
    <row r="98" spans="3:10" x14ac:dyDescent="0.3">
      <c r="C98" s="147" t="s">
        <v>420</v>
      </c>
      <c r="D98" s="147" t="s">
        <v>421</v>
      </c>
      <c r="E98" s="148">
        <v>3068</v>
      </c>
      <c r="F98" s="148">
        <v>3062</v>
      </c>
      <c r="G98" s="148">
        <v>4213.2</v>
      </c>
      <c r="H98" s="148">
        <v>2375</v>
      </c>
      <c r="I98" s="148">
        <v>1811</v>
      </c>
      <c r="J98" s="148">
        <v>2608</v>
      </c>
    </row>
    <row r="99" spans="3:10" x14ac:dyDescent="0.3">
      <c r="C99" s="147" t="s">
        <v>422</v>
      </c>
      <c r="D99" s="147" t="s">
        <v>423</v>
      </c>
      <c r="E99" s="148">
        <v>1765.3300000000002</v>
      </c>
      <c r="F99" s="148">
        <v>1055.46</v>
      </c>
      <c r="G99" s="148">
        <v>943.3</v>
      </c>
      <c r="H99" s="148">
        <v>817.02</v>
      </c>
      <c r="I99" s="148">
        <v>775.3</v>
      </c>
      <c r="J99" s="148">
        <v>614.29999999999995</v>
      </c>
    </row>
    <row r="100" spans="3:10" x14ac:dyDescent="0.3">
      <c r="C100" s="147" t="s">
        <v>424</v>
      </c>
      <c r="D100" s="147" t="s">
        <v>425</v>
      </c>
      <c r="E100" s="148">
        <v>3762.68</v>
      </c>
      <c r="F100" s="148">
        <v>3289.34</v>
      </c>
      <c r="G100" s="148">
        <v>3657.6</v>
      </c>
      <c r="H100" s="148">
        <v>3059.8999999999996</v>
      </c>
      <c r="I100" s="148">
        <v>4148.2</v>
      </c>
      <c r="J100" s="148">
        <v>4285.4000000000005</v>
      </c>
    </row>
    <row r="101" spans="3:10" x14ac:dyDescent="0.3">
      <c r="C101" s="147" t="s">
        <v>426</v>
      </c>
      <c r="D101" s="147" t="s">
        <v>427</v>
      </c>
      <c r="E101" s="148">
        <v>2625</v>
      </c>
      <c r="F101" s="148">
        <v>2531.6</v>
      </c>
      <c r="G101" s="148">
        <v>2530.6</v>
      </c>
      <c r="H101" s="148">
        <v>2469</v>
      </c>
      <c r="I101" s="148">
        <v>1956.5</v>
      </c>
      <c r="J101" s="148">
        <v>2015</v>
      </c>
    </row>
    <row r="102" spans="3:10" x14ac:dyDescent="0.3">
      <c r="C102" s="147" t="s">
        <v>428</v>
      </c>
      <c r="D102" s="147" t="s">
        <v>429</v>
      </c>
      <c r="E102" s="148">
        <v>16</v>
      </c>
      <c r="F102" s="148">
        <v>16</v>
      </c>
      <c r="G102" s="148">
        <v>3.2</v>
      </c>
      <c r="H102" s="148">
        <v>0.04</v>
      </c>
      <c r="I102" s="148">
        <v>1030.2</v>
      </c>
      <c r="J102" s="148">
        <v>3682.6</v>
      </c>
    </row>
    <row r="103" spans="3:10" x14ac:dyDescent="0.3">
      <c r="C103" s="147" t="s">
        <v>430</v>
      </c>
      <c r="D103" s="147" t="s">
        <v>431</v>
      </c>
      <c r="E103" s="148">
        <v>15582.1</v>
      </c>
      <c r="F103" s="148">
        <v>10708.5</v>
      </c>
      <c r="G103" s="148">
        <v>9259.3000000000011</v>
      </c>
      <c r="H103" s="148">
        <v>9948.1</v>
      </c>
      <c r="I103" s="148">
        <v>9792.6</v>
      </c>
      <c r="J103" s="148">
        <v>8361</v>
      </c>
    </row>
    <row r="104" spans="3:10" x14ac:dyDescent="0.3">
      <c r="C104" s="147" t="s">
        <v>432</v>
      </c>
      <c r="D104" s="147" t="s">
        <v>433</v>
      </c>
      <c r="E104" s="148">
        <v>146630</v>
      </c>
      <c r="F104" s="148">
        <v>155802</v>
      </c>
      <c r="G104" s="148">
        <v>112218</v>
      </c>
      <c r="H104" s="148">
        <v>142108</v>
      </c>
      <c r="I104" s="148">
        <v>138197.5</v>
      </c>
      <c r="J104" s="148">
        <v>168072.18</v>
      </c>
    </row>
    <row r="105" spans="3:10" x14ac:dyDescent="0.3">
      <c r="C105" s="147" t="s">
        <v>434</v>
      </c>
      <c r="D105" s="147" t="s">
        <v>435</v>
      </c>
      <c r="E105" s="148">
        <v>2161</v>
      </c>
      <c r="F105" s="148"/>
      <c r="G105" s="148"/>
      <c r="H105" s="148"/>
      <c r="I105" s="148"/>
      <c r="J105" s="148"/>
    </row>
    <row r="106" spans="3:10" x14ac:dyDescent="0.3">
      <c r="C106" s="147" t="s">
        <v>436</v>
      </c>
      <c r="D106" s="147" t="s">
        <v>437</v>
      </c>
      <c r="E106" s="148">
        <v>2320.38</v>
      </c>
      <c r="F106" s="148"/>
      <c r="G106" s="148">
        <v>2521.2999999999997</v>
      </c>
      <c r="H106" s="148">
        <v>2510.6999999999998</v>
      </c>
      <c r="I106" s="148">
        <v>2634.9</v>
      </c>
      <c r="J106" s="148">
        <v>2748.6</v>
      </c>
    </row>
    <row r="107" spans="3:10" x14ac:dyDescent="0.3">
      <c r="C107" s="147" t="s">
        <v>438</v>
      </c>
      <c r="D107" s="147" t="s">
        <v>439</v>
      </c>
      <c r="E107" s="148">
        <v>41</v>
      </c>
      <c r="F107" s="148">
        <v>60</v>
      </c>
      <c r="G107" s="148">
        <v>63.2</v>
      </c>
      <c r="H107" s="148">
        <v>37.25</v>
      </c>
      <c r="I107" s="148">
        <v>56.3</v>
      </c>
      <c r="J107" s="148">
        <v>49.8</v>
      </c>
    </row>
    <row r="108" spans="3:10" x14ac:dyDescent="0.3">
      <c r="C108" s="147" t="s">
        <v>440</v>
      </c>
      <c r="D108" s="147" t="s">
        <v>441</v>
      </c>
      <c r="E108" s="148">
        <v>7709.4800000000005</v>
      </c>
      <c r="F108" s="148">
        <v>8616.67</v>
      </c>
      <c r="G108" s="148">
        <v>7766.3</v>
      </c>
      <c r="H108" s="148">
        <v>8554.7000000000007</v>
      </c>
      <c r="I108" s="148">
        <v>8658</v>
      </c>
      <c r="J108" s="148">
        <v>9020</v>
      </c>
    </row>
    <row r="109" spans="3:10" x14ac:dyDescent="0.3">
      <c r="C109" s="147" t="s">
        <v>442</v>
      </c>
      <c r="D109" s="147" t="s">
        <v>443</v>
      </c>
      <c r="E109" s="148">
        <v>2552.0100000000002</v>
      </c>
      <c r="F109" s="148">
        <v>2547.11</v>
      </c>
      <c r="G109" s="148">
        <v>2607.1</v>
      </c>
      <c r="H109" s="148">
        <v>2566</v>
      </c>
      <c r="I109" s="148">
        <v>2451</v>
      </c>
      <c r="J109" s="148">
        <v>2952.75</v>
      </c>
    </row>
    <row r="110" spans="3:10" x14ac:dyDescent="0.3">
      <c r="C110" s="147" t="s">
        <v>444</v>
      </c>
      <c r="D110" s="147" t="s">
        <v>445</v>
      </c>
      <c r="E110" s="148">
        <v>511.1</v>
      </c>
      <c r="F110" s="148">
        <v>552.29999999999995</v>
      </c>
      <c r="G110" s="148">
        <v>772.1</v>
      </c>
      <c r="H110" s="148">
        <v>754.5</v>
      </c>
      <c r="I110" s="148">
        <v>749.9</v>
      </c>
      <c r="J110" s="148">
        <v>727.4</v>
      </c>
    </row>
    <row r="111" spans="3:10" x14ac:dyDescent="0.3">
      <c r="C111" s="147" t="s">
        <v>446</v>
      </c>
      <c r="D111" s="147" t="s">
        <v>447</v>
      </c>
      <c r="E111" s="148">
        <v>2082</v>
      </c>
      <c r="F111" s="148">
        <v>2255.2200000000003</v>
      </c>
      <c r="G111" s="148">
        <v>2143.8000000000002</v>
      </c>
      <c r="H111" s="148">
        <v>1902.5</v>
      </c>
      <c r="I111" s="148">
        <v>2066.1</v>
      </c>
      <c r="J111" s="148">
        <v>2049.84</v>
      </c>
    </row>
    <row r="112" spans="3:10" x14ac:dyDescent="0.3">
      <c r="C112" s="147" t="s">
        <v>448</v>
      </c>
      <c r="D112" s="147" t="s">
        <v>449</v>
      </c>
      <c r="E112" s="148"/>
      <c r="F112" s="148">
        <v>2571</v>
      </c>
      <c r="G112" s="148">
        <v>3281.9</v>
      </c>
      <c r="H112" s="148">
        <v>2661.9</v>
      </c>
      <c r="I112" s="148">
        <v>5072.5</v>
      </c>
      <c r="J112" s="148">
        <v>9202.7999999999993</v>
      </c>
    </row>
    <row r="113" spans="3:10" x14ac:dyDescent="0.3">
      <c r="C113" s="147" t="s">
        <v>450</v>
      </c>
      <c r="D113" s="147" t="s">
        <v>451</v>
      </c>
      <c r="E113" s="148"/>
      <c r="F113" s="148"/>
      <c r="G113" s="148"/>
      <c r="H113" s="148"/>
      <c r="I113" s="148">
        <v>2793</v>
      </c>
      <c r="J113" s="148">
        <v>5349.35333050397</v>
      </c>
    </row>
    <row r="114" spans="3:10" x14ac:dyDescent="0.3">
      <c r="C114" s="147" t="s">
        <v>452</v>
      </c>
      <c r="D114" s="147" t="s">
        <v>453</v>
      </c>
      <c r="E114" s="148">
        <v>1510.85</v>
      </c>
      <c r="F114" s="148">
        <v>1796.4</v>
      </c>
      <c r="G114" s="148">
        <v>1805.8000000000002</v>
      </c>
      <c r="H114" s="148">
        <v>1709.97</v>
      </c>
      <c r="I114" s="148">
        <v>1635.1</v>
      </c>
      <c r="J114" s="148">
        <v>1633.53</v>
      </c>
    </row>
    <row r="115" spans="3:10" x14ac:dyDescent="0.3">
      <c r="C115" s="147" t="s">
        <v>454</v>
      </c>
      <c r="D115" s="147" t="s">
        <v>455</v>
      </c>
      <c r="E115" s="148">
        <v>6591.59</v>
      </c>
      <c r="F115" s="148">
        <v>6882.616</v>
      </c>
      <c r="G115" s="148">
        <v>7303.7</v>
      </c>
      <c r="H115" s="148">
        <v>7209.4840000000004</v>
      </c>
      <c r="I115" s="148">
        <v>6982.8</v>
      </c>
      <c r="J115" s="148">
        <v>7140.0169999999998</v>
      </c>
    </row>
    <row r="116" spans="3:10" x14ac:dyDescent="0.3">
      <c r="C116" s="147" t="s">
        <v>456</v>
      </c>
      <c r="D116" s="147" t="s">
        <v>457</v>
      </c>
      <c r="E116" s="148">
        <v>4185</v>
      </c>
      <c r="F116" s="148">
        <v>4410</v>
      </c>
      <c r="G116" s="148">
        <v>4126.3999999999996</v>
      </c>
      <c r="H116" s="148">
        <v>4082.3</v>
      </c>
      <c r="I116" s="148">
        <v>4317.7</v>
      </c>
      <c r="J116" s="148">
        <v>3861</v>
      </c>
    </row>
    <row r="117" spans="3:10" x14ac:dyDescent="0.3">
      <c r="C117" s="147" t="s">
        <v>458</v>
      </c>
      <c r="D117" s="147" t="s">
        <v>459</v>
      </c>
      <c r="E117" s="148">
        <v>20541</v>
      </c>
      <c r="F117" s="148">
        <v>20616</v>
      </c>
      <c r="G117" s="148">
        <v>20801.900000000001</v>
      </c>
      <c r="H117" s="148">
        <v>20518.059999999998</v>
      </c>
      <c r="I117" s="148">
        <v>21612.799999999999</v>
      </c>
      <c r="J117" s="148">
        <v>22519.4</v>
      </c>
    </row>
    <row r="118" spans="3:10" x14ac:dyDescent="0.3">
      <c r="C118" s="147" t="s">
        <v>460</v>
      </c>
      <c r="D118" s="147" t="s">
        <v>461</v>
      </c>
      <c r="E118" s="148">
        <v>112395.20000000001</v>
      </c>
      <c r="F118" s="148">
        <v>100525.29999999999</v>
      </c>
      <c r="G118" s="148">
        <v>120139.40000000001</v>
      </c>
      <c r="H118" s="148">
        <v>108504.4</v>
      </c>
      <c r="I118" s="148">
        <v>104293.6</v>
      </c>
      <c r="J118" s="148">
        <v>100937.5</v>
      </c>
    </row>
    <row r="119" spans="3:10" x14ac:dyDescent="0.3">
      <c r="C119" s="147" t="s">
        <v>462</v>
      </c>
      <c r="D119" s="147" t="s">
        <v>463</v>
      </c>
      <c r="E119" s="148">
        <v>2817</v>
      </c>
      <c r="F119" s="148">
        <v>2883</v>
      </c>
      <c r="G119" s="148">
        <v>2822.9</v>
      </c>
      <c r="H119" s="148">
        <v>2842.8</v>
      </c>
      <c r="I119" s="148">
        <v>4086.8</v>
      </c>
      <c r="J119" s="148">
        <v>3341.8</v>
      </c>
    </row>
    <row r="120" spans="3:10" x14ac:dyDescent="0.3">
      <c r="C120" s="147" t="s">
        <v>464</v>
      </c>
      <c r="D120" s="147" t="s">
        <v>465</v>
      </c>
      <c r="E120" s="148">
        <v>2800.85</v>
      </c>
      <c r="F120" s="148">
        <v>2834.22</v>
      </c>
      <c r="G120" s="148">
        <v>3713.9</v>
      </c>
      <c r="H120" s="148">
        <v>3589.2</v>
      </c>
      <c r="I120" s="148">
        <v>3354.1</v>
      </c>
      <c r="J120" s="148">
        <v>3495</v>
      </c>
    </row>
    <row r="121" spans="3:10" x14ac:dyDescent="0.3">
      <c r="C121" s="147" t="s">
        <v>466</v>
      </c>
      <c r="D121" s="147" t="s">
        <v>467</v>
      </c>
      <c r="E121" s="148">
        <v>336754.27</v>
      </c>
      <c r="F121" s="148">
        <v>332571.44</v>
      </c>
      <c r="G121" s="148">
        <v>337585.93</v>
      </c>
      <c r="H121" s="148">
        <v>354227.07</v>
      </c>
      <c r="I121" s="148">
        <v>358369.66</v>
      </c>
      <c r="J121" s="148">
        <v>342774.43072473997</v>
      </c>
    </row>
    <row r="122" spans="3:10" x14ac:dyDescent="0.3">
      <c r="C122" s="147" t="s">
        <v>468</v>
      </c>
      <c r="D122" s="147" t="s">
        <v>292</v>
      </c>
      <c r="E122" s="148">
        <v>5314.8743896200003</v>
      </c>
      <c r="F122" s="148">
        <v>5481.6338516199994</v>
      </c>
      <c r="G122" s="148">
        <v>9467.2601564500001</v>
      </c>
      <c r="H122" s="148">
        <v>5651.3376369500002</v>
      </c>
      <c r="I122" s="148">
        <v>5963.4687129499998</v>
      </c>
      <c r="J122" s="148">
        <v>8535.5061342900008</v>
      </c>
    </row>
    <row r="123" spans="3:10" x14ac:dyDescent="0.3">
      <c r="C123" s="147" t="s">
        <v>469</v>
      </c>
      <c r="D123" s="147" t="s">
        <v>470</v>
      </c>
      <c r="E123" s="148">
        <v>4679.413880000001</v>
      </c>
      <c r="F123" s="148">
        <v>4922.21841081</v>
      </c>
      <c r="G123" s="148">
        <v>5134.7351915199997</v>
      </c>
      <c r="H123" s="148">
        <v>3626.32935666</v>
      </c>
      <c r="I123" s="148">
        <v>4613.0463850000006</v>
      </c>
      <c r="J123" s="148">
        <v>4690.4957943499994</v>
      </c>
    </row>
    <row r="124" spans="3:10" x14ac:dyDescent="0.3">
      <c r="C124" s="147" t="s">
        <v>471</v>
      </c>
      <c r="D124" s="147" t="s">
        <v>472</v>
      </c>
      <c r="E124" s="148">
        <v>25491.196785149994</v>
      </c>
      <c r="F124" s="148">
        <v>25712.238205360005</v>
      </c>
      <c r="G124" s="148">
        <v>27236.698833240007</v>
      </c>
      <c r="H124" s="148">
        <v>21373.570864380006</v>
      </c>
      <c r="I124" s="148">
        <v>21477.813387600003</v>
      </c>
      <c r="J124" s="148">
        <v>19684.904063910002</v>
      </c>
    </row>
    <row r="125" spans="3:10" x14ac:dyDescent="0.3">
      <c r="C125" s="147" t="s">
        <v>473</v>
      </c>
      <c r="D125" s="147" t="s">
        <v>474</v>
      </c>
      <c r="E125" s="148">
        <v>956.50725283999998</v>
      </c>
      <c r="F125" s="148">
        <v>5406.0243439999995</v>
      </c>
      <c r="G125" s="148">
        <v>4688.9745440000006</v>
      </c>
      <c r="H125" s="148">
        <v>3502.2836824000001</v>
      </c>
      <c r="I125" s="148">
        <v>969.0795260000001</v>
      </c>
      <c r="J125" s="148">
        <v>676.27356803999987</v>
      </c>
    </row>
    <row r="126" spans="3:10" x14ac:dyDescent="0.3">
      <c r="C126" s="147" t="s">
        <v>475</v>
      </c>
      <c r="D126" s="147" t="s">
        <v>476</v>
      </c>
      <c r="E126" s="148">
        <v>16419.93102186</v>
      </c>
      <c r="F126" s="148">
        <v>15506.88683007</v>
      </c>
      <c r="G126" s="148">
        <v>17513.861762579996</v>
      </c>
      <c r="H126" s="148">
        <v>13114.765567939998</v>
      </c>
      <c r="I126" s="148">
        <v>18003.955225740003</v>
      </c>
      <c r="J126" s="148">
        <v>18782.159885789999</v>
      </c>
    </row>
    <row r="127" spans="3:10" x14ac:dyDescent="0.3">
      <c r="C127" s="147" t="s">
        <v>477</v>
      </c>
      <c r="D127" s="147" t="s">
        <v>478</v>
      </c>
      <c r="E127" s="148">
        <v>2387.6783152099997</v>
      </c>
      <c r="F127" s="148">
        <v>1528.6067636299999</v>
      </c>
      <c r="G127" s="148">
        <v>1567.7892328999999</v>
      </c>
      <c r="H127" s="148"/>
      <c r="I127" s="148">
        <v>2846.6877060000002</v>
      </c>
      <c r="J127" s="148">
        <v>2359.4656456000002</v>
      </c>
    </row>
    <row r="128" spans="3:10" x14ac:dyDescent="0.3">
      <c r="C128" s="147" t="s">
        <v>479</v>
      </c>
      <c r="D128" s="147" t="s">
        <v>345</v>
      </c>
      <c r="E128" s="148">
        <v>12807.88015288</v>
      </c>
      <c r="F128" s="148">
        <v>10317.43035812</v>
      </c>
      <c r="G128" s="148">
        <v>11227.74498132</v>
      </c>
      <c r="H128" s="148">
        <v>12568.798793139998</v>
      </c>
      <c r="I128" s="148">
        <v>11153.51408954</v>
      </c>
      <c r="J128" s="148">
        <v>11374.280437559999</v>
      </c>
    </row>
    <row r="129" spans="3:10" x14ac:dyDescent="0.3">
      <c r="C129" s="147" t="s">
        <v>480</v>
      </c>
      <c r="D129" s="147" t="s">
        <v>481</v>
      </c>
      <c r="E129" s="148">
        <v>452.21741667000003</v>
      </c>
      <c r="F129" s="148">
        <v>530.75224634000006</v>
      </c>
      <c r="G129" s="148">
        <v>526.08664229999999</v>
      </c>
      <c r="H129" s="148">
        <v>918.32264735999991</v>
      </c>
      <c r="I129" s="148">
        <v>255.76786495000002</v>
      </c>
      <c r="J129" s="148">
        <v>12043.5684408</v>
      </c>
    </row>
    <row r="130" spans="3:10" x14ac:dyDescent="0.3">
      <c r="C130" s="147" t="s">
        <v>482</v>
      </c>
      <c r="D130" s="147" t="s">
        <v>483</v>
      </c>
      <c r="E130" s="148">
        <v>305.92824767000002</v>
      </c>
      <c r="F130" s="148">
        <v>271.30601720999999</v>
      </c>
      <c r="G130" s="148">
        <v>275.79530073000001</v>
      </c>
      <c r="H130" s="148">
        <v>290.83987525000003</v>
      </c>
      <c r="I130" s="148">
        <v>306.56331705000002</v>
      </c>
      <c r="J130" s="148">
        <v>293.84003058000002</v>
      </c>
    </row>
    <row r="131" spans="3:10" x14ac:dyDescent="0.3">
      <c r="C131" s="147" t="s">
        <v>484</v>
      </c>
      <c r="D131" s="147" t="s">
        <v>324</v>
      </c>
      <c r="E131" s="148">
        <v>2533.0563536700001</v>
      </c>
      <c r="F131" s="148">
        <v>2514.7868721600003</v>
      </c>
      <c r="G131" s="148">
        <v>2597.7789620899998</v>
      </c>
      <c r="H131" s="148">
        <v>2735.9742408299999</v>
      </c>
      <c r="I131" s="148">
        <v>1369.3977692599999</v>
      </c>
      <c r="J131" s="148">
        <v>1239.3314693500001</v>
      </c>
    </row>
    <row r="132" spans="3:10" x14ac:dyDescent="0.3">
      <c r="C132" s="147" t="s">
        <v>485</v>
      </c>
      <c r="D132" s="147" t="s">
        <v>486</v>
      </c>
      <c r="E132" s="148">
        <v>57798.932895659993</v>
      </c>
      <c r="F132" s="148">
        <v>49824.417551609993</v>
      </c>
      <c r="G132" s="148">
        <v>63393.102887459994</v>
      </c>
      <c r="H132" s="148">
        <v>55896.448890519991</v>
      </c>
      <c r="I132" s="148">
        <v>52782.70226446</v>
      </c>
      <c r="J132" s="148">
        <v>51724.153552050004</v>
      </c>
    </row>
    <row r="133" spans="3:10" x14ac:dyDescent="0.3">
      <c r="C133" s="147" t="s">
        <v>487</v>
      </c>
      <c r="D133" s="147" t="s">
        <v>481</v>
      </c>
      <c r="E133" s="148">
        <v>3863.0745423299995</v>
      </c>
      <c r="F133" s="148">
        <v>4852.2139210799996</v>
      </c>
      <c r="G133" s="148">
        <v>4792.9068153000007</v>
      </c>
      <c r="H133" s="148">
        <v>5514.0394925700002</v>
      </c>
      <c r="I133" s="148">
        <v>1738.3035296099999</v>
      </c>
      <c r="J133" s="148">
        <v>3497.8883472399998</v>
      </c>
    </row>
    <row r="134" spans="3:10" x14ac:dyDescent="0.3">
      <c r="C134" s="147" t="s">
        <v>488</v>
      </c>
      <c r="D134" s="147" t="s">
        <v>489</v>
      </c>
      <c r="E134" s="148">
        <v>27144.35040888</v>
      </c>
      <c r="F134" s="148">
        <v>27780.747529119999</v>
      </c>
      <c r="G134" s="148">
        <v>27709.914498599996</v>
      </c>
      <c r="H134" s="148">
        <v>25868.059128860001</v>
      </c>
      <c r="I134" s="148">
        <v>29416.500634759999</v>
      </c>
      <c r="J134" s="148">
        <v>26915.92375563</v>
      </c>
    </row>
    <row r="135" spans="3:10" x14ac:dyDescent="0.3">
      <c r="C135" s="147" t="s">
        <v>490</v>
      </c>
      <c r="D135" s="147" t="s">
        <v>284</v>
      </c>
      <c r="E135" s="148">
        <v>15508.406189199999</v>
      </c>
      <c r="F135" s="148">
        <v>14375.97527986</v>
      </c>
      <c r="G135" s="148">
        <v>15123.601910429999</v>
      </c>
      <c r="H135" s="148">
        <v>16154.526485279999</v>
      </c>
      <c r="I135" s="148">
        <v>16348.190482149997</v>
      </c>
      <c r="J135" s="148">
        <v>16887.371776940003</v>
      </c>
    </row>
    <row r="136" spans="3:10" x14ac:dyDescent="0.3">
      <c r="C136" s="147" t="s">
        <v>491</v>
      </c>
      <c r="D136" s="147" t="s">
        <v>492</v>
      </c>
      <c r="E136" s="148"/>
      <c r="F136" s="148"/>
      <c r="G136" s="148"/>
      <c r="H136" s="148">
        <v>4667.8364470400002</v>
      </c>
      <c r="I136" s="148">
        <v>4460.8069605800001</v>
      </c>
      <c r="J136" s="148">
        <v>4591.2698694000001</v>
      </c>
    </row>
    <row r="137" spans="3:10" x14ac:dyDescent="0.3">
      <c r="C137" s="147" t="s">
        <v>493</v>
      </c>
      <c r="D137" s="147" t="s">
        <v>250</v>
      </c>
      <c r="E137" s="148">
        <v>4098.9565440000006</v>
      </c>
      <c r="F137" s="148">
        <v>2983.8433663999999</v>
      </c>
      <c r="G137" s="148">
        <v>3289.6363536000003</v>
      </c>
      <c r="H137" s="148">
        <v>3259.3434084</v>
      </c>
      <c r="I137" s="148">
        <v>3198.2829419999998</v>
      </c>
      <c r="J137" s="148">
        <v>4004.9247667999998</v>
      </c>
    </row>
    <row r="138" spans="3:10" x14ac:dyDescent="0.3">
      <c r="C138" s="147" t="s">
        <v>494</v>
      </c>
      <c r="D138" s="147" t="s">
        <v>495</v>
      </c>
      <c r="E138" s="148">
        <v>4086.9973547999998</v>
      </c>
      <c r="F138" s="148">
        <v>4220.7744631900005</v>
      </c>
      <c r="G138" s="148">
        <v>3919.0105780699996</v>
      </c>
      <c r="H138" s="148">
        <v>4035.6996265600001</v>
      </c>
      <c r="I138" s="148">
        <v>3883.5232473999999</v>
      </c>
      <c r="J138" s="148">
        <v>3723.84887441</v>
      </c>
    </row>
    <row r="139" spans="3:10" x14ac:dyDescent="0.3">
      <c r="C139" s="147" t="s">
        <v>496</v>
      </c>
      <c r="D139" s="147" t="s">
        <v>497</v>
      </c>
      <c r="E139" s="148">
        <v>2658.7746624299998</v>
      </c>
      <c r="F139" s="148">
        <v>2775.1984450200002</v>
      </c>
      <c r="G139" s="148">
        <v>2608.9311059400002</v>
      </c>
      <c r="H139" s="148">
        <v>2964.5421339599998</v>
      </c>
      <c r="I139" s="148">
        <v>3498.5032331900002</v>
      </c>
      <c r="J139" s="148">
        <v>3439.2180200399998</v>
      </c>
    </row>
    <row r="140" spans="3:10" x14ac:dyDescent="0.3">
      <c r="C140" s="147" t="s">
        <v>498</v>
      </c>
      <c r="D140" s="147" t="s">
        <v>499</v>
      </c>
      <c r="E140" s="148">
        <v>44159.743683470013</v>
      </c>
      <c r="F140" s="148">
        <v>46323.596911369983</v>
      </c>
      <c r="G140" s="148">
        <v>46697.437995079978</v>
      </c>
      <c r="H140" s="148">
        <v>46745.176302579996</v>
      </c>
      <c r="I140" s="148">
        <v>46126.799141260024</v>
      </c>
      <c r="J140" s="148">
        <v>51744.671865069991</v>
      </c>
    </row>
    <row r="141" spans="3:10" x14ac:dyDescent="0.3">
      <c r="C141" s="147" t="s">
        <v>500</v>
      </c>
      <c r="D141" s="147" t="s">
        <v>501</v>
      </c>
      <c r="E141" s="148">
        <v>30054.032999999999</v>
      </c>
      <c r="F141" s="148">
        <v>29831.984</v>
      </c>
      <c r="G141" s="148">
        <v>28881.155999999999</v>
      </c>
      <c r="H141" s="148">
        <v>30413.599999999999</v>
      </c>
      <c r="I141" s="148">
        <v>33661.144</v>
      </c>
      <c r="J141" s="148">
        <v>32443.3610935</v>
      </c>
    </row>
    <row r="142" spans="3:10" x14ac:dyDescent="0.3">
      <c r="C142" s="147" t="s">
        <v>502</v>
      </c>
      <c r="D142" s="147" t="s">
        <v>374</v>
      </c>
      <c r="E142" s="148">
        <v>1878.2827379599998</v>
      </c>
      <c r="F142" s="148">
        <v>1977.09851669</v>
      </c>
      <c r="G142" s="148">
        <v>1673.3398296500002</v>
      </c>
      <c r="H142" s="148">
        <v>1595.6057343099999</v>
      </c>
      <c r="I142" s="148">
        <v>1449.1181764999999</v>
      </c>
      <c r="J142" s="148">
        <v>1887.4503524400002</v>
      </c>
    </row>
    <row r="143" spans="3:10" x14ac:dyDescent="0.3">
      <c r="C143" s="147" t="s">
        <v>503</v>
      </c>
      <c r="D143" s="147" t="s">
        <v>504</v>
      </c>
      <c r="E143" s="148">
        <v>10968.5780036</v>
      </c>
      <c r="F143" s="148">
        <v>11894.79494829</v>
      </c>
      <c r="G143" s="148">
        <v>12557.02390092</v>
      </c>
      <c r="H143" s="148">
        <v>13514.535023480001</v>
      </c>
      <c r="I143" s="148">
        <v>14024.4849068</v>
      </c>
      <c r="J143" s="148">
        <v>13852.594791039999</v>
      </c>
    </row>
    <row r="144" spans="3:10" x14ac:dyDescent="0.3">
      <c r="C144" s="147" t="s">
        <v>505</v>
      </c>
      <c r="D144" s="147" t="s">
        <v>506</v>
      </c>
      <c r="E144" s="148">
        <v>7454.0779172000002</v>
      </c>
      <c r="F144" s="148">
        <v>6563.815748439999</v>
      </c>
      <c r="G144" s="148">
        <v>6025.6534211199996</v>
      </c>
      <c r="H144" s="148">
        <v>6000.3673769699999</v>
      </c>
      <c r="I144" s="148">
        <v>4960.3153240600004</v>
      </c>
      <c r="J144" s="148">
        <v>194.22297702</v>
      </c>
    </row>
    <row r="145" spans="3:10" x14ac:dyDescent="0.3">
      <c r="C145" s="147" t="s">
        <v>507</v>
      </c>
      <c r="D145" s="147" t="s">
        <v>508</v>
      </c>
      <c r="E145" s="148">
        <v>9520.5188911999994</v>
      </c>
      <c r="F145" s="148">
        <v>9396.4366370000025</v>
      </c>
      <c r="G145" s="148">
        <v>9344.7693708200004</v>
      </c>
      <c r="H145" s="148">
        <v>10176.619975930002</v>
      </c>
      <c r="I145" s="148">
        <v>9680.4345347599992</v>
      </c>
      <c r="J145" s="148">
        <v>11205.27875234</v>
      </c>
    </row>
    <row r="146" spans="3:10" x14ac:dyDescent="0.3">
      <c r="C146" s="147" t="s">
        <v>509</v>
      </c>
      <c r="D146" s="147" t="s">
        <v>506</v>
      </c>
      <c r="E146" s="148">
        <v>7297.7610607999995</v>
      </c>
      <c r="F146" s="148">
        <v>5988.3007567999994</v>
      </c>
      <c r="G146" s="148">
        <v>5476.8263723999999</v>
      </c>
      <c r="H146" s="148">
        <v>6160.36700114</v>
      </c>
      <c r="I146" s="148">
        <v>8080.6349701400004</v>
      </c>
      <c r="J146" s="148">
        <v>11725.14957021</v>
      </c>
    </row>
    <row r="147" spans="3:10" x14ac:dyDescent="0.3">
      <c r="C147" s="147" t="s">
        <v>510</v>
      </c>
      <c r="D147" s="147" t="s">
        <v>511</v>
      </c>
      <c r="E147" s="148">
        <v>30.555539670000002</v>
      </c>
      <c r="F147" s="148">
        <v>26.669697849999999</v>
      </c>
      <c r="G147" s="148">
        <v>27.996895739999999</v>
      </c>
      <c r="H147" s="148">
        <v>26.126577880000003</v>
      </c>
      <c r="I147" s="148">
        <v>64.150754480000003</v>
      </c>
      <c r="J147" s="148">
        <v>112.97304348999999</v>
      </c>
    </row>
    <row r="148" spans="3:10" x14ac:dyDescent="0.3">
      <c r="C148" s="147" t="s">
        <v>512</v>
      </c>
      <c r="D148" s="147" t="s">
        <v>513</v>
      </c>
      <c r="E148" s="148">
        <v>2938.2576212000004</v>
      </c>
      <c r="F148" s="148">
        <v>3241.6759161999998</v>
      </c>
      <c r="G148" s="148">
        <v>3408.0580271999997</v>
      </c>
      <c r="H148" s="148">
        <v>3470.1439169199998</v>
      </c>
      <c r="I148" s="148">
        <v>3976.1633050400001</v>
      </c>
      <c r="J148" s="148">
        <v>3639.4685878400001</v>
      </c>
    </row>
    <row r="149" spans="3:10" x14ac:dyDescent="0.3">
      <c r="C149" s="147" t="s">
        <v>514</v>
      </c>
      <c r="D149" s="147" t="s">
        <v>515</v>
      </c>
      <c r="E149" s="148">
        <v>4409.3994827199995</v>
      </c>
      <c r="F149" s="148">
        <v>5440.5542754800008</v>
      </c>
      <c r="G149" s="148">
        <v>4220.3426635999995</v>
      </c>
      <c r="H149" s="148">
        <v>4175.0357392000005</v>
      </c>
      <c r="I149" s="148">
        <v>3451.9839668000004</v>
      </c>
      <c r="J149" s="148">
        <v>3463.7064031599994</v>
      </c>
    </row>
    <row r="150" spans="3:10" x14ac:dyDescent="0.3">
      <c r="C150" s="147" t="s">
        <v>516</v>
      </c>
      <c r="D150" s="147" t="s">
        <v>517</v>
      </c>
      <c r="E150" s="148">
        <v>8062.1671989900005</v>
      </c>
      <c r="F150" s="148">
        <v>7258.8687914299999</v>
      </c>
      <c r="G150" s="148">
        <v>8477.7306455999988</v>
      </c>
      <c r="H150" s="148">
        <v>7605.7326369500015</v>
      </c>
      <c r="I150" s="148">
        <v>726.90245930000015</v>
      </c>
      <c r="J150" s="148">
        <v>7205.8477483300003</v>
      </c>
    </row>
    <row r="151" spans="3:10" x14ac:dyDescent="0.3">
      <c r="C151" s="147" t="s">
        <v>518</v>
      </c>
      <c r="D151" s="147" t="s">
        <v>519</v>
      </c>
      <c r="E151" s="148">
        <v>74089.568089359993</v>
      </c>
      <c r="F151" s="148">
        <v>78986.494802150002</v>
      </c>
      <c r="G151" s="148">
        <v>80834.649761240013</v>
      </c>
      <c r="H151" s="148">
        <v>83785.288028829993</v>
      </c>
      <c r="I151" s="148">
        <v>83452.162648269994</v>
      </c>
      <c r="J151" s="148">
        <v>86057.495673180005</v>
      </c>
    </row>
    <row r="152" spans="3:10" x14ac:dyDescent="0.3">
      <c r="C152" s="147" t="s">
        <v>520</v>
      </c>
      <c r="D152" s="147" t="s">
        <v>521</v>
      </c>
      <c r="E152" s="148">
        <v>4381.3433870099998</v>
      </c>
      <c r="F152" s="148">
        <v>3563.4995315000006</v>
      </c>
      <c r="G152" s="148">
        <v>4192.5787077999994</v>
      </c>
      <c r="H152" s="148">
        <v>2696.5635041300002</v>
      </c>
      <c r="I152" s="148">
        <v>3191.9073485999998</v>
      </c>
      <c r="J152" s="148">
        <v>3899.1734024399998</v>
      </c>
    </row>
    <row r="153" spans="3:10" x14ac:dyDescent="0.3">
      <c r="C153" s="147" t="s">
        <v>522</v>
      </c>
      <c r="D153" s="147" t="s">
        <v>523</v>
      </c>
      <c r="E153" s="148"/>
      <c r="F153" s="148"/>
      <c r="G153" s="148"/>
      <c r="H153" s="148"/>
      <c r="I153" s="148">
        <v>2765.9335575199998</v>
      </c>
      <c r="J153" s="148">
        <v>3049.81973892</v>
      </c>
    </row>
    <row r="154" spans="3:10" x14ac:dyDescent="0.3">
      <c r="C154" s="147" t="s">
        <v>524</v>
      </c>
      <c r="D154" s="147" t="s">
        <v>513</v>
      </c>
      <c r="E154" s="148">
        <v>6019.2718903599989</v>
      </c>
      <c r="F154" s="148">
        <v>4937.8120705199999</v>
      </c>
      <c r="G154" s="148">
        <v>3258.6407833200001</v>
      </c>
      <c r="H154" s="148"/>
      <c r="I154" s="148"/>
      <c r="J154" s="148"/>
    </row>
    <row r="155" spans="3:10" x14ac:dyDescent="0.3">
      <c r="C155" s="147" t="s">
        <v>525</v>
      </c>
      <c r="D155" s="147" t="s">
        <v>526</v>
      </c>
      <c r="E155" s="148">
        <v>2926.5735071300001</v>
      </c>
      <c r="F155" s="148">
        <v>2994.5352003600001</v>
      </c>
      <c r="G155" s="148">
        <v>3285.1960980000003</v>
      </c>
      <c r="H155" s="148">
        <v>4020.9856503299998</v>
      </c>
      <c r="I155" s="148">
        <v>2954.67207874</v>
      </c>
      <c r="J155" s="148">
        <v>2649.6228770100001</v>
      </c>
    </row>
    <row r="156" spans="3:10" x14ac:dyDescent="0.3">
      <c r="C156" s="147" t="s">
        <v>527</v>
      </c>
      <c r="D156" s="147" t="s">
        <v>528</v>
      </c>
      <c r="E156" s="148">
        <v>74448.323524239997</v>
      </c>
      <c r="F156" s="148">
        <v>71551.009313150003</v>
      </c>
      <c r="G156" s="148">
        <v>80544.362107089997</v>
      </c>
      <c r="H156" s="148">
        <v>39243.58263171</v>
      </c>
      <c r="I156" s="148">
        <v>39921.5</v>
      </c>
      <c r="J156" s="148">
        <v>55832.771288310003</v>
      </c>
    </row>
    <row r="157" spans="3:10" x14ac:dyDescent="0.3">
      <c r="C157" s="147" t="s">
        <v>529</v>
      </c>
      <c r="D157" s="147" t="s">
        <v>530</v>
      </c>
      <c r="E157" s="148">
        <v>42728.292004989999</v>
      </c>
      <c r="F157" s="148">
        <v>41687.204532169999</v>
      </c>
      <c r="G157" s="148">
        <v>48274.546007229997</v>
      </c>
      <c r="H157" s="148">
        <v>47693.293966550002</v>
      </c>
      <c r="I157" s="148">
        <v>47807.887872799998</v>
      </c>
      <c r="J157" s="148">
        <v>42830.712423999998</v>
      </c>
    </row>
    <row r="158" spans="3:10" x14ac:dyDescent="0.3">
      <c r="C158" s="147" t="s">
        <v>531</v>
      </c>
      <c r="D158" s="147" t="s">
        <v>532</v>
      </c>
      <c r="E158" s="148">
        <v>37226.564564520006</v>
      </c>
      <c r="F158" s="148">
        <v>36370.215890039995</v>
      </c>
      <c r="G158" s="148">
        <v>39213.737953960001</v>
      </c>
      <c r="H158" s="148">
        <v>35520.559680360006</v>
      </c>
      <c r="I158" s="148">
        <v>38466.47</v>
      </c>
      <c r="J158" s="148">
        <v>39160.199999999997</v>
      </c>
    </row>
    <row r="159" spans="3:10" x14ac:dyDescent="0.3">
      <c r="C159" s="147" t="s">
        <v>533</v>
      </c>
      <c r="D159" s="147" t="s">
        <v>534</v>
      </c>
      <c r="E159" s="148">
        <v>2617254.1941998098</v>
      </c>
      <c r="F159" s="148">
        <v>2662042.01766025</v>
      </c>
      <c r="G159" s="148">
        <v>3696824.0495113204</v>
      </c>
      <c r="H159" s="148">
        <v>2874776.8582455004</v>
      </c>
      <c r="I159" s="148">
        <v>1176779.98115702</v>
      </c>
      <c r="J159" s="148">
        <v>1197530.4564622899</v>
      </c>
    </row>
    <row r="160" spans="3:10" x14ac:dyDescent="0.3">
      <c r="C160" s="147" t="s">
        <v>535</v>
      </c>
      <c r="D160" s="147" t="s">
        <v>317</v>
      </c>
      <c r="E160" s="148">
        <v>62288.520882020006</v>
      </c>
      <c r="F160" s="148">
        <v>26860.850260060004</v>
      </c>
      <c r="G160" s="148">
        <v>47934.303668579996</v>
      </c>
      <c r="H160" s="148">
        <v>38499.489474979993</v>
      </c>
      <c r="I160" s="148">
        <v>49614.249000000003</v>
      </c>
      <c r="J160" s="148">
        <v>37660.779000000002</v>
      </c>
    </row>
    <row r="161" spans="3:10" x14ac:dyDescent="0.3">
      <c r="C161" s="147" t="s">
        <v>536</v>
      </c>
      <c r="D161" s="147" t="s">
        <v>537</v>
      </c>
      <c r="E161" s="148">
        <v>29992.681593010002</v>
      </c>
      <c r="F161" s="148">
        <v>27587.401139289999</v>
      </c>
      <c r="G161" s="148">
        <v>36107.817092780002</v>
      </c>
      <c r="H161" s="148">
        <v>32152.513031999999</v>
      </c>
      <c r="I161" s="148">
        <v>32533.983525600001</v>
      </c>
      <c r="J161" s="148">
        <v>22179.784413600002</v>
      </c>
    </row>
    <row r="162" spans="3:10" x14ac:dyDescent="0.3">
      <c r="C162" s="147" t="s">
        <v>538</v>
      </c>
      <c r="D162" s="147" t="s">
        <v>539</v>
      </c>
      <c r="E162" s="148">
        <v>1096406.7418256202</v>
      </c>
      <c r="F162" s="148">
        <v>1106967.4183241802</v>
      </c>
      <c r="G162" s="148">
        <v>1364655.3290373001</v>
      </c>
      <c r="H162" s="148">
        <v>1256470.3460461299</v>
      </c>
      <c r="I162" s="148">
        <v>1238827.24214002</v>
      </c>
      <c r="J162" s="148">
        <v>1226840.9291528801</v>
      </c>
    </row>
    <row r="163" spans="3:10" x14ac:dyDescent="0.3">
      <c r="C163" s="147" t="s">
        <v>540</v>
      </c>
      <c r="D163" s="147" t="s">
        <v>537</v>
      </c>
      <c r="E163" s="148">
        <v>37712.172997290007</v>
      </c>
      <c r="F163" s="148">
        <v>38800.998777599998</v>
      </c>
      <c r="G163" s="148">
        <v>40866.389021520008</v>
      </c>
      <c r="H163" s="148">
        <v>37611.280372399997</v>
      </c>
      <c r="I163" s="148">
        <v>39281.161137470001</v>
      </c>
      <c r="J163" s="148">
        <v>40702.738179760003</v>
      </c>
    </row>
    <row r="164" spans="3:10" x14ac:dyDescent="0.3">
      <c r="C164" s="147" t="s">
        <v>541</v>
      </c>
      <c r="D164" s="147" t="s">
        <v>542</v>
      </c>
      <c r="E164" s="148">
        <v>2986.2055196799997</v>
      </c>
      <c r="F164" s="148">
        <v>2985.8240491800002</v>
      </c>
      <c r="G164" s="148">
        <v>3616.3402793200003</v>
      </c>
      <c r="H164" s="148">
        <v>4458.3001544700001</v>
      </c>
      <c r="I164" s="148">
        <v>4257.755666420001</v>
      </c>
      <c r="J164" s="148">
        <v>4243.5867623599997</v>
      </c>
    </row>
    <row r="165" spans="3:10" x14ac:dyDescent="0.3">
      <c r="C165" s="147" t="s">
        <v>543</v>
      </c>
      <c r="D165" s="147" t="s">
        <v>544</v>
      </c>
      <c r="E165" s="148">
        <v>81.612789789999994</v>
      </c>
      <c r="F165" s="148">
        <v>90.737912929999993</v>
      </c>
      <c r="G165" s="148">
        <v>87.872134130000006</v>
      </c>
      <c r="H165" s="148">
        <v>98.927502860000004</v>
      </c>
      <c r="I165" s="148">
        <v>107.54889557999999</v>
      </c>
      <c r="J165" s="148">
        <v>106.40992051999999</v>
      </c>
    </row>
    <row r="166" spans="3:10" x14ac:dyDescent="0.3">
      <c r="C166" s="147" t="s">
        <v>545</v>
      </c>
      <c r="D166" s="147" t="s">
        <v>546</v>
      </c>
      <c r="E166" s="148">
        <v>104.62829522999999</v>
      </c>
      <c r="F166" s="148">
        <v>117.50471814000001</v>
      </c>
      <c r="G166" s="148">
        <v>8691.9599999999991</v>
      </c>
      <c r="H166" s="148">
        <v>27695.106</v>
      </c>
      <c r="I166" s="148">
        <v>52620.046000000002</v>
      </c>
      <c r="J166" s="148">
        <v>54808</v>
      </c>
    </row>
    <row r="167" spans="3:10" x14ac:dyDescent="0.3">
      <c r="C167" s="147" t="s">
        <v>547</v>
      </c>
      <c r="D167" s="147" t="s">
        <v>548</v>
      </c>
      <c r="E167" s="148">
        <v>19.334465479999999</v>
      </c>
      <c r="F167" s="148"/>
      <c r="G167" s="148"/>
      <c r="H167" s="148"/>
      <c r="I167" s="148"/>
      <c r="J167" s="148"/>
    </row>
    <row r="168" spans="3:10" x14ac:dyDescent="0.3">
      <c r="C168" s="147" t="s">
        <v>549</v>
      </c>
      <c r="D168" s="147" t="s">
        <v>550</v>
      </c>
      <c r="E168" s="148">
        <v>2357.6013161199999</v>
      </c>
      <c r="F168" s="148">
        <v>2175.44410952</v>
      </c>
      <c r="G168" s="148">
        <v>2177.5861656499997</v>
      </c>
      <c r="H168" s="148">
        <v>3937.8144194400002</v>
      </c>
      <c r="I168" s="148">
        <v>1954.41749228</v>
      </c>
      <c r="J168" s="148">
        <v>1793.74522228</v>
      </c>
    </row>
    <row r="169" spans="3:10" x14ac:dyDescent="0.3">
      <c r="C169" s="147" t="s">
        <v>551</v>
      </c>
      <c r="D169" s="147" t="s">
        <v>552</v>
      </c>
      <c r="E169" s="148">
        <v>92886.28171273999</v>
      </c>
      <c r="F169" s="148">
        <v>76264.928133809997</v>
      </c>
      <c r="G169" s="148">
        <v>74772.953544809992</v>
      </c>
      <c r="H169" s="148">
        <v>69597.941031010007</v>
      </c>
      <c r="I169" s="148">
        <v>143345.05374574001</v>
      </c>
      <c r="J169" s="148">
        <v>141363.24793361002</v>
      </c>
    </row>
    <row r="170" spans="3:10" x14ac:dyDescent="0.3">
      <c r="C170" s="147" t="s">
        <v>553</v>
      </c>
      <c r="D170" s="147" t="s">
        <v>554</v>
      </c>
      <c r="E170" s="148">
        <v>6054.6622815999999</v>
      </c>
      <c r="F170" s="148">
        <v>5430.722726</v>
      </c>
      <c r="G170" s="148">
        <v>3878.6020403999996</v>
      </c>
      <c r="H170" s="148">
        <v>5800.8266524000001</v>
      </c>
      <c r="I170" s="148">
        <v>5591.7667996</v>
      </c>
      <c r="J170" s="148">
        <v>5345.8452755999997</v>
      </c>
    </row>
    <row r="171" spans="3:10" x14ac:dyDescent="0.3">
      <c r="C171" s="147" t="s">
        <v>555</v>
      </c>
      <c r="D171" s="147" t="s">
        <v>556</v>
      </c>
      <c r="E171" s="148">
        <v>760.49952222000002</v>
      </c>
      <c r="F171" s="148">
        <v>764.66844465999998</v>
      </c>
      <c r="G171" s="148">
        <v>7176.1872577200002</v>
      </c>
      <c r="H171" s="148">
        <v>6450.7562301899998</v>
      </c>
      <c r="I171" s="148">
        <v>5688.3355257799985</v>
      </c>
      <c r="J171" s="148">
        <v>6760.944108749999</v>
      </c>
    </row>
    <row r="172" spans="3:10" x14ac:dyDescent="0.3">
      <c r="C172" s="147" t="s">
        <v>557</v>
      </c>
      <c r="D172" s="147" t="s">
        <v>558</v>
      </c>
      <c r="E172" s="148">
        <v>3681.2992547999997</v>
      </c>
      <c r="F172" s="148">
        <v>3039.2490987900001</v>
      </c>
      <c r="G172" s="148">
        <v>3605.51440594</v>
      </c>
      <c r="H172" s="148">
        <v>2744.2115376900001</v>
      </c>
      <c r="I172" s="148">
        <v>3194.2267282200005</v>
      </c>
      <c r="J172" s="148">
        <v>3236.1804377799999</v>
      </c>
    </row>
    <row r="173" spans="3:10" x14ac:dyDescent="0.3">
      <c r="C173" s="147" t="s">
        <v>559</v>
      </c>
      <c r="D173" s="147" t="s">
        <v>560</v>
      </c>
      <c r="E173" s="148"/>
      <c r="F173" s="148"/>
      <c r="G173" s="148"/>
      <c r="H173" s="148"/>
      <c r="I173" s="148"/>
      <c r="J173" s="148">
        <v>9462.4175544400005</v>
      </c>
    </row>
    <row r="174" spans="3:10" x14ac:dyDescent="0.3">
      <c r="C174" s="147" t="s">
        <v>561</v>
      </c>
      <c r="D174" s="147" t="s">
        <v>562</v>
      </c>
      <c r="E174" s="148"/>
      <c r="F174" s="148"/>
      <c r="G174" s="148"/>
      <c r="H174" s="148"/>
      <c r="I174" s="148"/>
      <c r="J174" s="148">
        <v>2947.9563836800003</v>
      </c>
    </row>
    <row r="175" spans="3:10" x14ac:dyDescent="0.3">
      <c r="C175" s="147" t="s">
        <v>563</v>
      </c>
      <c r="D175" s="147" t="s">
        <v>564</v>
      </c>
      <c r="E175" s="148">
        <v>8922.0474463199989</v>
      </c>
      <c r="F175" s="148">
        <v>9151.7692994500012</v>
      </c>
      <c r="G175" s="148">
        <v>9483.9958039600006</v>
      </c>
      <c r="H175" s="148">
        <v>9109.8851932100006</v>
      </c>
      <c r="I175" s="148">
        <v>10159.23407051</v>
      </c>
      <c r="J175" s="148">
        <v>10593.393392030001</v>
      </c>
    </row>
    <row r="176" spans="3:10" x14ac:dyDescent="0.3">
      <c r="C176" s="147" t="s">
        <v>565</v>
      </c>
      <c r="D176" s="147" t="s">
        <v>566</v>
      </c>
      <c r="E176" s="148">
        <v>9632.6877727899991</v>
      </c>
      <c r="F176" s="148">
        <v>8735.475602980001</v>
      </c>
      <c r="G176" s="148">
        <v>9333.3448170500014</v>
      </c>
      <c r="H176" s="148">
        <v>9625.5680160299999</v>
      </c>
      <c r="I176" s="148">
        <v>9746.3550687799998</v>
      </c>
      <c r="J176" s="148">
        <v>10372.17840357</v>
      </c>
    </row>
    <row r="177" spans="3:10" x14ac:dyDescent="0.3">
      <c r="C177" s="147" t="s">
        <v>567</v>
      </c>
      <c r="D177" s="147" t="s">
        <v>568</v>
      </c>
      <c r="E177" s="148">
        <v>2586.2817760399998</v>
      </c>
      <c r="F177" s="148">
        <v>2246.2142690400001</v>
      </c>
      <c r="G177" s="148">
        <v>2346.7712084</v>
      </c>
      <c r="H177" s="148">
        <v>2244.2596444000001</v>
      </c>
      <c r="I177" s="148"/>
      <c r="J177" s="148"/>
    </row>
    <row r="178" spans="3:10" x14ac:dyDescent="0.3">
      <c r="C178" s="147" t="s">
        <v>569</v>
      </c>
      <c r="D178" s="147" t="s">
        <v>570</v>
      </c>
      <c r="E178" s="148">
        <v>95585.632246759997</v>
      </c>
      <c r="F178" s="148">
        <v>102253.84408546999</v>
      </c>
      <c r="G178" s="148">
        <v>107200.14283874001</v>
      </c>
      <c r="H178" s="148">
        <v>89200.607282199999</v>
      </c>
      <c r="I178" s="148">
        <v>96179.564735480002</v>
      </c>
      <c r="J178" s="148">
        <v>89596.411682879989</v>
      </c>
    </row>
    <row r="179" spans="3:10" x14ac:dyDescent="0.3">
      <c r="C179" s="147" t="s">
        <v>571</v>
      </c>
      <c r="D179" s="147" t="s">
        <v>268</v>
      </c>
      <c r="E179" s="148">
        <v>24828.279554880002</v>
      </c>
      <c r="F179" s="148">
        <v>23857.596932880006</v>
      </c>
      <c r="G179" s="148">
        <v>24179.779715760003</v>
      </c>
      <c r="H179" s="148">
        <v>20450.313410800001</v>
      </c>
      <c r="I179" s="148">
        <v>21996.471939470001</v>
      </c>
      <c r="J179" s="148">
        <v>21823.702794399996</v>
      </c>
    </row>
    <row r="180" spans="3:10" x14ac:dyDescent="0.3">
      <c r="C180" s="147" t="s">
        <v>572</v>
      </c>
      <c r="D180" s="147" t="s">
        <v>573</v>
      </c>
      <c r="E180" s="148">
        <v>7009.9691399600006</v>
      </c>
      <c r="F180" s="148">
        <v>6941.2385887600003</v>
      </c>
      <c r="G180" s="148">
        <v>6654.8754560400002</v>
      </c>
      <c r="H180" s="148">
        <v>5525.3520536799997</v>
      </c>
      <c r="I180" s="148">
        <v>5445.5098863200001</v>
      </c>
      <c r="J180" s="148">
        <v>4548.1672091999999</v>
      </c>
    </row>
    <row r="181" spans="3:10" x14ac:dyDescent="0.3">
      <c r="C181" s="147" t="s">
        <v>574</v>
      </c>
      <c r="D181" s="147" t="s">
        <v>575</v>
      </c>
      <c r="E181" s="148">
        <v>41118.111710340003</v>
      </c>
      <c r="F181" s="148">
        <v>39268.76254068</v>
      </c>
      <c r="G181" s="148">
        <v>38654.949247969998</v>
      </c>
      <c r="H181" s="148">
        <v>21192.74</v>
      </c>
      <c r="I181" s="148">
        <v>15787.699999999999</v>
      </c>
      <c r="J181" s="148">
        <v>15199.81</v>
      </c>
    </row>
    <row r="182" spans="3:10" x14ac:dyDescent="0.3">
      <c r="C182" s="147" t="s">
        <v>576</v>
      </c>
      <c r="D182" s="147" t="s">
        <v>248</v>
      </c>
      <c r="E182" s="148">
        <v>4040.9484464200004</v>
      </c>
      <c r="F182" s="148">
        <v>3710.1218948000001</v>
      </c>
      <c r="G182" s="148">
        <v>3806.3127976000001</v>
      </c>
      <c r="H182" s="148">
        <v>3764.6707944</v>
      </c>
      <c r="I182" s="148">
        <v>3282.4415251999999</v>
      </c>
      <c r="J182" s="148">
        <v>3164.9515876</v>
      </c>
    </row>
    <row r="183" spans="3:10" x14ac:dyDescent="0.3">
      <c r="C183" s="147" t="s">
        <v>577</v>
      </c>
      <c r="D183" s="147" t="s">
        <v>578</v>
      </c>
      <c r="E183" s="148">
        <v>6421.6961725599995</v>
      </c>
      <c r="F183" s="148">
        <v>6687.8331894399998</v>
      </c>
      <c r="G183" s="148">
        <v>6465.2768659599997</v>
      </c>
      <c r="H183" s="148">
        <v>6936.2776664400008</v>
      </c>
      <c r="I183" s="148">
        <v>7447.0826980400007</v>
      </c>
      <c r="J183" s="148">
        <v>6863.0057998399998</v>
      </c>
    </row>
    <row r="184" spans="3:10" x14ac:dyDescent="0.3">
      <c r="C184" s="147" t="s">
        <v>579</v>
      </c>
      <c r="D184" s="147" t="s">
        <v>580</v>
      </c>
      <c r="E184" s="148">
        <v>930.13575464000007</v>
      </c>
      <c r="F184" s="148">
        <v>1680.65000323</v>
      </c>
      <c r="G184" s="148">
        <v>5454.5938323999999</v>
      </c>
      <c r="H184" s="148">
        <v>5224.3176010000006</v>
      </c>
      <c r="I184" s="148">
        <v>4041.27446392</v>
      </c>
      <c r="J184" s="148">
        <v>4104.7679760000001</v>
      </c>
    </row>
    <row r="185" spans="3:10" x14ac:dyDescent="0.3">
      <c r="C185" s="147" t="s">
        <v>581</v>
      </c>
      <c r="D185" s="147" t="s">
        <v>582</v>
      </c>
      <c r="E185" s="148">
        <v>3619.9787057100002</v>
      </c>
      <c r="F185" s="148">
        <v>3376.9844459300002</v>
      </c>
      <c r="G185" s="148">
        <v>3467.5500276699995</v>
      </c>
      <c r="H185" s="148">
        <v>3863.7353354100001</v>
      </c>
      <c r="I185" s="148">
        <v>3018.95762848</v>
      </c>
      <c r="J185" s="148">
        <v>3330.7772554499993</v>
      </c>
    </row>
    <row r="186" spans="3:10" x14ac:dyDescent="0.3">
      <c r="C186" s="147" t="s">
        <v>583</v>
      </c>
      <c r="D186" s="147" t="s">
        <v>584</v>
      </c>
      <c r="E186" s="148">
        <v>2508.4954701199999</v>
      </c>
      <c r="F186" s="148">
        <v>2659.7212729400003</v>
      </c>
      <c r="G186" s="148">
        <v>2401.95621084</v>
      </c>
      <c r="H186" s="148">
        <v>2578.7888711999994</v>
      </c>
      <c r="I186" s="148">
        <v>2695.1140012400001</v>
      </c>
      <c r="J186" s="148">
        <v>2754.9053316</v>
      </c>
    </row>
    <row r="187" spans="3:10" x14ac:dyDescent="0.3">
      <c r="C187" s="147" t="s">
        <v>585</v>
      </c>
      <c r="D187" s="147" t="s">
        <v>586</v>
      </c>
      <c r="E187" s="148">
        <v>28006.105426630002</v>
      </c>
      <c r="F187" s="148">
        <v>26959.182162659999</v>
      </c>
      <c r="G187" s="148">
        <v>28231.188441570001</v>
      </c>
      <c r="H187" s="148">
        <v>26217.695745650002</v>
      </c>
      <c r="I187" s="148">
        <v>26357.723459010002</v>
      </c>
      <c r="J187" s="148">
        <v>26206.532437180002</v>
      </c>
    </row>
    <row r="188" spans="3:10" x14ac:dyDescent="0.3">
      <c r="C188" s="147" t="s">
        <v>587</v>
      </c>
      <c r="D188" s="147" t="s">
        <v>588</v>
      </c>
      <c r="E188" s="148">
        <v>3564.8962584700002</v>
      </c>
      <c r="F188" s="148">
        <v>3133.6404130000001</v>
      </c>
      <c r="G188" s="148">
        <v>3043.9295158</v>
      </c>
      <c r="H188" s="148">
        <v>4356.8437371300006</v>
      </c>
      <c r="I188" s="148">
        <v>4845.179324239999</v>
      </c>
      <c r="J188" s="148">
        <v>6376.9253369200005</v>
      </c>
    </row>
    <row r="189" spans="3:10" x14ac:dyDescent="0.3">
      <c r="C189" s="147" t="s">
        <v>589</v>
      </c>
      <c r="D189" s="147" t="s">
        <v>590</v>
      </c>
      <c r="E189" s="148">
        <v>4205.7360936000005</v>
      </c>
      <c r="F189" s="148">
        <v>4362.1591796000002</v>
      </c>
      <c r="G189" s="148">
        <v>4669.3751828000004</v>
      </c>
      <c r="H189" s="148">
        <v>3731.4209295999999</v>
      </c>
      <c r="I189" s="148">
        <v>3957.9555515999996</v>
      </c>
      <c r="J189" s="148">
        <v>4532.0734247999999</v>
      </c>
    </row>
    <row r="190" spans="3:10" x14ac:dyDescent="0.3">
      <c r="C190" s="147" t="s">
        <v>591</v>
      </c>
      <c r="D190" s="147" t="s">
        <v>592</v>
      </c>
      <c r="E190" s="148">
        <v>10718.141721599999</v>
      </c>
      <c r="F190" s="148">
        <v>9744.9362379300001</v>
      </c>
      <c r="G190" s="148">
        <v>10988.530047069999</v>
      </c>
      <c r="H190" s="148">
        <v>9891.5298990400006</v>
      </c>
      <c r="I190" s="148">
        <v>10112.149656919999</v>
      </c>
      <c r="J190" s="148">
        <v>10524.665751119999</v>
      </c>
    </row>
    <row r="191" spans="3:10" x14ac:dyDescent="0.3">
      <c r="C191" s="147" t="s">
        <v>593</v>
      </c>
      <c r="D191" s="147" t="s">
        <v>594</v>
      </c>
      <c r="E191" s="148">
        <v>4488.2802722000006</v>
      </c>
      <c r="F191" s="148">
        <v>2446.2127369599998</v>
      </c>
      <c r="G191" s="148">
        <v>2958.76524548</v>
      </c>
      <c r="H191" s="148">
        <v>3923.12286576</v>
      </c>
      <c r="I191" s="148">
        <v>4231.6242471200003</v>
      </c>
      <c r="J191" s="148">
        <v>2604.6170049999996</v>
      </c>
    </row>
    <row r="192" spans="3:10" x14ac:dyDescent="0.3">
      <c r="C192" s="147" t="s">
        <v>595</v>
      </c>
      <c r="D192" s="147" t="s">
        <v>596</v>
      </c>
      <c r="E192" s="148">
        <v>3044.4128604799998</v>
      </c>
      <c r="F192" s="148">
        <v>3089.2258172399997</v>
      </c>
      <c r="G192" s="148">
        <v>3063.6457295600003</v>
      </c>
      <c r="H192" s="148">
        <v>2599.6932630400006</v>
      </c>
      <c r="I192" s="148">
        <v>2433.2049224399998</v>
      </c>
      <c r="J192" s="148">
        <v>2265.7711383999999</v>
      </c>
    </row>
    <row r="193" spans="3:10" x14ac:dyDescent="0.3">
      <c r="C193" s="147" t="s">
        <v>597</v>
      </c>
      <c r="D193" s="147" t="s">
        <v>598</v>
      </c>
      <c r="E193" s="148">
        <v>3345.5912405500003</v>
      </c>
      <c r="F193" s="148">
        <v>3010.3972298299996</v>
      </c>
      <c r="G193" s="148">
        <v>3552.3646086499998</v>
      </c>
      <c r="H193" s="148"/>
      <c r="I193" s="148"/>
      <c r="J193" s="148"/>
    </row>
    <row r="194" spans="3:10" x14ac:dyDescent="0.3">
      <c r="C194" s="147" t="s">
        <v>599</v>
      </c>
      <c r="D194" s="147" t="s">
        <v>600</v>
      </c>
      <c r="E194" s="148">
        <v>2912.0036385499993</v>
      </c>
      <c r="F194" s="148">
        <v>2375.9288350000002</v>
      </c>
      <c r="G194" s="148">
        <v>2480.8825202399998</v>
      </c>
      <c r="H194" s="148">
        <v>2073.0103334</v>
      </c>
      <c r="I194" s="148">
        <v>2304.8979274799999</v>
      </c>
      <c r="J194" s="148">
        <v>2255.7347623700002</v>
      </c>
    </row>
    <row r="195" spans="3:10" x14ac:dyDescent="0.3">
      <c r="C195" s="147" t="s">
        <v>601</v>
      </c>
      <c r="D195" s="147" t="s">
        <v>602</v>
      </c>
      <c r="E195" s="148">
        <v>7627.2647993200017</v>
      </c>
      <c r="F195" s="148">
        <v>6900.7299360599991</v>
      </c>
      <c r="G195" s="148">
        <v>7822.1439584700001</v>
      </c>
      <c r="H195" s="148">
        <v>7799.9804546600017</v>
      </c>
      <c r="I195" s="148">
        <v>6528.5083901799999</v>
      </c>
      <c r="J195" s="148">
        <v>7136.4604749499995</v>
      </c>
    </row>
    <row r="196" spans="3:10" x14ac:dyDescent="0.3">
      <c r="C196" s="147" t="s">
        <v>603</v>
      </c>
      <c r="D196" s="147" t="s">
        <v>604</v>
      </c>
      <c r="E196" s="148">
        <v>4378.9753252800001</v>
      </c>
      <c r="F196" s="148">
        <v>4190.0368151600005</v>
      </c>
      <c r="G196" s="148">
        <v>3966.8788380000001</v>
      </c>
      <c r="H196" s="148">
        <v>4010.8100890799997</v>
      </c>
      <c r="I196" s="148">
        <v>4266.65345772</v>
      </c>
      <c r="J196" s="148">
        <v>4437.4547200799998</v>
      </c>
    </row>
    <row r="197" spans="3:10" x14ac:dyDescent="0.3">
      <c r="C197" s="147" t="s">
        <v>605</v>
      </c>
      <c r="D197" s="147" t="s">
        <v>606</v>
      </c>
      <c r="E197" s="148">
        <v>7554.8945815299994</v>
      </c>
      <c r="F197" s="148">
        <v>7548.5668013900004</v>
      </c>
      <c r="G197" s="148">
        <v>7630.9767001300006</v>
      </c>
      <c r="H197" s="148">
        <v>7201.4736207799997</v>
      </c>
      <c r="I197" s="148">
        <v>7400.9054709399998</v>
      </c>
      <c r="J197" s="148">
        <v>7686.4945377499998</v>
      </c>
    </row>
    <row r="198" spans="3:10" x14ac:dyDescent="0.3">
      <c r="C198" s="147" t="s">
        <v>607</v>
      </c>
      <c r="D198" s="147" t="s">
        <v>608</v>
      </c>
      <c r="E198" s="148">
        <v>9823.9551258899992</v>
      </c>
      <c r="F198" s="148">
        <v>10192.891588990002</v>
      </c>
      <c r="G198" s="148">
        <v>10042.48322294</v>
      </c>
      <c r="H198" s="148">
        <v>10427.22346363</v>
      </c>
      <c r="I198" s="148">
        <v>8191.8063711199993</v>
      </c>
      <c r="J198" s="148">
        <v>9800.5927829299999</v>
      </c>
    </row>
    <row r="199" spans="3:10" x14ac:dyDescent="0.3">
      <c r="C199" s="147" t="s">
        <v>609</v>
      </c>
      <c r="D199" s="147" t="s">
        <v>610</v>
      </c>
      <c r="E199" s="148">
        <v>3850.0518362000003</v>
      </c>
      <c r="F199" s="148">
        <v>3340.2753993199999</v>
      </c>
      <c r="G199" s="148">
        <v>3328.96314312</v>
      </c>
      <c r="H199" s="148">
        <v>3168.8210784100002</v>
      </c>
      <c r="I199" s="148">
        <v>2974.7974307100003</v>
      </c>
      <c r="J199" s="148">
        <v>3196.6914334600001</v>
      </c>
    </row>
    <row r="200" spans="3:10" x14ac:dyDescent="0.3">
      <c r="C200" s="147" t="s">
        <v>611</v>
      </c>
      <c r="D200" s="147" t="s">
        <v>612</v>
      </c>
      <c r="E200" s="148">
        <v>9534.5825086000004</v>
      </c>
      <c r="F200" s="148">
        <v>8154.7492374599997</v>
      </c>
      <c r="G200" s="148">
        <v>8506.2470494300014</v>
      </c>
      <c r="H200" s="148">
        <v>5452.3032692399993</v>
      </c>
      <c r="I200" s="148">
        <v>9417.4165712799986</v>
      </c>
      <c r="J200" s="148">
        <v>8999.3999084000006</v>
      </c>
    </row>
    <row r="201" spans="3:10" x14ac:dyDescent="0.3">
      <c r="C201" s="147" t="s">
        <v>613</v>
      </c>
      <c r="D201" s="147" t="s">
        <v>614</v>
      </c>
      <c r="E201" s="148">
        <v>2853.4537753000004</v>
      </c>
      <c r="F201" s="148">
        <v>2725.1036068899994</v>
      </c>
      <c r="G201" s="148">
        <v>2735.4015209299996</v>
      </c>
      <c r="H201" s="148">
        <v>2535.22144002</v>
      </c>
      <c r="I201" s="148">
        <v>2036.2071492800001</v>
      </c>
      <c r="J201" s="148">
        <v>2376.2624041100003</v>
      </c>
    </row>
    <row r="202" spans="3:10" x14ac:dyDescent="0.3">
      <c r="C202" s="147" t="s">
        <v>615</v>
      </c>
      <c r="D202" s="147" t="s">
        <v>616</v>
      </c>
      <c r="E202" s="148">
        <v>2466.6907161900003</v>
      </c>
      <c r="F202" s="148">
        <v>2773.4274408100005</v>
      </c>
      <c r="G202" s="148">
        <v>3100.8298068700001</v>
      </c>
      <c r="H202" s="148">
        <v>2352.7786678199996</v>
      </c>
      <c r="I202" s="148">
        <v>2350.1864976200004</v>
      </c>
      <c r="J202" s="148">
        <v>2137.31092386</v>
      </c>
    </row>
    <row r="203" spans="3:10" x14ac:dyDescent="0.3">
      <c r="C203" s="147" t="s">
        <v>617</v>
      </c>
      <c r="D203" s="147" t="s">
        <v>618</v>
      </c>
      <c r="E203" s="148">
        <v>3118.3911539199999</v>
      </c>
      <c r="F203" s="148">
        <v>3000.5719045599994</v>
      </c>
      <c r="G203" s="148">
        <v>3306.0298078800001</v>
      </c>
      <c r="H203" s="148">
        <v>3337.0276051600003</v>
      </c>
      <c r="I203" s="148">
        <v>3461.5658767199998</v>
      </c>
      <c r="J203" s="148">
        <v>3351.76165068</v>
      </c>
    </row>
    <row r="204" spans="3:10" x14ac:dyDescent="0.3">
      <c r="C204" s="147" t="s">
        <v>619</v>
      </c>
      <c r="D204" s="147" t="s">
        <v>568</v>
      </c>
      <c r="E204" s="148">
        <v>8119.8719352000007</v>
      </c>
      <c r="F204" s="148">
        <v>8263.7408070700003</v>
      </c>
      <c r="G204" s="148">
        <v>8081.3105904000004</v>
      </c>
      <c r="H204" s="148">
        <v>8575.2622959600012</v>
      </c>
      <c r="I204" s="148">
        <v>9881.8651300399997</v>
      </c>
      <c r="J204" s="148">
        <v>8997.3231197199984</v>
      </c>
    </row>
    <row r="205" spans="3:10" x14ac:dyDescent="0.3">
      <c r="C205" s="147" t="s">
        <v>620</v>
      </c>
      <c r="D205" s="147" t="s">
        <v>621</v>
      </c>
      <c r="E205" s="148">
        <v>3343.3900117600006</v>
      </c>
      <c r="F205" s="148">
        <v>3049.5093854599995</v>
      </c>
      <c r="G205" s="148">
        <v>2934.7910635700005</v>
      </c>
      <c r="H205" s="148"/>
      <c r="I205" s="148"/>
      <c r="J205" s="148"/>
    </row>
    <row r="206" spans="3:10" x14ac:dyDescent="0.3">
      <c r="C206" s="147" t="s">
        <v>622</v>
      </c>
      <c r="D206" s="147" t="s">
        <v>623</v>
      </c>
      <c r="E206" s="148">
        <v>3308.2553179999995</v>
      </c>
      <c r="F206" s="148">
        <v>3405.4956729999999</v>
      </c>
      <c r="G206" s="148">
        <v>3314.8331398</v>
      </c>
      <c r="H206" s="148">
        <v>2672.2379435999997</v>
      </c>
      <c r="I206" s="148">
        <v>3446.3738128</v>
      </c>
      <c r="J206" s="148">
        <v>3245.4044636000003</v>
      </c>
    </row>
    <row r="207" spans="3:10" x14ac:dyDescent="0.3">
      <c r="C207" s="147" t="s">
        <v>624</v>
      </c>
      <c r="D207" s="147" t="s">
        <v>625</v>
      </c>
      <c r="E207" s="148">
        <v>5440.6142951900001</v>
      </c>
      <c r="F207" s="148">
        <v>4625.788785159999</v>
      </c>
      <c r="G207" s="148">
        <v>5259.2862637300004</v>
      </c>
      <c r="H207" s="148">
        <v>5534.789013300001</v>
      </c>
      <c r="I207" s="148">
        <v>4581.5237285100002</v>
      </c>
      <c r="J207" s="148">
        <v>4511.0500026899999</v>
      </c>
    </row>
    <row r="208" spans="3:10" x14ac:dyDescent="0.3">
      <c r="C208" s="147" t="s">
        <v>626</v>
      </c>
      <c r="D208" s="147" t="s">
        <v>627</v>
      </c>
      <c r="E208" s="148">
        <v>85.569931479999994</v>
      </c>
      <c r="F208" s="148">
        <v>33.979502089999997</v>
      </c>
      <c r="G208" s="148">
        <v>163.31809610000002</v>
      </c>
      <c r="H208" s="148">
        <v>19.938559709999996</v>
      </c>
      <c r="I208" s="148">
        <v>24.010986669999998</v>
      </c>
      <c r="J208" s="148">
        <v>215.39602745000002</v>
      </c>
    </row>
    <row r="209" spans="3:10" x14ac:dyDescent="0.3">
      <c r="C209" s="147" t="s">
        <v>628</v>
      </c>
      <c r="D209" s="147" t="s">
        <v>629</v>
      </c>
      <c r="E209" s="148">
        <v>92042.597134590003</v>
      </c>
      <c r="F209" s="148">
        <v>110167.82598348999</v>
      </c>
      <c r="G209" s="148">
        <v>116521.56415629001</v>
      </c>
      <c r="H209" s="148">
        <v>116595.49523604001</v>
      </c>
      <c r="I209" s="148">
        <v>144982.51253589001</v>
      </c>
      <c r="J209" s="148">
        <v>149837.38589089</v>
      </c>
    </row>
    <row r="210" spans="3:10" x14ac:dyDescent="0.3">
      <c r="C210" s="147" t="s">
        <v>630</v>
      </c>
      <c r="D210" s="147" t="s">
        <v>562</v>
      </c>
      <c r="E210" s="148"/>
      <c r="F210" s="148"/>
      <c r="G210" s="148">
        <v>5260.8985416300002</v>
      </c>
      <c r="H210" s="148">
        <v>3212.0113003600004</v>
      </c>
      <c r="I210" s="148">
        <v>3293.8558957199994</v>
      </c>
      <c r="J210" s="148">
        <v>2761.4862553199996</v>
      </c>
    </row>
    <row r="211" spans="3:10" x14ac:dyDescent="0.3">
      <c r="C211" s="147" t="s">
        <v>631</v>
      </c>
      <c r="D211" s="147" t="s">
        <v>632</v>
      </c>
      <c r="E211" s="148">
        <v>3972.25405576</v>
      </c>
      <c r="F211" s="148">
        <v>2944.9854848199998</v>
      </c>
      <c r="G211" s="148">
        <v>4122.2396280000003</v>
      </c>
      <c r="H211" s="148">
        <v>3495.0282007200003</v>
      </c>
      <c r="I211" s="148">
        <v>2902.7078855600002</v>
      </c>
      <c r="J211" s="148">
        <v>2937.7583420799997</v>
      </c>
    </row>
    <row r="212" spans="3:10" x14ac:dyDescent="0.3">
      <c r="C212" s="147" t="s">
        <v>633</v>
      </c>
      <c r="D212" s="147" t="s">
        <v>634</v>
      </c>
      <c r="E212" s="148">
        <v>13878.931977069999</v>
      </c>
      <c r="F212" s="148">
        <v>13692.9423252</v>
      </c>
      <c r="G212" s="148">
        <v>14979.735720610002</v>
      </c>
      <c r="H212" s="148">
        <v>15049.99189664</v>
      </c>
      <c r="I212" s="148">
        <v>14402.821627199999</v>
      </c>
      <c r="J212" s="148">
        <v>14327.8235296</v>
      </c>
    </row>
    <row r="213" spans="3:10" x14ac:dyDescent="0.3">
      <c r="C213" s="147" t="s">
        <v>635</v>
      </c>
      <c r="D213" s="147" t="s">
        <v>636</v>
      </c>
      <c r="E213" s="148">
        <v>2715.6819994699995</v>
      </c>
      <c r="F213" s="148">
        <v>3631.2384990700007</v>
      </c>
      <c r="G213" s="148">
        <v>2584.208559870001</v>
      </c>
      <c r="H213" s="148">
        <v>2307.8263562099996</v>
      </c>
      <c r="I213" s="148">
        <v>2043.2106809799998</v>
      </c>
      <c r="J213" s="148">
        <v>2590.7854256399996</v>
      </c>
    </row>
    <row r="214" spans="3:10" x14ac:dyDescent="0.3">
      <c r="C214" s="147" t="s">
        <v>637</v>
      </c>
      <c r="D214" s="147" t="s">
        <v>638</v>
      </c>
      <c r="E214" s="148">
        <v>4023.26030442</v>
      </c>
      <c r="F214" s="148">
        <v>4462.3655612799994</v>
      </c>
      <c r="G214" s="148">
        <v>4670.607446160001</v>
      </c>
      <c r="H214" s="148"/>
      <c r="I214" s="148"/>
      <c r="J214" s="148"/>
    </row>
    <row r="215" spans="3:10" x14ac:dyDescent="0.3">
      <c r="C215" s="147" t="s">
        <v>639</v>
      </c>
      <c r="D215" s="147" t="s">
        <v>632</v>
      </c>
      <c r="E215" s="148">
        <v>3057.36224872</v>
      </c>
      <c r="F215" s="148">
        <v>3041.4065628000003</v>
      </c>
      <c r="G215" s="148">
        <v>3693.2313883999996</v>
      </c>
      <c r="H215" s="148">
        <v>3843.6471905200001</v>
      </c>
      <c r="I215" s="148">
        <v>3465.5282408000003</v>
      </c>
      <c r="J215" s="148">
        <v>3585.2861803599999</v>
      </c>
    </row>
    <row r="216" spans="3:10" x14ac:dyDescent="0.3">
      <c r="C216" s="147" t="s">
        <v>640</v>
      </c>
      <c r="D216" s="147" t="s">
        <v>641</v>
      </c>
      <c r="E216" s="148">
        <v>2119.8275232200003</v>
      </c>
      <c r="F216" s="148">
        <v>2188.8375675900002</v>
      </c>
      <c r="G216" s="148">
        <v>1929.15696265</v>
      </c>
      <c r="H216" s="148">
        <v>1542.3517218700001</v>
      </c>
      <c r="I216" s="148">
        <v>1458.09555787</v>
      </c>
      <c r="J216" s="148">
        <v>1160.8639915599999</v>
      </c>
    </row>
    <row r="217" spans="3:10" x14ac:dyDescent="0.3">
      <c r="C217" s="147" t="s">
        <v>642</v>
      </c>
      <c r="D217" s="147" t="s">
        <v>643</v>
      </c>
      <c r="E217" s="148">
        <v>171643.66195677</v>
      </c>
      <c r="F217" s="148">
        <v>151341.09680935999</v>
      </c>
      <c r="G217" s="148">
        <v>128855.99711193</v>
      </c>
      <c r="H217" s="148">
        <v>143252.63379825</v>
      </c>
      <c r="I217" s="148">
        <v>133258.09842741999</v>
      </c>
      <c r="J217" s="148">
        <v>111615.75378357001</v>
      </c>
    </row>
    <row r="218" spans="3:10" x14ac:dyDescent="0.3">
      <c r="C218" s="147" t="s">
        <v>644</v>
      </c>
      <c r="D218" s="147" t="s">
        <v>645</v>
      </c>
      <c r="E218" s="148">
        <v>4632.5049223899996</v>
      </c>
      <c r="F218" s="148">
        <v>3995.0040955599998</v>
      </c>
      <c r="G218" s="148">
        <v>4441.8545163600002</v>
      </c>
      <c r="H218" s="148">
        <v>4415.6879929900006</v>
      </c>
      <c r="I218" s="148">
        <v>4603.5181422799997</v>
      </c>
      <c r="J218" s="148">
        <v>876.15712531999986</v>
      </c>
    </row>
    <row r="219" spans="3:10" x14ac:dyDescent="0.3">
      <c r="C219" s="147" t="s">
        <v>646</v>
      </c>
      <c r="D219" s="147" t="s">
        <v>647</v>
      </c>
      <c r="E219" s="148">
        <v>7732.4069052199984</v>
      </c>
      <c r="F219" s="148">
        <v>7915.0222801299997</v>
      </c>
      <c r="G219" s="148">
        <v>6101.6750409000024</v>
      </c>
      <c r="H219" s="148">
        <v>5013.89695966</v>
      </c>
      <c r="I219" s="148">
        <v>5120.1953852300021</v>
      </c>
      <c r="J219" s="148">
        <v>5352.1537391499978</v>
      </c>
    </row>
    <row r="220" spans="3:10" x14ac:dyDescent="0.3">
      <c r="C220" s="147" t="s">
        <v>648</v>
      </c>
      <c r="D220" s="147" t="s">
        <v>649</v>
      </c>
      <c r="E220" s="148">
        <v>4303.4991944799995</v>
      </c>
      <c r="F220" s="148">
        <v>4364.2118740399992</v>
      </c>
      <c r="G220" s="148">
        <v>4038.8715482500006</v>
      </c>
      <c r="H220" s="148">
        <v>3899.7183602800005</v>
      </c>
      <c r="I220" s="148">
        <v>3875.7402149600002</v>
      </c>
      <c r="J220" s="148">
        <v>4217.9737435200013</v>
      </c>
    </row>
    <row r="221" spans="3:10" x14ac:dyDescent="0.3">
      <c r="C221" s="147" t="s">
        <v>650</v>
      </c>
      <c r="D221" s="147" t="s">
        <v>317</v>
      </c>
      <c r="E221" s="148">
        <v>53861.541564879997</v>
      </c>
      <c r="F221" s="148">
        <v>66509.349151389993</v>
      </c>
      <c r="G221" s="148">
        <v>100115.49721819999</v>
      </c>
      <c r="H221" s="148">
        <v>72475.106398800024</v>
      </c>
      <c r="I221" s="148">
        <v>56944.9</v>
      </c>
      <c r="J221" s="148">
        <v>100529.77399999999</v>
      </c>
    </row>
    <row r="222" spans="3:10" x14ac:dyDescent="0.3">
      <c r="C222" s="147" t="s">
        <v>651</v>
      </c>
      <c r="D222" s="147" t="s">
        <v>652</v>
      </c>
      <c r="E222" s="148"/>
      <c r="F222" s="148"/>
      <c r="G222" s="148"/>
      <c r="H222" s="148"/>
      <c r="I222" s="148"/>
      <c r="J222" s="148">
        <v>14.43279244</v>
      </c>
    </row>
    <row r="223" spans="3:10" x14ac:dyDescent="0.3">
      <c r="C223" s="147" t="s">
        <v>653</v>
      </c>
      <c r="D223" s="147" t="s">
        <v>654</v>
      </c>
      <c r="E223" s="148"/>
      <c r="F223" s="148">
        <v>13.485372760000001</v>
      </c>
      <c r="G223" s="148">
        <v>16.363167779999998</v>
      </c>
      <c r="H223" s="148">
        <v>10.60199063</v>
      </c>
      <c r="I223" s="148">
        <v>8.6869619199999999</v>
      </c>
      <c r="J223" s="148">
        <v>10.301245799999998</v>
      </c>
    </row>
    <row r="224" spans="3:10" x14ac:dyDescent="0.3">
      <c r="C224" s="147" t="s">
        <v>655</v>
      </c>
      <c r="D224" s="147" t="s">
        <v>656</v>
      </c>
      <c r="E224" s="148">
        <v>5598.0181786099993</v>
      </c>
      <c r="F224" s="148">
        <v>6168.5510723900006</v>
      </c>
      <c r="G224" s="148">
        <v>5917.5495485500005</v>
      </c>
      <c r="H224" s="148">
        <v>6035.8351933500007</v>
      </c>
      <c r="I224" s="148">
        <v>5910.4036418199985</v>
      </c>
      <c r="J224" s="148">
        <v>7500.7849115700001</v>
      </c>
    </row>
    <row r="225" spans="3:10" x14ac:dyDescent="0.3">
      <c r="C225" s="147" t="s">
        <v>657</v>
      </c>
      <c r="D225" s="147" t="s">
        <v>658</v>
      </c>
      <c r="E225" s="148">
        <v>1373.12269201</v>
      </c>
      <c r="F225" s="148">
        <v>1369.0857577400002</v>
      </c>
      <c r="G225" s="148">
        <v>1476.1793002399997</v>
      </c>
      <c r="H225" s="148">
        <v>1514.2056409900001</v>
      </c>
      <c r="I225" s="148">
        <v>1504.7813624799999</v>
      </c>
      <c r="J225" s="148">
        <v>1534.8966768600001</v>
      </c>
    </row>
    <row r="226" spans="3:10" x14ac:dyDescent="0.3">
      <c r="C226" s="147" t="s">
        <v>659</v>
      </c>
      <c r="D226" s="147" t="s">
        <v>660</v>
      </c>
      <c r="E226" s="148"/>
      <c r="F226" s="148">
        <v>17.478533119999998</v>
      </c>
      <c r="G226" s="148">
        <v>17.234181929999998</v>
      </c>
      <c r="H226" s="148">
        <v>22.74885364</v>
      </c>
      <c r="I226" s="148">
        <v>15.192524360000002</v>
      </c>
      <c r="J226" s="148">
        <v>10.89794068</v>
      </c>
    </row>
    <row r="227" spans="3:10" x14ac:dyDescent="0.3">
      <c r="C227" s="147" t="s">
        <v>661</v>
      </c>
      <c r="D227" s="147" t="s">
        <v>662</v>
      </c>
      <c r="E227" s="148"/>
      <c r="F227" s="148"/>
      <c r="G227" s="148"/>
      <c r="H227" s="148"/>
      <c r="I227" s="148"/>
      <c r="J227" s="148">
        <v>2788.0444011800005</v>
      </c>
    </row>
    <row r="228" spans="3:10" x14ac:dyDescent="0.3">
      <c r="C228" s="147" t="s">
        <v>663</v>
      </c>
      <c r="D228" s="147" t="s">
        <v>664</v>
      </c>
      <c r="E228" s="148">
        <v>534.72841457999994</v>
      </c>
      <c r="F228" s="148">
        <v>532.21003601999996</v>
      </c>
      <c r="G228" s="148">
        <v>405.67793760000001</v>
      </c>
      <c r="H228" s="148">
        <v>526.03453381999998</v>
      </c>
      <c r="I228" s="148">
        <v>482.47753419999998</v>
      </c>
      <c r="J228" s="148">
        <v>505.07724440999999</v>
      </c>
    </row>
    <row r="229" spans="3:10" x14ac:dyDescent="0.3">
      <c r="C229" s="147" t="s">
        <v>665</v>
      </c>
      <c r="D229" s="147" t="s">
        <v>666</v>
      </c>
      <c r="E229" s="148">
        <v>11858.7289368</v>
      </c>
      <c r="F229" s="148">
        <v>11302.654161160001</v>
      </c>
      <c r="G229" s="148">
        <v>9758.038596800001</v>
      </c>
      <c r="H229" s="148">
        <v>10085.879076839999</v>
      </c>
      <c r="I229" s="148">
        <v>12600.34964328</v>
      </c>
      <c r="J229" s="148">
        <v>11591.25342696</v>
      </c>
    </row>
    <row r="230" spans="3:10" x14ac:dyDescent="0.3">
      <c r="C230" s="147" t="s">
        <v>667</v>
      </c>
      <c r="D230" s="147" t="s">
        <v>668</v>
      </c>
      <c r="E230" s="148">
        <v>2708.5573571199998</v>
      </c>
      <c r="F230" s="148">
        <v>3018.4928380800002</v>
      </c>
      <c r="G230" s="148">
        <v>3887.3447364800004</v>
      </c>
      <c r="H230" s="148">
        <v>3175.2346128799995</v>
      </c>
      <c r="I230" s="148">
        <v>3836.7635124399999</v>
      </c>
      <c r="J230" s="148">
        <v>3648.6066885399996</v>
      </c>
    </row>
    <row r="231" spans="3:10" x14ac:dyDescent="0.3">
      <c r="C231" s="147" t="s">
        <v>669</v>
      </c>
      <c r="D231" s="147" t="s">
        <v>670</v>
      </c>
      <c r="E231" s="148">
        <v>1278.6601055200001</v>
      </c>
      <c r="F231" s="148">
        <v>1074.9491643600002</v>
      </c>
      <c r="G231" s="148">
        <v>895.94373660000008</v>
      </c>
      <c r="H231" s="148">
        <v>925.09458682000002</v>
      </c>
      <c r="I231" s="148">
        <v>1171.1783788000002</v>
      </c>
      <c r="J231" s="148">
        <v>1173.3169084000001</v>
      </c>
    </row>
    <row r="232" spans="3:10" x14ac:dyDescent="0.3">
      <c r="C232" s="147" t="s">
        <v>671</v>
      </c>
      <c r="D232" s="147" t="s">
        <v>537</v>
      </c>
      <c r="E232" s="148">
        <v>38117.83961933</v>
      </c>
      <c r="F232" s="148">
        <v>22131.861149399996</v>
      </c>
      <c r="G232" s="148">
        <v>38741.758086219997</v>
      </c>
      <c r="H232" s="148">
        <v>41717.895384540003</v>
      </c>
      <c r="I232" s="148">
        <v>49277.970556340013</v>
      </c>
      <c r="J232" s="148">
        <v>40572.817063319999</v>
      </c>
    </row>
    <row r="233" spans="3:10" x14ac:dyDescent="0.3">
      <c r="C233" s="147" t="s">
        <v>672</v>
      </c>
      <c r="D233" s="147" t="s">
        <v>250</v>
      </c>
      <c r="E233" s="148">
        <v>12950.148739600001</v>
      </c>
      <c r="F233" s="148">
        <v>13769.287227600002</v>
      </c>
      <c r="G233" s="148">
        <v>5241.5598691999994</v>
      </c>
      <c r="H233" s="148">
        <v>3045.7235952000001</v>
      </c>
      <c r="I233" s="148">
        <v>3883.0192099999999</v>
      </c>
      <c r="J233" s="148">
        <v>11467.228315600003</v>
      </c>
    </row>
    <row r="234" spans="3:10" x14ac:dyDescent="0.3">
      <c r="C234" s="147" t="s">
        <v>673</v>
      </c>
      <c r="D234" s="147" t="s">
        <v>674</v>
      </c>
      <c r="E234" s="148">
        <v>719621.77796039998</v>
      </c>
      <c r="F234" s="148">
        <v>993388.31094200013</v>
      </c>
      <c r="G234" s="148">
        <v>1136430.6102964</v>
      </c>
      <c r="H234" s="148">
        <v>940924.6</v>
      </c>
      <c r="I234" s="148">
        <v>1140151.1000000001</v>
      </c>
      <c r="J234" s="148">
        <v>1001982.1</v>
      </c>
    </row>
    <row r="235" spans="3:10" x14ac:dyDescent="0.3">
      <c r="C235" s="147" t="s">
        <v>675</v>
      </c>
      <c r="D235" s="147" t="s">
        <v>676</v>
      </c>
      <c r="E235" s="148">
        <v>1175627</v>
      </c>
      <c r="F235" s="148">
        <v>1437626</v>
      </c>
      <c r="G235" s="148">
        <v>1699201</v>
      </c>
      <c r="H235" s="148">
        <v>1562464</v>
      </c>
      <c r="I235" s="148">
        <v>1712949</v>
      </c>
      <c r="J235" s="148">
        <v>1530099.79</v>
      </c>
    </row>
    <row r="236" spans="3:10" x14ac:dyDescent="0.3">
      <c r="C236" s="147" t="s">
        <v>677</v>
      </c>
      <c r="D236" s="147" t="s">
        <v>678</v>
      </c>
      <c r="E236" s="148">
        <v>3419.9716768399999</v>
      </c>
      <c r="F236" s="148">
        <v>4102.7040045599997</v>
      </c>
      <c r="G236" s="148">
        <v>4168.9275372000002</v>
      </c>
      <c r="H236" s="148">
        <v>3687.7764984400001</v>
      </c>
      <c r="I236" s="148">
        <v>3886.8135884799999</v>
      </c>
      <c r="J236" s="148">
        <v>3588.2128058399999</v>
      </c>
    </row>
    <row r="237" spans="3:10" x14ac:dyDescent="0.3">
      <c r="C237" s="147" t="s">
        <v>679</v>
      </c>
      <c r="D237" s="147" t="s">
        <v>666</v>
      </c>
      <c r="E237" s="148">
        <v>11339.203404529999</v>
      </c>
      <c r="F237" s="148">
        <v>10458.120174200001</v>
      </c>
      <c r="G237" s="148">
        <v>10286.59083934</v>
      </c>
      <c r="H237" s="148">
        <v>9499.0174668600012</v>
      </c>
      <c r="I237" s="148">
        <v>12774.25645282</v>
      </c>
      <c r="J237" s="148">
        <v>12134.928324179999</v>
      </c>
    </row>
    <row r="238" spans="3:10" x14ac:dyDescent="0.3">
      <c r="C238" s="147" t="s">
        <v>680</v>
      </c>
      <c r="D238" s="147" t="s">
        <v>347</v>
      </c>
      <c r="E238" s="148">
        <v>2026.1214847899998</v>
      </c>
      <c r="F238" s="148">
        <v>1837.6815740299999</v>
      </c>
      <c r="G238" s="148">
        <v>1759.3567594200001</v>
      </c>
      <c r="H238" s="148">
        <v>1547.9803700299999</v>
      </c>
      <c r="I238" s="148">
        <v>1747.7274310299999</v>
      </c>
      <c r="J238" s="148">
        <v>9778.7286091799997</v>
      </c>
    </row>
    <row r="239" spans="3:10" x14ac:dyDescent="0.3">
      <c r="C239" s="147" t="s">
        <v>681</v>
      </c>
      <c r="D239" s="147" t="s">
        <v>666</v>
      </c>
      <c r="E239" s="148">
        <v>5317.8059726800011</v>
      </c>
      <c r="F239" s="148">
        <v>4812.5779950800006</v>
      </c>
      <c r="G239" s="148">
        <v>5246.2178452399994</v>
      </c>
      <c r="H239" s="148">
        <v>6805.9020783599999</v>
      </c>
      <c r="I239" s="148">
        <v>7133.8540994799996</v>
      </c>
      <c r="J239" s="148">
        <v>5662.1120407200006</v>
      </c>
    </row>
    <row r="240" spans="3:10" x14ac:dyDescent="0.3">
      <c r="C240" s="147" t="s">
        <v>682</v>
      </c>
      <c r="D240" s="147" t="s">
        <v>683</v>
      </c>
      <c r="E240" s="148"/>
      <c r="F240" s="148"/>
      <c r="G240" s="148"/>
      <c r="H240" s="148"/>
      <c r="I240" s="148"/>
      <c r="J240" s="148">
        <v>1525.8819744</v>
      </c>
    </row>
    <row r="241" spans="3:10" x14ac:dyDescent="0.3">
      <c r="C241" s="147" t="s">
        <v>684</v>
      </c>
      <c r="D241" s="147" t="s">
        <v>685</v>
      </c>
      <c r="E241" s="148">
        <v>6244.7405904099996</v>
      </c>
      <c r="F241" s="148">
        <v>6995.4847340000006</v>
      </c>
      <c r="G241" s="148">
        <v>6680.6382586299997</v>
      </c>
      <c r="H241" s="148">
        <v>7051.3615035999992</v>
      </c>
      <c r="I241" s="148">
        <v>7440.8544565900002</v>
      </c>
      <c r="J241" s="148">
        <v>5725.8285547999994</v>
      </c>
    </row>
    <row r="242" spans="3:10" x14ac:dyDescent="0.3">
      <c r="C242" s="147" t="s">
        <v>686</v>
      </c>
      <c r="D242" s="147" t="s">
        <v>687</v>
      </c>
      <c r="E242" s="148">
        <v>79485.5</v>
      </c>
      <c r="F242" s="148">
        <v>89064.75</v>
      </c>
      <c r="G242" s="148">
        <v>98078.75</v>
      </c>
      <c r="H242" s="148">
        <v>91061.25</v>
      </c>
      <c r="I242" s="148">
        <v>103166</v>
      </c>
      <c r="J242" s="148">
        <v>18644.956460870002</v>
      </c>
    </row>
    <row r="243" spans="3:10" x14ac:dyDescent="0.3">
      <c r="C243" s="147" t="s">
        <v>688</v>
      </c>
      <c r="D243" s="147" t="s">
        <v>689</v>
      </c>
      <c r="E243" s="148">
        <v>3099.0214000600004</v>
      </c>
      <c r="F243" s="148">
        <v>2852.1372959999999</v>
      </c>
      <c r="G243" s="148">
        <v>3090.7137656200002</v>
      </c>
      <c r="H243" s="148">
        <v>2285.5288845600003</v>
      </c>
      <c r="I243" s="148">
        <v>2348.6842890299999</v>
      </c>
      <c r="J243" s="148">
        <v>2264.1049577299996</v>
      </c>
    </row>
    <row r="244" spans="3:10" x14ac:dyDescent="0.3">
      <c r="C244" s="147" t="s">
        <v>690</v>
      </c>
      <c r="D244" s="147" t="s">
        <v>691</v>
      </c>
      <c r="E244" s="148">
        <v>35.222535700000002</v>
      </c>
      <c r="F244" s="148">
        <v>34.537121299999995</v>
      </c>
      <c r="G244" s="148">
        <v>32.747279399999996</v>
      </c>
      <c r="H244" s="148">
        <v>35.427356799999998</v>
      </c>
      <c r="I244" s="148">
        <v>42.582440560000002</v>
      </c>
      <c r="J244" s="148">
        <v>42.876686819999996</v>
      </c>
    </row>
    <row r="245" spans="3:10" x14ac:dyDescent="0.3">
      <c r="C245" s="147" t="s">
        <v>692</v>
      </c>
      <c r="D245" s="147" t="s">
        <v>693</v>
      </c>
      <c r="E245" s="148">
        <v>12700.47030508</v>
      </c>
      <c r="F245" s="148">
        <v>5191.2899183999989</v>
      </c>
      <c r="G245" s="148">
        <v>3186.4884279599996</v>
      </c>
      <c r="H245" s="148">
        <v>718.74332533999996</v>
      </c>
      <c r="I245" s="148"/>
      <c r="J245" s="148"/>
    </row>
    <row r="246" spans="3:10" x14ac:dyDescent="0.3">
      <c r="C246" s="147" t="s">
        <v>694</v>
      </c>
      <c r="D246" s="147" t="s">
        <v>695</v>
      </c>
      <c r="E246" s="148">
        <v>55217.959649079996</v>
      </c>
      <c r="F246" s="148">
        <v>63513.197096800002</v>
      </c>
      <c r="G246" s="148">
        <v>62281.996651200003</v>
      </c>
      <c r="H246" s="148">
        <v>58543.543477159998</v>
      </c>
      <c r="I246" s="148">
        <v>66071.147561439997</v>
      </c>
      <c r="J246" s="148">
        <v>59940.552003359997</v>
      </c>
    </row>
    <row r="247" spans="3:10" x14ac:dyDescent="0.3">
      <c r="C247" s="147" t="s">
        <v>696</v>
      </c>
      <c r="D247" s="147" t="s">
        <v>697</v>
      </c>
      <c r="E247" s="148">
        <v>10889.50688651</v>
      </c>
      <c r="F247" s="148">
        <v>12168.76140702</v>
      </c>
      <c r="G247" s="148">
        <v>10570.000066310002</v>
      </c>
      <c r="H247" s="148">
        <v>10223.164836</v>
      </c>
      <c r="I247" s="148">
        <v>12119.406024240001</v>
      </c>
      <c r="J247" s="148">
        <v>11967.410727859999</v>
      </c>
    </row>
    <row r="248" spans="3:10" x14ac:dyDescent="0.3">
      <c r="C248" s="147" t="s">
        <v>698</v>
      </c>
      <c r="D248" s="147" t="s">
        <v>699</v>
      </c>
      <c r="E248" s="148">
        <v>7761.4160844399994</v>
      </c>
      <c r="F248" s="148">
        <v>8558.3239862400005</v>
      </c>
      <c r="G248" s="148">
        <v>6476.5690724400001</v>
      </c>
      <c r="H248" s="148">
        <v>7790.2574208399992</v>
      </c>
      <c r="I248" s="148">
        <v>7302.6741797999994</v>
      </c>
      <c r="J248" s="148">
        <v>8168.2010917200005</v>
      </c>
    </row>
    <row r="249" spans="3:10" x14ac:dyDescent="0.3">
      <c r="C249" s="147" t="s">
        <v>700</v>
      </c>
      <c r="D249" s="147" t="s">
        <v>701</v>
      </c>
      <c r="E249" s="148">
        <v>4589.2535253599999</v>
      </c>
      <c r="F249" s="148">
        <v>5059.8246271100006</v>
      </c>
      <c r="G249" s="148">
        <v>4991.6830977899999</v>
      </c>
      <c r="H249" s="148">
        <v>4385.6199867599998</v>
      </c>
      <c r="I249" s="148">
        <v>4317.4949442800007</v>
      </c>
      <c r="J249" s="148">
        <v>3673.2336662000002</v>
      </c>
    </row>
    <row r="250" spans="3:10" x14ac:dyDescent="0.3">
      <c r="C250" s="147" t="s">
        <v>702</v>
      </c>
      <c r="D250" s="147" t="s">
        <v>703</v>
      </c>
      <c r="E250" s="148"/>
      <c r="F250" s="148"/>
      <c r="G250" s="148"/>
      <c r="H250" s="148"/>
      <c r="I250" s="148"/>
      <c r="J250" s="148">
        <v>2936.7778428700003</v>
      </c>
    </row>
    <row r="251" spans="3:10" x14ac:dyDescent="0.3">
      <c r="C251" s="147" t="s">
        <v>704</v>
      </c>
      <c r="D251" s="147" t="s">
        <v>705</v>
      </c>
      <c r="E251" s="148"/>
      <c r="F251" s="148">
        <v>11588.528637719999</v>
      </c>
      <c r="G251" s="148">
        <v>11203.09046856</v>
      </c>
      <c r="H251" s="148">
        <v>10956.68559988</v>
      </c>
      <c r="I251" s="148">
        <v>8144.6818582800006</v>
      </c>
      <c r="J251" s="148">
        <v>9093.6414980399986</v>
      </c>
    </row>
    <row r="252" spans="3:10" x14ac:dyDescent="0.3">
      <c r="C252" s="147" t="s">
        <v>706</v>
      </c>
      <c r="D252" s="147" t="s">
        <v>707</v>
      </c>
      <c r="E252" s="148">
        <v>966.30418295999993</v>
      </c>
      <c r="F252" s="148">
        <v>768.40109583999993</v>
      </c>
      <c r="G252" s="148">
        <v>597.95619046000002</v>
      </c>
      <c r="H252" s="148">
        <v>471.58227647000001</v>
      </c>
      <c r="I252" s="148">
        <v>597.41152541999998</v>
      </c>
      <c r="J252" s="148">
        <v>489.72909569000001</v>
      </c>
    </row>
    <row r="253" spans="3:10" x14ac:dyDescent="0.3">
      <c r="C253" s="147" t="s">
        <v>708</v>
      </c>
      <c r="D253" s="147" t="s">
        <v>709</v>
      </c>
      <c r="E253" s="148">
        <v>9950.9303044799999</v>
      </c>
      <c r="F253" s="148">
        <v>9602.157281759999</v>
      </c>
      <c r="G253" s="148">
        <v>10548.58865704</v>
      </c>
      <c r="H253" s="148">
        <v>10581.03117688</v>
      </c>
      <c r="I253" s="148">
        <v>10742.19741452</v>
      </c>
      <c r="J253" s="148">
        <v>11094.300735199999</v>
      </c>
    </row>
    <row r="254" spans="3:10" x14ac:dyDescent="0.3">
      <c r="C254" s="147" t="s">
        <v>710</v>
      </c>
      <c r="D254" s="147" t="s">
        <v>711</v>
      </c>
      <c r="E254" s="148">
        <v>722.01275287999999</v>
      </c>
      <c r="F254" s="148">
        <v>534.2065915500001</v>
      </c>
      <c r="G254" s="148">
        <v>428.34427087999995</v>
      </c>
      <c r="H254" s="148">
        <v>437.39068768000004</v>
      </c>
      <c r="I254" s="148">
        <v>455.07260964</v>
      </c>
      <c r="J254" s="148">
        <v>888.58785376000003</v>
      </c>
    </row>
    <row r="255" spans="3:10" x14ac:dyDescent="0.3">
      <c r="C255" s="147" t="s">
        <v>712</v>
      </c>
      <c r="D255" s="147" t="s">
        <v>713</v>
      </c>
      <c r="E255" s="148">
        <v>4875.66775452</v>
      </c>
      <c r="F255" s="148">
        <v>4056.4250793200003</v>
      </c>
      <c r="G255" s="148">
        <v>3624.7610997200004</v>
      </c>
      <c r="H255" s="148">
        <v>3370.6386505999999</v>
      </c>
      <c r="I255" s="148">
        <v>3291.7844185200001</v>
      </c>
      <c r="J255" s="148">
        <v>3133.3482815999996</v>
      </c>
    </row>
    <row r="256" spans="3:10" x14ac:dyDescent="0.3">
      <c r="C256" s="147" t="s">
        <v>714</v>
      </c>
      <c r="D256" s="147" t="s">
        <v>715</v>
      </c>
      <c r="E256" s="148">
        <v>3120.4297315999997</v>
      </c>
      <c r="F256" s="148">
        <v>3258.2415728000014</v>
      </c>
      <c r="G256" s="148">
        <v>3138.0123010900006</v>
      </c>
      <c r="H256" s="148">
        <v>2315.2126864099996</v>
      </c>
      <c r="I256" s="148">
        <v>1989.4524624399999</v>
      </c>
      <c r="J256" s="148">
        <v>2530.9636730699995</v>
      </c>
    </row>
    <row r="257" spans="3:10" x14ac:dyDescent="0.3">
      <c r="C257" s="147" t="s">
        <v>716</v>
      </c>
      <c r="D257" s="147" t="s">
        <v>717</v>
      </c>
      <c r="E257" s="148">
        <v>253147.90469792002</v>
      </c>
      <c r="F257" s="148">
        <v>305304.78689639008</v>
      </c>
      <c r="G257" s="148">
        <v>331620.53861609998</v>
      </c>
      <c r="H257" s="148">
        <v>434964.34249487001</v>
      </c>
      <c r="I257" s="148">
        <v>560980.71070157003</v>
      </c>
      <c r="J257" s="148">
        <v>403079.90984398004</v>
      </c>
    </row>
    <row r="258" spans="3:10" x14ac:dyDescent="0.3">
      <c r="C258" s="147" t="s">
        <v>718</v>
      </c>
      <c r="D258" s="147" t="s">
        <v>711</v>
      </c>
      <c r="E258" s="148">
        <v>1648.79594836</v>
      </c>
      <c r="F258" s="148">
        <v>1471.1693718500003</v>
      </c>
      <c r="G258" s="148">
        <v>1136.8664573100002</v>
      </c>
      <c r="H258" s="148">
        <v>1328.2376637999996</v>
      </c>
      <c r="I258" s="148">
        <v>1225.6504127099995</v>
      </c>
      <c r="J258" s="148">
        <v>949.51159860000007</v>
      </c>
    </row>
    <row r="259" spans="3:10" x14ac:dyDescent="0.3">
      <c r="C259" s="147" t="s">
        <v>719</v>
      </c>
      <c r="D259" s="147" t="s">
        <v>720</v>
      </c>
      <c r="E259" s="148">
        <v>4565.6950932000009</v>
      </c>
      <c r="F259" s="148">
        <v>5312.3510827199998</v>
      </c>
      <c r="G259" s="148">
        <v>3596.8811412</v>
      </c>
      <c r="H259" s="148">
        <v>4703.1349496800003</v>
      </c>
      <c r="I259" s="148">
        <v>4165.3688456</v>
      </c>
      <c r="J259" s="148">
        <v>3798.5049220000001</v>
      </c>
    </row>
    <row r="260" spans="3:10" x14ac:dyDescent="0.3">
      <c r="C260" s="147" t="s">
        <v>721</v>
      </c>
      <c r="D260" s="147" t="s">
        <v>722</v>
      </c>
      <c r="E260" s="148">
        <v>3495.42503201</v>
      </c>
      <c r="F260" s="148">
        <v>3566.20415731</v>
      </c>
      <c r="G260" s="148">
        <v>3158.0307291599997</v>
      </c>
      <c r="H260" s="148">
        <v>3701.4641824000005</v>
      </c>
      <c r="I260" s="148">
        <v>3683.6861701700004</v>
      </c>
      <c r="J260" s="148">
        <v>3535.8500051699998</v>
      </c>
    </row>
    <row r="261" spans="3:10" x14ac:dyDescent="0.3">
      <c r="C261" s="147" t="s">
        <v>723</v>
      </c>
      <c r="D261" s="147" t="s">
        <v>724</v>
      </c>
      <c r="E261" s="148">
        <v>43518.778961650001</v>
      </c>
      <c r="F261" s="148">
        <v>44713.420944209996</v>
      </c>
      <c r="G261" s="148">
        <v>33335.757079660005</v>
      </c>
      <c r="H261" s="148">
        <v>46186.838696539991</v>
      </c>
      <c r="I261" s="148">
        <v>71973.060609869994</v>
      </c>
      <c r="J261" s="148">
        <v>74805.278870559996</v>
      </c>
    </row>
    <row r="262" spans="3:10" x14ac:dyDescent="0.3">
      <c r="C262" s="147" t="s">
        <v>725</v>
      </c>
      <c r="D262" s="147" t="s">
        <v>726</v>
      </c>
      <c r="E262" s="148">
        <v>95537.650537540001</v>
      </c>
      <c r="F262" s="148">
        <v>89988.31587618</v>
      </c>
      <c r="G262" s="148">
        <v>94713.363300719997</v>
      </c>
      <c r="H262" s="148">
        <v>94208.646959599995</v>
      </c>
      <c r="I262" s="148">
        <v>106016.64876320001</v>
      </c>
      <c r="J262" s="148">
        <v>106931.80676309999</v>
      </c>
    </row>
    <row r="263" spans="3:10" x14ac:dyDescent="0.3">
      <c r="C263" s="147" t="s">
        <v>727</v>
      </c>
      <c r="D263" s="147" t="s">
        <v>728</v>
      </c>
      <c r="E263" s="148">
        <v>3288.3301506100001</v>
      </c>
      <c r="F263" s="148">
        <v>3465.3324596399998</v>
      </c>
      <c r="G263" s="148">
        <v>3704.5689549099998</v>
      </c>
      <c r="H263" s="148">
        <v>3786.3465414899997</v>
      </c>
      <c r="I263" s="148">
        <v>4215.7582459599989</v>
      </c>
      <c r="J263" s="148">
        <v>4186.1833087499999</v>
      </c>
    </row>
    <row r="264" spans="3:10" x14ac:dyDescent="0.3">
      <c r="C264" s="147" t="s">
        <v>729</v>
      </c>
      <c r="D264" s="147" t="s">
        <v>730</v>
      </c>
      <c r="E264" s="148">
        <v>2889.3515118299997</v>
      </c>
      <c r="F264" s="148">
        <v>2802.50680457</v>
      </c>
      <c r="G264" s="148">
        <v>3024.89435439</v>
      </c>
      <c r="H264" s="148">
        <v>2839.2212609099997</v>
      </c>
      <c r="I264" s="148">
        <v>2787.9886088999997</v>
      </c>
      <c r="J264" s="148">
        <v>2884.6457558099996</v>
      </c>
    </row>
    <row r="265" spans="3:10" x14ac:dyDescent="0.3">
      <c r="C265" s="147" t="s">
        <v>731</v>
      </c>
      <c r="D265" s="147" t="s">
        <v>732</v>
      </c>
      <c r="E265" s="148">
        <v>72242.554046599995</v>
      </c>
      <c r="F265" s="148">
        <v>74855.887982859989</v>
      </c>
      <c r="G265" s="148">
        <v>58243.395130060009</v>
      </c>
      <c r="H265" s="148">
        <v>46997.784367699998</v>
      </c>
      <c r="I265" s="148">
        <v>43140.389915479987</v>
      </c>
      <c r="J265" s="148">
        <v>31714.399392480002</v>
      </c>
    </row>
    <row r="266" spans="3:10" x14ac:dyDescent="0.3">
      <c r="C266" s="147" t="s">
        <v>733</v>
      </c>
      <c r="D266" s="147" t="s">
        <v>734</v>
      </c>
      <c r="E266" s="148">
        <v>72751.80674339</v>
      </c>
      <c r="F266" s="148">
        <v>74042.415819909991</v>
      </c>
      <c r="G266" s="148">
        <v>75344.567552869994</v>
      </c>
      <c r="H266" s="148">
        <v>83123.218594880003</v>
      </c>
      <c r="I266" s="148">
        <v>68826.303915740005</v>
      </c>
      <c r="J266" s="148">
        <v>72639.739000000001</v>
      </c>
    </row>
    <row r="267" spans="3:10" x14ac:dyDescent="0.3">
      <c r="C267" s="147" t="s">
        <v>735</v>
      </c>
      <c r="D267" s="147" t="s">
        <v>736</v>
      </c>
      <c r="E267" s="148">
        <v>3206.9455391500001</v>
      </c>
      <c r="F267" s="148">
        <v>3510.0032394499999</v>
      </c>
      <c r="G267" s="148">
        <v>3354.0023782099997</v>
      </c>
      <c r="H267" s="148">
        <v>2651.76686604</v>
      </c>
      <c r="I267" s="148">
        <v>2584.5696530999999</v>
      </c>
      <c r="J267" s="148">
        <v>2609.2417030800002</v>
      </c>
    </row>
    <row r="268" spans="3:10" x14ac:dyDescent="0.3">
      <c r="C268" s="147" t="s">
        <v>737</v>
      </c>
      <c r="D268" s="147" t="s">
        <v>738</v>
      </c>
      <c r="E268" s="148">
        <v>4325.1015572699998</v>
      </c>
      <c r="F268" s="148">
        <v>4618.0272997299999</v>
      </c>
      <c r="G268" s="148">
        <v>4283.6847608199996</v>
      </c>
      <c r="H268" s="148">
        <v>4235.1709783099996</v>
      </c>
      <c r="I268" s="148">
        <v>4596.5167235500003</v>
      </c>
      <c r="J268" s="148">
        <v>4952.1464059100008</v>
      </c>
    </row>
    <row r="269" spans="3:10" x14ac:dyDescent="0.3">
      <c r="C269" s="147" t="s">
        <v>739</v>
      </c>
      <c r="D269" s="147" t="s">
        <v>740</v>
      </c>
      <c r="E269" s="148">
        <v>4338.3343095599985</v>
      </c>
      <c r="F269" s="148">
        <v>3820.02871946</v>
      </c>
      <c r="G269" s="148">
        <v>4086.7619717500002</v>
      </c>
      <c r="H269" s="148">
        <v>3753.3321886200001</v>
      </c>
      <c r="I269" s="148">
        <v>3729.7816275999999</v>
      </c>
      <c r="J269" s="148">
        <v>6283.3847521099997</v>
      </c>
    </row>
    <row r="270" spans="3:10" x14ac:dyDescent="0.3">
      <c r="C270" s="147" t="s">
        <v>741</v>
      </c>
      <c r="D270" s="147" t="s">
        <v>347</v>
      </c>
      <c r="E270" s="148">
        <v>280.54760335999998</v>
      </c>
      <c r="F270" s="148">
        <v>165.54975206</v>
      </c>
      <c r="G270" s="148">
        <v>164.33253716999999</v>
      </c>
      <c r="H270" s="148">
        <v>258.27917982000002</v>
      </c>
      <c r="I270" s="148">
        <v>437.21137425000001</v>
      </c>
      <c r="J270" s="148">
        <v>196.21326649000002</v>
      </c>
    </row>
    <row r="271" spans="3:10" x14ac:dyDescent="0.3">
      <c r="C271" s="147" t="s">
        <v>742</v>
      </c>
      <c r="D271" s="147" t="s">
        <v>743</v>
      </c>
      <c r="E271" s="148"/>
      <c r="F271" s="148">
        <v>2790.9171659999997</v>
      </c>
      <c r="G271" s="148">
        <v>2072.8050699999999</v>
      </c>
      <c r="H271" s="148">
        <v>2077.2667132000001</v>
      </c>
      <c r="I271" s="148">
        <v>1893.5107511200001</v>
      </c>
      <c r="J271" s="148"/>
    </row>
    <row r="272" spans="3:10" x14ac:dyDescent="0.3">
      <c r="C272" s="147" t="s">
        <v>744</v>
      </c>
      <c r="D272" s="147" t="s">
        <v>743</v>
      </c>
      <c r="E272" s="148">
        <v>2111.9241202000003</v>
      </c>
      <c r="F272" s="148">
        <v>1770.5287432</v>
      </c>
      <c r="G272" s="148">
        <v>2300.9968737599997</v>
      </c>
      <c r="H272" s="148">
        <v>2109.1355931999997</v>
      </c>
      <c r="I272" s="148">
        <v>1966.7613717999998</v>
      </c>
      <c r="J272" s="148">
        <v>1826.5648572</v>
      </c>
    </row>
    <row r="273" spans="3:10" x14ac:dyDescent="0.3">
      <c r="C273" s="147" t="s">
        <v>745</v>
      </c>
      <c r="D273" s="147" t="s">
        <v>720</v>
      </c>
      <c r="E273" s="148">
        <v>2539.0733418</v>
      </c>
      <c r="F273" s="148">
        <v>2223.2474295200004</v>
      </c>
      <c r="G273" s="148">
        <v>2207.7857112399997</v>
      </c>
      <c r="H273" s="148">
        <v>1671.4430837999998</v>
      </c>
      <c r="I273" s="148">
        <v>1836.2370622800001</v>
      </c>
      <c r="J273" s="148">
        <v>1564.24679444</v>
      </c>
    </row>
    <row r="274" spans="3:10" x14ac:dyDescent="0.3">
      <c r="C274" s="147" t="s">
        <v>746</v>
      </c>
      <c r="D274" s="147" t="s">
        <v>720</v>
      </c>
      <c r="E274" s="148">
        <v>1028.01570808</v>
      </c>
      <c r="F274" s="148">
        <v>780.36795308000001</v>
      </c>
      <c r="G274" s="148">
        <v>681.25042480000002</v>
      </c>
      <c r="H274" s="148">
        <v>618.52715748000003</v>
      </c>
      <c r="I274" s="148">
        <v>843.77108983999995</v>
      </c>
      <c r="J274" s="148">
        <v>1644.1155191999999</v>
      </c>
    </row>
    <row r="275" spans="3:10" x14ac:dyDescent="0.3">
      <c r="C275" s="149" t="s">
        <v>747</v>
      </c>
      <c r="D275" s="149" t="s">
        <v>748</v>
      </c>
      <c r="E275" s="150"/>
      <c r="F275" s="150"/>
      <c r="G275" s="150"/>
      <c r="H275" s="150"/>
      <c r="I275" s="150">
        <v>139.96106527999999</v>
      </c>
      <c r="J275" s="150"/>
    </row>
    <row r="276" spans="3:10" x14ac:dyDescent="0.3">
      <c r="C276" s="147"/>
      <c r="D276" s="151" t="s">
        <v>71</v>
      </c>
      <c r="E276" s="152">
        <v>13054881.347819075</v>
      </c>
      <c r="F276" s="152">
        <v>13965055.955123786</v>
      </c>
      <c r="G276" s="152">
        <v>16328959.731898444</v>
      </c>
      <c r="H276" s="152">
        <v>14763742.337181427</v>
      </c>
      <c r="I276" s="152">
        <v>14533627.273940213</v>
      </c>
      <c r="J276" s="152">
        <v>13566757.05474429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vt:lpstr>
      <vt:lpstr>2022 Cap Trajectory</vt:lpstr>
      <vt:lpstr>2025 Program Restart - Cap </vt:lpstr>
      <vt:lpstr>NG</vt:lpstr>
      <vt:lpstr>Non-NG</vt:lpstr>
      <vt:lpstr>Stationary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STEELE Matt * DEQ</dc:creator>
  <cp:keywords/>
  <dc:description/>
  <cp:lastModifiedBy>HNIDEY Emil * DEQ</cp:lastModifiedBy>
  <cp:revision/>
  <dcterms:created xsi:type="dcterms:W3CDTF">2024-03-25T20:57:30Z</dcterms:created>
  <dcterms:modified xsi:type="dcterms:W3CDTF">2024-04-24T22:50:19Z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2024-03-27T18:34:08Z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dc194c75-829b-40d5-ad42-6a3238b7662e</vt:lpwstr>
  </property>
  <property fmtid="{D5CDD505-2E9C-101B-9397-08002B2CF9AE}" pid="8" name="MSIP_Label_09b73270-2993-4076-be47-9c78f42a1e84_ContentBits">
    <vt:lpwstr>0</vt:lpwstr>
  </property>
</Properties>
</file>