
<file path=[Content_Types].xml><?xml version="1.0" encoding="utf-8"?>
<Types xmlns="http://schemas.openxmlformats.org/package/2006/content-types">
  <Default Extension="bin" ContentType="application/vnd.openxmlformats-officedocument.spreadsheetml.printerSettings"/>
  <Default Extension="docx" ContentType="application/vnd.openxmlformats-officedocument.wordprocessingml.document"/>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4.xml" ContentType="application/vnd.openxmlformats-officedocument.drawing+xml"/>
  <Override PartName="/xl/comments2.xml" ContentType="application/vnd.openxmlformats-officedocument.spreadsheetml.comments+xml"/>
  <Override PartName="/xl/threadedComments/threadedComment2.xml" ContentType="application/vnd.ms-excel.threadedcomments+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omments4.xml" ContentType="application/vnd.openxmlformats-officedocument.spreadsheetml.comments+xml"/>
  <Override PartName="/xl/drawings/drawing7.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codeName="ThisWorkbook"/>
  <mc:AlternateContent xmlns:mc="http://schemas.openxmlformats.org/markup-compatibility/2006">
    <mc:Choice Requires="x15">
      <x15ac:absPath xmlns:x15ac="http://schemas.microsoft.com/office/spreadsheetml/2010/11/ac" url="https://flyashprods-my.sharepoint.com/personal/teri_bowman_ecomaterial_com/Documents/Documents/Lakeview Oregon/Air Quality/Air Permit Application/Final application forms/Simple Permit Application/AQ500 Forms/"/>
    </mc:Choice>
  </mc:AlternateContent>
  <xr:revisionPtr revIDLastSave="248" documentId="8_{3F8B4B78-4ADC-4953-A7C5-B6A85259395B}" xr6:coauthVersionLast="47" xr6:coauthVersionMax="47" xr10:uidLastSave="{4AE5F35B-A184-4ED7-BE8E-19A64487C084}"/>
  <bookViews>
    <workbookView xWindow="28680" yWindow="-120" windowWidth="29040" windowHeight="15840" tabRatio="925" activeTab="4" xr2:uid="{00000000-000D-0000-FFFF-FFFF00000000}"/>
  </bookViews>
  <sheets>
    <sheet name="Form Instructions" sheetId="16" r:id="rId1"/>
    <sheet name="1. Facility Information" sheetId="1" r:id="rId2"/>
    <sheet name="NOTES" sheetId="18" r:id="rId3"/>
    <sheet name="2. Emissions Units &amp; Activities" sheetId="2" r:id="rId4"/>
    <sheet name="3. Pollutant Emissions - EF" sheetId="9" r:id="rId5"/>
    <sheet name="4. Material Balance Activities" sheetId="6" r:id="rId6"/>
    <sheet name="5. Pollutant Emissions - MB" sheetId="11" r:id="rId7"/>
    <sheet name="DEQ Pollutant List" sheetId="17" r:id="rId8"/>
    <sheet name="RevHistory" sheetId="13" state="hidden" r:id="rId9"/>
  </sheets>
  <definedNames>
    <definedName name="_xlnm._FilterDatabase" localSheetId="7" hidden="1">'DEQ Pollutant List'!$A$6:$D$611</definedName>
    <definedName name="_GoBack" localSheetId="0">'Form Instructions'!#REF!</definedName>
    <definedName name="_Order1" hidden="1">255</definedName>
    <definedName name="_Order2" hidden="1">255</definedName>
    <definedName name="HAPs">#REF!</definedName>
    <definedName name="OLE_LINK7" localSheetId="0">'Form Instructions'!$A$1</definedName>
    <definedName name="_xlnm.Print_Area" localSheetId="0">'Form Instructions'!$A$1:$M$99</definedName>
    <definedName name="wrn.Confidential." localSheetId="7" hidden="1">{#N/A,#N/A,FALSE,"11-4S D1";#N/A,#N/A,FALSE,"11-4S D2";#N/A,#N/A,FALSE,"11-4S Calc";#N/A,#N/A,FALSE,"11-5S D1";#N/A,#N/A,FALSE,"11-5S D2";#N/A,#N/A,FALSE,"11-5S Calc";#N/A,#N/A,FALSE,"11-6S D1";#N/A,#N/A,FALSE,"11-6S D2";#N/A,#N/A,FALSE,"11-6S Calc";#N/A,#N/A,FALSE,"11-7S D1";#N/A,#N/A,FALSE,"11-7S D2";#N/A,#N/A,FALSE,"11-7S Calc";#N/A,#N/A,FALSE,"11-8S D1";#N/A,#N/A,FALSE,"11-8S D2";#N/A,#N/A,FALSE,"11-8S Calc";#N/A,#N/A,FALSE,"11-1S D1";#N/A,#N/A,FALSE,"11-1S D2";#N/A,#N/A,FALSE,"11-1S Calc";#N/A,#N/A,FALSE,"ES-30 D1";#N/A,#N/A,FALSE,"ES-30 D2";#N/A,#N/A,FALSE,"ES-30 Calc";#N/A,#N/A,FALSE,"ES-31 D1";#N/A,#N/A,FALSE,"ES-31 D2";#N/A,#N/A,FALSE,"ES-31 Calc";#N/A,#N/A,FALSE,"F-7 D1";#N/A,#N/A,FALSE,"F-7 D2";#N/A,#N/A,FALSE,"F-7 Calc";#N/A,#N/A,FALSE,"Fugitive"}</definedName>
    <definedName name="wrn.Confidential." localSheetId="0" hidden="1">{#N/A,#N/A,FALSE,"11-4S D1";#N/A,#N/A,FALSE,"11-4S D2";#N/A,#N/A,FALSE,"11-4S Calc";#N/A,#N/A,FALSE,"11-5S D1";#N/A,#N/A,FALSE,"11-5S D2";#N/A,#N/A,FALSE,"11-5S Calc";#N/A,#N/A,FALSE,"11-6S D1";#N/A,#N/A,FALSE,"11-6S D2";#N/A,#N/A,FALSE,"11-6S Calc";#N/A,#N/A,FALSE,"11-7S D1";#N/A,#N/A,FALSE,"11-7S D2";#N/A,#N/A,FALSE,"11-7S Calc";#N/A,#N/A,FALSE,"11-8S D1";#N/A,#N/A,FALSE,"11-8S D2";#N/A,#N/A,FALSE,"11-8S Calc";#N/A,#N/A,FALSE,"11-1S D1";#N/A,#N/A,FALSE,"11-1S D2";#N/A,#N/A,FALSE,"11-1S Calc";#N/A,#N/A,FALSE,"ES-30 D1";#N/A,#N/A,FALSE,"ES-30 D2";#N/A,#N/A,FALSE,"ES-30 Calc";#N/A,#N/A,FALSE,"ES-31 D1";#N/A,#N/A,FALSE,"ES-31 D2";#N/A,#N/A,FALSE,"ES-31 Calc";#N/A,#N/A,FALSE,"F-7 D1";#N/A,#N/A,FALSE,"F-7 D2";#N/A,#N/A,FALSE,"F-7 Calc";#N/A,#N/A,FALSE,"Fugitive"}</definedName>
    <definedName name="wrn.Confidential." hidden="1">{#N/A,#N/A,FALSE,"11-4S D1";#N/A,#N/A,FALSE,"11-4S D2";#N/A,#N/A,FALSE,"11-4S Calc";#N/A,#N/A,FALSE,"11-5S D1";#N/A,#N/A,FALSE,"11-5S D2";#N/A,#N/A,FALSE,"11-5S Calc";#N/A,#N/A,FALSE,"11-6S D1";#N/A,#N/A,FALSE,"11-6S D2";#N/A,#N/A,FALSE,"11-6S Calc";#N/A,#N/A,FALSE,"11-7S D1";#N/A,#N/A,FALSE,"11-7S D2";#N/A,#N/A,FALSE,"11-7S Calc";#N/A,#N/A,FALSE,"11-8S D1";#N/A,#N/A,FALSE,"11-8S D2";#N/A,#N/A,FALSE,"11-8S Calc";#N/A,#N/A,FALSE,"11-1S D1";#N/A,#N/A,FALSE,"11-1S D2";#N/A,#N/A,FALSE,"11-1S Calc";#N/A,#N/A,FALSE,"ES-30 D1";#N/A,#N/A,FALSE,"ES-30 D2";#N/A,#N/A,FALSE,"ES-30 Calc";#N/A,#N/A,FALSE,"ES-31 D1";#N/A,#N/A,FALSE,"ES-31 D2";#N/A,#N/A,FALSE,"ES-31 Calc";#N/A,#N/A,FALSE,"F-7 D1";#N/A,#N/A,FALSE,"F-7 D2";#N/A,#N/A,FALSE,"F-7 Calc";#N/A,#N/A,FALSE,"Fugitive"}</definedName>
    <definedName name="wrn.Redacted." localSheetId="7" hidden="1">{#N/A,#N/A,FALSE,"11-4S D1R";#N/A,#N/A,FALSE,"11-4S D2";#N/A,#N/A,FALSE,"11-5S D1R";#N/A,#N/A,FALSE,"11-5S D2";#N/A,#N/A,FALSE,"11-6S D1R";#N/A,#N/A,FALSE,"11-6S D2";#N/A,#N/A,FALSE,"11-7S D1R";#N/A,#N/A,FALSE,"11-7S D2";#N/A,#N/A,FALSE,"11-8S D1R";#N/A,#N/A,FALSE,"11-8S D2";#N/A,#N/A,FALSE,"11-1S D1R";#N/A,#N/A,FALSE,"11-1S D2";#N/A,#N/A,FALSE,"ES-30 D1R";#N/A,#N/A,FALSE,"ES-30 D2";#N/A,#N/A,FALSE,"ES-31 D1R";#N/A,#N/A,FALSE,"ES-31 D2";#N/A,#N/A,FALSE,"F-7 D1R";#N/A,#N/A,FALSE,"F-7 D2";#N/A,#N/A,FALSE,"Fugitive"}</definedName>
    <definedName name="wrn.Redacted." localSheetId="0" hidden="1">{#N/A,#N/A,FALSE,"11-4S D1R";#N/A,#N/A,FALSE,"11-4S D2";#N/A,#N/A,FALSE,"11-5S D1R";#N/A,#N/A,FALSE,"11-5S D2";#N/A,#N/A,FALSE,"11-6S D1R";#N/A,#N/A,FALSE,"11-6S D2";#N/A,#N/A,FALSE,"11-7S D1R";#N/A,#N/A,FALSE,"11-7S D2";#N/A,#N/A,FALSE,"11-8S D1R";#N/A,#N/A,FALSE,"11-8S D2";#N/A,#N/A,FALSE,"11-1S D1R";#N/A,#N/A,FALSE,"11-1S D2";#N/A,#N/A,FALSE,"ES-30 D1R";#N/A,#N/A,FALSE,"ES-30 D2";#N/A,#N/A,FALSE,"ES-31 D1R";#N/A,#N/A,FALSE,"ES-31 D2";#N/A,#N/A,FALSE,"F-7 D1R";#N/A,#N/A,FALSE,"F-7 D2";#N/A,#N/A,FALSE,"Fugitive"}</definedName>
    <definedName name="wrn.Redacted." hidden="1">{#N/A,#N/A,FALSE,"11-4S D1R";#N/A,#N/A,FALSE,"11-4S D2";#N/A,#N/A,FALSE,"11-5S D1R";#N/A,#N/A,FALSE,"11-5S D2";#N/A,#N/A,FALSE,"11-6S D1R";#N/A,#N/A,FALSE,"11-6S D2";#N/A,#N/A,FALSE,"11-7S D1R";#N/A,#N/A,FALSE,"11-7S D2";#N/A,#N/A,FALSE,"11-8S D1R";#N/A,#N/A,FALSE,"11-8S D2";#N/A,#N/A,FALSE,"11-1S D1R";#N/A,#N/A,FALSE,"11-1S D2";#N/A,#N/A,FALSE,"ES-30 D1R";#N/A,#N/A,FALSE,"ES-30 D2";#N/A,#N/A,FALSE,"ES-31 D1R";#N/A,#N/A,FALSE,"ES-31 D2";#N/A,#N/A,FALSE,"F-7 D1R";#N/A,#N/A,FALSE,"F-7 D2";#N/A,#N/A,FALSE,"Fugitive"}</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52" i="9" l="1"/>
  <c r="F241" i="9"/>
  <c r="F230" i="9"/>
  <c r="F197" i="9"/>
  <c r="F186" i="9"/>
  <c r="F175" i="9"/>
  <c r="F164" i="9"/>
  <c r="F153" i="9"/>
  <c r="F142" i="9"/>
  <c r="F131" i="9"/>
  <c r="F118" i="9"/>
  <c r="F107" i="9"/>
  <c r="F100" i="9"/>
  <c r="F94" i="9"/>
  <c r="O86" i="9"/>
  <c r="N86" i="9"/>
  <c r="M86" i="9"/>
  <c r="L86" i="9"/>
  <c r="K86" i="9"/>
  <c r="J86" i="9"/>
  <c r="G86" i="9"/>
  <c r="F86" i="9"/>
  <c r="C86" i="9"/>
  <c r="F83" i="9"/>
  <c r="F81" i="9"/>
  <c r="F79" i="9"/>
  <c r="F76" i="9"/>
  <c r="F64" i="9"/>
  <c r="M59" i="9"/>
  <c r="N59" i="9" s="1"/>
  <c r="L59" i="9"/>
  <c r="J59" i="9"/>
  <c r="K59" i="9" s="1"/>
  <c r="G59" i="9"/>
  <c r="O59" i="9" s="1"/>
  <c r="F54" i="9"/>
  <c r="F51" i="9"/>
  <c r="O50" i="9"/>
  <c r="L50" i="9"/>
  <c r="J50" i="9"/>
  <c r="K50" i="9" s="1"/>
  <c r="G50" i="9"/>
  <c r="M50" i="9" s="1"/>
  <c r="N50" i="9" s="1"/>
  <c r="F274" i="9"/>
  <c r="F273" i="9"/>
  <c r="F270" i="9"/>
  <c r="G266" i="9"/>
  <c r="F266" i="9"/>
  <c r="G265" i="9"/>
  <c r="F265" i="9"/>
  <c r="G263" i="9"/>
  <c r="F263" i="9"/>
  <c r="G259" i="9"/>
  <c r="F259" i="9"/>
  <c r="F299" i="9"/>
  <c r="G299" i="9" s="1"/>
  <c r="F296" i="9"/>
  <c r="L296" i="9" s="1"/>
  <c r="F287" i="9"/>
  <c r="F285" i="9"/>
  <c r="F276" i="9"/>
  <c r="J299" i="9"/>
  <c r="K299" i="9" s="1"/>
  <c r="J298" i="9"/>
  <c r="K298" i="9" s="1"/>
  <c r="F291" i="9"/>
  <c r="G291" i="9" s="1"/>
  <c r="M291" i="9" s="1"/>
  <c r="N291" i="9" s="1"/>
  <c r="F300" i="9"/>
  <c r="G300" i="9" s="1"/>
  <c r="O300" i="9" s="1"/>
  <c r="F298" i="9"/>
  <c r="G298" i="9" s="1"/>
  <c r="O298" i="9" s="1"/>
  <c r="F297" i="9"/>
  <c r="G297" i="9" s="1"/>
  <c r="O297" i="9" s="1"/>
  <c r="F295" i="9"/>
  <c r="G295" i="9" s="1"/>
  <c r="O295" i="9" s="1"/>
  <c r="F294" i="9"/>
  <c r="G294" i="9" s="1"/>
  <c r="O294" i="9" s="1"/>
  <c r="F293" i="9"/>
  <c r="G293" i="9" s="1"/>
  <c r="O293" i="9" s="1"/>
  <c r="F292" i="9"/>
  <c r="L292" i="9" s="1"/>
  <c r="F290" i="9"/>
  <c r="G290" i="9" s="1"/>
  <c r="C291" i="9"/>
  <c r="C290" i="9"/>
  <c r="M294" i="9" l="1"/>
  <c r="N294" i="9" s="1"/>
  <c r="J294" i="9"/>
  <c r="K294" i="9" s="1"/>
  <c r="L294" i="9"/>
  <c r="O291" i="9"/>
  <c r="M293" i="9"/>
  <c r="N293" i="9" s="1"/>
  <c r="M297" i="9"/>
  <c r="N297" i="9" s="1"/>
  <c r="L290" i="9"/>
  <c r="M298" i="9"/>
  <c r="N298" i="9" s="1"/>
  <c r="J291" i="9"/>
  <c r="K291" i="9" s="1"/>
  <c r="L298" i="9"/>
  <c r="J290" i="9"/>
  <c r="K290" i="9" s="1"/>
  <c r="J293" i="9"/>
  <c r="K293" i="9" s="1"/>
  <c r="L300" i="9"/>
  <c r="O290" i="9"/>
  <c r="M290" i="9"/>
  <c r="N290" i="9" s="1"/>
  <c r="L295" i="9"/>
  <c r="J292" i="9"/>
  <c r="K292" i="9" s="1"/>
  <c r="J300" i="9"/>
  <c r="K300" i="9" s="1"/>
  <c r="L297" i="9"/>
  <c r="M295" i="9"/>
  <c r="N295" i="9" s="1"/>
  <c r="J295" i="9"/>
  <c r="K295" i="9" s="1"/>
  <c r="L291" i="9"/>
  <c r="M300" i="9"/>
  <c r="N300" i="9" s="1"/>
  <c r="G292" i="9"/>
  <c r="J296" i="9"/>
  <c r="K296" i="9" s="1"/>
  <c r="J297" i="9"/>
  <c r="K297" i="9" s="1"/>
  <c r="L293" i="9"/>
  <c r="M299" i="9"/>
  <c r="N299" i="9" s="1"/>
  <c r="O299" i="9"/>
  <c r="L299" i="9"/>
  <c r="G296" i="9"/>
  <c r="M292" i="9" l="1"/>
  <c r="N292" i="9" s="1"/>
  <c r="O292" i="9"/>
  <c r="O296" i="9"/>
  <c r="M296" i="9"/>
  <c r="N296" i="9" s="1"/>
  <c r="F232" i="9" l="1"/>
  <c r="L287" i="9" l="1"/>
  <c r="L285" i="9"/>
  <c r="L276" i="9"/>
  <c r="L274" i="9"/>
  <c r="L273" i="9"/>
  <c r="L270" i="9"/>
  <c r="J287" i="9"/>
  <c r="K287" i="9" s="1"/>
  <c r="J285" i="9"/>
  <c r="K285" i="9" s="1"/>
  <c r="J276" i="9"/>
  <c r="K276" i="9" s="1"/>
  <c r="J274" i="9"/>
  <c r="K274" i="9" s="1"/>
  <c r="J273" i="9"/>
  <c r="K273" i="9" s="1"/>
  <c r="J270" i="9"/>
  <c r="K270" i="9" s="1"/>
  <c r="G285" i="9"/>
  <c r="O285" i="9" s="1"/>
  <c r="G287" i="9"/>
  <c r="O287" i="9" s="1"/>
  <c r="G273" i="9"/>
  <c r="M273" i="9" s="1"/>
  <c r="N273" i="9" s="1"/>
  <c r="G274" i="9"/>
  <c r="M274" i="9" s="1"/>
  <c r="N274" i="9" s="1"/>
  <c r="G276" i="9"/>
  <c r="M276" i="9" s="1"/>
  <c r="N276" i="9" s="1"/>
  <c r="G270" i="9"/>
  <c r="O270" i="9" s="1"/>
  <c r="G267" i="9"/>
  <c r="F267" i="9"/>
  <c r="G264" i="9"/>
  <c r="F264" i="9"/>
  <c r="G262" i="9"/>
  <c r="F262" i="9"/>
  <c r="G261" i="9"/>
  <c r="F261" i="9"/>
  <c r="G260" i="9"/>
  <c r="F260" i="9"/>
  <c r="G258" i="9"/>
  <c r="F258" i="9"/>
  <c r="G257" i="9"/>
  <c r="F257" i="9"/>
  <c r="M270" i="9" l="1"/>
  <c r="N270" i="9" s="1"/>
  <c r="M287" i="9"/>
  <c r="N287" i="9" s="1"/>
  <c r="O273" i="9"/>
  <c r="O276" i="9"/>
  <c r="M285" i="9"/>
  <c r="N285" i="9" s="1"/>
  <c r="O274" i="9"/>
  <c r="F289" i="9"/>
  <c r="F288" i="9"/>
  <c r="F286" i="9"/>
  <c r="F284" i="9"/>
  <c r="F283" i="9"/>
  <c r="F282" i="9"/>
  <c r="F281" i="9"/>
  <c r="F280" i="9"/>
  <c r="F279" i="9"/>
  <c r="C280" i="9"/>
  <c r="C279" i="9"/>
  <c r="F256" i="9"/>
  <c r="F255" i="9"/>
  <c r="F254" i="9"/>
  <c r="F253" i="9"/>
  <c r="F251" i="9"/>
  <c r="F250" i="9"/>
  <c r="F249" i="9"/>
  <c r="F248" i="9"/>
  <c r="F245" i="9"/>
  <c r="F244" i="9"/>
  <c r="F243" i="9"/>
  <c r="F242" i="9"/>
  <c r="F240" i="9"/>
  <c r="F239" i="9"/>
  <c r="F238" i="9"/>
  <c r="F237" i="9"/>
  <c r="F234" i="9"/>
  <c r="F233" i="9"/>
  <c r="F231" i="9"/>
  <c r="F229" i="9"/>
  <c r="F228" i="9"/>
  <c r="F227" i="9"/>
  <c r="F226" i="9"/>
  <c r="F201" i="9"/>
  <c r="F200" i="9"/>
  <c r="F199" i="9"/>
  <c r="F198" i="9"/>
  <c r="F196" i="9"/>
  <c r="F195" i="9"/>
  <c r="F194" i="9"/>
  <c r="F193" i="9"/>
  <c r="F190" i="9"/>
  <c r="F189" i="9"/>
  <c r="F188" i="9"/>
  <c r="F187" i="9"/>
  <c r="F185" i="9"/>
  <c r="F184" i="9"/>
  <c r="F183" i="9"/>
  <c r="F182" i="9"/>
  <c r="F179" i="9"/>
  <c r="F178" i="9"/>
  <c r="F177" i="9"/>
  <c r="F176" i="9"/>
  <c r="F174" i="9"/>
  <c r="F173" i="9"/>
  <c r="F172" i="9"/>
  <c r="F171" i="9"/>
  <c r="F168" i="9"/>
  <c r="F167" i="9"/>
  <c r="F166" i="9"/>
  <c r="F165" i="9"/>
  <c r="F163" i="9"/>
  <c r="F162" i="9"/>
  <c r="F161" i="9"/>
  <c r="F160" i="9"/>
  <c r="F157" i="9"/>
  <c r="F156" i="9"/>
  <c r="F155" i="9"/>
  <c r="F154" i="9"/>
  <c r="F152" i="9"/>
  <c r="F151" i="9"/>
  <c r="F150" i="9"/>
  <c r="F149" i="9"/>
  <c r="F146" i="9"/>
  <c r="F145" i="9"/>
  <c r="F144" i="9"/>
  <c r="F143" i="9"/>
  <c r="F141" i="9"/>
  <c r="F140" i="9"/>
  <c r="F139" i="9"/>
  <c r="F138" i="9"/>
  <c r="F135" i="9"/>
  <c r="F134" i="9"/>
  <c r="F133" i="9"/>
  <c r="F132" i="9"/>
  <c r="F130" i="9"/>
  <c r="F129" i="9"/>
  <c r="F128" i="9"/>
  <c r="F127" i="9"/>
  <c r="F122" i="9"/>
  <c r="F121" i="9"/>
  <c r="F120" i="9"/>
  <c r="F119" i="9"/>
  <c r="F117" i="9"/>
  <c r="F116" i="9"/>
  <c r="F115" i="9"/>
  <c r="F114" i="9"/>
  <c r="F113" i="9"/>
  <c r="F112" i="9"/>
  <c r="F111" i="9"/>
  <c r="F110" i="9"/>
  <c r="F109" i="9"/>
  <c r="F108" i="9"/>
  <c r="F106" i="9"/>
  <c r="F105" i="9"/>
  <c r="F104" i="9"/>
  <c r="F103" i="9"/>
  <c r="G268" i="9"/>
  <c r="F278" i="9"/>
  <c r="F277" i="9"/>
  <c r="F275" i="9"/>
  <c r="F272" i="9"/>
  <c r="F271" i="9"/>
  <c r="F269" i="9"/>
  <c r="F268" i="9"/>
  <c r="C269" i="9"/>
  <c r="C268" i="9"/>
  <c r="J286" i="9" l="1"/>
  <c r="K286" i="9" s="1"/>
  <c r="G286" i="9"/>
  <c r="L286" i="9"/>
  <c r="J288" i="9"/>
  <c r="K288" i="9" s="1"/>
  <c r="L288" i="9"/>
  <c r="G288" i="9"/>
  <c r="G275" i="9"/>
  <c r="J275" i="9"/>
  <c r="K275" i="9" s="1"/>
  <c r="L275" i="9"/>
  <c r="L284" i="9"/>
  <c r="G284" i="9"/>
  <c r="J284" i="9"/>
  <c r="K284" i="9" s="1"/>
  <c r="G277" i="9"/>
  <c r="L277" i="9"/>
  <c r="J277" i="9"/>
  <c r="K277" i="9" s="1"/>
  <c r="L289" i="9"/>
  <c r="J289" i="9"/>
  <c r="K289" i="9" s="1"/>
  <c r="G289" i="9"/>
  <c r="L268" i="9"/>
  <c r="J268" i="9"/>
  <c r="K268" i="9" s="1"/>
  <c r="L280" i="9"/>
  <c r="J280" i="9"/>
  <c r="K280" i="9" s="1"/>
  <c r="G280" i="9"/>
  <c r="L278" i="9"/>
  <c r="J278" i="9"/>
  <c r="K278" i="9" s="1"/>
  <c r="G278" i="9"/>
  <c r="M268" i="9"/>
  <c r="N268" i="9" s="1"/>
  <c r="O268" i="9"/>
  <c r="L279" i="9"/>
  <c r="J279" i="9"/>
  <c r="K279" i="9" s="1"/>
  <c r="G279" i="9"/>
  <c r="G269" i="9"/>
  <c r="L269" i="9"/>
  <c r="J269" i="9"/>
  <c r="K269" i="9" s="1"/>
  <c r="L281" i="9"/>
  <c r="J281" i="9"/>
  <c r="K281" i="9" s="1"/>
  <c r="G281" i="9"/>
  <c r="L272" i="9"/>
  <c r="J272" i="9"/>
  <c r="K272" i="9" s="1"/>
  <c r="G272" i="9"/>
  <c r="L283" i="9"/>
  <c r="G283" i="9"/>
  <c r="J283" i="9"/>
  <c r="K283" i="9" s="1"/>
  <c r="G271" i="9"/>
  <c r="L271" i="9"/>
  <c r="J271" i="9"/>
  <c r="K271" i="9" s="1"/>
  <c r="G282" i="9"/>
  <c r="L282" i="9"/>
  <c r="J282" i="9"/>
  <c r="K282" i="9" s="1"/>
  <c r="M45" i="9"/>
  <c r="N45" i="9"/>
  <c r="O45" i="9"/>
  <c r="M44" i="9"/>
  <c r="N44" i="9"/>
  <c r="O44" i="9"/>
  <c r="M43" i="9"/>
  <c r="N43" i="9"/>
  <c r="O43" i="9"/>
  <c r="M42" i="9"/>
  <c r="N42" i="9"/>
  <c r="O42" i="9"/>
  <c r="M41" i="9"/>
  <c r="N41" i="9"/>
  <c r="O41" i="9"/>
  <c r="M40" i="9"/>
  <c r="N40" i="9"/>
  <c r="O40" i="9"/>
  <c r="M38" i="9"/>
  <c r="N38" i="9"/>
  <c r="O38" i="9"/>
  <c r="J29" i="9"/>
  <c r="K29" i="9"/>
  <c r="L29" i="9"/>
  <c r="J28" i="9"/>
  <c r="K28" i="9"/>
  <c r="L28" i="9"/>
  <c r="J27" i="9"/>
  <c r="K27" i="9"/>
  <c r="L27" i="9"/>
  <c r="J26" i="9"/>
  <c r="K26" i="9"/>
  <c r="L26" i="9"/>
  <c r="J25" i="9"/>
  <c r="K25" i="9"/>
  <c r="L25" i="9"/>
  <c r="J23" i="9"/>
  <c r="K23" i="9"/>
  <c r="L23" i="9"/>
  <c r="O272" i="9" l="1"/>
  <c r="M272" i="9"/>
  <c r="N272" i="9" s="1"/>
  <c r="O269" i="9"/>
  <c r="M269" i="9"/>
  <c r="N269" i="9" s="1"/>
  <c r="M282" i="9"/>
  <c r="N282" i="9" s="1"/>
  <c r="O282" i="9"/>
  <c r="O279" i="9"/>
  <c r="M279" i="9"/>
  <c r="N279" i="9" s="1"/>
  <c r="O280" i="9"/>
  <c r="M280" i="9"/>
  <c r="N280" i="9" s="1"/>
  <c r="M275" i="9"/>
  <c r="N275" i="9" s="1"/>
  <c r="O275" i="9"/>
  <c r="M271" i="9"/>
  <c r="N271" i="9" s="1"/>
  <c r="O271" i="9"/>
  <c r="O288" i="9"/>
  <c r="M288" i="9"/>
  <c r="N288" i="9" s="1"/>
  <c r="M281" i="9"/>
  <c r="N281" i="9" s="1"/>
  <c r="O281" i="9"/>
  <c r="M277" i="9"/>
  <c r="N277" i="9" s="1"/>
  <c r="O277" i="9"/>
  <c r="M284" i="9"/>
  <c r="N284" i="9" s="1"/>
  <c r="O284" i="9"/>
  <c r="M283" i="9"/>
  <c r="N283" i="9" s="1"/>
  <c r="O283" i="9"/>
  <c r="O278" i="9"/>
  <c r="M278" i="9"/>
  <c r="N278" i="9" s="1"/>
  <c r="O289" i="9"/>
  <c r="M289" i="9"/>
  <c r="N289" i="9" s="1"/>
  <c r="M286" i="9"/>
  <c r="N286" i="9" s="1"/>
  <c r="O286" i="9"/>
  <c r="J100" i="9"/>
  <c r="K100" i="9" s="1"/>
  <c r="L94" i="9"/>
  <c r="L83" i="9"/>
  <c r="L80" i="9"/>
  <c r="L81" i="9"/>
  <c r="C81" i="9"/>
  <c r="L79" i="9"/>
  <c r="C79" i="9"/>
  <c r="L64" i="9"/>
  <c r="C64" i="9"/>
  <c r="L54" i="9"/>
  <c r="L51" i="9"/>
  <c r="C51" i="9"/>
  <c r="G100" i="9" l="1"/>
  <c r="L100" i="9"/>
  <c r="G94" i="9"/>
  <c r="G81" i="9"/>
  <c r="O81" i="9" s="1"/>
  <c r="J94" i="9"/>
  <c r="K94" i="9" s="1"/>
  <c r="J81" i="9"/>
  <c r="K81" i="9" s="1"/>
  <c r="G83" i="9"/>
  <c r="J83" i="9"/>
  <c r="K83" i="9" s="1"/>
  <c r="G79" i="9"/>
  <c r="J79" i="9"/>
  <c r="K79" i="9" s="1"/>
  <c r="G64" i="9"/>
  <c r="O64" i="9" s="1"/>
  <c r="J64" i="9"/>
  <c r="K64" i="9" s="1"/>
  <c r="G54" i="9"/>
  <c r="J54" i="9"/>
  <c r="K54" i="9" s="1"/>
  <c r="G51" i="9"/>
  <c r="M51" i="9" s="1"/>
  <c r="N51" i="9" s="1"/>
  <c r="J51" i="9"/>
  <c r="K51" i="9" s="1"/>
  <c r="M64" i="9" l="1"/>
  <c r="N64" i="9" s="1"/>
  <c r="M100" i="9"/>
  <c r="N100" i="9" s="1"/>
  <c r="O100" i="9"/>
  <c r="O83" i="9"/>
  <c r="M83" i="9"/>
  <c r="N83" i="9" s="1"/>
  <c r="M81" i="9"/>
  <c r="N81" i="9" s="1"/>
  <c r="O94" i="9"/>
  <c r="M94" i="9"/>
  <c r="N94" i="9" s="1"/>
  <c r="O79" i="9"/>
  <c r="M79" i="9"/>
  <c r="N79" i="9" s="1"/>
  <c r="O51" i="9"/>
  <c r="O54" i="9"/>
  <c r="M54" i="9"/>
  <c r="N54" i="9" s="1"/>
  <c r="L93" i="9"/>
  <c r="J93" i="9"/>
  <c r="K93" i="9" s="1"/>
  <c r="G93" i="9"/>
  <c r="O93" i="9" s="1"/>
  <c r="J256" i="9"/>
  <c r="K256" i="9" s="1"/>
  <c r="G255" i="9"/>
  <c r="O255" i="9" s="1"/>
  <c r="G254" i="9"/>
  <c r="O254" i="9" s="1"/>
  <c r="G253" i="9"/>
  <c r="O253" i="9" s="1"/>
  <c r="J252" i="9"/>
  <c r="K252" i="9" s="1"/>
  <c r="G251" i="9"/>
  <c r="O251" i="9" s="1"/>
  <c r="G250" i="9"/>
  <c r="O250" i="9" s="1"/>
  <c r="G249" i="9"/>
  <c r="M249" i="9" s="1"/>
  <c r="N249" i="9" s="1"/>
  <c r="L248" i="9"/>
  <c r="F247" i="9"/>
  <c r="J245" i="9"/>
  <c r="K245" i="9" s="1"/>
  <c r="G244" i="9"/>
  <c r="O244" i="9" s="1"/>
  <c r="G243" i="9"/>
  <c r="O243" i="9" s="1"/>
  <c r="J242" i="9"/>
  <c r="K242" i="9" s="1"/>
  <c r="G241" i="9"/>
  <c r="M241" i="9" s="1"/>
  <c r="N241" i="9" s="1"/>
  <c r="G240" i="9"/>
  <c r="O240" i="9" s="1"/>
  <c r="G239" i="9"/>
  <c r="M239" i="9" s="1"/>
  <c r="N239" i="9" s="1"/>
  <c r="G238" i="9"/>
  <c r="M238" i="9" s="1"/>
  <c r="N238" i="9" s="1"/>
  <c r="G237" i="9"/>
  <c r="O237" i="9" s="1"/>
  <c r="G234" i="9"/>
  <c r="M234" i="9" s="1"/>
  <c r="N234" i="9" s="1"/>
  <c r="G233" i="9"/>
  <c r="O233" i="9" s="1"/>
  <c r="L232" i="9"/>
  <c r="G231" i="9"/>
  <c r="O231" i="9" s="1"/>
  <c r="G230" i="9"/>
  <c r="O230" i="9" s="1"/>
  <c r="G229" i="9"/>
  <c r="O229" i="9" s="1"/>
  <c r="G228" i="9"/>
  <c r="M228" i="9" s="1"/>
  <c r="N228" i="9" s="1"/>
  <c r="G227" i="9"/>
  <c r="G226" i="9"/>
  <c r="G201" i="9"/>
  <c r="O201" i="9" s="1"/>
  <c r="G200" i="9"/>
  <c r="O200" i="9" s="1"/>
  <c r="G199" i="9"/>
  <c r="G198" i="9"/>
  <c r="O198" i="9" s="1"/>
  <c r="G197" i="9"/>
  <c r="O197" i="9" s="1"/>
  <c r="G196" i="9"/>
  <c r="O196" i="9" s="1"/>
  <c r="L195" i="9"/>
  <c r="G194" i="9"/>
  <c r="M194" i="9" s="1"/>
  <c r="N194" i="9" s="1"/>
  <c r="G193" i="9"/>
  <c r="O193" i="9" s="1"/>
  <c r="G190" i="9"/>
  <c r="O190" i="9" s="1"/>
  <c r="G189" i="9"/>
  <c r="O189" i="9" s="1"/>
  <c r="G188" i="9"/>
  <c r="O188" i="9" s="1"/>
  <c r="G187" i="9"/>
  <c r="O187" i="9" s="1"/>
  <c r="J186" i="9"/>
  <c r="K186" i="9" s="1"/>
  <c r="L185" i="9"/>
  <c r="G184" i="9"/>
  <c r="M184" i="9" s="1"/>
  <c r="N184" i="9" s="1"/>
  <c r="G183" i="9"/>
  <c r="M183" i="9" s="1"/>
  <c r="N183" i="9" s="1"/>
  <c r="G182" i="9"/>
  <c r="L157" i="9"/>
  <c r="L156" i="9"/>
  <c r="G155" i="9"/>
  <c r="J154" i="9"/>
  <c r="K154" i="9" s="1"/>
  <c r="L153" i="9"/>
  <c r="L152" i="9"/>
  <c r="J151" i="9"/>
  <c r="K151" i="9" s="1"/>
  <c r="J150" i="9"/>
  <c r="K150" i="9" s="1"/>
  <c r="L149" i="9"/>
  <c r="L146" i="9"/>
  <c r="L145" i="9"/>
  <c r="J144" i="9"/>
  <c r="K144" i="9" s="1"/>
  <c r="G143" i="9"/>
  <c r="J142" i="9"/>
  <c r="K142" i="9" s="1"/>
  <c r="L141" i="9"/>
  <c r="G140" i="9"/>
  <c r="L139" i="9"/>
  <c r="L138" i="9"/>
  <c r="L135" i="9"/>
  <c r="L134" i="9"/>
  <c r="G133" i="9"/>
  <c r="J132" i="9"/>
  <c r="K132" i="9" s="1"/>
  <c r="J131" i="9"/>
  <c r="K131" i="9" s="1"/>
  <c r="L130" i="9"/>
  <c r="G129" i="9"/>
  <c r="L128" i="9"/>
  <c r="L127" i="9"/>
  <c r="F126" i="9"/>
  <c r="F124" i="9"/>
  <c r="F123" i="9"/>
  <c r="C124" i="9"/>
  <c r="G122" i="9"/>
  <c r="J121" i="9"/>
  <c r="K121" i="9" s="1"/>
  <c r="J120" i="9"/>
  <c r="K120" i="9" s="1"/>
  <c r="L119" i="9"/>
  <c r="J118" i="9"/>
  <c r="K118" i="9" s="1"/>
  <c r="G117" i="9"/>
  <c r="L116" i="9"/>
  <c r="J115" i="9"/>
  <c r="K115" i="9" s="1"/>
  <c r="G114" i="9"/>
  <c r="C123" i="9"/>
  <c r="G111" i="9"/>
  <c r="L110" i="9"/>
  <c r="J109" i="9"/>
  <c r="K109" i="9" s="1"/>
  <c r="G108" i="9"/>
  <c r="G107" i="9"/>
  <c r="L106" i="9"/>
  <c r="J105" i="9"/>
  <c r="K105" i="9" s="1"/>
  <c r="J104" i="9"/>
  <c r="K104" i="9" s="1"/>
  <c r="G103" i="9"/>
  <c r="G179" i="9"/>
  <c r="M179" i="9" s="1"/>
  <c r="N179" i="9" s="1"/>
  <c r="G178" i="9"/>
  <c r="O178" i="9" s="1"/>
  <c r="G177" i="9"/>
  <c r="M177" i="9" s="1"/>
  <c r="N177" i="9" s="1"/>
  <c r="G176" i="9"/>
  <c r="G175" i="9"/>
  <c r="O175" i="9" s="1"/>
  <c r="J174" i="9"/>
  <c r="K174" i="9" s="1"/>
  <c r="G173" i="9"/>
  <c r="O173" i="9" s="1"/>
  <c r="L172" i="9"/>
  <c r="G171" i="9"/>
  <c r="O171" i="9" s="1"/>
  <c r="L168" i="9"/>
  <c r="G167" i="9"/>
  <c r="L166" i="9"/>
  <c r="J165" i="9"/>
  <c r="K165" i="9" s="1"/>
  <c r="J164" i="9"/>
  <c r="K164" i="9" s="1"/>
  <c r="J163" i="9"/>
  <c r="K163" i="9" s="1"/>
  <c r="L162" i="9"/>
  <c r="L161" i="9"/>
  <c r="G160" i="9"/>
  <c r="M267" i="9"/>
  <c r="N267" i="9" s="1"/>
  <c r="J267" i="9"/>
  <c r="K267" i="9" s="1"/>
  <c r="O266" i="9"/>
  <c r="J266" i="9"/>
  <c r="K266" i="9" s="1"/>
  <c r="O265" i="9"/>
  <c r="J265" i="9"/>
  <c r="K265" i="9" s="1"/>
  <c r="O264" i="9"/>
  <c r="J264" i="9"/>
  <c r="K264" i="9" s="1"/>
  <c r="O263" i="9"/>
  <c r="L263" i="9"/>
  <c r="M262" i="9"/>
  <c r="N262" i="9" s="1"/>
  <c r="J262" i="9"/>
  <c r="K262" i="9" s="1"/>
  <c r="L261" i="9"/>
  <c r="M261" i="9"/>
  <c r="N261" i="9" s="1"/>
  <c r="M260" i="9"/>
  <c r="N260" i="9" s="1"/>
  <c r="L260" i="9"/>
  <c r="L251" i="9" l="1"/>
  <c r="O238" i="9"/>
  <c r="J254" i="9"/>
  <c r="K254" i="9" s="1"/>
  <c r="G245" i="9"/>
  <c r="O245" i="9" s="1"/>
  <c r="L253" i="9"/>
  <c r="G232" i="9"/>
  <c r="O232" i="9" s="1"/>
  <c r="L245" i="9"/>
  <c r="L252" i="9"/>
  <c r="G252" i="9"/>
  <c r="G248" i="9"/>
  <c r="O248" i="9" s="1"/>
  <c r="M250" i="9"/>
  <c r="N250" i="9" s="1"/>
  <c r="M251" i="9"/>
  <c r="N251" i="9" s="1"/>
  <c r="M93" i="9"/>
  <c r="N93" i="9" s="1"/>
  <c r="L244" i="9"/>
  <c r="J253" i="9"/>
  <c r="K253" i="9" s="1"/>
  <c r="M253" i="9"/>
  <c r="N253" i="9" s="1"/>
  <c r="J238" i="9"/>
  <c r="K238" i="9" s="1"/>
  <c r="O241" i="9"/>
  <c r="J249" i="9"/>
  <c r="K249" i="9" s="1"/>
  <c r="L255" i="9"/>
  <c r="M254" i="9"/>
  <c r="N254" i="9" s="1"/>
  <c r="M243" i="9"/>
  <c r="N243" i="9" s="1"/>
  <c r="G256" i="9"/>
  <c r="J255" i="9"/>
  <c r="K255" i="9" s="1"/>
  <c r="J248" i="9"/>
  <c r="K248" i="9" s="1"/>
  <c r="J243" i="9"/>
  <c r="K243" i="9" s="1"/>
  <c r="J250" i="9"/>
  <c r="K250" i="9" s="1"/>
  <c r="L256" i="9"/>
  <c r="M255" i="9"/>
  <c r="N255" i="9" s="1"/>
  <c r="O228" i="9"/>
  <c r="L254" i="9"/>
  <c r="L237" i="9"/>
  <c r="J251" i="9"/>
  <c r="K251" i="9" s="1"/>
  <c r="L249" i="9"/>
  <c r="G242" i="9"/>
  <c r="O249" i="9"/>
  <c r="M230" i="9"/>
  <c r="N230" i="9" s="1"/>
  <c r="L241" i="9"/>
  <c r="L250" i="9"/>
  <c r="J234" i="9"/>
  <c r="K234" i="9" s="1"/>
  <c r="L231" i="9"/>
  <c r="J244" i="9"/>
  <c r="K244" i="9" s="1"/>
  <c r="L242" i="9"/>
  <c r="O239" i="9"/>
  <c r="M240" i="9"/>
  <c r="N240" i="9" s="1"/>
  <c r="J237" i="9"/>
  <c r="K237" i="9" s="1"/>
  <c r="L243" i="9"/>
  <c r="J239" i="9"/>
  <c r="K239" i="9" s="1"/>
  <c r="M244" i="9"/>
  <c r="N244" i="9" s="1"/>
  <c r="J226" i="9"/>
  <c r="K226" i="9" s="1"/>
  <c r="J240" i="9"/>
  <c r="K240" i="9" s="1"/>
  <c r="L238" i="9"/>
  <c r="M237" i="9"/>
  <c r="N237" i="9" s="1"/>
  <c r="M245" i="9"/>
  <c r="N245" i="9" s="1"/>
  <c r="J228" i="9"/>
  <c r="K228" i="9" s="1"/>
  <c r="O234" i="9"/>
  <c r="J241" i="9"/>
  <c r="K241" i="9" s="1"/>
  <c r="L239" i="9"/>
  <c r="J232" i="9"/>
  <c r="K232" i="9" s="1"/>
  <c r="L240" i="9"/>
  <c r="M226" i="9"/>
  <c r="N226" i="9" s="1"/>
  <c r="O226" i="9"/>
  <c r="M227" i="9"/>
  <c r="N227" i="9" s="1"/>
  <c r="O227" i="9"/>
  <c r="L229" i="9"/>
  <c r="J233" i="9"/>
  <c r="K233" i="9" s="1"/>
  <c r="L230" i="9"/>
  <c r="M229" i="9"/>
  <c r="N229" i="9" s="1"/>
  <c r="J227" i="9"/>
  <c r="K227" i="9" s="1"/>
  <c r="M231" i="9"/>
  <c r="N231" i="9" s="1"/>
  <c r="L233" i="9"/>
  <c r="J229" i="9"/>
  <c r="K229" i="9" s="1"/>
  <c r="L226" i="9"/>
  <c r="L234" i="9"/>
  <c r="M233" i="9"/>
  <c r="N233" i="9" s="1"/>
  <c r="J230" i="9"/>
  <c r="K230" i="9" s="1"/>
  <c r="L227" i="9"/>
  <c r="J199" i="9"/>
  <c r="K199" i="9" s="1"/>
  <c r="J231" i="9"/>
  <c r="K231" i="9" s="1"/>
  <c r="L228" i="9"/>
  <c r="M187" i="9"/>
  <c r="N187" i="9" s="1"/>
  <c r="J182" i="9"/>
  <c r="K182" i="9" s="1"/>
  <c r="L198" i="9"/>
  <c r="J188" i="9"/>
  <c r="K188" i="9" s="1"/>
  <c r="M193" i="9"/>
  <c r="N193" i="9" s="1"/>
  <c r="M196" i="9"/>
  <c r="N196" i="9" s="1"/>
  <c r="L197" i="9"/>
  <c r="M197" i="9"/>
  <c r="N197" i="9" s="1"/>
  <c r="J196" i="9"/>
  <c r="K196" i="9" s="1"/>
  <c r="O199" i="9"/>
  <c r="M199" i="9"/>
  <c r="N199" i="9" s="1"/>
  <c r="O194" i="9"/>
  <c r="J200" i="9"/>
  <c r="K200" i="9" s="1"/>
  <c r="G145" i="9"/>
  <c r="O145" i="9" s="1"/>
  <c r="L186" i="9"/>
  <c r="G195" i="9"/>
  <c r="J193" i="9"/>
  <c r="K193" i="9" s="1"/>
  <c r="J201" i="9"/>
  <c r="K201" i="9" s="1"/>
  <c r="L199" i="9"/>
  <c r="M198" i="9"/>
  <c r="N198" i="9" s="1"/>
  <c r="L143" i="9"/>
  <c r="L187" i="9"/>
  <c r="J194" i="9"/>
  <c r="K194" i="9" s="1"/>
  <c r="L200" i="9"/>
  <c r="L188" i="9"/>
  <c r="J195" i="9"/>
  <c r="K195" i="9" s="1"/>
  <c r="L193" i="9"/>
  <c r="L201" i="9"/>
  <c r="M200" i="9"/>
  <c r="N200" i="9" s="1"/>
  <c r="J153" i="9"/>
  <c r="K153" i="9" s="1"/>
  <c r="L194" i="9"/>
  <c r="M201" i="9"/>
  <c r="N201" i="9" s="1"/>
  <c r="L150" i="9"/>
  <c r="J197" i="9"/>
  <c r="K197" i="9" s="1"/>
  <c r="J198" i="9"/>
  <c r="K198" i="9" s="1"/>
  <c r="L196" i="9"/>
  <c r="O182" i="9"/>
  <c r="M182" i="9"/>
  <c r="N182" i="9" s="1"/>
  <c r="G157" i="9"/>
  <c r="G153" i="9"/>
  <c r="O153" i="9" s="1"/>
  <c r="L151" i="9"/>
  <c r="G185" i="9"/>
  <c r="J183" i="9"/>
  <c r="K183" i="9" s="1"/>
  <c r="L189" i="9"/>
  <c r="M188" i="9"/>
  <c r="N188" i="9" s="1"/>
  <c r="G152" i="9"/>
  <c r="O152" i="9" s="1"/>
  <c r="J184" i="9"/>
  <c r="K184" i="9" s="1"/>
  <c r="L182" i="9"/>
  <c r="L190" i="9"/>
  <c r="M189" i="9"/>
  <c r="N189" i="9" s="1"/>
  <c r="O183" i="9"/>
  <c r="G151" i="9"/>
  <c r="O151" i="9" s="1"/>
  <c r="G186" i="9"/>
  <c r="J185" i="9"/>
  <c r="K185" i="9" s="1"/>
  <c r="L183" i="9"/>
  <c r="M190" i="9"/>
  <c r="N190" i="9" s="1"/>
  <c r="J189" i="9"/>
  <c r="K189" i="9" s="1"/>
  <c r="O184" i="9"/>
  <c r="G149" i="9"/>
  <c r="L184" i="9"/>
  <c r="J156" i="9"/>
  <c r="K156" i="9" s="1"/>
  <c r="J190" i="9"/>
  <c r="K190" i="9" s="1"/>
  <c r="J143" i="9"/>
  <c r="K143" i="9" s="1"/>
  <c r="J152" i="9"/>
  <c r="K152" i="9" s="1"/>
  <c r="J187" i="9"/>
  <c r="K187" i="9" s="1"/>
  <c r="M155" i="9"/>
  <c r="N155" i="9" s="1"/>
  <c r="O155" i="9"/>
  <c r="G146" i="9"/>
  <c r="O146" i="9" s="1"/>
  <c r="L144" i="9"/>
  <c r="G144" i="9"/>
  <c r="O144" i="9" s="1"/>
  <c r="G150" i="9"/>
  <c r="J155" i="9"/>
  <c r="K155" i="9" s="1"/>
  <c r="G138" i="9"/>
  <c r="O138" i="9" s="1"/>
  <c r="L154" i="9"/>
  <c r="G134" i="9"/>
  <c r="O134" i="9" s="1"/>
  <c r="J138" i="9"/>
  <c r="K138" i="9" s="1"/>
  <c r="G156" i="9"/>
  <c r="J149" i="9"/>
  <c r="K149" i="9" s="1"/>
  <c r="J157" i="9"/>
  <c r="K157" i="9" s="1"/>
  <c r="L155" i="9"/>
  <c r="J146" i="9"/>
  <c r="K146" i="9" s="1"/>
  <c r="J133" i="9"/>
  <c r="K133" i="9" s="1"/>
  <c r="J167" i="9"/>
  <c r="K167" i="9" s="1"/>
  <c r="L133" i="9"/>
  <c r="J145" i="9"/>
  <c r="K145" i="9" s="1"/>
  <c r="G154" i="9"/>
  <c r="O143" i="9"/>
  <c r="M143" i="9"/>
  <c r="N143" i="9" s="1"/>
  <c r="M140" i="9"/>
  <c r="N140" i="9" s="1"/>
  <c r="O140" i="9"/>
  <c r="G139" i="9"/>
  <c r="L142" i="9"/>
  <c r="J139" i="9"/>
  <c r="K139" i="9" s="1"/>
  <c r="M144" i="9"/>
  <c r="N144" i="9" s="1"/>
  <c r="J134" i="9"/>
  <c r="K134" i="9" s="1"/>
  <c r="J140" i="9"/>
  <c r="K140" i="9" s="1"/>
  <c r="G128" i="9"/>
  <c r="M128" i="9" s="1"/>
  <c r="N128" i="9" s="1"/>
  <c r="G121" i="9"/>
  <c r="O121" i="9" s="1"/>
  <c r="L131" i="9"/>
  <c r="G142" i="9"/>
  <c r="J141" i="9"/>
  <c r="K141" i="9" s="1"/>
  <c r="L104" i="9"/>
  <c r="G120" i="9"/>
  <c r="O120" i="9" s="1"/>
  <c r="L132" i="9"/>
  <c r="G141" i="9"/>
  <c r="L140" i="9"/>
  <c r="J122" i="9"/>
  <c r="K122" i="9" s="1"/>
  <c r="M129" i="9"/>
  <c r="N129" i="9" s="1"/>
  <c r="O129" i="9"/>
  <c r="O133" i="9"/>
  <c r="M133" i="9"/>
  <c r="N133" i="9" s="1"/>
  <c r="G135" i="9"/>
  <c r="G127" i="9"/>
  <c r="J127" i="9"/>
  <c r="K127" i="9" s="1"/>
  <c r="J135" i="9"/>
  <c r="K135" i="9" s="1"/>
  <c r="J108" i="9"/>
  <c r="K108" i="9" s="1"/>
  <c r="G119" i="9"/>
  <c r="O119" i="9" s="1"/>
  <c r="L114" i="9"/>
  <c r="J128" i="9"/>
  <c r="K128" i="9" s="1"/>
  <c r="G132" i="9"/>
  <c r="J129" i="9"/>
  <c r="K129" i="9" s="1"/>
  <c r="J111" i="9"/>
  <c r="K111" i="9" s="1"/>
  <c r="L115" i="9"/>
  <c r="J114" i="9"/>
  <c r="K114" i="9" s="1"/>
  <c r="L120" i="9"/>
  <c r="G131" i="9"/>
  <c r="J130" i="9"/>
  <c r="K130" i="9" s="1"/>
  <c r="G115" i="9"/>
  <c r="M115" i="9" s="1"/>
  <c r="N115" i="9" s="1"/>
  <c r="M264" i="9"/>
  <c r="N264" i="9" s="1"/>
  <c r="L108" i="9"/>
  <c r="L121" i="9"/>
  <c r="G130" i="9"/>
  <c r="L129" i="9"/>
  <c r="J116" i="9"/>
  <c r="K116" i="9" s="1"/>
  <c r="L122" i="9"/>
  <c r="O117" i="9"/>
  <c r="M117" i="9"/>
  <c r="N117" i="9" s="1"/>
  <c r="M114" i="9"/>
  <c r="N114" i="9" s="1"/>
  <c r="O114" i="9"/>
  <c r="M122" i="9"/>
  <c r="N122" i="9" s="1"/>
  <c r="O122" i="9"/>
  <c r="G116" i="9"/>
  <c r="J119" i="9"/>
  <c r="K119" i="9" s="1"/>
  <c r="L117" i="9"/>
  <c r="G104" i="9"/>
  <c r="M104" i="9" s="1"/>
  <c r="N104" i="9" s="1"/>
  <c r="J103" i="9"/>
  <c r="K103" i="9" s="1"/>
  <c r="L118" i="9"/>
  <c r="J166" i="9"/>
  <c r="K166" i="9" s="1"/>
  <c r="J107" i="9"/>
  <c r="K107" i="9" s="1"/>
  <c r="G109" i="9"/>
  <c r="O109" i="9" s="1"/>
  <c r="L105" i="9"/>
  <c r="G118" i="9"/>
  <c r="J117" i="9"/>
  <c r="K117" i="9" s="1"/>
  <c r="G105" i="9"/>
  <c r="M105" i="9" s="1"/>
  <c r="N105" i="9" s="1"/>
  <c r="M107" i="9"/>
  <c r="N107" i="9" s="1"/>
  <c r="O107" i="9"/>
  <c r="O108" i="9"/>
  <c r="M108" i="9"/>
  <c r="N108" i="9" s="1"/>
  <c r="O111" i="9"/>
  <c r="M111" i="9"/>
  <c r="N111" i="9" s="1"/>
  <c r="O103" i="9"/>
  <c r="M103" i="9"/>
  <c r="N103" i="9" s="1"/>
  <c r="G172" i="9"/>
  <c r="O172" i="9" s="1"/>
  <c r="J176" i="9"/>
  <c r="K176" i="9" s="1"/>
  <c r="G110" i="9"/>
  <c r="J110" i="9"/>
  <c r="K110" i="9" s="1"/>
  <c r="L107" i="9"/>
  <c r="O177" i="9"/>
  <c r="L173" i="9"/>
  <c r="L109" i="9"/>
  <c r="G168" i="9"/>
  <c r="O168" i="9" s="1"/>
  <c r="L174" i="9"/>
  <c r="J177" i="9"/>
  <c r="K177" i="9" s="1"/>
  <c r="M171" i="9"/>
  <c r="N171" i="9" s="1"/>
  <c r="G106" i="9"/>
  <c r="J106" i="9"/>
  <c r="K106" i="9" s="1"/>
  <c r="L103" i="9"/>
  <c r="L111" i="9"/>
  <c r="O176" i="9"/>
  <c r="M176" i="9"/>
  <c r="N176" i="9" s="1"/>
  <c r="M178" i="9"/>
  <c r="N178" i="9" s="1"/>
  <c r="J178" i="9"/>
  <c r="K178" i="9" s="1"/>
  <c r="L175" i="9"/>
  <c r="O179" i="9"/>
  <c r="L163" i="9"/>
  <c r="G174" i="9"/>
  <c r="J171" i="9"/>
  <c r="K171" i="9" s="1"/>
  <c r="J179" i="9"/>
  <c r="K179" i="9" s="1"/>
  <c r="L176" i="9"/>
  <c r="M173" i="9"/>
  <c r="N173" i="9" s="1"/>
  <c r="G162" i="9"/>
  <c r="J172" i="9"/>
  <c r="K172" i="9" s="1"/>
  <c r="L177" i="9"/>
  <c r="G166" i="9"/>
  <c r="O166" i="9" s="1"/>
  <c r="J173" i="9"/>
  <c r="K173" i="9" s="1"/>
  <c r="L178" i="9"/>
  <c r="M175" i="9"/>
  <c r="N175" i="9" s="1"/>
  <c r="G163" i="9"/>
  <c r="G165" i="9"/>
  <c r="O165" i="9" s="1"/>
  <c r="L171" i="9"/>
  <c r="L179" i="9"/>
  <c r="L264" i="9"/>
  <c r="J175" i="9"/>
  <c r="K175" i="9" s="1"/>
  <c r="O160" i="9"/>
  <c r="M160" i="9"/>
  <c r="N160" i="9" s="1"/>
  <c r="O167" i="9"/>
  <c r="M167" i="9"/>
  <c r="N167" i="9" s="1"/>
  <c r="L164" i="9"/>
  <c r="G164" i="9"/>
  <c r="J160" i="9"/>
  <c r="K160" i="9" s="1"/>
  <c r="J168" i="9"/>
  <c r="K168" i="9" s="1"/>
  <c r="G161" i="9"/>
  <c r="J161" i="9"/>
  <c r="K161" i="9" s="1"/>
  <c r="L167" i="9"/>
  <c r="L165" i="9"/>
  <c r="L262" i="9"/>
  <c r="J162" i="9"/>
  <c r="K162" i="9" s="1"/>
  <c r="L160" i="9"/>
  <c r="M263" i="9"/>
  <c r="N263" i="9" s="1"/>
  <c r="M265" i="9"/>
  <c r="N265" i="9" s="1"/>
  <c r="O260" i="9"/>
  <c r="J261" i="9"/>
  <c r="K261" i="9" s="1"/>
  <c r="O267" i="9"/>
  <c r="J260" i="9"/>
  <c r="K260" i="9" s="1"/>
  <c r="J263" i="9"/>
  <c r="K263" i="9" s="1"/>
  <c r="L265" i="9"/>
  <c r="M266" i="9"/>
  <c r="N266" i="9" s="1"/>
  <c r="L266" i="9"/>
  <c r="O261" i="9"/>
  <c r="L267" i="9"/>
  <c r="O262" i="9"/>
  <c r="M232" i="9" l="1"/>
  <c r="N232" i="9" s="1"/>
  <c r="M248" i="9"/>
  <c r="N248" i="9" s="1"/>
  <c r="O252" i="9"/>
  <c r="M252" i="9"/>
  <c r="N252" i="9" s="1"/>
  <c r="M242" i="9"/>
  <c r="N242" i="9" s="1"/>
  <c r="O242" i="9"/>
  <c r="M256" i="9"/>
  <c r="N256" i="9" s="1"/>
  <c r="O256" i="9"/>
  <c r="O115" i="9"/>
  <c r="M152" i="9"/>
  <c r="N152" i="9" s="1"/>
  <c r="O128" i="9"/>
  <c r="M195" i="9"/>
  <c r="N195" i="9" s="1"/>
  <c r="O195" i="9"/>
  <c r="M120" i="9"/>
  <c r="N120" i="9" s="1"/>
  <c r="M145" i="9"/>
  <c r="N145" i="9" s="1"/>
  <c r="M185" i="9"/>
  <c r="N185" i="9" s="1"/>
  <c r="O185" i="9"/>
  <c r="O157" i="9"/>
  <c r="M157" i="9"/>
  <c r="N157" i="9" s="1"/>
  <c r="M146" i="9"/>
  <c r="N146" i="9" s="1"/>
  <c r="O149" i="9"/>
  <c r="M149" i="9"/>
  <c r="N149" i="9" s="1"/>
  <c r="M138" i="9"/>
  <c r="N138" i="9" s="1"/>
  <c r="M119" i="9"/>
  <c r="N119" i="9" s="1"/>
  <c r="M151" i="9"/>
  <c r="N151" i="9" s="1"/>
  <c r="M153" i="9"/>
  <c r="N153" i="9" s="1"/>
  <c r="M186" i="9"/>
  <c r="N186" i="9" s="1"/>
  <c r="O186" i="9"/>
  <c r="M121" i="9"/>
  <c r="N121" i="9" s="1"/>
  <c r="M156" i="9"/>
  <c r="N156" i="9" s="1"/>
  <c r="O156" i="9"/>
  <c r="M150" i="9"/>
  <c r="N150" i="9" s="1"/>
  <c r="O150" i="9"/>
  <c r="M134" i="9"/>
  <c r="N134" i="9" s="1"/>
  <c r="O154" i="9"/>
  <c r="M154" i="9"/>
  <c r="N154" i="9" s="1"/>
  <c r="O105" i="9"/>
  <c r="O141" i="9"/>
  <c r="M141" i="9"/>
  <c r="N141" i="9" s="1"/>
  <c r="M172" i="9"/>
  <c r="N172" i="9" s="1"/>
  <c r="M139" i="9"/>
  <c r="N139" i="9" s="1"/>
  <c r="O139" i="9"/>
  <c r="M142" i="9"/>
  <c r="N142" i="9" s="1"/>
  <c r="O142" i="9"/>
  <c r="O104" i="9"/>
  <c r="O132" i="9"/>
  <c r="M132" i="9"/>
  <c r="N132" i="9" s="1"/>
  <c r="M166" i="9"/>
  <c r="N166" i="9" s="1"/>
  <c r="M130" i="9"/>
  <c r="N130" i="9" s="1"/>
  <c r="O130" i="9"/>
  <c r="O127" i="9"/>
  <c r="M127" i="9"/>
  <c r="N127" i="9" s="1"/>
  <c r="O135" i="9"/>
  <c r="M135" i="9"/>
  <c r="N135" i="9" s="1"/>
  <c r="M131" i="9"/>
  <c r="N131" i="9" s="1"/>
  <c r="O131" i="9"/>
  <c r="M109" i="9"/>
  <c r="N109" i="9" s="1"/>
  <c r="O116" i="9"/>
  <c r="M116" i="9"/>
  <c r="N116" i="9" s="1"/>
  <c r="M168" i="9"/>
  <c r="N168" i="9" s="1"/>
  <c r="O118" i="9"/>
  <c r="M118" i="9"/>
  <c r="N118" i="9" s="1"/>
  <c r="O106" i="9"/>
  <c r="M106" i="9"/>
  <c r="N106" i="9" s="1"/>
  <c r="O110" i="9"/>
  <c r="M110" i="9"/>
  <c r="N110" i="9" s="1"/>
  <c r="M162" i="9"/>
  <c r="N162" i="9" s="1"/>
  <c r="O162" i="9"/>
  <c r="M165" i="9"/>
  <c r="N165" i="9" s="1"/>
  <c r="O163" i="9"/>
  <c r="M163" i="9"/>
  <c r="N163" i="9" s="1"/>
  <c r="O174" i="9"/>
  <c r="M174" i="9"/>
  <c r="N174" i="9" s="1"/>
  <c r="M164" i="9"/>
  <c r="N164" i="9" s="1"/>
  <c r="O164" i="9"/>
  <c r="M161" i="9"/>
  <c r="N161" i="9" s="1"/>
  <c r="O161" i="9"/>
  <c r="O259" i="9" l="1"/>
  <c r="M259" i="9"/>
  <c r="N259" i="9" s="1"/>
  <c r="L259" i="9"/>
  <c r="J259" i="9"/>
  <c r="K259" i="9" s="1"/>
  <c r="L49" i="9"/>
  <c r="J49" i="9"/>
  <c r="K49" i="9" s="1"/>
  <c r="G49" i="9"/>
  <c r="O49" i="9" s="1"/>
  <c r="M49" i="9" l="1"/>
  <c r="N49" i="9" s="1"/>
  <c r="O39" i="9"/>
  <c r="N39" i="9"/>
  <c r="M39" i="9"/>
  <c r="O37" i="9"/>
  <c r="N37" i="9"/>
  <c r="M37" i="9"/>
  <c r="O36" i="9"/>
  <c r="N36" i="9"/>
  <c r="M36" i="9"/>
  <c r="O35" i="9"/>
  <c r="N35" i="9"/>
  <c r="M35" i="9"/>
  <c r="O34" i="9"/>
  <c r="N34" i="9"/>
  <c r="M34" i="9"/>
  <c r="O33" i="9"/>
  <c r="N33" i="9"/>
  <c r="M33" i="9"/>
  <c r="O32" i="9"/>
  <c r="N32" i="9"/>
  <c r="M32" i="9"/>
  <c r="O31" i="9"/>
  <c r="N31" i="9"/>
  <c r="M31" i="9"/>
  <c r="C39" i="9"/>
  <c r="C37" i="9"/>
  <c r="C36" i="9"/>
  <c r="C35" i="9"/>
  <c r="C34" i="9"/>
  <c r="C33" i="9"/>
  <c r="C32" i="9"/>
  <c r="C31" i="9"/>
  <c r="L24" i="9"/>
  <c r="K24" i="9"/>
  <c r="J24" i="9"/>
  <c r="L22" i="9"/>
  <c r="K22" i="9"/>
  <c r="J22" i="9"/>
  <c r="L21" i="9"/>
  <c r="K21" i="9"/>
  <c r="J21" i="9"/>
  <c r="L20" i="9"/>
  <c r="K20" i="9"/>
  <c r="J20" i="9"/>
  <c r="L19" i="9"/>
  <c r="K19" i="9"/>
  <c r="J19" i="9"/>
  <c r="L18" i="9"/>
  <c r="K18" i="9"/>
  <c r="J18" i="9"/>
  <c r="L17" i="9"/>
  <c r="K17" i="9"/>
  <c r="J17" i="9"/>
  <c r="L16" i="9"/>
  <c r="K16" i="9"/>
  <c r="J16" i="9"/>
  <c r="L77" i="9" l="1"/>
  <c r="J77" i="9"/>
  <c r="K77" i="9" s="1"/>
  <c r="G77" i="9"/>
  <c r="O77" i="9" s="1"/>
  <c r="F84" i="9"/>
  <c r="J258" i="9"/>
  <c r="K258" i="9" s="1"/>
  <c r="J257" i="9"/>
  <c r="K257" i="9" s="1"/>
  <c r="C16" i="9"/>
  <c r="F246" i="9"/>
  <c r="J246" i="9" s="1"/>
  <c r="K246" i="9" s="1"/>
  <c r="F235" i="9"/>
  <c r="L247" i="9"/>
  <c r="F236" i="9"/>
  <c r="J236" i="9" s="1"/>
  <c r="K236" i="9" s="1"/>
  <c r="C258" i="9"/>
  <c r="C257" i="9"/>
  <c r="C247" i="9"/>
  <c r="C246" i="9"/>
  <c r="C236" i="9"/>
  <c r="C235" i="9"/>
  <c r="F225" i="9"/>
  <c r="G225" i="9" s="1"/>
  <c r="M225" i="9" s="1"/>
  <c r="N225" i="9" s="1"/>
  <c r="F224" i="9"/>
  <c r="G224" i="9" s="1"/>
  <c r="M224" i="9" s="1"/>
  <c r="N224" i="9" s="1"/>
  <c r="I33" i="2"/>
  <c r="I32" i="2"/>
  <c r="F192" i="9"/>
  <c r="F191" i="9"/>
  <c r="F181" i="9"/>
  <c r="F180" i="9"/>
  <c r="F170" i="9"/>
  <c r="J170" i="9" s="1"/>
  <c r="K170" i="9" s="1"/>
  <c r="F169" i="9"/>
  <c r="L169" i="9" s="1"/>
  <c r="F159" i="9"/>
  <c r="L159" i="9" s="1"/>
  <c r="F158" i="9"/>
  <c r="L158" i="9" s="1"/>
  <c r="C225" i="9"/>
  <c r="C224" i="9"/>
  <c r="C203" i="9"/>
  <c r="C202" i="9"/>
  <c r="C192" i="9"/>
  <c r="C191" i="9"/>
  <c r="C181" i="9"/>
  <c r="C180" i="9"/>
  <c r="C170" i="9"/>
  <c r="C169" i="9"/>
  <c r="C159" i="9"/>
  <c r="C158" i="9"/>
  <c r="I31" i="2"/>
  <c r="I28" i="2"/>
  <c r="I27" i="2"/>
  <c r="I26" i="2"/>
  <c r="I25" i="2"/>
  <c r="F148" i="9"/>
  <c r="G148" i="9" s="1"/>
  <c r="M148" i="9" s="1"/>
  <c r="N148" i="9" s="1"/>
  <c r="F147" i="9"/>
  <c r="G147" i="9" s="1"/>
  <c r="F136" i="9"/>
  <c r="G136" i="9" s="1"/>
  <c r="O136" i="9" s="1"/>
  <c r="F125" i="9"/>
  <c r="L125" i="9" s="1"/>
  <c r="F137" i="9"/>
  <c r="L137" i="9" s="1"/>
  <c r="G126" i="9"/>
  <c r="G124" i="9"/>
  <c r="G123" i="9"/>
  <c r="M123" i="9" s="1"/>
  <c r="N123" i="9" s="1"/>
  <c r="J113" i="9"/>
  <c r="K113" i="9" s="1"/>
  <c r="L112" i="9"/>
  <c r="L235" i="9" l="1"/>
  <c r="J235" i="9"/>
  <c r="L191" i="9"/>
  <c r="J191" i="9"/>
  <c r="K191" i="9" s="1"/>
  <c r="L180" i="9"/>
  <c r="J180" i="9"/>
  <c r="K180" i="9" s="1"/>
  <c r="L192" i="9"/>
  <c r="J192" i="9"/>
  <c r="K192" i="9" s="1"/>
  <c r="J181" i="9"/>
  <c r="K181" i="9" s="1"/>
  <c r="L181" i="9"/>
  <c r="M77" i="9"/>
  <c r="N77" i="9" s="1"/>
  <c r="L258" i="9"/>
  <c r="O224" i="9"/>
  <c r="J158" i="9"/>
  <c r="K158" i="9" s="1"/>
  <c r="J123" i="9"/>
  <c r="K123" i="9" s="1"/>
  <c r="O258" i="9"/>
  <c r="G169" i="9"/>
  <c r="M169" i="9" s="1"/>
  <c r="N169" i="9" s="1"/>
  <c r="L257" i="9"/>
  <c r="G158" i="9"/>
  <c r="M158" i="9" s="1"/>
  <c r="N158" i="9" s="1"/>
  <c r="J247" i="9"/>
  <c r="K247" i="9" s="1"/>
  <c r="L113" i="9"/>
  <c r="J126" i="9"/>
  <c r="K126" i="9" s="1"/>
  <c r="J124" i="9"/>
  <c r="K124" i="9" s="1"/>
  <c r="J159" i="9"/>
  <c r="K159" i="9" s="1"/>
  <c r="G112" i="9"/>
  <c r="O112" i="9" s="1"/>
  <c r="L123" i="9"/>
  <c r="J169" i="9"/>
  <c r="K169" i="9" s="1"/>
  <c r="O123" i="9"/>
  <c r="M136" i="9"/>
  <c r="N136" i="9" s="1"/>
  <c r="G180" i="9"/>
  <c r="L225" i="9"/>
  <c r="G159" i="9"/>
  <c r="O159" i="9" s="1"/>
  <c r="J147" i="9"/>
  <c r="K147" i="9" s="1"/>
  <c r="O124" i="9"/>
  <c r="M124" i="9"/>
  <c r="N124" i="9" s="1"/>
  <c r="M147" i="9"/>
  <c r="N147" i="9" s="1"/>
  <c r="O147" i="9"/>
  <c r="O126" i="9"/>
  <c r="M126" i="9"/>
  <c r="N126" i="9" s="1"/>
  <c r="G192" i="9"/>
  <c r="L170" i="9"/>
  <c r="O225" i="9"/>
  <c r="G113" i="9"/>
  <c r="L124" i="9"/>
  <c r="L126" i="9"/>
  <c r="J136" i="9"/>
  <c r="K136" i="9" s="1"/>
  <c r="J148" i="9"/>
  <c r="K148" i="9" s="1"/>
  <c r="J112" i="9"/>
  <c r="K112" i="9" s="1"/>
  <c r="J137" i="9"/>
  <c r="K137" i="9" s="1"/>
  <c r="G191" i="9"/>
  <c r="J224" i="9"/>
  <c r="K224" i="9" s="1"/>
  <c r="G246" i="9"/>
  <c r="L236" i="9"/>
  <c r="G181" i="9"/>
  <c r="J225" i="9"/>
  <c r="K225" i="9" s="1"/>
  <c r="G236" i="9"/>
  <c r="L246" i="9"/>
  <c r="O148" i="9"/>
  <c r="L147" i="9"/>
  <c r="G247" i="9"/>
  <c r="G170" i="9"/>
  <c r="L136" i="9"/>
  <c r="L148" i="9"/>
  <c r="G137" i="9"/>
  <c r="L224" i="9"/>
  <c r="G235" i="9"/>
  <c r="K235" i="9"/>
  <c r="G125" i="9"/>
  <c r="J125" i="9"/>
  <c r="K125" i="9" s="1"/>
  <c r="O181" i="9" l="1"/>
  <c r="M181" i="9"/>
  <c r="N181" i="9" s="1"/>
  <c r="O158" i="9"/>
  <c r="O180" i="9"/>
  <c r="M180" i="9"/>
  <c r="N180" i="9" s="1"/>
  <c r="O169" i="9"/>
  <c r="M258" i="9"/>
  <c r="N258" i="9" s="1"/>
  <c r="M159" i="9"/>
  <c r="N159" i="9" s="1"/>
  <c r="M112" i="9"/>
  <c r="N112" i="9" s="1"/>
  <c r="M247" i="9"/>
  <c r="N247" i="9" s="1"/>
  <c r="O247" i="9"/>
  <c r="O113" i="9"/>
  <c r="M113" i="9"/>
  <c r="N113" i="9" s="1"/>
  <c r="M192" i="9"/>
  <c r="N192" i="9" s="1"/>
  <c r="O192" i="9"/>
  <c r="O137" i="9"/>
  <c r="M137" i="9"/>
  <c r="N137" i="9" s="1"/>
  <c r="O257" i="9"/>
  <c r="M257" i="9"/>
  <c r="N257" i="9" s="1"/>
  <c r="O191" i="9"/>
  <c r="M191" i="9"/>
  <c r="N191" i="9" s="1"/>
  <c r="M246" i="9"/>
  <c r="N246" i="9" s="1"/>
  <c r="O246" i="9"/>
  <c r="O170" i="9"/>
  <c r="M170" i="9"/>
  <c r="N170" i="9" s="1"/>
  <c r="M236" i="9"/>
  <c r="N236" i="9" s="1"/>
  <c r="O236" i="9"/>
  <c r="O235" i="9"/>
  <c r="M235" i="9"/>
  <c r="N235" i="9" s="1"/>
  <c r="M125" i="9"/>
  <c r="N125" i="9" s="1"/>
  <c r="O125" i="9"/>
  <c r="F102" i="9" l="1"/>
  <c r="F101" i="9"/>
  <c r="L101" i="9" s="1"/>
  <c r="L102" i="9" l="1"/>
  <c r="J102" i="9"/>
  <c r="K102" i="9" s="1"/>
  <c r="J101" i="9"/>
  <c r="K101" i="9" s="1"/>
  <c r="G102" i="9"/>
  <c r="G101" i="9"/>
  <c r="O101" i="9" l="1"/>
  <c r="M101" i="9"/>
  <c r="N101" i="9" s="1"/>
  <c r="M102" i="9"/>
  <c r="N102" i="9" s="1"/>
  <c r="O102" i="9"/>
  <c r="L99" i="9" l="1"/>
  <c r="L98" i="9"/>
  <c r="L97" i="9"/>
  <c r="L96" i="9"/>
  <c r="L95" i="9"/>
  <c r="L92" i="9"/>
  <c r="L91" i="9"/>
  <c r="L90" i="9"/>
  <c r="L89" i="9"/>
  <c r="L88" i="9"/>
  <c r="L87" i="9"/>
  <c r="L85" i="9"/>
  <c r="L82" i="9"/>
  <c r="L78" i="9"/>
  <c r="L76" i="9"/>
  <c r="L75" i="9"/>
  <c r="L74" i="9"/>
  <c r="L73" i="9"/>
  <c r="L72" i="9"/>
  <c r="L71" i="9"/>
  <c r="L70" i="9"/>
  <c r="L69" i="9"/>
  <c r="L68" i="9"/>
  <c r="L67" i="9"/>
  <c r="L66" i="9"/>
  <c r="L65" i="9"/>
  <c r="L63" i="9"/>
  <c r="L62" i="9"/>
  <c r="L61" i="9"/>
  <c r="L60" i="9"/>
  <c r="L58" i="9"/>
  <c r="L57" i="9"/>
  <c r="L56" i="9"/>
  <c r="L55" i="9"/>
  <c r="L53" i="9"/>
  <c r="L48" i="9"/>
  <c r="L47" i="9"/>
  <c r="L52" i="9"/>
  <c r="J48" i="9"/>
  <c r="K48" i="9" s="1"/>
  <c r="J47" i="9"/>
  <c r="K47" i="9" s="1"/>
  <c r="J99" i="9"/>
  <c r="K99" i="9" s="1"/>
  <c r="J98" i="9"/>
  <c r="K98" i="9" s="1"/>
  <c r="J97" i="9"/>
  <c r="K97" i="9" s="1"/>
  <c r="J96" i="9"/>
  <c r="K96" i="9" s="1"/>
  <c r="J95" i="9"/>
  <c r="K95" i="9" s="1"/>
  <c r="J92" i="9"/>
  <c r="K92" i="9" s="1"/>
  <c r="J91" i="9"/>
  <c r="K91" i="9" s="1"/>
  <c r="J90" i="9"/>
  <c r="K90" i="9" s="1"/>
  <c r="J89" i="9"/>
  <c r="K89" i="9" s="1"/>
  <c r="J88" i="9"/>
  <c r="K88" i="9" s="1"/>
  <c r="J87" i="9"/>
  <c r="K87" i="9" s="1"/>
  <c r="J85" i="9"/>
  <c r="K85" i="9" s="1"/>
  <c r="J82" i="9"/>
  <c r="K82" i="9" s="1"/>
  <c r="J80" i="9"/>
  <c r="K80" i="9" s="1"/>
  <c r="J78" i="9"/>
  <c r="K78" i="9" s="1"/>
  <c r="J76" i="9"/>
  <c r="K76" i="9" s="1"/>
  <c r="J75" i="9"/>
  <c r="K75" i="9" s="1"/>
  <c r="J74" i="9"/>
  <c r="K74" i="9" s="1"/>
  <c r="J73" i="9"/>
  <c r="K73" i="9" s="1"/>
  <c r="J72" i="9"/>
  <c r="K72" i="9" s="1"/>
  <c r="J71" i="9"/>
  <c r="K71" i="9" s="1"/>
  <c r="J70" i="9"/>
  <c r="K70" i="9" s="1"/>
  <c r="J69" i="9"/>
  <c r="K69" i="9" s="1"/>
  <c r="J68" i="9"/>
  <c r="K68" i="9" s="1"/>
  <c r="J67" i="9"/>
  <c r="K67" i="9" s="1"/>
  <c r="J66" i="9"/>
  <c r="K66" i="9" s="1"/>
  <c r="J65" i="9"/>
  <c r="K65" i="9" s="1"/>
  <c r="J63" i="9"/>
  <c r="K63" i="9" s="1"/>
  <c r="J62" i="9"/>
  <c r="K62" i="9" s="1"/>
  <c r="J61" i="9"/>
  <c r="K61" i="9" s="1"/>
  <c r="J60" i="9"/>
  <c r="K60" i="9" s="1"/>
  <c r="J58" i="9"/>
  <c r="K58" i="9" s="1"/>
  <c r="J57" i="9"/>
  <c r="K57" i="9" s="1"/>
  <c r="J56" i="9"/>
  <c r="K56" i="9" s="1"/>
  <c r="J55" i="9"/>
  <c r="K55" i="9" s="1"/>
  <c r="J53" i="9"/>
  <c r="K53" i="9" s="1"/>
  <c r="J52" i="9"/>
  <c r="K52" i="9" s="1"/>
  <c r="L84" i="9"/>
  <c r="J84" i="9" l="1"/>
  <c r="K84" i="9" s="1"/>
  <c r="G99" i="9"/>
  <c r="G98" i="9"/>
  <c r="G97" i="9"/>
  <c r="G96" i="9"/>
  <c r="G95" i="9"/>
  <c r="G90" i="9"/>
  <c r="G89" i="9"/>
  <c r="G92" i="9"/>
  <c r="G88" i="9"/>
  <c r="G87" i="9"/>
  <c r="G91" i="9"/>
  <c r="G84" i="9"/>
  <c r="G82" i="9"/>
  <c r="G85" i="9"/>
  <c r="G80" i="9"/>
  <c r="G78" i="9"/>
  <c r="G76" i="9"/>
  <c r="G75" i="9"/>
  <c r="G74" i="9"/>
  <c r="G73" i="9"/>
  <c r="G72" i="9"/>
  <c r="G71" i="9"/>
  <c r="G70" i="9"/>
  <c r="G69" i="9"/>
  <c r="G68" i="9"/>
  <c r="G67" i="9"/>
  <c r="G66" i="9"/>
  <c r="G65" i="9"/>
  <c r="G63" i="9"/>
  <c r="G62" i="9"/>
  <c r="G61" i="9"/>
  <c r="G60" i="9"/>
  <c r="G58" i="9"/>
  <c r="G57" i="9"/>
  <c r="G56" i="9"/>
  <c r="G55" i="9"/>
  <c r="G53" i="9"/>
  <c r="G52" i="9"/>
  <c r="G48" i="9"/>
  <c r="O48" i="9" s="1"/>
  <c r="G47" i="9"/>
  <c r="O47" i="9" s="1"/>
  <c r="M70" i="9" l="1"/>
  <c r="N70" i="9" s="1"/>
  <c r="O70" i="9"/>
  <c r="O80" i="9"/>
  <c r="M80" i="9"/>
  <c r="N80" i="9" s="1"/>
  <c r="M62" i="9"/>
  <c r="N62" i="9" s="1"/>
  <c r="O62" i="9"/>
  <c r="M53" i="9"/>
  <c r="N53" i="9" s="1"/>
  <c r="O53" i="9"/>
  <c r="M95" i="9"/>
  <c r="N95" i="9" s="1"/>
  <c r="O95" i="9"/>
  <c r="M73" i="9"/>
  <c r="N73" i="9" s="1"/>
  <c r="O73" i="9"/>
  <c r="M84" i="9"/>
  <c r="N84" i="9" s="1"/>
  <c r="O84" i="9"/>
  <c r="M56" i="9"/>
  <c r="N56" i="9" s="1"/>
  <c r="O56" i="9"/>
  <c r="M66" i="9"/>
  <c r="N66" i="9" s="1"/>
  <c r="O66" i="9"/>
  <c r="M74" i="9"/>
  <c r="N74" i="9" s="1"/>
  <c r="O74" i="9"/>
  <c r="O91" i="9"/>
  <c r="M91" i="9"/>
  <c r="N91" i="9" s="1"/>
  <c r="M97" i="9"/>
  <c r="N97" i="9" s="1"/>
  <c r="O97" i="9"/>
  <c r="M52" i="9"/>
  <c r="N52" i="9" s="1"/>
  <c r="O52" i="9"/>
  <c r="O85" i="9"/>
  <c r="M85" i="9"/>
  <c r="N85" i="9" s="1"/>
  <c r="M63" i="9"/>
  <c r="N63" i="9" s="1"/>
  <c r="O63" i="9"/>
  <c r="M82" i="9"/>
  <c r="N82" i="9" s="1"/>
  <c r="O82" i="9"/>
  <c r="M65" i="9"/>
  <c r="N65" i="9" s="1"/>
  <c r="O65" i="9"/>
  <c r="M96" i="9"/>
  <c r="N96" i="9" s="1"/>
  <c r="O96" i="9"/>
  <c r="O57" i="9"/>
  <c r="M57" i="9"/>
  <c r="N57" i="9" s="1"/>
  <c r="O67" i="9"/>
  <c r="M67" i="9"/>
  <c r="N67" i="9" s="1"/>
  <c r="M75" i="9"/>
  <c r="N75" i="9" s="1"/>
  <c r="O75" i="9"/>
  <c r="M87" i="9"/>
  <c r="N87" i="9" s="1"/>
  <c r="O87" i="9"/>
  <c r="O98" i="9"/>
  <c r="M98" i="9"/>
  <c r="N98" i="9" s="1"/>
  <c r="O89" i="9"/>
  <c r="M89" i="9"/>
  <c r="N89" i="9" s="1"/>
  <c r="M71" i="9"/>
  <c r="N71" i="9" s="1"/>
  <c r="O71" i="9"/>
  <c r="M72" i="9"/>
  <c r="N72" i="9" s="1"/>
  <c r="O72" i="9"/>
  <c r="M55" i="9"/>
  <c r="N55" i="9" s="1"/>
  <c r="O55" i="9"/>
  <c r="O58" i="9"/>
  <c r="M58" i="9"/>
  <c r="N58" i="9" s="1"/>
  <c r="O68" i="9"/>
  <c r="M68" i="9"/>
  <c r="N68" i="9" s="1"/>
  <c r="O76" i="9"/>
  <c r="M76" i="9"/>
  <c r="N76" i="9" s="1"/>
  <c r="O88" i="9"/>
  <c r="M88" i="9"/>
  <c r="N88" i="9" s="1"/>
  <c r="O99" i="9"/>
  <c r="M99" i="9"/>
  <c r="N99" i="9" s="1"/>
  <c r="O61" i="9"/>
  <c r="M61" i="9"/>
  <c r="N61" i="9" s="1"/>
  <c r="O90" i="9"/>
  <c r="M90" i="9"/>
  <c r="N90" i="9" s="1"/>
  <c r="M60" i="9"/>
  <c r="N60" i="9" s="1"/>
  <c r="O60" i="9"/>
  <c r="O69" i="9"/>
  <c r="M69" i="9"/>
  <c r="N69" i="9" s="1"/>
  <c r="O78" i="9"/>
  <c r="M78" i="9"/>
  <c r="N78" i="9" s="1"/>
  <c r="M92" i="9"/>
  <c r="N92" i="9" s="1"/>
  <c r="O92" i="9"/>
  <c r="M47" i="9"/>
  <c r="N47" i="9" s="1"/>
  <c r="M48" i="9"/>
  <c r="N48" i="9" s="1"/>
  <c r="C95" i="9" l="1"/>
  <c r="C92" i="9"/>
  <c r="C88" i="9"/>
  <c r="C85" i="9"/>
  <c r="C80" i="9"/>
  <c r="C78" i="9"/>
  <c r="C75" i="9"/>
  <c r="C71" i="9"/>
  <c r="C66" i="9"/>
  <c r="C65" i="9"/>
  <c r="C63" i="9"/>
  <c r="C55" i="9"/>
  <c r="C52" i="9"/>
  <c r="C24" i="9"/>
  <c r="C22" i="9"/>
  <c r="C21" i="9"/>
  <c r="C20" i="9"/>
  <c r="C19" i="9"/>
  <c r="C18" i="9"/>
  <c r="C17" i="9"/>
  <c r="D20" i="11"/>
  <c r="D22" i="11"/>
  <c r="D23" i="11"/>
  <c r="D24" i="11"/>
  <c r="D25" i="11"/>
  <c r="D26" i="11"/>
  <c r="D27" i="11"/>
  <c r="D28" i="11"/>
  <c r="D29" i="11"/>
  <c r="D30" i="11"/>
  <c r="D31" i="11"/>
  <c r="D32" i="11"/>
  <c r="D33" i="11"/>
  <c r="D34" i="11"/>
  <c r="D35" i="11"/>
  <c r="D36" i="11"/>
  <c r="D37" i="11"/>
  <c r="D38" i="11"/>
  <c r="D39" i="11"/>
  <c r="D40" i="11"/>
  <c r="D41" i="11"/>
  <c r="D42" i="11"/>
  <c r="D43" i="11"/>
  <c r="D44" i="11"/>
  <c r="D45" i="11"/>
  <c r="D46" i="11"/>
  <c r="D47" i="11"/>
  <c r="D48" i="11"/>
  <c r="D49" i="11"/>
  <c r="D50" i="11"/>
  <c r="D51" i="11"/>
  <c r="D52" i="11"/>
  <c r="D53" i="11"/>
  <c r="D54" i="11"/>
  <c r="D55" i="11"/>
  <c r="D56" i="11"/>
  <c r="D57" i="11"/>
  <c r="D58" i="11"/>
  <c r="D59" i="11"/>
  <c r="D60" i="11"/>
  <c r="D61" i="11"/>
  <c r="D62" i="11"/>
  <c r="D63" i="11"/>
  <c r="D64" i="11"/>
  <c r="D65" i="11"/>
  <c r="D66" i="11"/>
  <c r="D67" i="11"/>
  <c r="D68" i="11"/>
  <c r="D69" i="11"/>
  <c r="D70" i="11"/>
  <c r="D71" i="11"/>
  <c r="D72" i="11"/>
  <c r="D73" i="11"/>
  <c r="D74" i="11"/>
  <c r="D75" i="11"/>
  <c r="D76" i="11"/>
  <c r="D77" i="11"/>
  <c r="D78" i="11"/>
  <c r="D79" i="11"/>
  <c r="D80" i="11"/>
  <c r="D81" i="11"/>
  <c r="D82" i="11"/>
  <c r="D83" i="11"/>
  <c r="D84" i="11"/>
  <c r="D85" i="11"/>
  <c r="D86" i="11"/>
  <c r="D87" i="11"/>
  <c r="D88" i="11"/>
  <c r="D89" i="11"/>
  <c r="D90" i="11"/>
  <c r="D91" i="11"/>
  <c r="D92" i="11"/>
  <c r="D93" i="11"/>
  <c r="D94" i="11"/>
  <c r="D95" i="11"/>
  <c r="D96" i="11"/>
  <c r="D97" i="11"/>
  <c r="D98" i="11"/>
  <c r="D99" i="11"/>
  <c r="D100" i="11"/>
  <c r="D101" i="11"/>
  <c r="D102" i="11"/>
  <c r="D103" i="11"/>
  <c r="D104" i="11"/>
  <c r="D105" i="11"/>
  <c r="D106" i="11"/>
  <c r="D107" i="11"/>
  <c r="D108" i="11"/>
  <c r="D109" i="11"/>
  <c r="D110" i="11"/>
  <c r="D111" i="11"/>
  <c r="D112" i="11"/>
  <c r="D113" i="11"/>
  <c r="D114" i="11"/>
  <c r="D115" i="11"/>
  <c r="D116" i="11"/>
  <c r="D117" i="11"/>
  <c r="D118" i="11"/>
  <c r="D119" i="11"/>
  <c r="D120" i="11"/>
  <c r="D121" i="11"/>
  <c r="D122" i="11"/>
  <c r="D123" i="11"/>
  <c r="D124" i="11"/>
  <c r="D125" i="11"/>
  <c r="D126" i="11"/>
  <c r="D127" i="11"/>
  <c r="D128" i="11"/>
  <c r="D129" i="11"/>
  <c r="D130" i="11"/>
  <c r="D131" i="11"/>
  <c r="D132" i="11"/>
  <c r="D133" i="11"/>
  <c r="D134" i="11"/>
  <c r="D135" i="11"/>
  <c r="D136" i="11"/>
  <c r="D137" i="11"/>
  <c r="D138" i="11"/>
  <c r="D139" i="11"/>
  <c r="D140" i="11"/>
  <c r="D141" i="11"/>
  <c r="D142" i="11"/>
  <c r="D143" i="11"/>
  <c r="D144" i="11"/>
  <c r="D145" i="11"/>
  <c r="D146" i="11"/>
  <c r="D147" i="11"/>
  <c r="D148" i="11"/>
  <c r="D149" i="11"/>
  <c r="D150" i="11"/>
  <c r="D151" i="11"/>
  <c r="D152" i="11"/>
  <c r="D153" i="11"/>
  <c r="D154" i="11"/>
  <c r="D155" i="11"/>
  <c r="D156" i="11"/>
  <c r="D157" i="11"/>
  <c r="D158" i="11"/>
  <c r="D159" i="11"/>
  <c r="D160" i="11"/>
  <c r="D161" i="11"/>
  <c r="D162" i="11"/>
  <c r="D163" i="11"/>
  <c r="D164" i="11"/>
  <c r="D165" i="11"/>
  <c r="D166" i="11"/>
  <c r="D167" i="11"/>
  <c r="D168" i="11"/>
  <c r="D169" i="11"/>
  <c r="D170" i="11"/>
  <c r="D171" i="11"/>
  <c r="D172" i="11"/>
  <c r="D173" i="11"/>
  <c r="D174" i="11"/>
  <c r="D175" i="11"/>
  <c r="D176" i="11"/>
  <c r="D177" i="11"/>
  <c r="D178" i="11"/>
  <c r="D179" i="11"/>
  <c r="D180" i="11"/>
  <c r="D181" i="11"/>
  <c r="D182" i="11"/>
  <c r="D183" i="11"/>
  <c r="D184" i="11"/>
  <c r="D185" i="11"/>
  <c r="D186" i="11"/>
  <c r="D187" i="11"/>
  <c r="D188" i="11"/>
  <c r="D189" i="11"/>
  <c r="D190" i="11"/>
  <c r="D191" i="11"/>
  <c r="D192" i="11"/>
  <c r="D193" i="11"/>
  <c r="D194" i="11"/>
  <c r="D195" i="11"/>
  <c r="D196" i="11"/>
  <c r="D197" i="11"/>
  <c r="D198" i="11"/>
  <c r="D199" i="11"/>
  <c r="D200" i="11"/>
  <c r="D201" i="11"/>
  <c r="D202" i="11"/>
  <c r="D203" i="11"/>
  <c r="D204" i="11"/>
  <c r="D205" i="11"/>
  <c r="D206" i="11"/>
  <c r="D207" i="11"/>
  <c r="D208" i="11"/>
  <c r="D209" i="11"/>
  <c r="D210" i="11"/>
  <c r="D211" i="11"/>
  <c r="D212" i="11"/>
  <c r="D213" i="11"/>
  <c r="D214" i="11"/>
  <c r="D215" i="11"/>
  <c r="D216" i="11"/>
  <c r="D217" i="11"/>
  <c r="D218" i="11"/>
  <c r="D219" i="11"/>
  <c r="D220" i="11"/>
  <c r="D221" i="11"/>
  <c r="D222" i="11"/>
  <c r="D223" i="11"/>
  <c r="D224" i="11"/>
  <c r="D225" i="11"/>
  <c r="D226" i="11"/>
  <c r="D227" i="11"/>
  <c r="D228" i="11"/>
  <c r="D229" i="11"/>
  <c r="D230" i="11"/>
  <c r="D231" i="11"/>
  <c r="D232" i="11"/>
  <c r="D233" i="11"/>
  <c r="D234" i="11"/>
  <c r="D235" i="11"/>
  <c r="D236" i="11"/>
  <c r="D237" i="11"/>
  <c r="D238" i="11"/>
  <c r="D239" i="11"/>
  <c r="D240" i="11"/>
  <c r="D241" i="11"/>
  <c r="D242" i="11"/>
  <c r="D243" i="11"/>
  <c r="D244" i="11"/>
  <c r="D245" i="11"/>
  <c r="D246" i="11"/>
  <c r="D247" i="11"/>
  <c r="D248" i="11"/>
  <c r="D249" i="11"/>
  <c r="D250" i="11"/>
  <c r="D251" i="11"/>
  <c r="D252" i="11"/>
  <c r="D253" i="11"/>
  <c r="D254" i="11"/>
  <c r="D255" i="11"/>
  <c r="D256" i="11"/>
  <c r="D257" i="11"/>
  <c r="D258" i="11"/>
  <c r="D259" i="11"/>
  <c r="D260" i="11"/>
  <c r="D261" i="11"/>
  <c r="D262" i="11"/>
  <c r="D263" i="11"/>
  <c r="D264" i="11"/>
  <c r="D265" i="11"/>
  <c r="D266" i="11"/>
  <c r="D267" i="11"/>
  <c r="D268" i="11"/>
  <c r="D269" i="11"/>
  <c r="D270" i="11"/>
  <c r="D271" i="11"/>
  <c r="D272" i="11"/>
  <c r="D273" i="11"/>
  <c r="D274" i="11"/>
  <c r="D275" i="11"/>
  <c r="D276" i="11"/>
  <c r="D277" i="11"/>
  <c r="D278" i="11"/>
  <c r="D279" i="11"/>
  <c r="D280" i="11"/>
  <c r="D281" i="11"/>
  <c r="D282" i="11"/>
  <c r="D283" i="11"/>
  <c r="D284" i="11"/>
  <c r="D285" i="11"/>
  <c r="D286" i="11"/>
  <c r="D287" i="11"/>
  <c r="D288" i="11"/>
  <c r="D289" i="11"/>
  <c r="D290" i="11"/>
  <c r="D291" i="11"/>
  <c r="D292" i="11"/>
  <c r="D293" i="11"/>
  <c r="D294" i="11"/>
  <c r="D295" i="11"/>
  <c r="D296" i="11"/>
  <c r="D297" i="11"/>
  <c r="D298" i="11"/>
  <c r="D299" i="11"/>
  <c r="D300" i="11"/>
  <c r="D301" i="11"/>
  <c r="D302" i="11"/>
  <c r="D303" i="11"/>
  <c r="D304" i="11"/>
  <c r="D305" i="11"/>
  <c r="D306" i="11"/>
  <c r="D307" i="11"/>
  <c r="D308" i="11"/>
  <c r="D309" i="11"/>
  <c r="D310" i="11"/>
  <c r="D311" i="11"/>
  <c r="D312" i="11"/>
  <c r="D313" i="11"/>
  <c r="D314" i="11"/>
  <c r="D315" i="11"/>
  <c r="D316" i="11"/>
  <c r="D317" i="11"/>
  <c r="D318" i="11"/>
  <c r="D319" i="11"/>
  <c r="D320" i="11"/>
  <c r="D321" i="11"/>
  <c r="D322" i="11"/>
  <c r="D323" i="11"/>
  <c r="D324" i="11"/>
  <c r="D325" i="11"/>
  <c r="D326" i="11"/>
  <c r="D327" i="11"/>
  <c r="D328" i="11"/>
  <c r="D329" i="11"/>
  <c r="D330" i="11"/>
  <c r="D331" i="11"/>
  <c r="D332" i="11"/>
  <c r="D333" i="11"/>
  <c r="D334" i="11"/>
  <c r="D335" i="11"/>
  <c r="D336" i="11"/>
  <c r="D337" i="11"/>
  <c r="D338" i="11"/>
  <c r="D339" i="11"/>
  <c r="D340" i="11"/>
  <c r="D341" i="11"/>
  <c r="D342" i="11"/>
  <c r="D343" i="11"/>
  <c r="D344" i="11"/>
  <c r="D345" i="11"/>
  <c r="D346" i="11"/>
  <c r="D347" i="11"/>
  <c r="D348" i="11"/>
  <c r="D349" i="11"/>
  <c r="D350" i="11"/>
  <c r="D351" i="11"/>
  <c r="D352" i="11"/>
  <c r="D353" i="11"/>
  <c r="D354" i="11"/>
  <c r="D355" i="11"/>
  <c r="D356" i="11"/>
  <c r="D357" i="11"/>
  <c r="D358" i="11"/>
  <c r="D359" i="11"/>
  <c r="D360" i="11"/>
  <c r="D361" i="11"/>
  <c r="D362" i="11"/>
  <c r="D363" i="11"/>
  <c r="D364" i="11"/>
  <c r="D365" i="11"/>
  <c r="D366" i="11"/>
  <c r="D367" i="11"/>
  <c r="D368" i="11"/>
  <c r="D369" i="11"/>
  <c r="D370" i="11"/>
  <c r="D371" i="11"/>
  <c r="D372" i="11"/>
  <c r="D373" i="11"/>
  <c r="D374" i="11"/>
  <c r="D375" i="11"/>
  <c r="D376" i="11"/>
  <c r="D377" i="11"/>
  <c r="D378" i="11"/>
  <c r="D379" i="11"/>
  <c r="D380" i="11"/>
  <c r="D381" i="11"/>
  <c r="D382" i="11"/>
  <c r="D383" i="11"/>
  <c r="D384" i="11"/>
  <c r="D385" i="11"/>
  <c r="D386" i="11"/>
  <c r="D387" i="11"/>
  <c r="D388" i="11"/>
  <c r="D389" i="11"/>
  <c r="D390" i="11"/>
  <c r="D391" i="11"/>
  <c r="D392" i="11"/>
  <c r="D393" i="11"/>
  <c r="D394" i="11"/>
  <c r="D395" i="11"/>
  <c r="D396" i="11"/>
  <c r="D397" i="11"/>
  <c r="D398" i="11"/>
  <c r="D399" i="11"/>
  <c r="D400" i="11"/>
  <c r="D401" i="11"/>
  <c r="D402" i="11"/>
  <c r="D403" i="11"/>
  <c r="D404" i="11"/>
  <c r="D405" i="11"/>
  <c r="D406" i="11"/>
  <c r="D407" i="11"/>
  <c r="D408" i="11"/>
  <c r="D409" i="11"/>
  <c r="D410" i="11"/>
  <c r="D411" i="11"/>
  <c r="D412" i="11"/>
  <c r="D413" i="11"/>
  <c r="D414" i="11"/>
  <c r="D415" i="11"/>
  <c r="D416" i="11"/>
  <c r="D417" i="11"/>
  <c r="D418" i="11"/>
  <c r="D419" i="11"/>
  <c r="D420" i="11"/>
  <c r="D421" i="11"/>
  <c r="D422" i="11"/>
  <c r="D423" i="11"/>
  <c r="D424" i="11"/>
  <c r="D425" i="11"/>
  <c r="D426" i="11"/>
  <c r="D427" i="11"/>
  <c r="D428" i="11"/>
  <c r="D429" i="11"/>
  <c r="D430" i="11"/>
  <c r="D431" i="11"/>
  <c r="D432" i="11"/>
  <c r="D433" i="11"/>
  <c r="D434" i="11"/>
  <c r="D435" i="11"/>
  <c r="D436" i="11"/>
  <c r="D437" i="11"/>
  <c r="D438" i="11"/>
  <c r="D439" i="11"/>
  <c r="D440" i="11"/>
  <c r="D441" i="11"/>
  <c r="D442" i="11"/>
  <c r="D443" i="11"/>
  <c r="D444" i="11"/>
  <c r="D445" i="11"/>
  <c r="D446" i="11"/>
  <c r="D447" i="11"/>
  <c r="D448" i="11"/>
  <c r="D449" i="11"/>
  <c r="D450" i="11"/>
  <c r="D451" i="11"/>
  <c r="D452" i="11"/>
  <c r="D453" i="11"/>
  <c r="D454" i="11"/>
  <c r="D455" i="11"/>
  <c r="D456" i="11"/>
  <c r="D457" i="11"/>
  <c r="D458" i="11"/>
  <c r="D459" i="11"/>
  <c r="D460" i="11"/>
  <c r="D461" i="11"/>
  <c r="D462" i="11"/>
  <c r="D463" i="11"/>
  <c r="D464" i="11"/>
  <c r="D465" i="11"/>
  <c r="D466" i="11"/>
  <c r="D467" i="11"/>
  <c r="D468" i="11"/>
  <c r="D469" i="11"/>
  <c r="D470" i="11"/>
  <c r="D471" i="11"/>
  <c r="D472" i="11"/>
  <c r="D473" i="11"/>
  <c r="D474" i="11"/>
  <c r="D475" i="11"/>
  <c r="D476" i="11"/>
  <c r="D477" i="11"/>
  <c r="D478" i="11"/>
  <c r="D479" i="11"/>
  <c r="D480" i="11"/>
  <c r="D481" i="11"/>
  <c r="D482" i="11"/>
  <c r="D483" i="11"/>
  <c r="D484" i="11"/>
  <c r="D485" i="11"/>
  <c r="D486" i="11"/>
  <c r="D487" i="11"/>
  <c r="D488" i="11"/>
  <c r="D489" i="11"/>
  <c r="D490" i="11"/>
  <c r="D491" i="11"/>
  <c r="D492" i="11"/>
  <c r="D493" i="11"/>
  <c r="D494" i="11"/>
  <c r="D495" i="11"/>
  <c r="D496" i="11"/>
  <c r="D497" i="11"/>
  <c r="D498" i="11"/>
  <c r="D499" i="11"/>
  <c r="D500" i="11"/>
  <c r="D19" i="11"/>
  <c r="E14" i="11" l="1"/>
  <c r="E15" i="11"/>
  <c r="E16" i="11"/>
  <c r="E17" i="11"/>
  <c r="E18" i="11"/>
  <c r="E19" i="11"/>
  <c r="E20" i="11"/>
  <c r="E21" i="11"/>
  <c r="E22" i="11"/>
  <c r="E23" i="11"/>
  <c r="E24" i="11"/>
  <c r="E25" i="11"/>
  <c r="E26" i="11"/>
  <c r="E27" i="11"/>
  <c r="E28" i="11"/>
  <c r="E29" i="11"/>
  <c r="E30" i="11"/>
  <c r="E31" i="11"/>
  <c r="E32" i="11"/>
  <c r="E33" i="11"/>
  <c r="E34" i="11"/>
  <c r="E35" i="11"/>
  <c r="E36" i="11"/>
  <c r="E37" i="11"/>
  <c r="E38" i="11"/>
  <c r="E39" i="11"/>
  <c r="E40" i="11"/>
  <c r="E41" i="11"/>
  <c r="E42" i="11"/>
  <c r="E43" i="11"/>
  <c r="E44" i="11"/>
  <c r="E45" i="11"/>
  <c r="E46" i="11"/>
  <c r="E47" i="11"/>
  <c r="E48" i="11"/>
  <c r="E49" i="11"/>
  <c r="E50" i="11"/>
  <c r="E51" i="11"/>
  <c r="E52" i="11"/>
  <c r="E53" i="11"/>
  <c r="E54" i="11"/>
  <c r="E55" i="11"/>
  <c r="E56" i="11"/>
  <c r="E57" i="11"/>
  <c r="E58" i="11"/>
  <c r="E59" i="11"/>
  <c r="E60" i="11"/>
  <c r="E61" i="11"/>
  <c r="E62" i="11"/>
  <c r="E63" i="11"/>
  <c r="E64" i="11"/>
  <c r="E65" i="11"/>
  <c r="E66" i="11"/>
  <c r="E67" i="11"/>
  <c r="E68" i="11"/>
  <c r="E69" i="11"/>
  <c r="E70" i="11"/>
  <c r="E71" i="11"/>
  <c r="E72" i="11"/>
  <c r="E73" i="11"/>
  <c r="E74" i="11"/>
  <c r="E75" i="11"/>
  <c r="E76" i="11"/>
  <c r="E77" i="11"/>
  <c r="E78" i="11"/>
  <c r="E79" i="11"/>
  <c r="E80" i="11"/>
  <c r="E81" i="11"/>
  <c r="E82" i="11"/>
  <c r="E83" i="11"/>
  <c r="E84" i="11"/>
  <c r="E85" i="11"/>
  <c r="E86" i="11"/>
  <c r="E87" i="11"/>
  <c r="E88" i="11"/>
  <c r="E89" i="11"/>
  <c r="E90" i="11"/>
  <c r="E91" i="11"/>
  <c r="E92" i="11"/>
  <c r="E93" i="11"/>
  <c r="E94" i="11"/>
  <c r="E95" i="11"/>
  <c r="E96" i="11"/>
  <c r="E97" i="11"/>
  <c r="E98" i="11"/>
  <c r="E99" i="11"/>
  <c r="E100" i="11"/>
  <c r="E101" i="11"/>
  <c r="E102" i="11"/>
  <c r="E103" i="11"/>
  <c r="E104" i="11"/>
  <c r="E105" i="11"/>
  <c r="E106" i="11"/>
  <c r="E107" i="11"/>
  <c r="E108" i="11"/>
  <c r="E109" i="11"/>
  <c r="E110" i="11"/>
  <c r="E111" i="11"/>
  <c r="E112" i="11"/>
  <c r="E113" i="11"/>
  <c r="E114" i="11"/>
  <c r="E115" i="11"/>
  <c r="E116" i="11"/>
  <c r="E117" i="11"/>
  <c r="E118" i="11"/>
  <c r="E119" i="11"/>
  <c r="E120" i="11"/>
  <c r="E121" i="11"/>
  <c r="E122" i="11"/>
  <c r="E123" i="11"/>
  <c r="E124" i="11"/>
  <c r="E125" i="11"/>
  <c r="E126" i="11"/>
  <c r="E127" i="11"/>
  <c r="E128" i="11"/>
  <c r="E129" i="11"/>
  <c r="E130" i="11"/>
  <c r="E131" i="11"/>
  <c r="E132" i="11"/>
  <c r="E133" i="11"/>
  <c r="E134" i="11"/>
  <c r="E135" i="11"/>
  <c r="E136" i="11"/>
  <c r="E137" i="11"/>
  <c r="E138" i="11"/>
  <c r="E139" i="11"/>
  <c r="E140" i="11"/>
  <c r="E141" i="11"/>
  <c r="E142" i="11"/>
  <c r="E143" i="11"/>
  <c r="E144" i="11"/>
  <c r="E145" i="11"/>
  <c r="E146" i="11"/>
  <c r="E147" i="11"/>
  <c r="E148" i="11"/>
  <c r="E149" i="11"/>
  <c r="E150" i="11"/>
  <c r="E151" i="11"/>
  <c r="E152" i="11"/>
  <c r="E153" i="11"/>
  <c r="E154" i="11"/>
  <c r="E155" i="11"/>
  <c r="E156" i="11"/>
  <c r="E157" i="11"/>
  <c r="E158" i="11"/>
  <c r="E159" i="11"/>
  <c r="E160" i="11"/>
  <c r="E161" i="11"/>
  <c r="E162" i="11"/>
  <c r="E163" i="11"/>
  <c r="E164" i="11"/>
  <c r="E165" i="11"/>
  <c r="E166" i="11"/>
  <c r="E167" i="11"/>
  <c r="E168" i="11"/>
  <c r="E169" i="11"/>
  <c r="E170" i="11"/>
  <c r="E171" i="11"/>
  <c r="E172" i="11"/>
  <c r="E173" i="11"/>
  <c r="E174" i="11"/>
  <c r="E175" i="11"/>
  <c r="E176" i="11"/>
  <c r="E177" i="11"/>
  <c r="E178" i="11"/>
  <c r="E179" i="11"/>
  <c r="E180" i="11"/>
  <c r="E181" i="11"/>
  <c r="E182" i="11"/>
  <c r="E183" i="11"/>
  <c r="E184" i="11"/>
  <c r="E185" i="11"/>
  <c r="E186" i="11"/>
  <c r="E187" i="11"/>
  <c r="E188" i="11"/>
  <c r="E189" i="11"/>
  <c r="E190" i="11"/>
  <c r="E191" i="11"/>
  <c r="E192" i="11"/>
  <c r="E193" i="11"/>
  <c r="E194" i="11"/>
  <c r="E195" i="11"/>
  <c r="E196" i="11"/>
  <c r="E197" i="11"/>
  <c r="E198" i="11"/>
  <c r="E199" i="11"/>
  <c r="E200" i="11"/>
  <c r="E201" i="11"/>
  <c r="E202" i="11"/>
  <c r="E203" i="11"/>
  <c r="E204" i="11"/>
  <c r="E205" i="11"/>
  <c r="E206" i="11"/>
  <c r="E207" i="11"/>
  <c r="E208" i="11"/>
  <c r="E209" i="11"/>
  <c r="E210" i="11"/>
  <c r="E211" i="11"/>
  <c r="E212" i="11"/>
  <c r="E213" i="11"/>
  <c r="E214" i="11"/>
  <c r="E215" i="11"/>
  <c r="E216" i="11"/>
  <c r="E217" i="11"/>
  <c r="E218" i="11"/>
  <c r="E219" i="11"/>
  <c r="E220" i="11"/>
  <c r="E221" i="11"/>
  <c r="E222" i="11"/>
  <c r="E223" i="11"/>
  <c r="E224" i="11"/>
  <c r="E225" i="11"/>
  <c r="E226" i="11"/>
  <c r="E227" i="11"/>
  <c r="E228" i="11"/>
  <c r="E229" i="11"/>
  <c r="E230" i="11"/>
  <c r="E231" i="11"/>
  <c r="E232" i="11"/>
  <c r="E233" i="11"/>
  <c r="E234" i="11"/>
  <c r="E235" i="11"/>
  <c r="E236" i="11"/>
  <c r="E237" i="11"/>
  <c r="E238" i="11"/>
  <c r="E239" i="11"/>
  <c r="E240" i="11"/>
  <c r="E241" i="11"/>
  <c r="E242" i="11"/>
  <c r="E243" i="11"/>
  <c r="E244" i="11"/>
  <c r="E245" i="11"/>
  <c r="E246" i="11"/>
  <c r="E247" i="11"/>
  <c r="E248" i="11"/>
  <c r="E249" i="11"/>
  <c r="E250" i="11"/>
  <c r="E251" i="11"/>
  <c r="E252" i="11"/>
  <c r="E253" i="11"/>
  <c r="E254" i="11"/>
  <c r="E255" i="11"/>
  <c r="E256" i="11"/>
  <c r="E257" i="11"/>
  <c r="E258" i="11"/>
  <c r="E259" i="11"/>
  <c r="E260" i="11"/>
  <c r="E261" i="11"/>
  <c r="E262" i="11"/>
  <c r="E263" i="11"/>
  <c r="E264" i="11"/>
  <c r="E265" i="11"/>
  <c r="E266" i="11"/>
  <c r="E267" i="11"/>
  <c r="E268" i="11"/>
  <c r="E269" i="11"/>
  <c r="E270" i="11"/>
  <c r="E271" i="11"/>
  <c r="E272" i="11"/>
  <c r="E273" i="11"/>
  <c r="E274" i="11"/>
  <c r="E275" i="11"/>
  <c r="E276" i="11"/>
  <c r="E277" i="11"/>
  <c r="E278" i="11"/>
  <c r="E279" i="11"/>
  <c r="E280" i="11"/>
  <c r="E281" i="11"/>
  <c r="E282" i="11"/>
  <c r="E283" i="11"/>
  <c r="E284" i="11"/>
  <c r="E285" i="11"/>
  <c r="E286" i="11"/>
  <c r="E287" i="11"/>
  <c r="E288" i="11"/>
  <c r="E289" i="11"/>
  <c r="E290" i="11"/>
  <c r="E291" i="11"/>
  <c r="E292" i="11"/>
  <c r="E293" i="11"/>
  <c r="E294" i="11"/>
  <c r="E295" i="11"/>
  <c r="E296" i="11"/>
  <c r="E297" i="11"/>
  <c r="E298" i="11"/>
  <c r="E299" i="11"/>
  <c r="E300" i="11"/>
  <c r="E301" i="11"/>
  <c r="E302" i="11"/>
  <c r="E303" i="11"/>
  <c r="E304" i="11"/>
  <c r="E305" i="11"/>
  <c r="E306" i="11"/>
  <c r="E307" i="11"/>
  <c r="E308" i="11"/>
  <c r="E309" i="11"/>
  <c r="E310" i="11"/>
  <c r="E311" i="11"/>
  <c r="E312" i="11"/>
  <c r="E313" i="11"/>
  <c r="E314" i="11"/>
  <c r="E315" i="11"/>
  <c r="E316" i="11"/>
  <c r="E317" i="11"/>
  <c r="E318" i="11"/>
  <c r="E319" i="11"/>
  <c r="E320" i="11"/>
  <c r="E321" i="11"/>
  <c r="E322" i="11"/>
  <c r="E323" i="11"/>
  <c r="E324" i="11"/>
  <c r="E325" i="11"/>
  <c r="E326" i="11"/>
  <c r="E327" i="11"/>
  <c r="E328" i="11"/>
  <c r="E329" i="11"/>
  <c r="E330" i="11"/>
  <c r="E331" i="11"/>
  <c r="E332" i="11"/>
  <c r="E333" i="11"/>
  <c r="E334" i="11"/>
  <c r="E335" i="11"/>
  <c r="E336" i="11"/>
  <c r="E337" i="11"/>
  <c r="E338" i="11"/>
  <c r="E339" i="11"/>
  <c r="E340" i="11"/>
  <c r="E341" i="11"/>
  <c r="E342" i="11"/>
  <c r="E343" i="11"/>
  <c r="E344" i="11"/>
  <c r="E345" i="11"/>
  <c r="E346" i="11"/>
  <c r="E347" i="11"/>
  <c r="E348" i="11"/>
  <c r="E349" i="11"/>
  <c r="E350" i="11"/>
  <c r="E351" i="11"/>
  <c r="E352" i="11"/>
  <c r="E353" i="11"/>
  <c r="E354" i="11"/>
  <c r="E355" i="11"/>
  <c r="E356" i="11"/>
  <c r="E357" i="11"/>
  <c r="E358" i="11"/>
  <c r="E359" i="11"/>
  <c r="E360" i="11"/>
  <c r="E361" i="11"/>
  <c r="E362" i="11"/>
  <c r="E363" i="11"/>
  <c r="E364" i="11"/>
  <c r="E365" i="11"/>
  <c r="E366" i="11"/>
  <c r="E367" i="11"/>
  <c r="E368" i="11"/>
  <c r="E369" i="11"/>
  <c r="E370" i="11"/>
  <c r="E371" i="11"/>
  <c r="E372" i="11"/>
  <c r="E373" i="11"/>
  <c r="E374" i="11"/>
  <c r="E375" i="11"/>
  <c r="E376" i="11"/>
  <c r="E377" i="11"/>
  <c r="E378" i="11"/>
  <c r="E379" i="11"/>
  <c r="E380" i="11"/>
  <c r="E381" i="11"/>
  <c r="E382" i="11"/>
  <c r="E383" i="11"/>
  <c r="E384" i="11"/>
  <c r="E385" i="11"/>
  <c r="E386" i="11"/>
  <c r="E387" i="11"/>
  <c r="E388" i="11"/>
  <c r="E389" i="11"/>
  <c r="E390" i="11"/>
  <c r="E391" i="11"/>
  <c r="E392" i="11"/>
  <c r="E393" i="11"/>
  <c r="E394" i="11"/>
  <c r="E395" i="11"/>
  <c r="E396" i="11"/>
  <c r="E397" i="11"/>
  <c r="E398" i="11"/>
  <c r="E399" i="11"/>
  <c r="E400" i="11"/>
  <c r="E401" i="11"/>
  <c r="E402" i="11"/>
  <c r="E403" i="11"/>
  <c r="E404" i="11"/>
  <c r="E405" i="11"/>
  <c r="E406" i="11"/>
  <c r="E407" i="11"/>
  <c r="E408" i="11"/>
  <c r="E409" i="11"/>
  <c r="E410" i="11"/>
  <c r="E411" i="11"/>
  <c r="E412" i="11"/>
  <c r="E413" i="11"/>
  <c r="E414" i="11"/>
  <c r="E415" i="11"/>
  <c r="E416" i="11"/>
  <c r="E417" i="11"/>
  <c r="E418" i="11"/>
  <c r="E419" i="11"/>
  <c r="E420" i="11"/>
  <c r="E421" i="11"/>
  <c r="E422" i="11"/>
  <c r="E423" i="11"/>
  <c r="E424" i="11"/>
  <c r="E425" i="11"/>
  <c r="E426" i="11"/>
  <c r="E427" i="11"/>
  <c r="E428" i="11"/>
  <c r="E429" i="11"/>
  <c r="E430" i="11"/>
  <c r="E431" i="11"/>
  <c r="E432" i="11"/>
  <c r="E433" i="11"/>
  <c r="E434" i="11"/>
  <c r="E435" i="11"/>
  <c r="E436" i="11"/>
  <c r="E437" i="11"/>
  <c r="E438" i="11"/>
  <c r="E439" i="11"/>
  <c r="E440" i="11"/>
  <c r="E441" i="11"/>
  <c r="E442" i="11"/>
  <c r="E443" i="11"/>
  <c r="E444" i="11"/>
  <c r="E445" i="11"/>
  <c r="E446" i="11"/>
  <c r="E447" i="11"/>
  <c r="E448" i="11"/>
  <c r="E449" i="11"/>
  <c r="E450" i="11"/>
  <c r="E451" i="11"/>
  <c r="E452" i="11"/>
  <c r="E453" i="11"/>
  <c r="E454" i="11"/>
  <c r="E455" i="11"/>
  <c r="E456" i="11"/>
  <c r="E457" i="11"/>
  <c r="E458" i="11"/>
  <c r="E459" i="11"/>
  <c r="E460" i="11"/>
  <c r="E461" i="11"/>
  <c r="E462" i="11"/>
  <c r="E463" i="11"/>
  <c r="E464" i="11"/>
  <c r="E465" i="11"/>
  <c r="E466" i="11"/>
  <c r="E467" i="11"/>
  <c r="E468" i="11"/>
  <c r="E469" i="11"/>
  <c r="E470" i="11"/>
  <c r="E471" i="11"/>
  <c r="E472" i="11"/>
  <c r="E473" i="11"/>
  <c r="E474" i="11"/>
  <c r="E475" i="11"/>
  <c r="E476" i="11"/>
  <c r="E477" i="11"/>
  <c r="E478" i="11"/>
  <c r="E479" i="11"/>
  <c r="E480" i="11"/>
  <c r="E481" i="11"/>
  <c r="E482" i="11"/>
  <c r="E483" i="11"/>
  <c r="E484" i="11"/>
  <c r="E485" i="11"/>
  <c r="E486" i="11"/>
  <c r="E487" i="11"/>
  <c r="E488" i="11"/>
  <c r="E489" i="11"/>
  <c r="E490" i="11"/>
  <c r="E491" i="11"/>
  <c r="E492" i="11"/>
  <c r="E493" i="11"/>
  <c r="E494" i="11"/>
  <c r="E495" i="11"/>
  <c r="E496" i="11"/>
  <c r="E497" i="11"/>
  <c r="E498" i="11"/>
  <c r="E499" i="11"/>
  <c r="E500" i="11"/>
  <c r="E13" i="11"/>
  <c r="E12" i="11"/>
  <c r="D14" i="11"/>
  <c r="D15" i="11"/>
  <c r="D16" i="11"/>
  <c r="D17" i="11"/>
  <c r="D13" i="11"/>
  <c r="D12" i="11"/>
  <c r="D16" i="9"/>
  <c r="D17" i="9"/>
  <c r="D14" i="9"/>
  <c r="D13" i="9"/>
  <c r="D18" i="9"/>
  <c r="D19" i="9"/>
  <c r="D20" i="9"/>
  <c r="D21" i="9"/>
  <c r="D22" i="9"/>
  <c r="D24" i="9"/>
  <c r="D40" i="9"/>
  <c r="D52" i="9"/>
  <c r="D55" i="9"/>
  <c r="D63" i="9"/>
  <c r="D65" i="9"/>
  <c r="D66" i="9"/>
  <c r="D71" i="9"/>
  <c r="D75" i="9"/>
  <c r="D78" i="9"/>
  <c r="D80" i="9"/>
  <c r="D85" i="9"/>
  <c r="D88" i="9"/>
  <c r="D92" i="9"/>
  <c r="D95" i="9"/>
  <c r="D96" i="9"/>
  <c r="D97" i="9"/>
  <c r="D98" i="9"/>
  <c r="D99" i="9"/>
  <c r="C101" i="9"/>
  <c r="D101" i="9" s="1"/>
  <c r="C102" i="9"/>
  <c r="D102" i="9" s="1"/>
  <c r="C112" i="9"/>
  <c r="D112" i="9" s="1"/>
  <c r="C113" i="9"/>
  <c r="D113" i="9" s="1"/>
  <c r="D123" i="9"/>
  <c r="D124" i="9"/>
  <c r="C125" i="9"/>
  <c r="D125" i="9" s="1"/>
  <c r="C126" i="9"/>
  <c r="D126" i="9" s="1"/>
  <c r="C136" i="9"/>
  <c r="D136" i="9" s="1"/>
  <c r="C137" i="9"/>
  <c r="D137" i="9" s="1"/>
  <c r="C147" i="9"/>
  <c r="D147" i="9" s="1"/>
  <c r="C148" i="9"/>
  <c r="D148" i="9" s="1"/>
  <c r="D158" i="9"/>
  <c r="D159" i="9"/>
  <c r="D169" i="9"/>
  <c r="D170" i="9"/>
  <c r="D180" i="9"/>
  <c r="D181" i="9"/>
  <c r="D191" i="9"/>
  <c r="D192" i="9"/>
  <c r="D202" i="9"/>
  <c r="D203" i="9"/>
  <c r="D213" i="9"/>
  <c r="D214" i="9"/>
  <c r="D224" i="9"/>
  <c r="D225" i="9"/>
  <c r="D235" i="9"/>
  <c r="D236" i="9"/>
  <c r="D246" i="9"/>
  <c r="D247" i="9"/>
  <c r="D257" i="9"/>
  <c r="D258" i="9"/>
  <c r="D259" i="9"/>
  <c r="D260" i="9"/>
  <c r="D261" i="9"/>
  <c r="D262" i="9"/>
  <c r="D263" i="9"/>
  <c r="D264" i="9"/>
  <c r="D265" i="9"/>
  <c r="D266" i="9"/>
  <c r="D267" i="9"/>
  <c r="D268" i="9"/>
  <c r="D269" i="9"/>
  <c r="D270" i="9"/>
  <c r="D271" i="9"/>
  <c r="D272" i="9"/>
  <c r="D273" i="9"/>
  <c r="D274" i="9"/>
  <c r="D275" i="9"/>
  <c r="D276" i="9"/>
  <c r="D277" i="9"/>
  <c r="D278" i="9"/>
  <c r="D279" i="9"/>
  <c r="D280" i="9"/>
  <c r="D281" i="9"/>
  <c r="D282" i="9"/>
  <c r="D283" i="9"/>
  <c r="D284" i="9"/>
  <c r="D285" i="9"/>
  <c r="D286" i="9"/>
  <c r="D287" i="9"/>
  <c r="D288" i="9"/>
  <c r="D289" i="9"/>
  <c r="D290" i="9"/>
  <c r="D291" i="9"/>
  <c r="D292" i="9"/>
  <c r="D293" i="9"/>
  <c r="D294" i="9"/>
  <c r="D295" i="9"/>
  <c r="D296" i="9"/>
  <c r="D297" i="9"/>
  <c r="D298" i="9"/>
  <c r="D299" i="9"/>
  <c r="D300" i="9"/>
  <c r="C301" i="9"/>
  <c r="D301" i="9" s="1"/>
  <c r="C302" i="9"/>
  <c r="D302" i="9" s="1"/>
  <c r="C303" i="9"/>
  <c r="D303" i="9" s="1"/>
  <c r="C304" i="9"/>
  <c r="D304" i="9" s="1"/>
  <c r="C305" i="9"/>
  <c r="D305" i="9" s="1"/>
  <c r="C306" i="9"/>
  <c r="D306" i="9" s="1"/>
  <c r="C307" i="9"/>
  <c r="D307" i="9" s="1"/>
  <c r="C308" i="9"/>
  <c r="D308" i="9" s="1"/>
  <c r="C309" i="9"/>
  <c r="D309" i="9" s="1"/>
  <c r="C310" i="9"/>
  <c r="D310" i="9" s="1"/>
  <c r="C311" i="9"/>
  <c r="D311" i="9" s="1"/>
  <c r="C312" i="9"/>
  <c r="D312" i="9" s="1"/>
  <c r="C313" i="9"/>
  <c r="D313" i="9" s="1"/>
  <c r="C314" i="9"/>
  <c r="D314" i="9" s="1"/>
  <c r="C315" i="9"/>
  <c r="D315" i="9" s="1"/>
  <c r="C316" i="9"/>
  <c r="D316" i="9" s="1"/>
  <c r="C317" i="9"/>
  <c r="D317" i="9" s="1"/>
  <c r="C318" i="9"/>
  <c r="D318" i="9" s="1"/>
  <c r="C319" i="9"/>
  <c r="D319" i="9" s="1"/>
  <c r="C320" i="9"/>
  <c r="D320" i="9" s="1"/>
  <c r="C321" i="9"/>
  <c r="D321" i="9" s="1"/>
  <c r="C322" i="9"/>
  <c r="D322" i="9" s="1"/>
  <c r="C323" i="9"/>
  <c r="D323" i="9" s="1"/>
  <c r="C324" i="9"/>
  <c r="D324" i="9" s="1"/>
  <c r="C325" i="9"/>
  <c r="D325" i="9" s="1"/>
  <c r="C326" i="9"/>
  <c r="D326" i="9" s="1"/>
  <c r="C327" i="9"/>
  <c r="D327" i="9" s="1"/>
  <c r="C328" i="9"/>
  <c r="D328" i="9" s="1"/>
  <c r="C329" i="9"/>
  <c r="D329" i="9" s="1"/>
  <c r="C330" i="9"/>
  <c r="D330" i="9" s="1"/>
  <c r="C331" i="9"/>
  <c r="D331" i="9" s="1"/>
  <c r="C332" i="9"/>
  <c r="D332" i="9" s="1"/>
  <c r="C333" i="9"/>
  <c r="D333" i="9" s="1"/>
  <c r="C334" i="9"/>
  <c r="D334" i="9" s="1"/>
  <c r="C335" i="9"/>
  <c r="D335" i="9" s="1"/>
  <c r="C336" i="9"/>
  <c r="D336" i="9" s="1"/>
  <c r="C337" i="9"/>
  <c r="D337" i="9" s="1"/>
  <c r="C338" i="9"/>
  <c r="D338" i="9" s="1"/>
  <c r="C339" i="9"/>
  <c r="D339" i="9" s="1"/>
  <c r="C340" i="9"/>
  <c r="D340" i="9" s="1"/>
  <c r="C341" i="9"/>
  <c r="D341" i="9" s="1"/>
  <c r="C342" i="9"/>
  <c r="D342" i="9" s="1"/>
  <c r="C343" i="9"/>
  <c r="D343" i="9" s="1"/>
  <c r="C344" i="9"/>
  <c r="D344" i="9" s="1"/>
  <c r="C345" i="9"/>
  <c r="D345" i="9" s="1"/>
  <c r="C346" i="9"/>
  <c r="D346" i="9" s="1"/>
  <c r="C347" i="9"/>
  <c r="D347" i="9" s="1"/>
  <c r="C348" i="9"/>
  <c r="D348" i="9" s="1"/>
  <c r="C349" i="9"/>
  <c r="D349" i="9" s="1"/>
  <c r="C350" i="9"/>
  <c r="D350" i="9" s="1"/>
  <c r="C351" i="9"/>
  <c r="D351" i="9" s="1"/>
  <c r="C352" i="9"/>
  <c r="D352" i="9" s="1"/>
  <c r="C353" i="9"/>
  <c r="D353" i="9" s="1"/>
  <c r="C354" i="9"/>
  <c r="D354" i="9" s="1"/>
  <c r="C355" i="9"/>
  <c r="D355" i="9" s="1"/>
  <c r="C356" i="9"/>
  <c r="D356" i="9" s="1"/>
  <c r="C357" i="9"/>
  <c r="D357" i="9" s="1"/>
  <c r="C358" i="9"/>
  <c r="D358" i="9" s="1"/>
  <c r="C359" i="9"/>
  <c r="D359" i="9" s="1"/>
  <c r="C360" i="9"/>
  <c r="D360" i="9" s="1"/>
  <c r="C361" i="9"/>
  <c r="D361" i="9" s="1"/>
  <c r="C362" i="9"/>
  <c r="D362" i="9" s="1"/>
  <c r="C363" i="9"/>
  <c r="D363" i="9" s="1"/>
  <c r="C364" i="9"/>
  <c r="D364" i="9" s="1"/>
  <c r="C365" i="9"/>
  <c r="D365" i="9" s="1"/>
  <c r="C366" i="9"/>
  <c r="D366" i="9" s="1"/>
  <c r="C367" i="9"/>
  <c r="D367" i="9" s="1"/>
  <c r="C368" i="9"/>
  <c r="D368" i="9" s="1"/>
  <c r="C369" i="9"/>
  <c r="D369" i="9" s="1"/>
  <c r="C370" i="9"/>
  <c r="D370" i="9" s="1"/>
  <c r="C371" i="9"/>
  <c r="D371" i="9" s="1"/>
  <c r="C372" i="9"/>
  <c r="D372" i="9" s="1"/>
  <c r="C373" i="9"/>
  <c r="D373" i="9" s="1"/>
  <c r="C374" i="9"/>
  <c r="D374" i="9" s="1"/>
  <c r="C375" i="9"/>
  <c r="D375" i="9" s="1"/>
  <c r="C376" i="9"/>
  <c r="D376" i="9" s="1"/>
  <c r="C377" i="9"/>
  <c r="D377" i="9" s="1"/>
  <c r="C378" i="9"/>
  <c r="D378" i="9" s="1"/>
  <c r="C379" i="9"/>
  <c r="D379" i="9" s="1"/>
  <c r="C380" i="9"/>
  <c r="D380" i="9" s="1"/>
  <c r="C381" i="9"/>
  <c r="D381" i="9" s="1"/>
  <c r="C382" i="9"/>
  <c r="D382" i="9" s="1"/>
  <c r="C383" i="9"/>
  <c r="D383" i="9" s="1"/>
  <c r="C384" i="9"/>
  <c r="D384" i="9" s="1"/>
  <c r="C385" i="9"/>
  <c r="D385" i="9" s="1"/>
  <c r="C386" i="9"/>
  <c r="D386" i="9" s="1"/>
  <c r="C387" i="9"/>
  <c r="D387" i="9" s="1"/>
  <c r="C388" i="9"/>
  <c r="D388" i="9" s="1"/>
  <c r="C389" i="9"/>
  <c r="D389" i="9" s="1"/>
  <c r="C390" i="9"/>
  <c r="D390" i="9" s="1"/>
  <c r="C391" i="9"/>
  <c r="D391" i="9" s="1"/>
  <c r="C392" i="9"/>
  <c r="D392" i="9" s="1"/>
  <c r="C393" i="9"/>
  <c r="D393" i="9" s="1"/>
  <c r="C394" i="9"/>
  <c r="D394" i="9" s="1"/>
  <c r="C395" i="9"/>
  <c r="D395" i="9" s="1"/>
  <c r="C396" i="9"/>
  <c r="D396" i="9" s="1"/>
  <c r="C397" i="9"/>
  <c r="D397" i="9" s="1"/>
  <c r="C398" i="9"/>
  <c r="D398" i="9" s="1"/>
  <c r="C399" i="9"/>
  <c r="D399" i="9" s="1"/>
  <c r="C400" i="9"/>
  <c r="D400" i="9" s="1"/>
  <c r="C401" i="9"/>
  <c r="D401" i="9" s="1"/>
  <c r="C402" i="9"/>
  <c r="D402" i="9" s="1"/>
  <c r="C403" i="9"/>
  <c r="D403" i="9" s="1"/>
  <c r="C404" i="9"/>
  <c r="D404" i="9" s="1"/>
  <c r="C405" i="9"/>
  <c r="D405" i="9" s="1"/>
  <c r="C406" i="9"/>
  <c r="D406" i="9" s="1"/>
  <c r="C407" i="9"/>
  <c r="D407" i="9" s="1"/>
  <c r="C408" i="9"/>
  <c r="D408" i="9" s="1"/>
  <c r="C409" i="9"/>
  <c r="D409" i="9" s="1"/>
  <c r="C410" i="9"/>
  <c r="D410" i="9" s="1"/>
  <c r="C411" i="9"/>
  <c r="D411" i="9" s="1"/>
  <c r="C412" i="9"/>
  <c r="D412" i="9" s="1"/>
  <c r="C413" i="9"/>
  <c r="D413" i="9" s="1"/>
  <c r="C414" i="9"/>
  <c r="D414" i="9" s="1"/>
  <c r="C415" i="9"/>
  <c r="D415" i="9" s="1"/>
  <c r="C416" i="9"/>
  <c r="D416" i="9" s="1"/>
  <c r="C417" i="9"/>
  <c r="D417" i="9" s="1"/>
  <c r="C418" i="9"/>
  <c r="D418" i="9" s="1"/>
  <c r="C419" i="9"/>
  <c r="D419" i="9" s="1"/>
  <c r="C420" i="9"/>
  <c r="D420" i="9" s="1"/>
  <c r="C421" i="9"/>
  <c r="D421" i="9" s="1"/>
  <c r="C422" i="9"/>
  <c r="D422" i="9" s="1"/>
  <c r="C423" i="9"/>
  <c r="D423" i="9" s="1"/>
  <c r="C424" i="9"/>
  <c r="D424" i="9" s="1"/>
  <c r="C425" i="9"/>
  <c r="D425" i="9" s="1"/>
  <c r="C426" i="9"/>
  <c r="D426" i="9" s="1"/>
  <c r="C427" i="9"/>
  <c r="D427" i="9" s="1"/>
  <c r="C428" i="9"/>
  <c r="D428" i="9" s="1"/>
  <c r="C429" i="9"/>
  <c r="D429" i="9" s="1"/>
  <c r="C430" i="9"/>
  <c r="D430" i="9" s="1"/>
  <c r="C431" i="9"/>
  <c r="D431" i="9" s="1"/>
  <c r="C432" i="9"/>
  <c r="D432" i="9" s="1"/>
  <c r="C433" i="9"/>
  <c r="D433" i="9" s="1"/>
  <c r="C434" i="9"/>
  <c r="D434" i="9" s="1"/>
  <c r="C435" i="9"/>
  <c r="D435" i="9" s="1"/>
  <c r="C436" i="9"/>
  <c r="D436" i="9" s="1"/>
  <c r="C437" i="9"/>
  <c r="D437" i="9" s="1"/>
  <c r="C438" i="9"/>
  <c r="D438" i="9" s="1"/>
  <c r="C439" i="9"/>
  <c r="D439" i="9" s="1"/>
  <c r="C440" i="9"/>
  <c r="D440" i="9" s="1"/>
  <c r="C441" i="9"/>
  <c r="D441" i="9" s="1"/>
  <c r="C442" i="9"/>
  <c r="D442" i="9" s="1"/>
  <c r="C443" i="9"/>
  <c r="D443" i="9" s="1"/>
  <c r="C444" i="9"/>
  <c r="D444" i="9" s="1"/>
  <c r="C445" i="9"/>
  <c r="D445" i="9" s="1"/>
  <c r="C446" i="9"/>
  <c r="D446" i="9" s="1"/>
  <c r="C447" i="9"/>
  <c r="D447" i="9" s="1"/>
  <c r="C448" i="9"/>
  <c r="D448" i="9" s="1"/>
  <c r="C449" i="9"/>
  <c r="D449" i="9" s="1"/>
  <c r="C450" i="9"/>
  <c r="D450" i="9" s="1"/>
  <c r="C451" i="9"/>
  <c r="D451" i="9" s="1"/>
  <c r="C452" i="9"/>
  <c r="D452" i="9" s="1"/>
  <c r="C453" i="9"/>
  <c r="D453" i="9" s="1"/>
  <c r="C454" i="9"/>
  <c r="D454" i="9" s="1"/>
  <c r="C455" i="9"/>
  <c r="D455" i="9" s="1"/>
  <c r="C456" i="9"/>
  <c r="D456" i="9" s="1"/>
  <c r="C457" i="9"/>
  <c r="D457" i="9" s="1"/>
  <c r="C458" i="9"/>
  <c r="D458" i="9" s="1"/>
  <c r="C459" i="9"/>
  <c r="D459" i="9" s="1"/>
  <c r="C460" i="9"/>
  <c r="D460" i="9" s="1"/>
  <c r="C461" i="9"/>
  <c r="D461" i="9" s="1"/>
  <c r="C462" i="9"/>
  <c r="D462" i="9" s="1"/>
  <c r="C463" i="9"/>
  <c r="D463" i="9" s="1"/>
  <c r="C464" i="9"/>
  <c r="D464" i="9" s="1"/>
  <c r="C465" i="9"/>
  <c r="D465" i="9" s="1"/>
  <c r="C466" i="9"/>
  <c r="D466" i="9" s="1"/>
  <c r="C467" i="9"/>
  <c r="D467" i="9" s="1"/>
  <c r="C468" i="9"/>
  <c r="D468" i="9" s="1"/>
  <c r="C469" i="9"/>
  <c r="D469" i="9" s="1"/>
  <c r="C470" i="9"/>
  <c r="D470" i="9" s="1"/>
  <c r="C471" i="9"/>
  <c r="D471" i="9" s="1"/>
  <c r="C472" i="9"/>
  <c r="D472" i="9" s="1"/>
  <c r="C473" i="9"/>
  <c r="D473" i="9" s="1"/>
  <c r="C474" i="9"/>
  <c r="D474" i="9" s="1"/>
  <c r="C475" i="9"/>
  <c r="D475" i="9" s="1"/>
  <c r="C476" i="9"/>
  <c r="D476" i="9" s="1"/>
  <c r="C477" i="9"/>
  <c r="D477" i="9" s="1"/>
  <c r="C478" i="9"/>
  <c r="D478" i="9" s="1"/>
  <c r="C479" i="9"/>
  <c r="D479" i="9" s="1"/>
  <c r="C480" i="9"/>
  <c r="D480" i="9" s="1"/>
  <c r="C481" i="9"/>
  <c r="D481" i="9" s="1"/>
  <c r="C482" i="9"/>
  <c r="D482" i="9" s="1"/>
  <c r="C483" i="9"/>
  <c r="D483" i="9" s="1"/>
  <c r="C484" i="9"/>
  <c r="D484" i="9" s="1"/>
  <c r="C485" i="9"/>
  <c r="D485" i="9" s="1"/>
  <c r="C486" i="9"/>
  <c r="D486" i="9" s="1"/>
  <c r="C487" i="9"/>
  <c r="D487" i="9" s="1"/>
  <c r="C488" i="9"/>
  <c r="D488" i="9" s="1"/>
  <c r="C489" i="9"/>
  <c r="D489" i="9" s="1"/>
  <c r="C490" i="9"/>
  <c r="D490" i="9" s="1"/>
  <c r="C491" i="9"/>
  <c r="D491" i="9" s="1"/>
  <c r="C492" i="9"/>
  <c r="D492" i="9" s="1"/>
  <c r="C493" i="9"/>
  <c r="D493" i="9" s="1"/>
  <c r="C494" i="9"/>
  <c r="D494" i="9" s="1"/>
  <c r="C495" i="9"/>
  <c r="D495" i="9" s="1"/>
  <c r="C496" i="9"/>
  <c r="D496" i="9" s="1"/>
  <c r="C497" i="9"/>
  <c r="D497" i="9" s="1"/>
  <c r="C498" i="9"/>
  <c r="D498" i="9" s="1"/>
  <c r="C499" i="9"/>
  <c r="D499" i="9" s="1"/>
  <c r="C500" i="9"/>
  <c r="D500" i="9" s="1"/>
  <c r="C501" i="9"/>
  <c r="D501" i="9" s="1"/>
  <c r="C502" i="9"/>
  <c r="D502" i="9" s="1"/>
  <c r="C503" i="9"/>
  <c r="D503" i="9" s="1"/>
  <c r="C504" i="9"/>
  <c r="D504" i="9" s="1"/>
  <c r="C505" i="9"/>
  <c r="D505" i="9" s="1"/>
  <c r="C506" i="9"/>
  <c r="D506" i="9" s="1"/>
  <c r="C507" i="9"/>
  <c r="D507" i="9" s="1"/>
  <c r="C508" i="9"/>
  <c r="D508" i="9" s="1"/>
  <c r="C509" i="9"/>
  <c r="D509" i="9" s="1"/>
  <c r="C510" i="9"/>
  <c r="D510" i="9" s="1"/>
  <c r="C511" i="9"/>
  <c r="D511" i="9" s="1"/>
  <c r="C512" i="9"/>
  <c r="D512" i="9" s="1"/>
  <c r="C513" i="9"/>
  <c r="D513" i="9" s="1"/>
  <c r="C514" i="9"/>
  <c r="D514" i="9" s="1"/>
  <c r="C515" i="9"/>
  <c r="D515" i="9" s="1"/>
  <c r="C516" i="9"/>
  <c r="D516" i="9" s="1"/>
  <c r="C517" i="9"/>
  <c r="D517" i="9" s="1"/>
  <c r="C518" i="9"/>
  <c r="D518" i="9" s="1"/>
  <c r="C519" i="9"/>
  <c r="D519" i="9" s="1"/>
  <c r="C520" i="9"/>
  <c r="D520" i="9" s="1"/>
  <c r="C521" i="9"/>
  <c r="D521" i="9" s="1"/>
  <c r="C522" i="9"/>
  <c r="D522" i="9" s="1"/>
  <c r="C523" i="9"/>
  <c r="D523" i="9" s="1"/>
  <c r="C524" i="9"/>
  <c r="D524" i="9" s="1"/>
  <c r="C525" i="9"/>
  <c r="D525" i="9" s="1"/>
  <c r="C526" i="9"/>
  <c r="D526" i="9" s="1"/>
  <c r="C527" i="9"/>
  <c r="D527" i="9" s="1"/>
  <c r="C528" i="9"/>
  <c r="D528" i="9" s="1"/>
  <c r="C529" i="9"/>
  <c r="D529" i="9" s="1"/>
  <c r="C530" i="9"/>
  <c r="D530" i="9" s="1"/>
  <c r="C531" i="9"/>
  <c r="D531" i="9" s="1"/>
  <c r="C532" i="9"/>
  <c r="D532" i="9" s="1"/>
  <c r="C533" i="9"/>
  <c r="D533" i="9" s="1"/>
  <c r="C534" i="9"/>
  <c r="D534" i="9" s="1"/>
  <c r="C535" i="9"/>
  <c r="D535" i="9" s="1"/>
  <c r="C536" i="9"/>
  <c r="D536" i="9" s="1"/>
  <c r="C537" i="9"/>
  <c r="D537" i="9" s="1"/>
  <c r="C538" i="9"/>
  <c r="D538" i="9" s="1"/>
  <c r="C539" i="9"/>
  <c r="D539" i="9" s="1"/>
  <c r="C540" i="9"/>
  <c r="D540" i="9" s="1"/>
  <c r="C541" i="9"/>
  <c r="D541" i="9" s="1"/>
  <c r="C542" i="9"/>
  <c r="D542" i="9" s="1"/>
  <c r="C543" i="9"/>
  <c r="D543" i="9" s="1"/>
  <c r="C544" i="9"/>
  <c r="D544" i="9" s="1"/>
  <c r="C545" i="9"/>
  <c r="D545" i="9" s="1"/>
  <c r="C546" i="9"/>
  <c r="D546" i="9" s="1"/>
  <c r="C547" i="9"/>
  <c r="D547" i="9" s="1"/>
  <c r="C548" i="9"/>
  <c r="D548" i="9" s="1"/>
  <c r="C549" i="9"/>
  <c r="D549" i="9" s="1"/>
  <c r="C550" i="9"/>
  <c r="D550" i="9" s="1"/>
  <c r="C551" i="9"/>
  <c r="D551" i="9" s="1"/>
  <c r="C552" i="9"/>
  <c r="D552" i="9" s="1"/>
  <c r="C553" i="9"/>
  <c r="D553" i="9" s="1"/>
  <c r="C554" i="9"/>
  <c r="D554" i="9" s="1"/>
  <c r="C555" i="9"/>
  <c r="D555" i="9" s="1"/>
  <c r="C556" i="9"/>
  <c r="D556" i="9" s="1"/>
  <c r="C557" i="9"/>
  <c r="D557" i="9" s="1"/>
  <c r="C558" i="9"/>
  <c r="D558" i="9" s="1"/>
  <c r="C559" i="9"/>
  <c r="D559" i="9" s="1"/>
  <c r="C560" i="9"/>
  <c r="D560" i="9" s="1"/>
  <c r="C561" i="9"/>
  <c r="D561" i="9" s="1"/>
  <c r="C562" i="9"/>
  <c r="D562" i="9" s="1"/>
  <c r="C563" i="9"/>
  <c r="D563" i="9" s="1"/>
  <c r="C564" i="9"/>
  <c r="D564" i="9" s="1"/>
  <c r="C565" i="9"/>
  <c r="D565" i="9" s="1"/>
  <c r="C566" i="9"/>
  <c r="D566" i="9" s="1"/>
  <c r="C567" i="9"/>
  <c r="D567" i="9" s="1"/>
  <c r="C568" i="9"/>
  <c r="D568" i="9" s="1"/>
  <c r="C569" i="9"/>
  <c r="D569" i="9" s="1"/>
  <c r="C570" i="9"/>
  <c r="D570" i="9" s="1"/>
  <c r="C571" i="9"/>
  <c r="D571" i="9" s="1"/>
  <c r="C572" i="9"/>
  <c r="D572" i="9" s="1"/>
  <c r="C573" i="9"/>
  <c r="D573" i="9" s="1"/>
  <c r="C574" i="9"/>
  <c r="D574" i="9" s="1"/>
  <c r="C575" i="9"/>
  <c r="D575" i="9" s="1"/>
  <c r="C576" i="9"/>
  <c r="D576" i="9" s="1"/>
  <c r="C577" i="9"/>
  <c r="D577" i="9" s="1"/>
  <c r="C578" i="9"/>
  <c r="D578" i="9" s="1"/>
  <c r="C579" i="9"/>
  <c r="D579" i="9" s="1"/>
  <c r="C580" i="9"/>
  <c r="D580" i="9" s="1"/>
  <c r="C581" i="9"/>
  <c r="D581" i="9" s="1"/>
  <c r="C582" i="9"/>
  <c r="D582" i="9" s="1"/>
  <c r="C583" i="9"/>
  <c r="D583" i="9" s="1"/>
  <c r="C584" i="9"/>
  <c r="D584" i="9" s="1"/>
  <c r="C585" i="9"/>
  <c r="D585" i="9" s="1"/>
  <c r="C586" i="9"/>
  <c r="D586" i="9" s="1"/>
  <c r="C587" i="9"/>
  <c r="D587" i="9" s="1"/>
  <c r="C588" i="9"/>
  <c r="D588" i="9" s="1"/>
  <c r="C589" i="9"/>
  <c r="D589" i="9" s="1"/>
  <c r="C590" i="9"/>
  <c r="D590" i="9" s="1"/>
  <c r="C591" i="9"/>
  <c r="D591" i="9" s="1"/>
  <c r="C592" i="9"/>
  <c r="D592" i="9" s="1"/>
  <c r="C593" i="9"/>
  <c r="D593" i="9" s="1"/>
  <c r="C594" i="9"/>
  <c r="D594" i="9" s="1"/>
  <c r="C595" i="9"/>
  <c r="D595" i="9" s="1"/>
  <c r="C596" i="9"/>
  <c r="D596" i="9" s="1"/>
  <c r="C597" i="9"/>
  <c r="D597" i="9" s="1"/>
  <c r="C598" i="9"/>
  <c r="D598" i="9" s="1"/>
  <c r="C599" i="9"/>
  <c r="D599" i="9" s="1"/>
  <c r="C600" i="9"/>
  <c r="D600" i="9" s="1"/>
  <c r="C601" i="9"/>
  <c r="D601" i="9" s="1"/>
  <c r="C602" i="9"/>
  <c r="D602" i="9" s="1"/>
  <c r="C603" i="9"/>
  <c r="D603" i="9" s="1"/>
  <c r="C604" i="9"/>
  <c r="D604" i="9" s="1"/>
  <c r="C605" i="9"/>
  <c r="D605" i="9" s="1"/>
  <c r="C606" i="9"/>
  <c r="D606" i="9" s="1"/>
  <c r="C607" i="9"/>
  <c r="D607" i="9" s="1"/>
  <c r="C608" i="9"/>
  <c r="D608" i="9" s="1"/>
  <c r="C609" i="9"/>
  <c r="D609" i="9" s="1"/>
  <c r="C610" i="9"/>
  <c r="D610" i="9" s="1"/>
  <c r="C611" i="9"/>
  <c r="D611" i="9" s="1"/>
  <c r="C612" i="9"/>
  <c r="D612" i="9" s="1"/>
  <c r="C613" i="9"/>
  <c r="D613" i="9" s="1"/>
  <c r="C614" i="9"/>
  <c r="D614" i="9" s="1"/>
  <c r="C615" i="9"/>
  <c r="D615" i="9" s="1"/>
  <c r="C616" i="9"/>
  <c r="D616" i="9" s="1"/>
  <c r="C617" i="9"/>
  <c r="D617" i="9" s="1"/>
  <c r="C618" i="9"/>
  <c r="D618" i="9" s="1"/>
  <c r="C619" i="9"/>
  <c r="D619" i="9" s="1"/>
  <c r="C620" i="9"/>
  <c r="D620" i="9" s="1"/>
  <c r="C621" i="9"/>
  <c r="D621" i="9" s="1"/>
  <c r="C622" i="9"/>
  <c r="D622" i="9" s="1"/>
  <c r="C623" i="9"/>
  <c r="D623" i="9" s="1"/>
  <c r="C624" i="9"/>
  <c r="D624" i="9" s="1"/>
  <c r="C625" i="9"/>
  <c r="D625" i="9" s="1"/>
  <c r="C626" i="9"/>
  <c r="D626" i="9" s="1"/>
  <c r="C627" i="9"/>
  <c r="D627" i="9" s="1"/>
  <c r="C628" i="9"/>
  <c r="D628" i="9" s="1"/>
  <c r="C629" i="9"/>
  <c r="D629" i="9" s="1"/>
  <c r="C630" i="9"/>
  <c r="D630" i="9" s="1"/>
  <c r="C631" i="9"/>
  <c r="D631" i="9" s="1"/>
  <c r="C632" i="9"/>
  <c r="D632" i="9" s="1"/>
  <c r="C633" i="9"/>
  <c r="D633" i="9" s="1"/>
  <c r="C634" i="9"/>
  <c r="D634" i="9" s="1"/>
  <c r="C635" i="9"/>
  <c r="D635" i="9" s="1"/>
  <c r="C636" i="9"/>
  <c r="D636" i="9" s="1"/>
  <c r="C637" i="9"/>
  <c r="D637" i="9" s="1"/>
  <c r="C638" i="9"/>
  <c r="D638" i="9" s="1"/>
  <c r="C639" i="9"/>
  <c r="D639" i="9" s="1"/>
  <c r="C640" i="9"/>
  <c r="D640" i="9" s="1"/>
  <c r="C641" i="9"/>
  <c r="D641" i="9" s="1"/>
  <c r="C642" i="9"/>
  <c r="D642" i="9" s="1"/>
  <c r="C643" i="9"/>
  <c r="D643" i="9" s="1"/>
  <c r="C644" i="9"/>
  <c r="D644" i="9" s="1"/>
  <c r="C645" i="9"/>
  <c r="D645" i="9" s="1"/>
  <c r="C646" i="9"/>
  <c r="D646" i="9" s="1"/>
  <c r="C647" i="9"/>
  <c r="D647" i="9" s="1"/>
  <c r="C648" i="9"/>
  <c r="D648" i="9" s="1"/>
  <c r="C649" i="9"/>
  <c r="D649" i="9" s="1"/>
  <c r="C650" i="9"/>
  <c r="D650" i="9" s="1"/>
  <c r="C651" i="9"/>
  <c r="D651" i="9" s="1"/>
  <c r="C652" i="9"/>
  <c r="D652" i="9" s="1"/>
  <c r="C653" i="9"/>
  <c r="D653" i="9" s="1"/>
  <c r="C654" i="9"/>
  <c r="D654" i="9" s="1"/>
  <c r="C655" i="9"/>
  <c r="D655" i="9" s="1"/>
  <c r="C656" i="9"/>
  <c r="D656" i="9" s="1"/>
  <c r="C657" i="9"/>
  <c r="D657" i="9" s="1"/>
  <c r="C658" i="9"/>
  <c r="D658" i="9" s="1"/>
  <c r="C659" i="9"/>
  <c r="D659" i="9" s="1"/>
  <c r="C660" i="9"/>
  <c r="D660" i="9" s="1"/>
  <c r="C661" i="9"/>
  <c r="D661" i="9" s="1"/>
  <c r="C662" i="9"/>
  <c r="D662" i="9" s="1"/>
  <c r="C663" i="9"/>
  <c r="D663" i="9" s="1"/>
  <c r="C664" i="9"/>
  <c r="D664" i="9" s="1"/>
  <c r="C665" i="9"/>
  <c r="D665" i="9" s="1"/>
  <c r="C666" i="9"/>
  <c r="D666" i="9" s="1"/>
  <c r="C667" i="9"/>
  <c r="D667" i="9" s="1"/>
  <c r="C668" i="9"/>
  <c r="D668" i="9" s="1"/>
  <c r="C669" i="9"/>
  <c r="D669" i="9" s="1"/>
  <c r="C670" i="9"/>
  <c r="D670" i="9" s="1"/>
  <c r="C671" i="9"/>
  <c r="D671" i="9" s="1"/>
  <c r="C672" i="9"/>
  <c r="D672" i="9" s="1"/>
  <c r="C673" i="9"/>
  <c r="D673" i="9" s="1"/>
  <c r="C674" i="9"/>
  <c r="D674" i="9" s="1"/>
  <c r="C675" i="9"/>
  <c r="D675" i="9" s="1"/>
  <c r="C676" i="9"/>
  <c r="D676" i="9" s="1"/>
  <c r="C677" i="9"/>
  <c r="D677" i="9" s="1"/>
  <c r="C678" i="9"/>
  <c r="D678" i="9" s="1"/>
  <c r="C679" i="9"/>
  <c r="D679" i="9" s="1"/>
  <c r="C680" i="9"/>
  <c r="D680" i="9" s="1"/>
  <c r="C681" i="9"/>
  <c r="D681" i="9" s="1"/>
  <c r="C682" i="9"/>
  <c r="D682" i="9" s="1"/>
  <c r="C683" i="9"/>
  <c r="D683" i="9" s="1"/>
  <c r="C684" i="9"/>
  <c r="D684" i="9" s="1"/>
  <c r="C685" i="9"/>
  <c r="D685" i="9" s="1"/>
  <c r="C13" i="9"/>
  <c r="C14" i="9"/>
  <c r="J16" i="11" l="1"/>
  <c r="K13" i="9" l="1"/>
  <c r="O14" i="9"/>
  <c r="N14" i="9"/>
  <c r="M14" i="9"/>
  <c r="L14" i="9"/>
  <c r="K14" i="9"/>
  <c r="J14" i="9"/>
  <c r="O13" i="9"/>
  <c r="N13" i="9"/>
  <c r="M13" i="9"/>
  <c r="L13" i="9"/>
  <c r="J13" i="9"/>
  <c r="I15" i="11"/>
  <c r="J15" i="11"/>
  <c r="K15" i="11"/>
  <c r="L15" i="11"/>
  <c r="M15" i="11"/>
  <c r="N15" i="11"/>
  <c r="I16" i="11"/>
  <c r="K16" i="11"/>
  <c r="L16" i="11"/>
  <c r="M16" i="11"/>
  <c r="N16" i="11"/>
  <c r="F17" i="11"/>
  <c r="I17" i="11" s="1"/>
  <c r="N13" i="11"/>
  <c r="N12" i="11"/>
  <c r="M13" i="11"/>
  <c r="M12" i="11"/>
  <c r="L13" i="11"/>
  <c r="L12" i="11"/>
  <c r="K13" i="11"/>
  <c r="K12" i="11"/>
  <c r="J13" i="11"/>
  <c r="J12" i="11"/>
  <c r="I13" i="11"/>
  <c r="I12" i="11"/>
  <c r="L17" i="11"/>
  <c r="F14" i="11"/>
  <c r="J14" i="11" s="1"/>
  <c r="I14" i="11"/>
  <c r="N14" i="11"/>
  <c r="L14" i="11"/>
  <c r="M14" i="11"/>
  <c r="C15" i="9"/>
  <c r="D15" i="9" s="1"/>
  <c r="M17" i="11" l="1"/>
  <c r="N17" i="11"/>
  <c r="K14" i="11"/>
  <c r="J17" i="11"/>
  <c r="K17"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tc={59EA6250-FD4D-4475-9D9E-14D5F54AEBAE}</author>
    <author>tc={D9CADCB3-7C5E-4722-B102-AE602A4002B4}</author>
    <author>tc={490C1208-512C-49C8-B6A6-28118264017F}</author>
    <author>tc={239101A9-8F52-4ADC-A6D2-0D45523D5BA8}</author>
    <author>tc={9A900EFF-E9AE-42DD-9BC1-DEA38EF0730B}</author>
    <author>tc={82144DBB-E276-4AE0-871A-2C704280AC5F}</author>
    <author>tc={0D9AECE8-A58D-4C93-A26D-EE3F0E7C8EC6}</author>
    <author>tc={7B37E02B-A5D5-4937-A446-3C5F402850D9}</author>
  </authors>
  <commentList>
    <comment ref="A15" authorId="0" shapeId="0" xr:uid="{59EA6250-FD4D-4475-9D9E-14D5F54AEBAE}">
      <text>
        <t>[Threaded comment]
Your version of Excel allows you to read this threaded comment; however, any edits to it will get removed if the file is opened in a newer version of Excel. Learn more: https://go.microsoft.com/fwlink/?linkid=870924
Comment:
    Includes both tanks and total plant throughput.</t>
      </text>
    </comment>
    <comment ref="F18" authorId="1" shapeId="0" xr:uid="{D9CADCB3-7C5E-4722-B102-AE602A4002B4}">
      <text>
        <t>[Threaded comment]
Your version of Excel allows you to read this threaded comment; however, any edits to it will get removed if the file is opened in a newer version of Excel. Learn more: https://go.microsoft.com/fwlink/?linkid=870924
Comment:
    Designed to load/unload 1 silo at a time, hours of operation split between silo 1 &amp; 2; total operation for both silos can never exceed 8760 hours/year</t>
      </text>
    </comment>
    <comment ref="F19" authorId="2" shapeId="0" xr:uid="{490C1208-512C-49C8-B6A6-28118264017F}">
      <text>
        <t>[Threaded comment]
Your version of Excel allows you to read this threaded comment; however, any edits to it will get removed if the file is opened in a newer version of Excel. Learn more: https://go.microsoft.com/fwlink/?linkid=870924
Comment:
    Designed to load/unload 1 silo at a time, hours of operation split between silo 1 &amp; 2; total operation for both silos can never exceed 8760 hours/year</t>
      </text>
    </comment>
    <comment ref="F20" authorId="3" shapeId="0" xr:uid="{239101A9-8F52-4ADC-A6D2-0D45523D5BA8}">
      <text>
        <t>[Threaded comment]
Your version of Excel allows you to read this threaded comment; however, any edits to it will get removed if the file is opened in a newer version of Excel. Learn more: https://go.microsoft.com/fwlink/?linkid=870924
Comment:
    Designed to load/unload 1 silo at a time, hours of operation split between silo 3 &amp; 4; total operation for both silos can never exceed 8760 hours/year</t>
      </text>
    </comment>
    <comment ref="F21" authorId="4" shapeId="0" xr:uid="{9A900EFF-E9AE-42DD-9BC1-DEA38EF0730B}">
      <text>
        <t>[Threaded comment]
Your version of Excel allows you to read this threaded comment; however, any edits to it will get removed if the file is opened in a newer version of Excel. Learn more: https://go.microsoft.com/fwlink/?linkid=870924
Comment:
    Designed to load/unload 1 silo at a time, hours of operation split between silo 3 &amp; 4; total operation for both silos can never exceed 8760 hours/year</t>
      </text>
    </comment>
    <comment ref="F22" authorId="5" shapeId="0" xr:uid="{82144DBB-E276-4AE0-871A-2C704280AC5F}">
      <text>
        <t>[Threaded comment]
Your version of Excel allows you to read this threaded comment; however, any edits to it will get removed if the file is opened in a newer version of Excel. Learn more: https://go.microsoft.com/fwlink/?linkid=870924
Comment:
    Design will only allow 1 silo at a time to operate.  Particulate emissions is calculated assuming each silo will be on line 2920 hours/year; The total for all 3 silos can never exceed 8760</t>
      </text>
    </comment>
    <comment ref="F23" authorId="6" shapeId="0" xr:uid="{0D9AECE8-A58D-4C93-A26D-EE3F0E7C8EC6}">
      <text>
        <t>[Threaded comment]
Your version of Excel allows you to read this threaded comment; however, any edits to it will get removed if the file is opened in a newer version of Excel. Learn more: https://go.microsoft.com/fwlink/?linkid=870924
Comment:
    Design will only allow 1 silo at a time to operate.  Particulate emissions is calculated assuming each silo will be on line 2920 hours/year; The total for all 3 silos can never exceed 8760</t>
      </text>
    </comment>
    <comment ref="F24" authorId="7" shapeId="0" xr:uid="{7B37E02B-A5D5-4937-A446-3C5F402850D9}">
      <text>
        <t>[Threaded comment]
Your version of Excel allows you to read this threaded comment; however, any edits to it will get removed if the file is opened in a newer version of Excel. Learn more: https://go.microsoft.com/fwlink/?linkid=870924
Comment:
    Design will only allow 1 silo at a time to operate.  Particulate emissions is calculated assuming each silo will be on line 2920 hours/year; The total for all 3 silos can never exceed 8760</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tc={70BE57C8-D907-4923-9AA1-B5D2B7A9D3B1}</author>
    <author>GISKA Jonathan</author>
    <author>tc={07CC8CE9-54A8-4A95-9136-66D4A0997C48}</author>
    <author>tc={7FD38168-CF29-406A-A4CF-B3349245839E}</author>
    <author>tc={ECD15F08-F699-430C-9EB8-061CEABA52DF}</author>
    <author>tc={140BD192-7818-4A0E-87E4-2BD8F1B6EBA7}</author>
    <author>tc={58555808-10C7-4B45-AFB3-5E1AAB1D7344}</author>
    <author>tc={D16D7883-CB49-4EFD-8D90-8AF40C5DDBBF}</author>
    <author>tc={ECD6A34F-EAF3-40BA-8FB2-31A27FB2E360}</author>
    <author>tc={0E69EDC1-0100-4EFA-8896-6751F0AE70CF}</author>
    <author>tc={8975A002-170B-491A-A962-3B4169840C76}</author>
    <author>tc={C8743235-8ADE-489D-B8EA-35597B5F0F41}</author>
    <author>tc={E344C79B-DCB5-4F01-A8B1-B7C5D58F8C07}</author>
    <author>tc={2301D28B-6C97-4301-A4E1-48BB32D209A7}</author>
    <author>tc={0CB91F67-BA93-48A7-A50A-AFEA7BF993B7}</author>
    <author>tc={8DD3B0CF-765C-4AF4-B218-2ECDF175E62D}</author>
    <author>tc={D0AC81AF-07E7-4350-B5E4-AA3CDE4BB4C3}</author>
    <author>tc={E6F9D78E-6ABC-41DA-BE8D-1EF3BBE2312C}</author>
    <author>tc={838143C3-0C39-469B-A811-B7F45EC55A79}</author>
    <author>tc={73FD63EF-C590-4445-BDBE-B178DE2641AD}</author>
    <author>tc={E5A9B8B4-9042-4107-B790-DD02C04558E9}</author>
    <author>tc={2E3D698C-A96C-473A-B6B3-B4FCD5C7512B}</author>
    <author>tc={50A0FD63-B05D-47BB-AB65-03608E74FC7E}</author>
    <author>tc={9C456C57-6879-4194-B5D8-6A6D552B339A}</author>
    <author>tc={CA72E43D-47B4-482C-84A5-B64B57ED5F7D}</author>
    <author>tc={0AED3364-3947-407F-A475-157AAB21ED15}</author>
    <author>tc={EF9F43BE-845F-4781-AD48-7E62385C3A7C}</author>
    <author>tc={EAF0251A-173D-482B-AFE3-176B7416C9CA}</author>
    <author>tc={F606A8AB-7139-4D50-9680-9CE53840C63E}</author>
    <author>tc={71E05CE9-95B0-46BE-9CC1-91B09AAC21B9}</author>
    <author>tc={DF431558-1D2B-469D-B49A-36F0EEF8509C}</author>
    <author>tc={C5094D76-B116-4B34-824E-55B1923F067F}</author>
    <author>tc={4678F574-5B86-41D8-9989-994E21B5C52C}</author>
    <author>tc={61532A8B-B336-43FB-A664-3143BE43FD4F}</author>
    <author>tc={2FB3E7D6-22CF-45C0-983E-7836E06D05B4}</author>
    <author>tc={A6EE3C57-1D40-4681-B312-4B3057BE0B26}</author>
    <author>tc={102CAC67-63B8-428A-AEF4-46D29B4079B9}</author>
    <author>tc={A6A8705B-5855-4DB1-AA4E-CDED6718BD7D}</author>
    <author>tc={BD5CDFCE-AEF2-4A88-A239-94B0D4E122A2}</author>
    <author>tc={8B62B999-6F55-4025-ACDF-C34B3A564935}</author>
    <author>tc={F02656E8-EC47-4E7F-A00B-6819FB4CA105}</author>
    <author>tc={F9097FBD-C533-4501-AFA8-600CC98D6B29}</author>
    <author>tc={51BC4628-5903-4CED-A596-3EECC1A53FB3}</author>
    <author>tc={5276144D-1799-46F4-A709-7C4886B39617}</author>
    <author>tc={F9353A68-E110-4AE4-AAF1-B84CB0B26452}</author>
    <author>tc={DFABB42F-E529-439F-BA08-378C0A5DC356}</author>
    <author>tc={CA911546-3220-4385-9C1A-2B5608C7B337}</author>
    <author>tc={79F92C86-0B43-4B3F-B18A-056B7440DFBE}</author>
    <author>tc={F6226B85-8912-4223-A250-80513DE7735F}</author>
    <author>tc={A55DFCDE-4ACC-4B4A-8265-1F95D76E05EE}</author>
    <author>tc={6C462933-9CAE-412F-9AE6-899EF9AF31B0}</author>
    <author>tc={416C48D2-B2C4-4FFF-B487-C34719C8E540}</author>
    <author>tc={16C145CB-D399-470B-BE78-350EDF13E3E8}</author>
    <author>tc={DCC4D1EA-FD90-478A-94E3-D2D69B5D1EF8}</author>
    <author>tc={DF91A944-1778-47C5-9D31-23D3D154FA70}</author>
    <author>tc={C0AA5FC5-DAEE-48CC-8592-EEAB065410DE}</author>
    <author>tc={F58C04E6-87BA-4E38-9BFB-40D7E91F83E9}</author>
    <author>tc={F04070BA-994B-4B50-A11E-1A2B4670AC75}</author>
    <author>tc={8B1EED6B-B8EF-4684-9BBF-AB34784496D7}</author>
    <author>tc={19B4E14E-D8E9-472C-92C2-78260ADDDBD8}</author>
    <author>tc={1A15F678-73C0-4E94-8BEE-1BABAB71AB53}</author>
    <author>tc={FFD4FD21-2148-4CC7-B64A-E2CC711C5956}</author>
    <author>tc={1A13DF4D-EDC9-493A-9F88-405D7F6F78B3}</author>
    <author>tc={0DF9B2CE-F40C-4E5F-8B9A-3459FF064040}</author>
    <author>tc={2A6FB080-BF24-4987-ACD4-0934DE10277D}</author>
    <author>tc={3C8D690B-3946-4826-91F6-8E04346D47D0}</author>
    <author>tc={BC58C202-243A-4981-AA02-8869AC45FD3D}</author>
    <author>tc={C19A7F7E-F1D5-483D-9A56-D1FA950B7307}</author>
    <author>tc={99853E2D-7C58-46F4-BD8E-2FD91041E2E1}</author>
    <author>tc={EFE6EAA7-FCC2-4039-BD7D-676E6F7EDC24}</author>
    <author>tc={5AEB3099-72E8-4958-88F6-9A130D291E8D}</author>
    <author>tc={F1C5010D-ABCE-49CB-9F02-0D54F6D28057}</author>
    <author>tc={13F03ADE-1148-4F49-BD1C-32C6B132A28A}</author>
    <author>tc={90569A72-242B-422B-9A11-BB337EA8E17B}</author>
    <author>tc={953DD4F4-C147-456C-83AB-DE1E208C7ED1}</author>
    <author>tc={C1F9BE88-575A-4625-9C1D-636257618762}</author>
    <author>tc={011D5E8A-53EA-48A1-8FEF-73244EFD7903}</author>
    <author>tc={5D97BADC-FF07-4949-B95A-C9DCBDF3D9CE}</author>
    <author>tc={F6354329-C063-4D60-87E9-AE5D8BA2CF80}</author>
    <author>tc={F2C1946D-42DD-4903-900A-1096515293D6}</author>
    <author>tc={D3241D0D-028D-4B67-B03E-7AD60B797B74}</author>
    <author>tc={1366A428-5E76-4513-8FF6-FF5E0FA773DB}</author>
    <author>tc={2925A8EC-A4FF-48F9-9E3F-979B5D2D34A0}</author>
    <author>tc={4078B68D-C885-4CD4-B731-DE1870C6D90B}</author>
    <author>tc={1EBFE777-7853-4E85-BC3E-C74EDB0BDBA9}</author>
    <author>tc={A21BD35B-F704-4FD7-BC3A-69ECE3B9563B}</author>
    <author>tc={43731327-3915-46C8-8345-0EEAF28EEA01}</author>
    <author>tc={396F7214-9ED2-4B81-BC78-4B0E75025FC6}</author>
    <author>tc={3D1E06C8-5DC8-42DE-A963-DE0A45981F31}</author>
    <author>tc={3DEF810B-A844-467C-B272-0EBD5688F812}</author>
    <author>tc={C1B24851-9884-4ECB-AB01-14C6AE87284F}</author>
    <author>tc={5F29174C-1CDD-4703-98E7-B3DBA5EAB789}</author>
    <author>tc={3154CFDC-7F0D-49AE-91CF-5472E211FBD9}</author>
    <author>tc={CED55074-FF40-4592-B496-7ED3C0A75612}</author>
    <author>tc={B293BAD2-761A-490E-883F-3240AFDCC061}</author>
    <author>tc={EA109E1B-A584-4774-8115-333678A86F2E}</author>
    <author>tc={8F8A9EF0-0226-4F96-98FC-76C3FE5A0AA0}</author>
    <author>tc={017E1A90-482C-47AB-B6B6-085E2D7F29A0}</author>
    <author>tc={4A3B8AAF-534E-4745-9D5E-9313D05C6541}</author>
    <author>tc={798B6C24-FE53-431B-A8A3-B1343B7AD4D4}</author>
    <author>tc={1A2070EB-1581-4D93-9ABC-CEFE6B5A2642}</author>
    <author>tc={7EEB2E68-3DA4-4921-84C5-B695FB86EA44}</author>
    <author>tc={DB42FCB2-F88D-40CD-B06F-A267C0027CC4}</author>
    <author>tc={FDE9CAB2-7FC8-44E6-94B1-04C2FB6A2A7E}</author>
    <author>tc={A2F419DC-CEC3-44A6-8718-5963277F53FA}</author>
    <author>tc={AC0CF636-C7F7-4E91-9C70-C6DA1A4E9214}</author>
    <author>tc={1B88F00E-89ED-4A66-8C60-380A83BB4094}</author>
    <author>tc={0CA45DC1-1A06-471C-B620-B49A835AB884}</author>
    <author>tc={B2DB2917-09C7-4516-B3B1-7D6AD739F18A}</author>
    <author>tc={D53009E7-E8D9-4C0F-89B0-9EF1B28A04E4}</author>
    <author>tc={2CB687F4-45AD-464C-8419-A104842AE505}</author>
    <author>tc={86977377-01C4-40D7-938C-EF699CC3F21F}</author>
    <author>tc={CF26782A-70C1-4F22-8D03-AA50724B6763}</author>
    <author>tc={DBBF2764-64EA-465F-BE9D-9BC4DAB28647}</author>
    <author>tc={FA7B562A-7554-478D-8806-F00E54AEC0E1}</author>
    <author>tc={E5B87782-BFA3-47DF-9BED-94FB15FEDA04}</author>
    <author>tc={4EF45771-E919-49BD-90F6-2F85DC6665E8}</author>
    <author>tc={BA4CED4F-3E52-4135-995C-FB4F43D1DB69}</author>
    <author>tc={A38CC7CC-09D9-4CA4-BA6C-5721DBD7A935}</author>
    <author>tc={AFE6A8C7-2454-49BD-B29B-D8587A9B9EB3}</author>
    <author>tc={16D955BC-A353-451A-9371-0D0953E19A12}</author>
    <author>tc={4B4AA224-7834-44A0-B425-04454EB7E307}</author>
    <author>tc={A842F3B5-4E43-4657-AFA6-0BD69DE0BD7A}</author>
    <author>tc={D39C2D5D-AF4A-438B-8CFB-962A48C15A5D}</author>
    <author>tc={18267BF5-FC6E-4CB1-B0F3-754BD7CB5AEF}</author>
    <author>tc={EAE1A359-8E38-4F8A-824E-B8CB717DF64D}</author>
    <author>tc={4C255604-8203-4A56-928C-AA41BDBC9FDD}</author>
    <author>tc={1ADF1501-C998-4B3B-ABFC-F23574F3633F}</author>
    <author>tc={16B10238-812A-4D04-95BA-752AA77276AA}</author>
    <author>tc={4760BEB9-CDE8-4067-8611-D1778EE05B4D}</author>
    <author>tc={0A8600E5-2BC1-47E2-B405-D9813C002337}</author>
    <author>tc={3FD21739-7D39-4530-8C8F-47C04BF887A0}</author>
    <author>tc={6285236F-733C-4CFD-B719-7B76D281591E}</author>
    <author>tc={B5DD7B0C-DDB2-4AD5-9A4B-46C116397812}</author>
    <author>tc={D313CDC0-66E1-4421-B7A6-812596061B32}</author>
    <author>tc={25623011-9B9C-479F-A57E-1B9338E85718}</author>
    <author>tc={94ED4A96-82F1-4D25-866D-160F95D6DF7A}</author>
    <author>tc={96A62E79-33CD-414C-9D31-61A4C27A3A56}</author>
    <author>tc={EFEF0DF0-7379-40C8-BC8B-A021EF23D267}</author>
    <author>tc={B1C26D9D-449C-4ED5-A613-E0342FF2805C}</author>
    <author>tc={4796B40F-2603-47FC-9C4E-17332A0D7A82}</author>
    <author>tc={5E5462EC-8F31-44DF-AD43-E2C5B10A7A2D}</author>
    <author>tc={735DC382-1C31-4391-8A17-F49F202C48C5}</author>
    <author>tc={2241D514-61FF-4C0B-A617-064F867F477C}</author>
    <author>tc={82E8B42A-C030-4DA7-A0AF-774A373C3BF7}</author>
    <author>tc={E5E1C9B5-B71D-4EE1-B027-36A25870B101}</author>
    <author>tc={6682E82A-0FB8-47CB-B52E-110D351C08B7}</author>
    <author>tc={3EBAE156-2073-4C0D-B3B2-9C777D3CC4E4}</author>
    <author>tc={2A4927C6-AA46-45CB-A8FD-C85FC84C5F3F}</author>
    <author>tc={BA94C6B7-3896-4D70-8A46-4C8C98008DAD}</author>
    <author>tc={3EDF20CE-B1C9-4887-8454-B85054FA990F}</author>
    <author>tc={22437970-CDBF-4F49-95BD-EA5FBD7FE919}</author>
    <author>tc={28D85BC2-C9D5-4985-A68F-A98BB7456397}</author>
    <author>tc={F439AE55-0269-4BF8-9D89-8E58F37F3B2E}</author>
    <author>tc={FAA7866F-327B-48B0-AC8F-A7B4435EB290}</author>
    <author>tc={9AD87684-A1EA-4A71-AB41-9E192E91CD6E}</author>
    <author>tc={C645D08E-2FC9-40B0-9D0B-2B7FE5BF4E10}</author>
    <author>tc={78090E97-6A59-4F12-BD46-B7CB53FC69DF}</author>
    <author>tc={336FC0FE-22FE-4F7F-9FAE-F2400EF3B76D}</author>
    <author>tc={2012B1B8-8D21-416D-9960-AD8F51AC33E1}</author>
    <author>tc={9FD61255-9BE1-436F-8DE2-918945AF521B}</author>
    <author>tc={A7032C21-A60B-4312-9ACA-AC15FDC3201B}</author>
    <author>tc={646FCDBE-077B-4704-93D8-F608C6436F18}</author>
    <author>tc={2489C46D-673E-41E8-AB17-CA9AE3246BAB}</author>
    <author>tc={A998D224-8961-4565-8EF5-D58A0CC1C0BD}</author>
    <author>tc={37030CCB-9080-402C-9611-8C8A7FB5170F}</author>
    <author>tc={CD727731-1070-4EEE-AD3F-1EDE9DB960A2}</author>
    <author>tc={117166F3-2EB9-43B3-8E16-F4385DC20F87}</author>
    <author>tc={784E5D76-2B9B-4152-99A1-C113AFB86BA1}</author>
    <author>tc={B912D6D8-DB97-41AC-9065-A0E803E276E8}</author>
    <author>tc={FECD63CA-8E0E-4A10-9C55-223B5EF675DE}</author>
    <author>tc={BC548444-4C6E-472D-BD8A-5F0934BCED0A}</author>
    <author>tc={455EF656-9181-426D-AB37-C24E83707C41}</author>
    <author>tc={41A411FC-4BA2-4D5C-92C8-0AA3F09BD99F}</author>
    <author>tc={E2471F81-D53C-473C-8D73-D19012EC82A6}</author>
    <author>tc={9F63CA2D-7A7A-495E-888B-5A9FAB4F7BA6}</author>
    <author>tc={FA6E6CB9-BE97-4962-B6AF-F4E64A5D3C1B}</author>
    <author>tc={F65DA47D-0471-413F-96A4-B48563E0F7AB}</author>
    <author>tc={9AEC991A-2B8C-4B30-9D3F-BAD57A573237}</author>
    <author>tc={5E2E72AC-9103-438D-9DD5-7ACD1EF91C92}</author>
    <author>tc={92AD2C01-027C-4193-8AAA-8CEDC5E2661E}</author>
    <author>tc={E5AF2804-85E8-407E-B5D6-1875B120866E}</author>
    <author>tc={7C1FF349-7968-4447-81C0-07FBA4C3FF99}</author>
    <author>tc={6687F326-44CB-4A98-9A3D-A384B8C74743}</author>
    <author>tc={F7FC4897-47A6-42D4-B26A-3EC17533BF44}</author>
    <author>tc={1BC67BE1-E27D-4CC1-BF87-45F87C499F99}</author>
    <author>tc={6303BF14-EFB2-4817-8612-3E9B35AA74FB}</author>
    <author>tc={98749F30-2948-48FE-8325-E58E0B1C60BC}</author>
    <author>tc={FE353516-A325-48DB-98AA-55C677F0C84F}</author>
    <author>tc={5D73D471-FD61-4272-AFA3-364A260E30E3}</author>
    <author>tc={7E3E87C1-FDB8-4A0D-9D8C-42373D001995}</author>
    <author>tc={74BA3D22-6739-49EF-B4A8-27E8E1D27E2B}</author>
    <author>tc={5F4E062B-4ECA-49D5-91C1-BBDD0E1EA542}</author>
    <author>tc={DF814ECB-4E7B-4022-9C2E-16F239BE9238}</author>
    <author>tc={A8E3B4AE-7E68-4F85-BA57-F0CD262DC462}</author>
    <author>tc={911CE5F9-1B27-4EC3-AE97-9DDB1D86D413}</author>
    <author>tc={2EC92CD6-BA2C-4BF6-B947-B1807EAA0EE6}</author>
    <author>tc={E26B8A5E-AE65-420B-8E60-12F640289142}</author>
    <author>tc={9809CBCF-CFB4-40B8-BE7B-DAA054ABF6A4}</author>
    <author>tc={321B6AA5-0E41-42A4-B1FA-DFA22A61C1B8}</author>
    <author>tc={F5DF0665-353C-45D6-8550-A4B91A6EB10A}</author>
    <author>tc={224182CE-8656-4E7B-89CD-3A4D0A3031FB}</author>
    <author>tc={53400A5F-2D52-4A7F-A0B3-795574E8D913}</author>
    <author>tc={67B778A5-DED5-465E-A369-D1D14C127329}</author>
    <author>tc={736B1C4E-00B1-4D65-A6C3-60D1CAF2D228}</author>
    <author>tc={034857FE-45E4-4961-8F7C-221BC0245F5A}</author>
    <author>tc={37F0380E-F0AE-4A44-B56A-28B51737E9A9}</author>
    <author>tc={D3A37C67-FA3C-465F-B6B1-8DE6D3D3D7F6}</author>
    <author>tc={99B6EE43-2660-407C-BF15-117C826D7729}</author>
    <author>tc={35D87009-DB4B-4264-AC90-3DD7881F014D}</author>
    <author>tc={651390CE-7660-4DC9-A9B3-56307A1E9A43}</author>
    <author>tc={C1A9FDEF-A566-45F7-B77A-84B40E977ED2}</author>
    <author>tc={EB76786F-7A47-4D71-B422-944C55CCBF3D}</author>
    <author>tc={695FC566-0CA1-4103-86CC-87332E1EBC02}</author>
    <author>tc={69219591-F7A4-483A-9F13-CFBDED590FD9}</author>
    <author>tc={5F9C8EC8-6A54-4149-8EA1-A01AB954EC27}</author>
    <author>tc={AEB89A2F-3350-4679-BCB8-B5CF5E4F6AE3}</author>
    <author>tc={68AF665C-9775-4FEF-8B69-B4D236CF380C}</author>
    <author>tc={0936237A-965F-4AE2-AAAE-A1413A56D282}</author>
    <author>tc={E2816145-490E-4B7E-8133-9CA1DD9165C4}</author>
    <author>tc={D185F1E0-CD42-4123-A7DF-054214928632}</author>
    <author>tc={FAB12C70-DBBE-4A17-9F2A-AD9118EEF065}</author>
    <author>tc={3037DF8B-F0F9-41D3-93B9-51CBC0FEEEB5}</author>
    <author>tc={C8338CE1-9C8D-41D0-BE1D-892CC30C77D2}</author>
    <author>tc={6119C122-CA11-4BB1-8FF9-8581D043AF4C}</author>
    <author>tc={9E7C2D07-A6D3-47DB-838A-45555ADA633E}</author>
    <author>tc={4FBC6104-7C8F-4615-870F-0F9B4B9168FE}</author>
    <author>tc={6FBEE781-AF41-419F-9CF3-93F5CA988789}</author>
    <author>tc={D1571952-DB7D-40CC-8328-FA24EDD621AA}</author>
    <author>tc={8E51E0FF-769C-4A0B-B0E0-64F338B06171}</author>
    <author>tc={C37DC923-6160-4E32-A5D7-059CDA6F316D}</author>
    <author>tc={DB41E8C3-C675-41CC-AB2B-7E87C79F1D16}</author>
    <author>tc={CDF984EC-2077-41F3-B701-03D946DF420B}</author>
    <author>tc={F4FCBD15-A9C2-4170-AEDD-F625270457CB}</author>
    <author>tc={9AF9FFB8-F07B-4D04-9B77-5FB6A2991F8D}</author>
    <author>tc={D4A605B3-D6B5-4F3C-9A2C-A3EAE9F0A50C}</author>
    <author>tc={20111554-BB59-445A-8DC9-30861F926E39}</author>
    <author>tc={77441C44-D1F3-4391-86D1-697C8C52702D}</author>
    <author>tc={777456A7-5C5B-4BEB-AC02-38B0F366E24D}</author>
    <author>tc={33FB8909-9812-43CB-807F-E5528583D848}</author>
    <author>tc={AF0630B7-B1A0-4E18-8EEA-DF6748A407FD}</author>
    <author>tc={DB10C9E8-7682-45A3-BDA7-92EEF3D0ECC4}</author>
    <author>tc={B3500E28-BD6A-46B4-9158-D2379E580E68}</author>
    <author>tc={F0483D94-08FA-4E28-8D28-B2E3D2BD5E5E}</author>
    <author>tc={93268A4B-6C12-4BEE-84C4-8869843F8A5E}</author>
    <author>tc={7826E8F4-93F2-463B-8727-2D09D3E727F8}</author>
    <author>tc={9160F563-649D-4746-BB55-71A486761895}</author>
    <author>tc={2B5133F5-3A0B-4D17-9699-D9D981CB6829}</author>
    <author>tc={EDC50B90-CB5F-4B75-9C90-0D4BEC1A0D40}</author>
    <author>tc={A75DA654-8F4F-497E-B603-05B08B0107C0}</author>
    <author>tc={EDA0B6CE-CCA2-4A15-BF31-D9EB043E0F1C}</author>
    <author>tc={8833FAD4-DE9D-4BF6-987F-DDE0D4443990}</author>
    <author>tc={CD2A289E-1A4C-4DA2-9498-D38578643BBF}</author>
    <author>tc={9A8C9CE5-2252-40FB-98EF-DE0986AD4B6A}</author>
    <author>tc={29768BC6-4601-4455-9214-1D95E1BB6453}</author>
    <author>tc={72C9962E-A8BF-4510-9295-787F7C24B466}</author>
    <author>tc={177E37ED-1D8F-43CF-A94F-8766001F3778}</author>
    <author>tc={CE3A461F-00AE-4553-B2AF-728DAD889CF9}</author>
    <author>tc={3A23E550-244F-46C2-9E42-FFFEDD861CCB}</author>
    <author>tc={AFEE39D9-E6A7-4EF4-9697-E2F685534B47}</author>
    <author>tc={9E6DC240-46EA-44E3-9EBF-D0AD8433E7AD}</author>
    <author>tc={788367A1-620D-4DA2-9102-A67EF62A0959}</author>
    <author>tc={62EEA552-406D-4277-8116-FBDBF9F8732C}</author>
    <author>tc={F7D0F802-D566-49F7-9925-025DE56CDDAD}</author>
    <author>tc={938A1C73-33A1-443A-9238-9DA99A5573EA}</author>
    <author>tc={D44837CA-0E38-4DBF-BEE8-E36092AC5283}</author>
    <author>tc={A49394CB-1169-45A3-AA7B-581EB7EBF9A3}</author>
    <author>tc={9E5A7DD7-DA72-46AF-B34E-EB7C51835DD6}</author>
    <author>tc={E57DDFC7-5332-4D02-BB85-F43A936A626E}</author>
    <author>tc={643CD5CC-3484-4889-8078-7D1D72610F36}</author>
    <author>tc={EFF5961E-CDB7-4FD3-BC11-8EF97D097C50}</author>
    <author>tc={7AD86C36-9F74-46E4-B319-A48794894105}</author>
    <author>tc={1559C0CC-8E17-4764-94EA-AE06DD46CD92}</author>
    <author>tc={C9B9AA46-F5EE-4067-AE4E-9689ECCFAC5C}</author>
    <author>tc={C7037CAA-B404-476D-89E7-051726C81069}</author>
    <author>tc={9DB647CD-A984-4D72-B825-76823FD14836}</author>
    <author>tc={D0D26886-BE1F-4111-860B-2BE40696F66A}</author>
    <author>tc={D58648C4-E363-4210-97FF-C7028367A261}</author>
    <author>tc={B8F146C0-A3CB-4B4C-B3CF-7388C9001FA8}</author>
    <author>tc={0587B129-842D-4B8D-8564-844282D6F2BA}</author>
  </authors>
  <commentList>
    <comment ref="I11" authorId="0" shapeId="0" xr:uid="{70BE57C8-D907-4923-9AA1-B5D2B7A9D3B1}">
      <text>
        <t xml:space="preserve">[Threaded comment]
Your version of Excel allows you to read this threaded comment; however, any edits to it will get removed if the file is opened in a newer version of Excel. Learn more: https://go.microsoft.com/fwlink/?linkid=870924
Comment:
    AP42 Chapter 1.3 emission factors for  metal from No. 6 fuel oil combustion for dryer emission were used  first and foremost where emission factors were available; where emission factors were not available and to be ultra conservative  AP42 Chapter 1.11  emission factors for waste oil combustion were used. </t>
      </text>
    </comment>
    <comment ref="C12" authorId="1" shapeId="0" xr:uid="{00000000-0006-0000-0300-000001000000}">
      <text>
        <r>
          <rPr>
            <b/>
            <sz val="9"/>
            <color indexed="81"/>
            <rFont val="Tahoma"/>
            <family val="2"/>
          </rPr>
          <t>GISKA Jonathan:</t>
        </r>
        <r>
          <rPr>
            <sz val="9"/>
            <color indexed="81"/>
            <rFont val="Tahoma"/>
            <family val="2"/>
          </rPr>
          <t xml:space="preserve">
EPA HAP compounds - cells shaded orange.</t>
        </r>
      </text>
    </comment>
    <comment ref="E51" authorId="2" shapeId="0" xr:uid="{07CC8CE9-54A8-4A95-9136-66D4A0997C48}">
      <text>
        <t xml:space="preserve">[Threaded comment]
Your version of Excel allows you to read this threaded comment; however, any edits to it will get removed if the file is opened in a newer version of Excel. Learn more: https://go.microsoft.com/fwlink/?linkid=870924
Comment:
    Control efficiency is already included in the PM10 emission lb/hr, and the PM10 lb/hr is used in the calculation for all speciated particulate emissions
</t>
      </text>
    </comment>
    <comment ref="E54" authorId="3" shapeId="0" xr:uid="{7FD38168-CF29-406A-A4CF-B3349245839E}">
      <text>
        <t xml:space="preserve">[Threaded comment]
Your version of Excel allows you to read this threaded comment; however, any edits to it will get removed if the file is opened in a newer version of Excel. Learn more: https://go.microsoft.com/fwlink/?linkid=870924
Comment:
    Control efficiency is already included in the PM10 emission lb/hr, and the PM10 lb/hr is used in the calculation for all speciated particulate emissions
</t>
      </text>
    </comment>
    <comment ref="E64" authorId="4" shapeId="0" xr:uid="{ECD15F08-F699-430C-9EB8-061CEABA52DF}">
      <text>
        <t xml:space="preserve">[Threaded comment]
Your version of Excel allows you to read this threaded comment; however, any edits to it will get removed if the file is opened in a newer version of Excel. Learn more: https://go.microsoft.com/fwlink/?linkid=870924
Comment:
    Control efficiency is already included in the PM10 emission lb/hr, and the PM10 lb/hr is used in the calculation for all speciated particulate emissions
</t>
      </text>
    </comment>
    <comment ref="E79" authorId="5" shapeId="0" xr:uid="{140BD192-7818-4A0E-87E4-2BD8F1B6EBA7}">
      <text>
        <t xml:space="preserve">[Threaded comment]
Your version of Excel allows you to read this threaded comment; however, any edits to it will get removed if the file is opened in a newer version of Excel. Learn more: https://go.microsoft.com/fwlink/?linkid=870924
Comment:
    Control efficiency is already included in the PM10 emission lb/hr, and the PM10 lb/hr is used in the calculation for all speciated particulate emissions
</t>
      </text>
    </comment>
    <comment ref="E81" authorId="6" shapeId="0" xr:uid="{58555808-10C7-4B45-AFB3-5E1AAB1D7344}">
      <text>
        <t xml:space="preserve">[Threaded comment]
Your version of Excel allows you to read this threaded comment; however, any edits to it will get removed if the file is opened in a newer version of Excel. Learn more: https://go.microsoft.com/fwlink/?linkid=870924
Comment:
    Control efficiency is already included in the PM10 emission lb/hr, and the PM10 lb/hr is used in the calculation for all speciated particulate emissions
</t>
      </text>
    </comment>
    <comment ref="E83" authorId="7" shapeId="0" xr:uid="{D16D7883-CB49-4EFD-8D90-8AF40C5DDBBF}">
      <text>
        <t xml:space="preserve">[Threaded comment]
Your version of Excel allows you to read this threaded comment; however, any edits to it will get removed if the file is opened in a newer version of Excel. Learn more: https://go.microsoft.com/fwlink/?linkid=870924
Comment:
    Control efficiency is already included in the PM10 emission lb/hr, and the PM10 lb/hr is used in the calculation for all speciated particulate emissions
</t>
      </text>
    </comment>
    <comment ref="E86" authorId="8" shapeId="0" xr:uid="{ECD6A34F-EAF3-40BA-8FB2-31A27FB2E360}">
      <text>
        <t xml:space="preserve">[Threaded comment]
Your version of Excel allows you to read this threaded comment; however, any edits to it will get removed if the file is opened in a newer version of Excel. Learn more: https://go.microsoft.com/fwlink/?linkid=870924
Comment:
    Control efficiency is already included in the PM10 emission lb/hr, and the PM10 lb/hr is used in the calculation for all speciated particulate emissions
</t>
      </text>
    </comment>
    <comment ref="E94" authorId="9" shapeId="0" xr:uid="{0E69EDC1-0100-4EFA-8896-6751F0AE70CF}">
      <text>
        <t xml:space="preserve">[Threaded comment]
Your version of Excel allows you to read this threaded comment; however, any edits to it will get removed if the file is opened in a newer version of Excel. Learn more: https://go.microsoft.com/fwlink/?linkid=870924
Comment:
    Control efficiency is already included in the PM10 emission lb/hr, and the PM10 lb/hr is used in the calculation for all speciated particulate emissions
</t>
      </text>
    </comment>
    <comment ref="E100" authorId="10" shapeId="0" xr:uid="{8975A002-170B-491A-A962-3B4169840C76}">
      <text>
        <t xml:space="preserve">[Threaded comment]
Your version of Excel allows you to read this threaded comment; however, any edits to it will get removed if the file is opened in a newer version of Excel. Learn more: https://go.microsoft.com/fwlink/?linkid=870924
Comment:
    Control efficiency is already included in the PM10 emission lb/hr, and the PM10 lb/hr is used in the calculation for all speciated particulate emissions
</t>
      </text>
    </comment>
    <comment ref="E101" authorId="11" shapeId="0" xr:uid="{C8743235-8ADE-489D-B8EA-35597B5F0F41}">
      <text>
        <t xml:space="preserve">[Threaded comment]
Your version of Excel allows you to read this threaded comment; however, any edits to it will get removed if the file is opened in a newer version of Excel. Learn more: https://go.microsoft.com/fwlink/?linkid=870924
Comment:
    Control efficiency is already included in the PM10 emission lb/hr, and the PM10 lb/hr is used in the calculation for all speciated particulate emissions
</t>
      </text>
    </comment>
    <comment ref="I103" authorId="12" shapeId="0" xr:uid="{E344C79B-DCB5-4F01-A8B1-B7C5D58F8C07}">
      <text>
        <t xml:space="preserve">[Threaded comment]
Your version of Excel allows you to read this threaded comment; however, any edits to it will get removed if the file is opened in a newer version of Excel. Learn more: https://go.microsoft.com/fwlink/?linkid=870924
Comment:
    Refer to speciated particulate * HAPs Metal tabs in LV PTE Calculation Spreadsheet </t>
      </text>
    </comment>
    <comment ref="I104" authorId="13" shapeId="0" xr:uid="{2301D28B-6C97-4301-A4E1-48BB32D209A7}">
      <text>
        <t xml:space="preserve">[Threaded comment]
Your version of Excel allows you to read this threaded comment; however, any edits to it will get removed if the file is opened in a newer version of Excel. Learn more: https://go.microsoft.com/fwlink/?linkid=870924
Comment:
    Refer to speciated particulate * HAPs Metal tabs in LV PTE Calculation Spreadsheet </t>
      </text>
    </comment>
    <comment ref="I105" authorId="14" shapeId="0" xr:uid="{0CB91F67-BA93-48A7-A50A-AFEA7BF993B7}">
      <text>
        <t xml:space="preserve">[Threaded comment]
Your version of Excel allows you to read this threaded comment; however, any edits to it will get removed if the file is opened in a newer version of Excel. Learn more: https://go.microsoft.com/fwlink/?linkid=870924
Comment:
    Refer to speciated particulate * HAPs Metal tabs in LV PTE Calculation Spreadsheet </t>
      </text>
    </comment>
    <comment ref="I106" authorId="15" shapeId="0" xr:uid="{8DD3B0CF-765C-4AF4-B218-2ECDF175E62D}">
      <text>
        <t xml:space="preserve">[Threaded comment]
Your version of Excel allows you to read this threaded comment; however, any edits to it will get removed if the file is opened in a newer version of Excel. Learn more: https://go.microsoft.com/fwlink/?linkid=870924
Comment:
    Refer to speciated particulate * HAPs Metal tabs in LV PTE Calculation Spreadsheet </t>
      </text>
    </comment>
    <comment ref="I107" authorId="16" shapeId="0" xr:uid="{D0AC81AF-07E7-4350-B5E4-AA3CDE4BB4C3}">
      <text>
        <t xml:space="preserve">[Threaded comment]
Your version of Excel allows you to read this threaded comment; however, any edits to it will get removed if the file is opened in a newer version of Excel. Learn more: https://go.microsoft.com/fwlink/?linkid=870924
Comment:
    Refer to speciated particulate * HAPs Metal tabs in LV PTE Calculation Spreadsheet </t>
      </text>
    </comment>
    <comment ref="I108" authorId="17" shapeId="0" xr:uid="{E6F9D78E-6ABC-41DA-BE8D-1EF3BBE2312C}">
      <text>
        <t xml:space="preserve">[Threaded comment]
Your version of Excel allows you to read this threaded comment; however, any edits to it will get removed if the file is opened in a newer version of Excel. Learn more: https://go.microsoft.com/fwlink/?linkid=870924
Comment:
    Refer to speciated particulate * HAPs Metal tabs in LV PTE Calculation Spreadsheet </t>
      </text>
    </comment>
    <comment ref="I109" authorId="18" shapeId="0" xr:uid="{838143C3-0C39-469B-A811-B7F45EC55A79}">
      <text>
        <t xml:space="preserve">[Threaded comment]
Your version of Excel allows you to read this threaded comment; however, any edits to it will get removed if the file is opened in a newer version of Excel. Learn more: https://go.microsoft.com/fwlink/?linkid=870924
Comment:
    Refer to speciated particulate * HAPs Metal tabs in LV PTE Calculation Spreadsheet </t>
      </text>
    </comment>
    <comment ref="I110" authorId="19" shapeId="0" xr:uid="{73FD63EF-C590-4445-BDBE-B178DE2641AD}">
      <text>
        <t xml:space="preserve">[Threaded comment]
Your version of Excel allows you to read this threaded comment; however, any edits to it will get removed if the file is opened in a newer version of Excel. Learn more: https://go.microsoft.com/fwlink/?linkid=870924
Comment:
    Refer to speciated particulate * HAPs Metal tabs in LV PTE Calculation Spreadsheet </t>
      </text>
    </comment>
    <comment ref="I111" authorId="20" shapeId="0" xr:uid="{E5A9B8B4-9042-4107-B790-DD02C04558E9}">
      <text>
        <t xml:space="preserve">[Threaded comment]
Your version of Excel allows you to read this threaded comment; however, any edits to it will get removed if the file is opened in a newer version of Excel. Learn more: https://go.microsoft.com/fwlink/?linkid=870924
Comment:
    Refer to speciated particulate * HAPs Metal tabs in LV PTE Calculation Spreadsheet </t>
      </text>
    </comment>
    <comment ref="E112" authorId="21" shapeId="0" xr:uid="{2E3D698C-A96C-473A-B6B3-B4FCD5C7512B}">
      <text>
        <t xml:space="preserve">[Threaded comment]
Your version of Excel allows you to read this threaded comment; however, any edits to it will get removed if the file is opened in a newer version of Excel. Learn more: https://go.microsoft.com/fwlink/?linkid=870924
Comment:
    Control efficiency is already included in the PM10 emission lb/hr, and the PM10 lb/hr is used in the calculation for all speciated particulate emissions
</t>
      </text>
    </comment>
    <comment ref="E113" authorId="22" shapeId="0" xr:uid="{50A0FD63-B05D-47BB-AB65-03608E74FC7E}">
      <text>
        <t xml:space="preserve">[Threaded comment]
Your version of Excel allows you to read this threaded comment; however, any edits to it will get removed if the file is opened in a newer version of Excel. Learn more: https://go.microsoft.com/fwlink/?linkid=870924
Comment:
    Control efficiency is already included in the PM10 emission lb/hr, and the PM10 lb/hr is used in the calculation for all speciated particulate emissions
</t>
      </text>
    </comment>
    <comment ref="E114" authorId="23" shapeId="0" xr:uid="{9C456C57-6879-4194-B5D8-6A6D552B339A}">
      <text>
        <t xml:space="preserve">[Threaded comment]
Your version of Excel allows you to read this threaded comment; however, any edits to it will get removed if the file is opened in a newer version of Excel. Learn more: https://go.microsoft.com/fwlink/?linkid=870924
Comment:
    Control efficiency is already included in the PM10 emission lb/hr, and the PM10 lb/hr is used in the calculation for all speciated particulate emissions
</t>
      </text>
    </comment>
    <comment ref="I114" authorId="24" shapeId="0" xr:uid="{CA72E43D-47B4-482C-84A5-B64B57ED5F7D}">
      <text>
        <t xml:space="preserve">[Threaded comment]
Your version of Excel allows you to read this threaded comment; however, any edits to it will get removed if the file is opened in a newer version of Excel. Learn more: https://go.microsoft.com/fwlink/?linkid=870924
Comment:
    Refer to speciated particulate * HAPs Metal tabs in LV PTE Calculation Spreadsheet </t>
      </text>
    </comment>
    <comment ref="E115" authorId="25" shapeId="0" xr:uid="{0AED3364-3947-407F-A475-157AAB21ED15}">
      <text>
        <t xml:space="preserve">[Threaded comment]
Your version of Excel allows you to read this threaded comment; however, any edits to it will get removed if the file is opened in a newer version of Excel. Learn more: https://go.microsoft.com/fwlink/?linkid=870924
Comment:
    Control efficiency is already included in the PM10 emission lb/hr, and the PM10 lb/hr is used in the calculation for all speciated particulate emissions
</t>
      </text>
    </comment>
    <comment ref="I115" authorId="26" shapeId="0" xr:uid="{EF9F43BE-845F-4781-AD48-7E62385C3A7C}">
      <text>
        <t xml:space="preserve">[Threaded comment]
Your version of Excel allows you to read this threaded comment; however, any edits to it will get removed if the file is opened in a newer version of Excel. Learn more: https://go.microsoft.com/fwlink/?linkid=870924
Comment:
    Refer to speciated particulate * HAPs Metal tabs in LV PTE Calculation Spreadsheet </t>
      </text>
    </comment>
    <comment ref="E116" authorId="27" shapeId="0" xr:uid="{EAF0251A-173D-482B-AFE3-176B7416C9CA}">
      <text>
        <t xml:space="preserve">[Threaded comment]
Your version of Excel allows you to read this threaded comment; however, any edits to it will get removed if the file is opened in a newer version of Excel. Learn more: https://go.microsoft.com/fwlink/?linkid=870924
Comment:
    Control efficiency is already included in the PM10 emission lb/hr, and the PM10 lb/hr is used in the calculation for all speciated particulate emissions
</t>
      </text>
    </comment>
    <comment ref="I116" authorId="28" shapeId="0" xr:uid="{F606A8AB-7139-4D50-9680-9CE53840C63E}">
      <text>
        <t xml:space="preserve">[Threaded comment]
Your version of Excel allows you to read this threaded comment; however, any edits to it will get removed if the file is opened in a newer version of Excel. Learn more: https://go.microsoft.com/fwlink/?linkid=870924
Comment:
    Refer to speciated particulate * HAPs Metal tabs in LV PTE Calculation Spreadsheet </t>
      </text>
    </comment>
    <comment ref="E117" authorId="29" shapeId="0" xr:uid="{71E05CE9-95B0-46BE-9CC1-91B09AAC21B9}">
      <text>
        <t xml:space="preserve">[Threaded comment]
Your version of Excel allows you to read this threaded comment; however, any edits to it will get removed if the file is opened in a newer version of Excel. Learn more: https://go.microsoft.com/fwlink/?linkid=870924
Comment:
    Control efficiency is already included in the PM10 emission lb/hr, and the PM10 lb/hr is used in the calculation for all speciated particulate emissions
</t>
      </text>
    </comment>
    <comment ref="I117" authorId="30" shapeId="0" xr:uid="{DF431558-1D2B-469D-B49A-36F0EEF8509C}">
      <text>
        <t xml:space="preserve">[Threaded comment]
Your version of Excel allows you to read this threaded comment; however, any edits to it will get removed if the file is opened in a newer version of Excel. Learn more: https://go.microsoft.com/fwlink/?linkid=870924
Comment:
    Refer to speciated particulate * HAPs Metal tabs in LV PTE Calculation Spreadsheet </t>
      </text>
    </comment>
    <comment ref="E118" authorId="31" shapeId="0" xr:uid="{C5094D76-B116-4B34-824E-55B1923F067F}">
      <text>
        <t xml:space="preserve">[Threaded comment]
Your version of Excel allows you to read this threaded comment; however, any edits to it will get removed if the file is opened in a newer version of Excel. Learn more: https://go.microsoft.com/fwlink/?linkid=870924
Comment:
    Control efficiency is already included in the PM10 emission lb/hr, and the PM10 lb/hr is used in the calculation for all speciated particulate emissions
</t>
      </text>
    </comment>
    <comment ref="I118" authorId="32" shapeId="0" xr:uid="{4678F574-5B86-41D8-9989-994E21B5C52C}">
      <text>
        <t xml:space="preserve">[Threaded comment]
Your version of Excel allows you to read this threaded comment; however, any edits to it will get removed if the file is opened in a newer version of Excel. Learn more: https://go.microsoft.com/fwlink/?linkid=870924
Comment:
    Refer to speciated particulate * HAPs Metal tabs in LV PTE Calculation Spreadsheet </t>
      </text>
    </comment>
    <comment ref="E119" authorId="33" shapeId="0" xr:uid="{61532A8B-B336-43FB-A664-3143BE43FD4F}">
      <text>
        <t xml:space="preserve">[Threaded comment]
Your version of Excel allows you to read this threaded comment; however, any edits to it will get removed if the file is opened in a newer version of Excel. Learn more: https://go.microsoft.com/fwlink/?linkid=870924
Comment:
    Control efficiency is already included in the PM10 emission lb/hr, and the PM10 lb/hr is used in the calculation for all speciated particulate emissions
</t>
      </text>
    </comment>
    <comment ref="I119" authorId="34" shapeId="0" xr:uid="{2FB3E7D6-22CF-45C0-983E-7836E06D05B4}">
      <text>
        <t xml:space="preserve">[Threaded comment]
Your version of Excel allows you to read this threaded comment; however, any edits to it will get removed if the file is opened in a newer version of Excel. Learn more: https://go.microsoft.com/fwlink/?linkid=870924
Comment:
    Refer to speciated particulate * HAPs Metal tabs in LV PTE Calculation Spreadsheet </t>
      </text>
    </comment>
    <comment ref="E120" authorId="35" shapeId="0" xr:uid="{A6EE3C57-1D40-4681-B312-4B3057BE0B26}">
      <text>
        <t xml:space="preserve">[Threaded comment]
Your version of Excel allows you to read this threaded comment; however, any edits to it will get removed if the file is opened in a newer version of Excel. Learn more: https://go.microsoft.com/fwlink/?linkid=870924
Comment:
    Control efficiency is already included in the PM10 emission lb/hr, and the PM10 lb/hr is used in the calculation for all speciated particulate emissions
</t>
      </text>
    </comment>
    <comment ref="I120" authorId="36" shapeId="0" xr:uid="{102CAC67-63B8-428A-AEF4-46D29B4079B9}">
      <text>
        <t xml:space="preserve">[Threaded comment]
Your version of Excel allows you to read this threaded comment; however, any edits to it will get removed if the file is opened in a newer version of Excel. Learn more: https://go.microsoft.com/fwlink/?linkid=870924
Comment:
    Refer to speciated particulate * HAPs Metal tabs in LV PTE Calculation Spreadsheet </t>
      </text>
    </comment>
    <comment ref="E121" authorId="37" shapeId="0" xr:uid="{A6A8705B-5855-4DB1-AA4E-CDED6718BD7D}">
      <text>
        <t xml:space="preserve">[Threaded comment]
Your version of Excel allows you to read this threaded comment; however, any edits to it will get removed if the file is opened in a newer version of Excel. Learn more: https://go.microsoft.com/fwlink/?linkid=870924
Comment:
    Control efficiency is already included in the PM10 emission lb/hr, and the PM10 lb/hr is used in the calculation for all speciated particulate emissions
</t>
      </text>
    </comment>
    <comment ref="I121" authorId="38" shapeId="0" xr:uid="{BD5CDFCE-AEF2-4A88-A239-94B0D4E122A2}">
      <text>
        <t xml:space="preserve">[Threaded comment]
Your version of Excel allows you to read this threaded comment; however, any edits to it will get removed if the file is opened in a newer version of Excel. Learn more: https://go.microsoft.com/fwlink/?linkid=870924
Comment:
    Refer to speciated particulate * HAPs Metal tabs in LV PTE Calculation Spreadsheet </t>
      </text>
    </comment>
    <comment ref="E122" authorId="39" shapeId="0" xr:uid="{8B62B999-6F55-4025-ACDF-C34B3A564935}">
      <text>
        <t xml:space="preserve">[Threaded comment]
Your version of Excel allows you to read this threaded comment; however, any edits to it will get removed if the file is opened in a newer version of Excel. Learn more: https://go.microsoft.com/fwlink/?linkid=870924
Comment:
    Control efficiency is already included in the PM10 emission lb/hr, and the PM10 lb/hr is used in the calculation for all speciated particulate emissions
</t>
      </text>
    </comment>
    <comment ref="I122" authorId="40" shapeId="0" xr:uid="{F02656E8-EC47-4E7F-A00B-6819FB4CA105}">
      <text>
        <t xml:space="preserve">[Threaded comment]
Your version of Excel allows you to read this threaded comment; however, any edits to it will get removed if the file is opened in a newer version of Excel. Learn more: https://go.microsoft.com/fwlink/?linkid=870924
Comment:
    Refer to speciated particulate * HAPs Metal tabs in LV PTE Calculation Spreadsheet </t>
      </text>
    </comment>
    <comment ref="E123" authorId="41" shapeId="0" xr:uid="{F9097FBD-C533-4501-AFA8-600CC98D6B29}">
      <text>
        <t xml:space="preserve">[Threaded comment]
Your version of Excel allows you to read this threaded comment; however, any edits to it will get removed if the file is opened in a newer version of Excel. Learn more: https://go.microsoft.com/fwlink/?linkid=870924
Comment:
    Control efficiency is already included in the PM10 emission lb/hr, and the PM10 lb/hr is used in the calculation for all speciated particulate emissions
</t>
      </text>
    </comment>
    <comment ref="E124" authorId="42" shapeId="0" xr:uid="{51BC4628-5903-4CED-A596-3EECC1A53FB3}">
      <text>
        <t xml:space="preserve">[Threaded comment]
Your version of Excel allows you to read this threaded comment; however, any edits to it will get removed if the file is opened in a newer version of Excel. Learn more: https://go.microsoft.com/fwlink/?linkid=870924
Comment:
    Control efficiency is already included in the PM10 emission lb/hr, and the PM10 lb/hr is used in the calculation for all speciated particulate emissions
</t>
      </text>
    </comment>
    <comment ref="E125" authorId="43" shapeId="0" xr:uid="{5276144D-1799-46F4-A709-7C4886B39617}">
      <text>
        <t xml:space="preserve">[Threaded comment]
Your version of Excel allows you to read this threaded comment; however, any edits to it will get removed if the file is opened in a newer version of Excel. Learn more: https://go.microsoft.com/fwlink/?linkid=870924
Comment:
    Control efficiency is already included in the PM10 emission lb/hr, and the PM10 lb/hr is used in the calculation for all speciated particulate emissions
</t>
      </text>
    </comment>
    <comment ref="I125" authorId="44" shapeId="0" xr:uid="{F9353A68-E110-4AE4-AAF1-B84CB0B26452}">
      <text>
        <t xml:space="preserve">[Threaded comment]
Your version of Excel allows you to read this threaded comment; however, any edits to it will get removed if the file is opened in a newer version of Excel. Learn more: https://go.microsoft.com/fwlink/?linkid=870924
Comment:
    Added % from quicklime and Natural Pozzolan SDS, to assume worse case, other 2 additives are not listed on the DEQ pollutant list, therefore were not added
</t>
      </text>
    </comment>
    <comment ref="E126" authorId="45" shapeId="0" xr:uid="{DFABB42F-E529-439F-BA08-378C0A5DC356}">
      <text>
        <t xml:space="preserve">[Threaded comment]
Your version of Excel allows you to read this threaded comment; however, any edits to it will get removed if the file is opened in a newer version of Excel. Learn more: https://go.microsoft.com/fwlink/?linkid=870924
Comment:
    Control efficiency is already included in the PM10 emission lb/hr, and the PM10 lb/hr is used in the calculation for all speciated particulate emissions
</t>
      </text>
    </comment>
    <comment ref="I126" authorId="46" shapeId="0" xr:uid="{CA911546-3220-4385-9C1A-2B5608C7B337}">
      <text>
        <t>[Threaded comment]
Your version of Excel allows you to read this threaded comment; however, any edits to it will get removed if the file is opened in a newer version of Excel. Learn more: https://go.microsoft.com/fwlink/?linkid=870924
Comment:
    Used max percent from Natural Pozzolan SDS, since the main constituent in the final product is the natural SCM Pozzolan, other two chemicals don’t have constituents list on the DEQ pollutant list</t>
      </text>
    </comment>
    <comment ref="E127" authorId="47" shapeId="0" xr:uid="{79F92C86-0B43-4B3F-B18A-056B7440DFBE}">
      <text>
        <t xml:space="preserve">[Threaded comment]
Your version of Excel allows you to read this threaded comment; however, any edits to it will get removed if the file is opened in a newer version of Excel. Learn more: https://go.microsoft.com/fwlink/?linkid=870924
Comment:
    Control efficiency is already included in the PM10 emission lb/hr, and the PM10 lb/hr is used in the calculation for all speciated particulate emissions
</t>
      </text>
    </comment>
    <comment ref="I127" authorId="48" shapeId="0" xr:uid="{F6226B85-8912-4223-A250-80513DE7735F}">
      <text>
        <t xml:space="preserve">[Threaded comment]
Your version of Excel allows you to read this threaded comment; however, any edits to it will get removed if the file is opened in a newer version of Excel. Learn more: https://go.microsoft.com/fwlink/?linkid=870924
Comment:
    Refer to speciated particulate * HAPs Metal tabs in LV PTE Calculation Spreadsheet </t>
      </text>
    </comment>
    <comment ref="E128" authorId="49" shapeId="0" xr:uid="{A55DFCDE-4ACC-4B4A-8265-1F95D76E05EE}">
      <text>
        <t xml:space="preserve">[Threaded comment]
Your version of Excel allows you to read this threaded comment; however, any edits to it will get removed if the file is opened in a newer version of Excel. Learn more: https://go.microsoft.com/fwlink/?linkid=870924
Comment:
    Control efficiency is already included in the PM10 emission lb/hr, and the PM10 lb/hr is used in the calculation for all speciated particulate emissions
</t>
      </text>
    </comment>
    <comment ref="I128" authorId="50" shapeId="0" xr:uid="{6C462933-9CAE-412F-9AE6-899EF9AF31B0}">
      <text>
        <t xml:space="preserve">[Threaded comment]
Your version of Excel allows you to read this threaded comment; however, any edits to it will get removed if the file is opened in a newer version of Excel. Learn more: https://go.microsoft.com/fwlink/?linkid=870924
Comment:
    Refer to speciated particulate * HAPs Metal tabs in LV PTE Calculation Spreadsheet </t>
      </text>
    </comment>
    <comment ref="E129" authorId="51" shapeId="0" xr:uid="{416C48D2-B2C4-4FFF-B487-C34719C8E540}">
      <text>
        <t xml:space="preserve">[Threaded comment]
Your version of Excel allows you to read this threaded comment; however, any edits to it will get removed if the file is opened in a newer version of Excel. Learn more: https://go.microsoft.com/fwlink/?linkid=870924
Comment:
    Control efficiency is already included in the PM10 emission lb/hr, and the PM10 lb/hr is used in the calculation for all speciated particulate emissions
</t>
      </text>
    </comment>
    <comment ref="I129" authorId="52" shapeId="0" xr:uid="{16C145CB-D399-470B-BE78-350EDF13E3E8}">
      <text>
        <t xml:space="preserve">[Threaded comment]
Your version of Excel allows you to read this threaded comment; however, any edits to it will get removed if the file is opened in a newer version of Excel. Learn more: https://go.microsoft.com/fwlink/?linkid=870924
Comment:
    Refer to speciated particulate * HAPs Metal tabs in LV PTE Calculation Spreadsheet </t>
      </text>
    </comment>
    <comment ref="E130" authorId="53" shapeId="0" xr:uid="{DCC4D1EA-FD90-478A-94E3-D2D69B5D1EF8}">
      <text>
        <t xml:space="preserve">[Threaded comment]
Your version of Excel allows you to read this threaded comment; however, any edits to it will get removed if the file is opened in a newer version of Excel. Learn more: https://go.microsoft.com/fwlink/?linkid=870924
Comment:
    Control efficiency is already included in the PM10 emission lb/hr, and the PM10 lb/hr is used in the calculation for all speciated particulate emissions
</t>
      </text>
    </comment>
    <comment ref="I130" authorId="54" shapeId="0" xr:uid="{DF91A944-1778-47C5-9D31-23D3D154FA70}">
      <text>
        <t xml:space="preserve">[Threaded comment]
Your version of Excel allows you to read this threaded comment; however, any edits to it will get removed if the file is opened in a newer version of Excel. Learn more: https://go.microsoft.com/fwlink/?linkid=870924
Comment:
    Refer to speciated particulate * HAPs Metal tabs in LV PTE Calculation Spreadsheet </t>
      </text>
    </comment>
    <comment ref="E131" authorId="55" shapeId="0" xr:uid="{C0AA5FC5-DAEE-48CC-8592-EEAB065410DE}">
      <text>
        <t xml:space="preserve">[Threaded comment]
Your version of Excel allows you to read this threaded comment; however, any edits to it will get removed if the file is opened in a newer version of Excel. Learn more: https://go.microsoft.com/fwlink/?linkid=870924
Comment:
    Control efficiency is already included in the PM10 emission lb/hr, and the PM10 lb/hr is used in the calculation for all speciated particulate emissions
</t>
      </text>
    </comment>
    <comment ref="I131" authorId="56" shapeId="0" xr:uid="{F58C04E6-87BA-4E38-9BFB-40D7E91F83E9}">
      <text>
        <t xml:space="preserve">[Threaded comment]
Your version of Excel allows you to read this threaded comment; however, any edits to it will get removed if the file is opened in a newer version of Excel. Learn more: https://go.microsoft.com/fwlink/?linkid=870924
Comment:
    Refer to speciated particulate * HAPs Metal tabs in LV PTE Calculation Spreadsheet </t>
      </text>
    </comment>
    <comment ref="E132" authorId="57" shapeId="0" xr:uid="{F04070BA-994B-4B50-A11E-1A2B4670AC75}">
      <text>
        <t xml:space="preserve">[Threaded comment]
Your version of Excel allows you to read this threaded comment; however, any edits to it will get removed if the file is opened in a newer version of Excel. Learn more: https://go.microsoft.com/fwlink/?linkid=870924
Comment:
    Control efficiency is already included in the PM10 emission lb/hr, and the PM10 lb/hr is used in the calculation for all speciated particulate emissions
</t>
      </text>
    </comment>
    <comment ref="I132" authorId="58" shapeId="0" xr:uid="{8B1EED6B-B8EF-4684-9BBF-AB34784496D7}">
      <text>
        <t xml:space="preserve">[Threaded comment]
Your version of Excel allows you to read this threaded comment; however, any edits to it will get removed if the file is opened in a newer version of Excel. Learn more: https://go.microsoft.com/fwlink/?linkid=870924
Comment:
    Refer to speciated particulate * HAPs Metal tabs in LV PTE Calculation Spreadsheet </t>
      </text>
    </comment>
    <comment ref="E133" authorId="59" shapeId="0" xr:uid="{19B4E14E-D8E9-472C-92C2-78260ADDDBD8}">
      <text>
        <t xml:space="preserve">[Threaded comment]
Your version of Excel allows you to read this threaded comment; however, any edits to it will get removed if the file is opened in a newer version of Excel. Learn more: https://go.microsoft.com/fwlink/?linkid=870924
Comment:
    Control efficiency is already included in the PM10 emission lb/hr, and the PM10 lb/hr is used in the calculation for all speciated particulate emissions
</t>
      </text>
    </comment>
    <comment ref="I133" authorId="60" shapeId="0" xr:uid="{1A15F678-73C0-4E94-8BEE-1BABAB71AB53}">
      <text>
        <t xml:space="preserve">[Threaded comment]
Your version of Excel allows you to read this threaded comment; however, any edits to it will get removed if the file is opened in a newer version of Excel. Learn more: https://go.microsoft.com/fwlink/?linkid=870924
Comment:
    Refer to speciated particulate * HAPs Metal tabs in LV PTE Calculation Spreadsheet </t>
      </text>
    </comment>
    <comment ref="E134" authorId="61" shapeId="0" xr:uid="{FFD4FD21-2148-4CC7-B64A-E2CC711C5956}">
      <text>
        <t xml:space="preserve">[Threaded comment]
Your version of Excel allows you to read this threaded comment; however, any edits to it will get removed if the file is opened in a newer version of Excel. Learn more: https://go.microsoft.com/fwlink/?linkid=870924
Comment:
    Control efficiency is already included in the PM10 emission lb/hr, and the PM10 lb/hr is used in the calculation for all speciated particulate emissions
</t>
      </text>
    </comment>
    <comment ref="I134" authorId="62" shapeId="0" xr:uid="{1A13DF4D-EDC9-493A-9F88-405D7F6F78B3}">
      <text>
        <t xml:space="preserve">[Threaded comment]
Your version of Excel allows you to read this threaded comment; however, any edits to it will get removed if the file is opened in a newer version of Excel. Learn more: https://go.microsoft.com/fwlink/?linkid=870924
Comment:
    Refer to speciated particulate * HAPs Metal tabs in LV PTE Calculation Spreadsheet </t>
      </text>
    </comment>
    <comment ref="E135" authorId="63" shapeId="0" xr:uid="{0DF9B2CE-F40C-4E5F-8B9A-3459FF064040}">
      <text>
        <t xml:space="preserve">[Threaded comment]
Your version of Excel allows you to read this threaded comment; however, any edits to it will get removed if the file is opened in a newer version of Excel. Learn more: https://go.microsoft.com/fwlink/?linkid=870924
Comment:
    Control efficiency is already included in the PM10 emission lb/hr, and the PM10 lb/hr is used in the calculation for all speciated particulate emissions
</t>
      </text>
    </comment>
    <comment ref="I135" authorId="64" shapeId="0" xr:uid="{2A6FB080-BF24-4987-ACD4-0934DE10277D}">
      <text>
        <t xml:space="preserve">[Threaded comment]
Your version of Excel allows you to read this threaded comment; however, any edits to it will get removed if the file is opened in a newer version of Excel. Learn more: https://go.microsoft.com/fwlink/?linkid=870924
Comment:
    Refer to speciated particulate * HAPs Metal tabs in LV PTE Calculation Spreadsheet </t>
      </text>
    </comment>
    <comment ref="E136" authorId="65" shapeId="0" xr:uid="{3C8D690B-3946-4826-91F6-8E04346D47D0}">
      <text>
        <t xml:space="preserve">[Threaded comment]
Your version of Excel allows you to read this threaded comment; however, any edits to it will get removed if the file is opened in a newer version of Excel. Learn more: https://go.microsoft.com/fwlink/?linkid=870924
Comment:
    Control efficiency is already included in the PM10 emission lb/hr, and the PM10 lb/hr is used in the calculation for all speciated particulate emissions
</t>
      </text>
    </comment>
    <comment ref="I136" authorId="66" shapeId="0" xr:uid="{BC58C202-243A-4981-AA02-8869AC45FD3D}">
      <text>
        <t xml:space="preserve">[Threaded comment]
Your version of Excel allows you to read this threaded comment; however, any edits to it will get removed if the file is opened in a newer version of Excel. Learn more: https://go.microsoft.com/fwlink/?linkid=870924
Comment:
    Added % from quicklime and Natural Pozzolan SDS, to assume worse case, other 2 additives are not listed on the DEQ pollutant list, therefore were not added
</t>
      </text>
    </comment>
    <comment ref="E137" authorId="67" shapeId="0" xr:uid="{C19A7F7E-F1D5-483D-9A56-D1FA950B7307}">
      <text>
        <t xml:space="preserve">[Threaded comment]
Your version of Excel allows you to read this threaded comment; however, any edits to it will get removed if the file is opened in a newer version of Excel. Learn more: https://go.microsoft.com/fwlink/?linkid=870924
Comment:
    Control efficiency is already included in the PM10 emission lb/hr, and the PM10 lb/hr is used in the calculation for all speciated particulate emissions
</t>
      </text>
    </comment>
    <comment ref="I137" authorId="68" shapeId="0" xr:uid="{99853E2D-7C58-46F4-BD8E-2FD91041E2E1}">
      <text>
        <t>[Threaded comment]
Your version of Excel allows you to read this threaded comment; however, any edits to it will get removed if the file is opened in a newer version of Excel. Learn more: https://go.microsoft.com/fwlink/?linkid=870924
Comment:
    Used max percent from Natural Pozzolan SDS, since the main constituent in the final product is the natural SCM Pozzolan, other two chemicals don’t have constituents list on the DEQ pollutant list</t>
      </text>
    </comment>
    <comment ref="E138" authorId="69" shapeId="0" xr:uid="{EFE6EAA7-FCC2-4039-BD7D-676E6F7EDC24}">
      <text>
        <t xml:space="preserve">[Threaded comment]
Your version of Excel allows you to read this threaded comment; however, any edits to it will get removed if the file is opened in a newer version of Excel. Learn more: https://go.microsoft.com/fwlink/?linkid=870924
Comment:
    Control efficiency is already included in the PM10 emission lb/hr, and the PM10 lb/hr is used in the calculation for all speciated particulate emissions
</t>
      </text>
    </comment>
    <comment ref="I138" authorId="70" shapeId="0" xr:uid="{5AEB3099-72E8-4958-88F6-9A130D291E8D}">
      <text>
        <t xml:space="preserve">[Threaded comment]
Your version of Excel allows you to read this threaded comment; however, any edits to it will get removed if the file is opened in a newer version of Excel. Learn more: https://go.microsoft.com/fwlink/?linkid=870924
Comment:
    Refer to speciated particulate * HAPs Metal tabs in LV PTE Calculation Spreadsheet </t>
      </text>
    </comment>
    <comment ref="E139" authorId="71" shapeId="0" xr:uid="{F1C5010D-ABCE-49CB-9F02-0D54F6D28057}">
      <text>
        <t xml:space="preserve">[Threaded comment]
Your version of Excel allows you to read this threaded comment; however, any edits to it will get removed if the file is opened in a newer version of Excel. Learn more: https://go.microsoft.com/fwlink/?linkid=870924
Comment:
    Control efficiency is already included in the PM10 emission lb/hr, and the PM10 lb/hr is used in the calculation for all speciated particulate emissions
</t>
      </text>
    </comment>
    <comment ref="I139" authorId="72" shapeId="0" xr:uid="{13F03ADE-1148-4F49-BD1C-32C6B132A28A}">
      <text>
        <t xml:space="preserve">[Threaded comment]
Your version of Excel allows you to read this threaded comment; however, any edits to it will get removed if the file is opened in a newer version of Excel. Learn more: https://go.microsoft.com/fwlink/?linkid=870924
Comment:
    Refer to speciated particulate * HAPs Metal tabs in LV PTE Calculation Spreadsheet </t>
      </text>
    </comment>
    <comment ref="E140" authorId="73" shapeId="0" xr:uid="{90569A72-242B-422B-9A11-BB337EA8E17B}">
      <text>
        <t xml:space="preserve">[Threaded comment]
Your version of Excel allows you to read this threaded comment; however, any edits to it will get removed if the file is opened in a newer version of Excel. Learn more: https://go.microsoft.com/fwlink/?linkid=870924
Comment:
    Control efficiency is already included in the PM10 emission lb/hr, and the PM10 lb/hr is used in the calculation for all speciated particulate emissions
</t>
      </text>
    </comment>
    <comment ref="I140" authorId="74" shapeId="0" xr:uid="{953DD4F4-C147-456C-83AB-DE1E208C7ED1}">
      <text>
        <t xml:space="preserve">[Threaded comment]
Your version of Excel allows you to read this threaded comment; however, any edits to it will get removed if the file is opened in a newer version of Excel. Learn more: https://go.microsoft.com/fwlink/?linkid=870924
Comment:
    Refer to speciated particulate * HAPs Metal tabs in LV PTE Calculation Spreadsheet </t>
      </text>
    </comment>
    <comment ref="E141" authorId="75" shapeId="0" xr:uid="{C1F9BE88-575A-4625-9C1D-636257618762}">
      <text>
        <t xml:space="preserve">[Threaded comment]
Your version of Excel allows you to read this threaded comment; however, any edits to it will get removed if the file is opened in a newer version of Excel. Learn more: https://go.microsoft.com/fwlink/?linkid=870924
Comment:
    Control efficiency is already included in the PM10 emission lb/hr, and the PM10 lb/hr is used in the calculation for all speciated particulate emissions
</t>
      </text>
    </comment>
    <comment ref="I141" authorId="76" shapeId="0" xr:uid="{011D5E8A-53EA-48A1-8FEF-73244EFD7903}">
      <text>
        <t xml:space="preserve">[Threaded comment]
Your version of Excel allows you to read this threaded comment; however, any edits to it will get removed if the file is opened in a newer version of Excel. Learn more: https://go.microsoft.com/fwlink/?linkid=870924
Comment:
    Refer to speciated particulate * HAPs Metal tabs in LV PTE Calculation Spreadsheet </t>
      </text>
    </comment>
    <comment ref="E142" authorId="77" shapeId="0" xr:uid="{5D97BADC-FF07-4949-B95A-C9DCBDF3D9CE}">
      <text>
        <t xml:space="preserve">[Threaded comment]
Your version of Excel allows you to read this threaded comment; however, any edits to it will get removed if the file is opened in a newer version of Excel. Learn more: https://go.microsoft.com/fwlink/?linkid=870924
Comment:
    Control efficiency is already included in the PM10 emission lb/hr, and the PM10 lb/hr is used in the calculation for all speciated particulate emissions
</t>
      </text>
    </comment>
    <comment ref="I142" authorId="78" shapeId="0" xr:uid="{F6354329-C063-4D60-87E9-AE5D8BA2CF80}">
      <text>
        <t xml:space="preserve">[Threaded comment]
Your version of Excel allows you to read this threaded comment; however, any edits to it will get removed if the file is opened in a newer version of Excel. Learn more: https://go.microsoft.com/fwlink/?linkid=870924
Comment:
    Refer to speciated particulate * HAPs Metal tabs in LV PTE Calculation Spreadsheet </t>
      </text>
    </comment>
    <comment ref="E143" authorId="79" shapeId="0" xr:uid="{F2C1946D-42DD-4903-900A-1096515293D6}">
      <text>
        <t xml:space="preserve">[Threaded comment]
Your version of Excel allows you to read this threaded comment; however, any edits to it will get removed if the file is opened in a newer version of Excel. Learn more: https://go.microsoft.com/fwlink/?linkid=870924
Comment:
    Control efficiency is already included in the PM10 emission lb/hr, and the PM10 lb/hr is used in the calculation for all speciated particulate emissions
</t>
      </text>
    </comment>
    <comment ref="I143" authorId="80" shapeId="0" xr:uid="{D3241D0D-028D-4B67-B03E-7AD60B797B74}">
      <text>
        <t xml:space="preserve">[Threaded comment]
Your version of Excel allows you to read this threaded comment; however, any edits to it will get removed if the file is opened in a newer version of Excel. Learn more: https://go.microsoft.com/fwlink/?linkid=870924
Comment:
    Refer to speciated particulate * HAPs Metal tabs in LV PTE Calculation Spreadsheet </t>
      </text>
    </comment>
    <comment ref="E144" authorId="81" shapeId="0" xr:uid="{1366A428-5E76-4513-8FF6-FF5E0FA773DB}">
      <text>
        <t xml:space="preserve">[Threaded comment]
Your version of Excel allows you to read this threaded comment; however, any edits to it will get removed if the file is opened in a newer version of Excel. Learn more: https://go.microsoft.com/fwlink/?linkid=870924
Comment:
    Control efficiency is already included in the PM10 emission lb/hr, and the PM10 lb/hr is used in the calculation for all speciated particulate emissions
</t>
      </text>
    </comment>
    <comment ref="I144" authorId="82" shapeId="0" xr:uid="{2925A8EC-A4FF-48F9-9E3F-979B5D2D34A0}">
      <text>
        <t xml:space="preserve">[Threaded comment]
Your version of Excel allows you to read this threaded comment; however, any edits to it will get removed if the file is opened in a newer version of Excel. Learn more: https://go.microsoft.com/fwlink/?linkid=870924
Comment:
    Refer to speciated particulate * HAPs Metal tabs in LV PTE Calculation Spreadsheet </t>
      </text>
    </comment>
    <comment ref="E145" authorId="83" shapeId="0" xr:uid="{4078B68D-C885-4CD4-B731-DE1870C6D90B}">
      <text>
        <t xml:space="preserve">[Threaded comment]
Your version of Excel allows you to read this threaded comment; however, any edits to it will get removed if the file is opened in a newer version of Excel. Learn more: https://go.microsoft.com/fwlink/?linkid=870924
Comment:
    Control efficiency is already included in the PM10 emission lb/hr, and the PM10 lb/hr is used in the calculation for all speciated particulate emissions
</t>
      </text>
    </comment>
    <comment ref="I145" authorId="84" shapeId="0" xr:uid="{1EBFE777-7853-4E85-BC3E-C74EDB0BDBA9}">
      <text>
        <t xml:space="preserve">[Threaded comment]
Your version of Excel allows you to read this threaded comment; however, any edits to it will get removed if the file is opened in a newer version of Excel. Learn more: https://go.microsoft.com/fwlink/?linkid=870924
Comment:
    Refer to speciated particulate * HAPs Metal tabs in LV PTE Calculation Spreadsheet </t>
      </text>
    </comment>
    <comment ref="E146" authorId="85" shapeId="0" xr:uid="{A21BD35B-F704-4FD7-BC3A-69ECE3B9563B}">
      <text>
        <t xml:space="preserve">[Threaded comment]
Your version of Excel allows you to read this threaded comment; however, any edits to it will get removed if the file is opened in a newer version of Excel. Learn more: https://go.microsoft.com/fwlink/?linkid=870924
Comment:
    Control efficiency is already included in the PM10 emission lb/hr, and the PM10 lb/hr is used in the calculation for all speciated particulate emissions
</t>
      </text>
    </comment>
    <comment ref="I146" authorId="86" shapeId="0" xr:uid="{43731327-3915-46C8-8345-0EEAF28EEA01}">
      <text>
        <t xml:space="preserve">[Threaded comment]
Your version of Excel allows you to read this threaded comment; however, any edits to it will get removed if the file is opened in a newer version of Excel. Learn more: https://go.microsoft.com/fwlink/?linkid=870924
Comment:
    Refer to speciated particulate * HAPs Metal tabs in LV PTE Calculation Spreadsheet </t>
      </text>
    </comment>
    <comment ref="E147" authorId="87" shapeId="0" xr:uid="{396F7214-9ED2-4B81-BC78-4B0E75025FC6}">
      <text>
        <t xml:space="preserve">[Threaded comment]
Your version of Excel allows you to read this threaded comment; however, any edits to it will get removed if the file is opened in a newer version of Excel. Learn more: https://go.microsoft.com/fwlink/?linkid=870924
Comment:
    Control efficiency is already included in the PM10 emission lb/hr, and the PM10 lb/hr is used in the calculation for all speciated particulate emissions
</t>
      </text>
    </comment>
    <comment ref="I147" authorId="88" shapeId="0" xr:uid="{3D1E06C8-5DC8-42DE-A963-DE0A45981F31}">
      <text>
        <t xml:space="preserve">[Threaded comment]
Your version of Excel allows you to read this threaded comment; however, any edits to it will get removed if the file is opened in a newer version of Excel. Learn more: https://go.microsoft.com/fwlink/?linkid=870924
Comment:
    Added % from quicklime and Natural Pozzolan SDS, to assume worse case, other 2 additives are not listed on the DEQ pollutant list, therefore were not added
</t>
      </text>
    </comment>
    <comment ref="E148" authorId="89" shapeId="0" xr:uid="{3DEF810B-A844-467C-B272-0EBD5688F812}">
      <text>
        <t xml:space="preserve">[Threaded comment]
Your version of Excel allows you to read this threaded comment; however, any edits to it will get removed if the file is opened in a newer version of Excel. Learn more: https://go.microsoft.com/fwlink/?linkid=870924
Comment:
    Control efficiency is already included in the PM10 emission lb/hr, and the PM10 lb/hr is used in the calculation for all speciated particulate emissions
</t>
      </text>
    </comment>
    <comment ref="I148" authorId="90" shapeId="0" xr:uid="{C1B24851-9884-4ECB-AB01-14C6AE87284F}">
      <text>
        <t>[Threaded comment]
Your version of Excel allows you to read this threaded comment; however, any edits to it will get removed if the file is opened in a newer version of Excel. Learn more: https://go.microsoft.com/fwlink/?linkid=870924
Comment:
    Used max percent from Natural Pozzolan SDS, since the main constituent in the final product is the natural SCM Pozzolan, other two chemicals don’t have constituents list on the DEQ pollutant list</t>
      </text>
    </comment>
    <comment ref="E149" authorId="91" shapeId="0" xr:uid="{5F29174C-1CDD-4703-98E7-B3DBA5EAB789}">
      <text>
        <t xml:space="preserve">[Threaded comment]
Your version of Excel allows you to read this threaded comment; however, any edits to it will get removed if the file is opened in a newer version of Excel. Learn more: https://go.microsoft.com/fwlink/?linkid=870924
Comment:
    Control efficiency is already included in the PM10 emission lb/hr, and the PM10 lb/hr is used in the calculation for all speciated particulate emissions
</t>
      </text>
    </comment>
    <comment ref="I149" authorId="92" shapeId="0" xr:uid="{3154CFDC-7F0D-49AE-91CF-5472E211FBD9}">
      <text>
        <t xml:space="preserve">[Threaded comment]
Your version of Excel allows you to read this threaded comment; however, any edits to it will get removed if the file is opened in a newer version of Excel. Learn more: https://go.microsoft.com/fwlink/?linkid=870924
Comment:
    Refer to speciated particulate * HAPs Metal tabs in LV PTE Calculation Spreadsheet </t>
      </text>
    </comment>
    <comment ref="E150" authorId="93" shapeId="0" xr:uid="{CED55074-FF40-4592-B496-7ED3C0A75612}">
      <text>
        <t xml:space="preserve">[Threaded comment]
Your version of Excel allows you to read this threaded comment; however, any edits to it will get removed if the file is opened in a newer version of Excel. Learn more: https://go.microsoft.com/fwlink/?linkid=870924
Comment:
    Control efficiency is already included in the PM10 emission lb/hr, and the PM10 lb/hr is used in the calculation for all speciated particulate emissions
</t>
      </text>
    </comment>
    <comment ref="I150" authorId="94" shapeId="0" xr:uid="{B293BAD2-761A-490E-883F-3240AFDCC061}">
      <text>
        <t xml:space="preserve">[Threaded comment]
Your version of Excel allows you to read this threaded comment; however, any edits to it will get removed if the file is opened in a newer version of Excel. Learn more: https://go.microsoft.com/fwlink/?linkid=870924
Comment:
    Refer to speciated particulate * HAPs Metal tabs in LV PTE Calculation Spreadsheet </t>
      </text>
    </comment>
    <comment ref="E151" authorId="95" shapeId="0" xr:uid="{EA109E1B-A584-4774-8115-333678A86F2E}">
      <text>
        <t xml:space="preserve">[Threaded comment]
Your version of Excel allows you to read this threaded comment; however, any edits to it will get removed if the file is opened in a newer version of Excel. Learn more: https://go.microsoft.com/fwlink/?linkid=870924
Comment:
    Control efficiency is already included in the PM10 emission lb/hr, and the PM10 lb/hr is used in the calculation for all speciated particulate emissions
</t>
      </text>
    </comment>
    <comment ref="I151" authorId="96" shapeId="0" xr:uid="{8F8A9EF0-0226-4F96-98FC-76C3FE5A0AA0}">
      <text>
        <t xml:space="preserve">[Threaded comment]
Your version of Excel allows you to read this threaded comment; however, any edits to it will get removed if the file is opened in a newer version of Excel. Learn more: https://go.microsoft.com/fwlink/?linkid=870924
Comment:
    Refer to speciated particulate * HAPs Metal tabs in LV PTE Calculation Spreadsheet </t>
      </text>
    </comment>
    <comment ref="E152" authorId="97" shapeId="0" xr:uid="{017E1A90-482C-47AB-B6B6-085E2D7F29A0}">
      <text>
        <t xml:space="preserve">[Threaded comment]
Your version of Excel allows you to read this threaded comment; however, any edits to it will get removed if the file is opened in a newer version of Excel. Learn more: https://go.microsoft.com/fwlink/?linkid=870924
Comment:
    Control efficiency is already included in the PM10 emission lb/hr, and the PM10 lb/hr is used in the calculation for all speciated particulate emissions
</t>
      </text>
    </comment>
    <comment ref="I152" authorId="98" shapeId="0" xr:uid="{4A3B8AAF-534E-4745-9D5E-9313D05C6541}">
      <text>
        <t xml:space="preserve">[Threaded comment]
Your version of Excel allows you to read this threaded comment; however, any edits to it will get removed if the file is opened in a newer version of Excel. Learn more: https://go.microsoft.com/fwlink/?linkid=870924
Comment:
    Refer to speciated particulate * HAPs Metal tabs in LV PTE Calculation Spreadsheet </t>
      </text>
    </comment>
    <comment ref="E153" authorId="99" shapeId="0" xr:uid="{798B6C24-FE53-431B-A8A3-B1343B7AD4D4}">
      <text>
        <t xml:space="preserve">[Threaded comment]
Your version of Excel allows you to read this threaded comment; however, any edits to it will get removed if the file is opened in a newer version of Excel. Learn more: https://go.microsoft.com/fwlink/?linkid=870924
Comment:
    Control efficiency is already included in the PM10 emission lb/hr, and the PM10 lb/hr is used in the calculation for all speciated particulate emissions
</t>
      </text>
    </comment>
    <comment ref="I153" authorId="100" shapeId="0" xr:uid="{1A2070EB-1581-4D93-9ABC-CEFE6B5A2642}">
      <text>
        <t xml:space="preserve">[Threaded comment]
Your version of Excel allows you to read this threaded comment; however, any edits to it will get removed if the file is opened in a newer version of Excel. Learn more: https://go.microsoft.com/fwlink/?linkid=870924
Comment:
    Refer to speciated particulate * HAPs Metal tabs in LV PTE Calculation Spreadsheet </t>
      </text>
    </comment>
    <comment ref="E154" authorId="101" shapeId="0" xr:uid="{7EEB2E68-3DA4-4921-84C5-B695FB86EA44}">
      <text>
        <t xml:space="preserve">[Threaded comment]
Your version of Excel allows you to read this threaded comment; however, any edits to it will get removed if the file is opened in a newer version of Excel. Learn more: https://go.microsoft.com/fwlink/?linkid=870924
Comment:
    Control efficiency is already included in the PM10 emission lb/hr, and the PM10 lb/hr is used in the calculation for all speciated particulate emissions
</t>
      </text>
    </comment>
    <comment ref="I154" authorId="102" shapeId="0" xr:uid="{DB42FCB2-F88D-40CD-B06F-A267C0027CC4}">
      <text>
        <t xml:space="preserve">[Threaded comment]
Your version of Excel allows you to read this threaded comment; however, any edits to it will get removed if the file is opened in a newer version of Excel. Learn more: https://go.microsoft.com/fwlink/?linkid=870924
Comment:
    Refer to speciated particulate * HAPs Metal tabs in LV PTE Calculation Spreadsheet </t>
      </text>
    </comment>
    <comment ref="E155" authorId="103" shapeId="0" xr:uid="{FDE9CAB2-7FC8-44E6-94B1-04C2FB6A2A7E}">
      <text>
        <t xml:space="preserve">[Threaded comment]
Your version of Excel allows you to read this threaded comment; however, any edits to it will get removed if the file is opened in a newer version of Excel. Learn more: https://go.microsoft.com/fwlink/?linkid=870924
Comment:
    Control efficiency is already included in the PM10 emission lb/hr, and the PM10 lb/hr is used in the calculation for all speciated particulate emissions
</t>
      </text>
    </comment>
    <comment ref="I155" authorId="104" shapeId="0" xr:uid="{A2F419DC-CEC3-44A6-8718-5963277F53FA}">
      <text>
        <t xml:space="preserve">[Threaded comment]
Your version of Excel allows you to read this threaded comment; however, any edits to it will get removed if the file is opened in a newer version of Excel. Learn more: https://go.microsoft.com/fwlink/?linkid=870924
Comment:
    Refer to speciated particulate * HAPs Metal tabs in LV PTE Calculation Spreadsheet </t>
      </text>
    </comment>
    <comment ref="E156" authorId="105" shapeId="0" xr:uid="{AC0CF636-C7F7-4E91-9C70-C6DA1A4E9214}">
      <text>
        <t xml:space="preserve">[Threaded comment]
Your version of Excel allows you to read this threaded comment; however, any edits to it will get removed if the file is opened in a newer version of Excel. Learn more: https://go.microsoft.com/fwlink/?linkid=870924
Comment:
    Control efficiency is already included in the PM10 emission lb/hr, and the PM10 lb/hr is used in the calculation for all speciated particulate emissions
</t>
      </text>
    </comment>
    <comment ref="I156" authorId="106" shapeId="0" xr:uid="{1B88F00E-89ED-4A66-8C60-380A83BB4094}">
      <text>
        <t xml:space="preserve">[Threaded comment]
Your version of Excel allows you to read this threaded comment; however, any edits to it will get removed if the file is opened in a newer version of Excel. Learn more: https://go.microsoft.com/fwlink/?linkid=870924
Comment:
    Refer to speciated particulate * HAPs Metal tabs in LV PTE Calculation Spreadsheet </t>
      </text>
    </comment>
    <comment ref="E157" authorId="107" shapeId="0" xr:uid="{0CA45DC1-1A06-471C-B620-B49A835AB884}">
      <text>
        <t xml:space="preserve">[Threaded comment]
Your version of Excel allows you to read this threaded comment; however, any edits to it will get removed if the file is opened in a newer version of Excel. Learn more: https://go.microsoft.com/fwlink/?linkid=870924
Comment:
    Control efficiency is already included in the PM10 emission lb/hr, and the PM10 lb/hr is used in the calculation for all speciated particulate emissions
</t>
      </text>
    </comment>
    <comment ref="I157" authorId="108" shapeId="0" xr:uid="{B2DB2917-09C7-4516-B3B1-7D6AD739F18A}">
      <text>
        <t xml:space="preserve">[Threaded comment]
Your version of Excel allows you to read this threaded comment; however, any edits to it will get removed if the file is opened in a newer version of Excel. Learn more: https://go.microsoft.com/fwlink/?linkid=870924
Comment:
    Refer to speciated particulate * HAPs Metal tabs in LV PTE Calculation Spreadsheet </t>
      </text>
    </comment>
    <comment ref="I158" authorId="109" shapeId="0" xr:uid="{D53009E7-E8D9-4C0F-89B0-9EF1B28A04E4}">
      <text>
        <t xml:space="preserve">[Threaded comment]
Your version of Excel allows you to read this threaded comment; however, any edits to it will get removed if the file is opened in a newer version of Excel. Learn more: https://go.microsoft.com/fwlink/?linkid=870924
Comment:
    To be ultra conservative, use the total % of the chemical in natural pozz and quicklime, to determine emissions, even though only a percentage of the chemical will actually go into each reactor for batching. 
</t>
      </text>
    </comment>
    <comment ref="E159" authorId="110" shapeId="0" xr:uid="{2CB687F4-45AD-464C-8419-A104842AE505}">
      <text>
        <t xml:space="preserve">[Threaded comment]
Your version of Excel allows you to read this threaded comment; however, any edits to it will get removed if the file is opened in a newer version of Excel. Learn more: https://go.microsoft.com/fwlink/?linkid=870924
Comment:
    Control efficiency is already included in the PM10 emission lb/hr, and the PM10 lb/hr is used in the calculation for all speciated particulate emissions
</t>
      </text>
    </comment>
    <comment ref="I159" authorId="111" shapeId="0" xr:uid="{86977377-01C4-40D7-938C-EF699CC3F21F}">
      <text>
        <t>[Threaded comment]
Your version of Excel allows you to read this threaded comment; however, any edits to it will get removed if the file is opened in a newer version of Excel. Learn more: https://go.microsoft.com/fwlink/?linkid=870924
Comment:
    To be ultra conservative we used the total percent from Natural Pozzolan SDS, since the main constituent in the final product is the natural SCM Pozzolan, TEA99 and polycarboxylate chemicals don’t have constituents listed on the DEQ pollutant list</t>
      </text>
    </comment>
    <comment ref="I160" authorId="112" shapeId="0" xr:uid="{CF26782A-70C1-4F22-8D03-AA50724B6763}">
      <text>
        <t xml:space="preserve">[Threaded comment]
Your version of Excel allows you to read this threaded comment; however, any edits to it will get removed if the file is opened in a newer version of Excel. Learn more: https://go.microsoft.com/fwlink/?linkid=870924
Comment:
    Refer to speciated particulate * HAPs Metal tabs in LV PTE Calculation Spreadsheet </t>
      </text>
    </comment>
    <comment ref="I161" authorId="113" shapeId="0" xr:uid="{DBBF2764-64EA-465F-BE9D-9BC4DAB28647}">
      <text>
        <t xml:space="preserve">[Threaded comment]
Your version of Excel allows you to read this threaded comment; however, any edits to it will get removed if the file is opened in a newer version of Excel. Learn more: https://go.microsoft.com/fwlink/?linkid=870924
Comment:
    Refer to speciated particulate * HAPs Metal tabs in LV PTE Calculation Spreadsheet </t>
      </text>
    </comment>
    <comment ref="I162" authorId="114" shapeId="0" xr:uid="{FA7B562A-7554-478D-8806-F00E54AEC0E1}">
      <text>
        <t xml:space="preserve">[Threaded comment]
Your version of Excel allows you to read this threaded comment; however, any edits to it will get removed if the file is opened in a newer version of Excel. Learn more: https://go.microsoft.com/fwlink/?linkid=870924
Comment:
    Refer to speciated particulate * HAPs Metal tabs in LV PTE Calculation Spreadsheet </t>
      </text>
    </comment>
    <comment ref="I163" authorId="115" shapeId="0" xr:uid="{E5B87782-BFA3-47DF-9BED-94FB15FEDA04}">
      <text>
        <t xml:space="preserve">[Threaded comment]
Your version of Excel allows you to read this threaded comment; however, any edits to it will get removed if the file is opened in a newer version of Excel. Learn more: https://go.microsoft.com/fwlink/?linkid=870924
Comment:
    Refer to speciated particulate * HAPs Metal tabs in LV PTE Calculation Spreadsheet </t>
      </text>
    </comment>
    <comment ref="I164" authorId="116" shapeId="0" xr:uid="{4EF45771-E919-49BD-90F6-2F85DC6665E8}">
      <text>
        <t xml:space="preserve">[Threaded comment]
Your version of Excel allows you to read this threaded comment; however, any edits to it will get removed if the file is opened in a newer version of Excel. Learn more: https://go.microsoft.com/fwlink/?linkid=870924
Comment:
    Refer to speciated particulate * HAPs Metal tabs in LV PTE Calculation Spreadsheet </t>
      </text>
    </comment>
    <comment ref="I165" authorId="117" shapeId="0" xr:uid="{BA4CED4F-3E52-4135-995C-FB4F43D1DB69}">
      <text>
        <t xml:space="preserve">[Threaded comment]
Your version of Excel allows you to read this threaded comment; however, any edits to it will get removed if the file is opened in a newer version of Excel. Learn more: https://go.microsoft.com/fwlink/?linkid=870924
Comment:
    Refer to speciated particulate * HAPs Metal tabs in LV PTE Calculation Spreadsheet </t>
      </text>
    </comment>
    <comment ref="I166" authorId="118" shapeId="0" xr:uid="{A38CC7CC-09D9-4CA4-BA6C-5721DBD7A935}">
      <text>
        <t xml:space="preserve">[Threaded comment]
Your version of Excel allows you to read this threaded comment; however, any edits to it will get removed if the file is opened in a newer version of Excel. Learn more: https://go.microsoft.com/fwlink/?linkid=870924
Comment:
    Refer to speciated particulate * HAPs Metal tabs in LV PTE Calculation Spreadsheet </t>
      </text>
    </comment>
    <comment ref="I167" authorId="119" shapeId="0" xr:uid="{AFE6A8C7-2454-49BD-B29B-D8587A9B9EB3}">
      <text>
        <t xml:space="preserve">[Threaded comment]
Your version of Excel allows you to read this threaded comment; however, any edits to it will get removed if the file is opened in a newer version of Excel. Learn more: https://go.microsoft.com/fwlink/?linkid=870924
Comment:
    Refer to speciated particulate * HAPs Metal tabs in LV PTE Calculation Spreadsheet </t>
      </text>
    </comment>
    <comment ref="I168" authorId="120" shapeId="0" xr:uid="{16D955BC-A353-451A-9371-0D0953E19A12}">
      <text>
        <t xml:space="preserve">[Threaded comment]
Your version of Excel allows you to read this threaded comment; however, any edits to it will get removed if the file is opened in a newer version of Excel. Learn more: https://go.microsoft.com/fwlink/?linkid=870924
Comment:
    Refer to speciated particulate * HAPs Metal tabs in LV PTE Calculation Spreadsheet </t>
      </text>
    </comment>
    <comment ref="E169" authorId="121" shapeId="0" xr:uid="{4B4AA224-7834-44A0-B425-04454EB7E307}">
      <text>
        <t xml:space="preserve">[Threaded comment]
Your version of Excel allows you to read this threaded comment; however, any edits to it will get removed if the file is opened in a newer version of Excel. Learn more: https://go.microsoft.com/fwlink/?linkid=870924
Comment:
    Control efficiency is already included in the PM10 emission lb/hr, and the PM10 lb/hr is used in the calculation for all speciated particulate emissions
</t>
      </text>
    </comment>
    <comment ref="I169" authorId="122" shapeId="0" xr:uid="{A842F3B5-4E43-4657-AFA6-0BD69DE0BD7A}">
      <text>
        <t xml:space="preserve">[Threaded comment]
Your version of Excel allows you to read this threaded comment; however, any edits to it will get removed if the file is opened in a newer version of Excel. Learn more: https://go.microsoft.com/fwlink/?linkid=870924
Comment:
    To be ultra conservative, use the total % of the chemical in natural pozz and quicklime, to determine emissions, even though only a percentage of the chemical will actually go into each reactor for batching. 
</t>
      </text>
    </comment>
    <comment ref="E170" authorId="123" shapeId="0" xr:uid="{D39C2D5D-AF4A-438B-8CFB-962A48C15A5D}">
      <text>
        <t xml:space="preserve">[Threaded comment]
Your version of Excel allows you to read this threaded comment; however, any edits to it will get removed if the file is opened in a newer version of Excel. Learn more: https://go.microsoft.com/fwlink/?linkid=870924
Comment:
    Control efficiency is already included in the PM10 emission lb/hr, and the PM10 lb/hr is used in the calculation for all speciated particulate emissions
</t>
      </text>
    </comment>
    <comment ref="I170" authorId="124" shapeId="0" xr:uid="{18267BF5-FC6E-4CB1-B0F3-754BD7CB5AEF}">
      <text>
        <t>[Threaded comment]
Your version of Excel allows you to read this threaded comment; however, any edits to it will get removed if the file is opened in a newer version of Excel. Learn more: https://go.microsoft.com/fwlink/?linkid=870924
Comment:
    To be ultra conservative we used the total percent from Natural Pozzolan SDS, since the main constituent in the final product is the natural SCM Pozzolan, TEA99 and polycarboxylate chemicals don’t have constituents listed on the DEQ pollutant list</t>
      </text>
    </comment>
    <comment ref="I171" authorId="125" shapeId="0" xr:uid="{EAE1A359-8E38-4F8A-824E-B8CB717DF64D}">
      <text>
        <t xml:space="preserve">[Threaded comment]
Your version of Excel allows you to read this threaded comment; however, any edits to it will get removed if the file is opened in a newer version of Excel. Learn more: https://go.microsoft.com/fwlink/?linkid=870924
Comment:
    Refer to speciated particulate * HAPs Metal tabs in LV PTE Calculation Spreadsheet </t>
      </text>
    </comment>
    <comment ref="I172" authorId="126" shapeId="0" xr:uid="{4C255604-8203-4A56-928C-AA41BDBC9FDD}">
      <text>
        <t xml:space="preserve">[Threaded comment]
Your version of Excel allows you to read this threaded comment; however, any edits to it will get removed if the file is opened in a newer version of Excel. Learn more: https://go.microsoft.com/fwlink/?linkid=870924
Comment:
    Refer to speciated particulate * HAPs Metal tabs in LV PTE Calculation Spreadsheet </t>
      </text>
    </comment>
    <comment ref="I173" authorId="127" shapeId="0" xr:uid="{1ADF1501-C998-4B3B-ABFC-F23574F3633F}">
      <text>
        <t xml:space="preserve">[Threaded comment]
Your version of Excel allows you to read this threaded comment; however, any edits to it will get removed if the file is opened in a newer version of Excel. Learn more: https://go.microsoft.com/fwlink/?linkid=870924
Comment:
    Refer to speciated particulate * HAPs Metal tabs in LV PTE Calculation Spreadsheet </t>
      </text>
    </comment>
    <comment ref="I174" authorId="128" shapeId="0" xr:uid="{16B10238-812A-4D04-95BA-752AA77276AA}">
      <text>
        <t xml:space="preserve">[Threaded comment]
Your version of Excel allows you to read this threaded comment; however, any edits to it will get removed if the file is opened in a newer version of Excel. Learn more: https://go.microsoft.com/fwlink/?linkid=870924
Comment:
    Refer to speciated particulate * HAPs Metal tabs in LV PTE Calculation Spreadsheet </t>
      </text>
    </comment>
    <comment ref="I175" authorId="129" shapeId="0" xr:uid="{4760BEB9-CDE8-4067-8611-D1778EE05B4D}">
      <text>
        <t xml:space="preserve">[Threaded comment]
Your version of Excel allows you to read this threaded comment; however, any edits to it will get removed if the file is opened in a newer version of Excel. Learn more: https://go.microsoft.com/fwlink/?linkid=870924
Comment:
    Refer to speciated particulate * HAPs Metal tabs in LV PTE Calculation Spreadsheet </t>
      </text>
    </comment>
    <comment ref="I176" authorId="130" shapeId="0" xr:uid="{0A8600E5-2BC1-47E2-B405-D9813C002337}">
      <text>
        <t xml:space="preserve">[Threaded comment]
Your version of Excel allows you to read this threaded comment; however, any edits to it will get removed if the file is opened in a newer version of Excel. Learn more: https://go.microsoft.com/fwlink/?linkid=870924
Comment:
    Refer to speciated particulate * HAPs Metal tabs in LV PTE Calculation Spreadsheet </t>
      </text>
    </comment>
    <comment ref="I177" authorId="131" shapeId="0" xr:uid="{3FD21739-7D39-4530-8C8F-47C04BF887A0}">
      <text>
        <t xml:space="preserve">[Threaded comment]
Your version of Excel allows you to read this threaded comment; however, any edits to it will get removed if the file is opened in a newer version of Excel. Learn more: https://go.microsoft.com/fwlink/?linkid=870924
Comment:
    Refer to speciated particulate * HAPs Metal tabs in LV PTE Calculation Spreadsheet </t>
      </text>
    </comment>
    <comment ref="I178" authorId="132" shapeId="0" xr:uid="{6285236F-733C-4CFD-B719-7B76D281591E}">
      <text>
        <t xml:space="preserve">[Threaded comment]
Your version of Excel allows you to read this threaded comment; however, any edits to it will get removed if the file is opened in a newer version of Excel. Learn more: https://go.microsoft.com/fwlink/?linkid=870924
Comment:
    Refer to speciated particulate * HAPs Metal tabs in LV PTE Calculation Spreadsheet </t>
      </text>
    </comment>
    <comment ref="I179" authorId="133" shapeId="0" xr:uid="{B5DD7B0C-DDB2-4AD5-9A4B-46C116397812}">
      <text>
        <t xml:space="preserve">[Threaded comment]
Your version of Excel allows you to read this threaded comment; however, any edits to it will get removed if the file is opened in a newer version of Excel. Learn more: https://go.microsoft.com/fwlink/?linkid=870924
Comment:
    Refer to speciated particulate * HAPs Metal tabs in LV PTE Calculation Spreadsheet </t>
      </text>
    </comment>
    <comment ref="E180" authorId="134" shapeId="0" xr:uid="{D313CDC0-66E1-4421-B7A6-812596061B32}">
      <text>
        <t xml:space="preserve">[Threaded comment]
Your version of Excel allows you to read this threaded comment; however, any edits to it will get removed if the file is opened in a newer version of Excel. Learn more: https://go.microsoft.com/fwlink/?linkid=870924
Comment:
    Control efficiency is already included in the PM10 emission lb/hr, and the PM10 lb/hr is used in the calculation for all speciated particulate emissions
</t>
      </text>
    </comment>
    <comment ref="I180" authorId="135" shapeId="0" xr:uid="{25623011-9B9C-479F-A57E-1B9338E85718}">
      <text>
        <t xml:space="preserve">[Threaded comment]
Your version of Excel allows you to read this threaded comment; however, any edits to it will get removed if the file is opened in a newer version of Excel. Learn more: https://go.microsoft.com/fwlink/?linkid=870924
Comment:
    To be ultra conservative, use the total % of the chemical in natural pozz and quicklime, to determine emissions, even though only a percentage of the chemical will actually go into each reactor for batching. 
</t>
      </text>
    </comment>
    <comment ref="E181" authorId="136" shapeId="0" xr:uid="{94ED4A96-82F1-4D25-866D-160F95D6DF7A}">
      <text>
        <t xml:space="preserve">[Threaded comment]
Your version of Excel allows you to read this threaded comment; however, any edits to it will get removed if the file is opened in a newer version of Excel. Learn more: https://go.microsoft.com/fwlink/?linkid=870924
Comment:
    Control efficiency is already included in the PM10 emission lb/hr, and the PM10 lb/hr is used in the calculation for all speciated particulate emissions
</t>
      </text>
    </comment>
    <comment ref="I181" authorId="137" shapeId="0" xr:uid="{96A62E79-33CD-414C-9D31-61A4C27A3A56}">
      <text>
        <t>[Threaded comment]
Your version of Excel allows you to read this threaded comment; however, any edits to it will get removed if the file is opened in a newer version of Excel. Learn more: https://go.microsoft.com/fwlink/?linkid=870924
Comment:
    To be ultra conservative we used the total percent from Natural Pozzolan SDS, since the main constituent in the final product is the natural SCM Pozzolan, TEA99 and polycarboxylate chemicals don’t have constituents listed on the DEQ pollutant list</t>
      </text>
    </comment>
    <comment ref="E182" authorId="138" shapeId="0" xr:uid="{EFEF0DF0-7379-40C8-BC8B-A021EF23D267}">
      <text>
        <t xml:space="preserve">[Threaded comment]
Your version of Excel allows you to read this threaded comment; however, any edits to it will get removed if the file is opened in a newer version of Excel. Learn more: https://go.microsoft.com/fwlink/?linkid=870924
Comment:
    Control efficiency is already included in the PM10 emission lb/hr, and the PM10 lb/hr is used in the calculation for all speciated particulate emissions
</t>
      </text>
    </comment>
    <comment ref="I182" authorId="139" shapeId="0" xr:uid="{B1C26D9D-449C-4ED5-A613-E0342FF2805C}">
      <text>
        <t xml:space="preserve">[Threaded comment]
Your version of Excel allows you to read this threaded comment; however, any edits to it will get removed if the file is opened in a newer version of Excel. Learn more: https://go.microsoft.com/fwlink/?linkid=870924
Comment:
    Refer to speciated particulate * HAPs Metal tabs in LV PTE Calculation Spreadsheet </t>
      </text>
    </comment>
    <comment ref="E183" authorId="140" shapeId="0" xr:uid="{4796B40F-2603-47FC-9C4E-17332A0D7A82}">
      <text>
        <t xml:space="preserve">[Threaded comment]
Your version of Excel allows you to read this threaded comment; however, any edits to it will get removed if the file is opened in a newer version of Excel. Learn more: https://go.microsoft.com/fwlink/?linkid=870924
Comment:
    Control efficiency is already included in the PM10 emission lb/hr, and the PM10 lb/hr is used in the calculation for all speciated particulate emissions
</t>
      </text>
    </comment>
    <comment ref="I183" authorId="141" shapeId="0" xr:uid="{5E5462EC-8F31-44DF-AD43-E2C5B10A7A2D}">
      <text>
        <t xml:space="preserve">[Threaded comment]
Your version of Excel allows you to read this threaded comment; however, any edits to it will get removed if the file is opened in a newer version of Excel. Learn more: https://go.microsoft.com/fwlink/?linkid=870924
Comment:
    Refer to speciated particulate * HAPs Metal tabs in LV PTE Calculation Spreadsheet </t>
      </text>
    </comment>
    <comment ref="E184" authorId="142" shapeId="0" xr:uid="{735DC382-1C31-4391-8A17-F49F202C48C5}">
      <text>
        <t xml:space="preserve">[Threaded comment]
Your version of Excel allows you to read this threaded comment; however, any edits to it will get removed if the file is opened in a newer version of Excel. Learn more: https://go.microsoft.com/fwlink/?linkid=870924
Comment:
    Control efficiency is already included in the PM10 emission lb/hr, and the PM10 lb/hr is used in the calculation for all speciated particulate emissions
</t>
      </text>
    </comment>
    <comment ref="I184" authorId="143" shapeId="0" xr:uid="{2241D514-61FF-4C0B-A617-064F867F477C}">
      <text>
        <t xml:space="preserve">[Threaded comment]
Your version of Excel allows you to read this threaded comment; however, any edits to it will get removed if the file is opened in a newer version of Excel. Learn more: https://go.microsoft.com/fwlink/?linkid=870924
Comment:
    Refer to speciated particulate * HAPs Metal tabs in LV PTE Calculation Spreadsheet </t>
      </text>
    </comment>
    <comment ref="E185" authorId="144" shapeId="0" xr:uid="{82E8B42A-C030-4DA7-A0AF-774A373C3BF7}">
      <text>
        <t xml:space="preserve">[Threaded comment]
Your version of Excel allows you to read this threaded comment; however, any edits to it will get removed if the file is opened in a newer version of Excel. Learn more: https://go.microsoft.com/fwlink/?linkid=870924
Comment:
    Control efficiency is already included in the PM10 emission lb/hr, and the PM10 lb/hr is used in the calculation for all speciated particulate emissions
</t>
      </text>
    </comment>
    <comment ref="I185" authorId="145" shapeId="0" xr:uid="{E5E1C9B5-B71D-4EE1-B027-36A25870B101}">
      <text>
        <t xml:space="preserve">[Threaded comment]
Your version of Excel allows you to read this threaded comment; however, any edits to it will get removed if the file is opened in a newer version of Excel. Learn more: https://go.microsoft.com/fwlink/?linkid=870924
Comment:
    Refer to speciated particulate * HAPs Metal tabs in LV PTE Calculation Spreadsheet </t>
      </text>
    </comment>
    <comment ref="E186" authorId="146" shapeId="0" xr:uid="{6682E82A-0FB8-47CB-B52E-110D351C08B7}">
      <text>
        <t xml:space="preserve">[Threaded comment]
Your version of Excel allows you to read this threaded comment; however, any edits to it will get removed if the file is opened in a newer version of Excel. Learn more: https://go.microsoft.com/fwlink/?linkid=870924
Comment:
    Control efficiency is already included in the PM10 emission lb/hr, and the PM10 lb/hr is used in the calculation for all speciated particulate emissions
</t>
      </text>
    </comment>
    <comment ref="I186" authorId="147" shapeId="0" xr:uid="{3EBAE156-2073-4C0D-B3B2-9C777D3CC4E4}">
      <text>
        <t xml:space="preserve">[Threaded comment]
Your version of Excel allows you to read this threaded comment; however, any edits to it will get removed if the file is opened in a newer version of Excel. Learn more: https://go.microsoft.com/fwlink/?linkid=870924
Comment:
    Refer to speciated particulate * HAPs Metal tabs in LV PTE Calculation Spreadsheet </t>
      </text>
    </comment>
    <comment ref="E187" authorId="148" shapeId="0" xr:uid="{2A4927C6-AA46-45CB-A8FD-C85FC84C5F3F}">
      <text>
        <t xml:space="preserve">[Threaded comment]
Your version of Excel allows you to read this threaded comment; however, any edits to it will get removed if the file is opened in a newer version of Excel. Learn more: https://go.microsoft.com/fwlink/?linkid=870924
Comment:
    Control efficiency is already included in the PM10 emission lb/hr, and the PM10 lb/hr is used in the calculation for all speciated particulate emissions
</t>
      </text>
    </comment>
    <comment ref="I187" authorId="149" shapeId="0" xr:uid="{BA94C6B7-3896-4D70-8A46-4C8C98008DAD}">
      <text>
        <t xml:space="preserve">[Threaded comment]
Your version of Excel allows you to read this threaded comment; however, any edits to it will get removed if the file is opened in a newer version of Excel. Learn more: https://go.microsoft.com/fwlink/?linkid=870924
Comment:
    Refer to speciated particulate * HAPs Metal tabs in LV PTE Calculation Spreadsheet </t>
      </text>
    </comment>
    <comment ref="E188" authorId="150" shapeId="0" xr:uid="{3EDF20CE-B1C9-4887-8454-B85054FA990F}">
      <text>
        <t xml:space="preserve">[Threaded comment]
Your version of Excel allows you to read this threaded comment; however, any edits to it will get removed if the file is opened in a newer version of Excel. Learn more: https://go.microsoft.com/fwlink/?linkid=870924
Comment:
    Control efficiency is already included in the PM10 emission lb/hr, and the PM10 lb/hr is used in the calculation for all speciated particulate emissions
</t>
      </text>
    </comment>
    <comment ref="I188" authorId="151" shapeId="0" xr:uid="{22437970-CDBF-4F49-95BD-EA5FBD7FE919}">
      <text>
        <t xml:space="preserve">[Threaded comment]
Your version of Excel allows you to read this threaded comment; however, any edits to it will get removed if the file is opened in a newer version of Excel. Learn more: https://go.microsoft.com/fwlink/?linkid=870924
Comment:
    Refer to speciated particulate * HAPs Metal tabs in LV PTE Calculation Spreadsheet </t>
      </text>
    </comment>
    <comment ref="E189" authorId="152" shapeId="0" xr:uid="{28D85BC2-C9D5-4985-A68F-A98BB7456397}">
      <text>
        <t xml:space="preserve">[Threaded comment]
Your version of Excel allows you to read this threaded comment; however, any edits to it will get removed if the file is opened in a newer version of Excel. Learn more: https://go.microsoft.com/fwlink/?linkid=870924
Comment:
    Control efficiency is already included in the PM10 emission lb/hr, and the PM10 lb/hr is used in the calculation for all speciated particulate emissions
</t>
      </text>
    </comment>
    <comment ref="I189" authorId="153" shapeId="0" xr:uid="{F439AE55-0269-4BF8-9D89-8E58F37F3B2E}">
      <text>
        <t xml:space="preserve">[Threaded comment]
Your version of Excel allows you to read this threaded comment; however, any edits to it will get removed if the file is opened in a newer version of Excel. Learn more: https://go.microsoft.com/fwlink/?linkid=870924
Comment:
    Refer to speciated particulate * HAPs Metal tabs in LV PTE Calculation Spreadsheet </t>
      </text>
    </comment>
    <comment ref="E190" authorId="154" shapeId="0" xr:uid="{FAA7866F-327B-48B0-AC8F-A7B4435EB290}">
      <text>
        <t xml:space="preserve">[Threaded comment]
Your version of Excel allows you to read this threaded comment; however, any edits to it will get removed if the file is opened in a newer version of Excel. Learn more: https://go.microsoft.com/fwlink/?linkid=870924
Comment:
    Control efficiency is already included in the PM10 emission lb/hr, and the PM10 lb/hr is used in the calculation for all speciated particulate emissions
</t>
      </text>
    </comment>
    <comment ref="I190" authorId="155" shapeId="0" xr:uid="{9AD87684-A1EA-4A71-AB41-9E192E91CD6E}">
      <text>
        <t xml:space="preserve">[Threaded comment]
Your version of Excel allows you to read this threaded comment; however, any edits to it will get removed if the file is opened in a newer version of Excel. Learn more: https://go.microsoft.com/fwlink/?linkid=870924
Comment:
    Refer to speciated particulate * HAPs Metal tabs in LV PTE Calculation Spreadsheet </t>
      </text>
    </comment>
    <comment ref="E191" authorId="156" shapeId="0" xr:uid="{C645D08E-2FC9-40B0-9D0B-2B7FE5BF4E10}">
      <text>
        <t xml:space="preserve">[Threaded comment]
Your version of Excel allows you to read this threaded comment; however, any edits to it will get removed if the file is opened in a newer version of Excel. Learn more: https://go.microsoft.com/fwlink/?linkid=870924
Comment:
    Control efficiency is already included in the PM10 emission lb/hr, and the PM10 lb/hr is used in the calculation for all speciated particulate emissions
</t>
      </text>
    </comment>
    <comment ref="I191" authorId="157" shapeId="0" xr:uid="{78090E97-6A59-4F12-BD46-B7CB53FC69DF}">
      <text>
        <t xml:space="preserve">[Threaded comment]
Your version of Excel allows you to read this threaded comment; however, any edits to it will get removed if the file is opened in a newer version of Excel. Learn more: https://go.microsoft.com/fwlink/?linkid=870924
Comment:
    To be ultra conservative, use the total % of the chemical in natural pozz and quicklime, to determine emissions, even though only a percentage of the chemical will actually go into each reactor for batching. 
</t>
      </text>
    </comment>
    <comment ref="E192" authorId="158" shapeId="0" xr:uid="{336FC0FE-22FE-4F7F-9FAE-F2400EF3B76D}">
      <text>
        <t xml:space="preserve">[Threaded comment]
Your version of Excel allows you to read this threaded comment; however, any edits to it will get removed if the file is opened in a newer version of Excel. Learn more: https://go.microsoft.com/fwlink/?linkid=870924
Comment:
    Control efficiency is already included in the PM10 emission lb/hr, and the PM10 lb/hr is used in the calculation for all speciated particulate emissions
</t>
      </text>
    </comment>
    <comment ref="I192" authorId="159" shapeId="0" xr:uid="{2012B1B8-8D21-416D-9960-AD8F51AC33E1}">
      <text>
        <t>[Threaded comment]
Your version of Excel allows you to read this threaded comment; however, any edits to it will get removed if the file is opened in a newer version of Excel. Learn more: https://go.microsoft.com/fwlink/?linkid=870924
Comment:
    To be ultra conservative we used the total percent from Natural Pozzolan SDS, since the main constituent in the final product is the natural SCM Pozzolan, TEA99 and polycarboxylate chemicals don’t have constituents listed on the DEQ pollutant list</t>
      </text>
    </comment>
    <comment ref="E193" authorId="160" shapeId="0" xr:uid="{9FD61255-9BE1-436F-8DE2-918945AF521B}">
      <text>
        <t xml:space="preserve">[Threaded comment]
Your version of Excel allows you to read this threaded comment; however, any edits to it will get removed if the file is opened in a newer version of Excel. Learn more: https://go.microsoft.com/fwlink/?linkid=870924
Comment:
    Control efficiency is already included in the PM10 emission lb/hr, and the PM10 lb/hr is used in the calculation for all speciated particulate emissions
</t>
      </text>
    </comment>
    <comment ref="I193" authorId="161" shapeId="0" xr:uid="{A7032C21-A60B-4312-9ACA-AC15FDC3201B}">
      <text>
        <t xml:space="preserve">[Threaded comment]
Your version of Excel allows you to read this threaded comment; however, any edits to it will get removed if the file is opened in a newer version of Excel. Learn more: https://go.microsoft.com/fwlink/?linkid=870924
Comment:
    Refer to speciated particulate * HAPs Metal tabs in LV PTE Calculation Spreadsheet </t>
      </text>
    </comment>
    <comment ref="E194" authorId="162" shapeId="0" xr:uid="{646FCDBE-077B-4704-93D8-F608C6436F18}">
      <text>
        <t xml:space="preserve">[Threaded comment]
Your version of Excel allows you to read this threaded comment; however, any edits to it will get removed if the file is opened in a newer version of Excel. Learn more: https://go.microsoft.com/fwlink/?linkid=870924
Comment:
    Control efficiency is already included in the PM10 emission lb/hr, and the PM10 lb/hr is used in the calculation for all speciated particulate emissions
</t>
      </text>
    </comment>
    <comment ref="I194" authorId="163" shapeId="0" xr:uid="{2489C46D-673E-41E8-AB17-CA9AE3246BAB}">
      <text>
        <t xml:space="preserve">[Threaded comment]
Your version of Excel allows you to read this threaded comment; however, any edits to it will get removed if the file is opened in a newer version of Excel. Learn more: https://go.microsoft.com/fwlink/?linkid=870924
Comment:
    Refer to speciated particulate * HAPs Metal tabs in LV PTE Calculation Spreadsheet </t>
      </text>
    </comment>
    <comment ref="E195" authorId="164" shapeId="0" xr:uid="{A998D224-8961-4565-8EF5-D58A0CC1C0BD}">
      <text>
        <t xml:space="preserve">[Threaded comment]
Your version of Excel allows you to read this threaded comment; however, any edits to it will get removed if the file is opened in a newer version of Excel. Learn more: https://go.microsoft.com/fwlink/?linkid=870924
Comment:
    Control efficiency is already included in the PM10 emission lb/hr, and the PM10 lb/hr is used in the calculation for all speciated particulate emissions
</t>
      </text>
    </comment>
    <comment ref="I195" authorId="165" shapeId="0" xr:uid="{37030CCB-9080-402C-9611-8C8A7FB5170F}">
      <text>
        <t xml:space="preserve">[Threaded comment]
Your version of Excel allows you to read this threaded comment; however, any edits to it will get removed if the file is opened in a newer version of Excel. Learn more: https://go.microsoft.com/fwlink/?linkid=870924
Comment:
    Refer to speciated particulate * HAPs Metal tabs in LV PTE Calculation Spreadsheet </t>
      </text>
    </comment>
    <comment ref="E196" authorId="166" shapeId="0" xr:uid="{CD727731-1070-4EEE-AD3F-1EDE9DB960A2}">
      <text>
        <t xml:space="preserve">[Threaded comment]
Your version of Excel allows you to read this threaded comment; however, any edits to it will get removed if the file is opened in a newer version of Excel. Learn more: https://go.microsoft.com/fwlink/?linkid=870924
Comment:
    Control efficiency is already included in the PM10 emission lb/hr, and the PM10 lb/hr is used in the calculation for all speciated particulate emissions
</t>
      </text>
    </comment>
    <comment ref="I196" authorId="167" shapeId="0" xr:uid="{117166F3-2EB9-43B3-8E16-F4385DC20F87}">
      <text>
        <t xml:space="preserve">[Threaded comment]
Your version of Excel allows you to read this threaded comment; however, any edits to it will get removed if the file is opened in a newer version of Excel. Learn more: https://go.microsoft.com/fwlink/?linkid=870924
Comment:
    Refer to speciated particulate * HAPs Metal tabs in LV PTE Calculation Spreadsheet </t>
      </text>
    </comment>
    <comment ref="E197" authorId="168" shapeId="0" xr:uid="{784E5D76-2B9B-4152-99A1-C113AFB86BA1}">
      <text>
        <t xml:space="preserve">[Threaded comment]
Your version of Excel allows you to read this threaded comment; however, any edits to it will get removed if the file is opened in a newer version of Excel. Learn more: https://go.microsoft.com/fwlink/?linkid=870924
Comment:
    Control efficiency is already included in the PM10 emission lb/hr, and the PM10 lb/hr is used in the calculation for all speciated particulate emissions
</t>
      </text>
    </comment>
    <comment ref="I197" authorId="169" shapeId="0" xr:uid="{B912D6D8-DB97-41AC-9065-A0E803E276E8}">
      <text>
        <t xml:space="preserve">[Threaded comment]
Your version of Excel allows you to read this threaded comment; however, any edits to it will get removed if the file is opened in a newer version of Excel. Learn more: https://go.microsoft.com/fwlink/?linkid=870924
Comment:
    Refer to speciated particulate * HAPs Metal tabs in LV PTE Calculation Spreadsheet </t>
      </text>
    </comment>
    <comment ref="E198" authorId="170" shapeId="0" xr:uid="{FECD63CA-8E0E-4A10-9C55-223B5EF675DE}">
      <text>
        <t xml:space="preserve">[Threaded comment]
Your version of Excel allows you to read this threaded comment; however, any edits to it will get removed if the file is opened in a newer version of Excel. Learn more: https://go.microsoft.com/fwlink/?linkid=870924
Comment:
    Control efficiency is already included in the PM10 emission lb/hr, and the PM10 lb/hr is used in the calculation for all speciated particulate emissions
</t>
      </text>
    </comment>
    <comment ref="I198" authorId="171" shapeId="0" xr:uid="{BC548444-4C6E-472D-BD8A-5F0934BCED0A}">
      <text>
        <t xml:space="preserve">[Threaded comment]
Your version of Excel allows you to read this threaded comment; however, any edits to it will get removed if the file is opened in a newer version of Excel. Learn more: https://go.microsoft.com/fwlink/?linkid=870924
Comment:
    Refer to speciated particulate * HAPs Metal tabs in LV PTE Calculation Spreadsheet </t>
      </text>
    </comment>
    <comment ref="E199" authorId="172" shapeId="0" xr:uid="{455EF656-9181-426D-AB37-C24E83707C41}">
      <text>
        <t xml:space="preserve">[Threaded comment]
Your version of Excel allows you to read this threaded comment; however, any edits to it will get removed if the file is opened in a newer version of Excel. Learn more: https://go.microsoft.com/fwlink/?linkid=870924
Comment:
    Control efficiency is already included in the PM10 emission lb/hr, and the PM10 lb/hr is used in the calculation for all speciated particulate emissions
</t>
      </text>
    </comment>
    <comment ref="I199" authorId="173" shapeId="0" xr:uid="{41A411FC-4BA2-4D5C-92C8-0AA3F09BD99F}">
      <text>
        <t xml:space="preserve">[Threaded comment]
Your version of Excel allows you to read this threaded comment; however, any edits to it will get removed if the file is opened in a newer version of Excel. Learn more: https://go.microsoft.com/fwlink/?linkid=870924
Comment:
    Refer to speciated particulate * HAPs Metal tabs in LV PTE Calculation Spreadsheet </t>
      </text>
    </comment>
    <comment ref="E200" authorId="174" shapeId="0" xr:uid="{E2471F81-D53C-473C-8D73-D19012EC82A6}">
      <text>
        <t xml:space="preserve">[Threaded comment]
Your version of Excel allows you to read this threaded comment; however, any edits to it will get removed if the file is opened in a newer version of Excel. Learn more: https://go.microsoft.com/fwlink/?linkid=870924
Comment:
    Control efficiency is already included in the PM10 emission lb/hr, and the PM10 lb/hr is used in the calculation for all speciated particulate emissions
</t>
      </text>
    </comment>
    <comment ref="I200" authorId="175" shapeId="0" xr:uid="{9F63CA2D-7A7A-495E-888B-5A9FAB4F7BA6}">
      <text>
        <t xml:space="preserve">[Threaded comment]
Your version of Excel allows you to read this threaded comment; however, any edits to it will get removed if the file is opened in a newer version of Excel. Learn more: https://go.microsoft.com/fwlink/?linkid=870924
Comment:
    Refer to speciated particulate * HAPs Metal tabs in LV PTE Calculation Spreadsheet </t>
      </text>
    </comment>
    <comment ref="E201" authorId="176" shapeId="0" xr:uid="{FA6E6CB9-BE97-4962-B6AF-F4E64A5D3C1B}">
      <text>
        <t xml:space="preserve">[Threaded comment]
Your version of Excel allows you to read this threaded comment; however, any edits to it will get removed if the file is opened in a newer version of Excel. Learn more: https://go.microsoft.com/fwlink/?linkid=870924
Comment:
    Control efficiency is already included in the PM10 emission lb/hr, and the PM10 lb/hr is used in the calculation for all speciated particulate emissions
</t>
      </text>
    </comment>
    <comment ref="I201" authorId="177" shapeId="0" xr:uid="{F65DA47D-0471-413F-96A4-B48563E0F7AB}">
      <text>
        <t xml:space="preserve">[Threaded comment]
Your version of Excel allows you to read this threaded comment; however, any edits to it will get removed if the file is opened in a newer version of Excel. Learn more: https://go.microsoft.com/fwlink/?linkid=870924
Comment:
    Refer to speciated particulate * HAPs Metal tabs in LV PTE Calculation Spreadsheet </t>
      </text>
    </comment>
    <comment ref="E224" authorId="178" shapeId="0" xr:uid="{9AEC991A-2B8C-4B30-9D3F-BAD57A573237}">
      <text>
        <t xml:space="preserve">[Threaded comment]
Your version of Excel allows you to read this threaded comment; however, any edits to it will get removed if the file is opened in a newer version of Excel. Learn more: https://go.microsoft.com/fwlink/?linkid=870924
Comment:
    Control efficiency is already included in the PM10 emission lb/hr, and the PM10 lb/hr is used in the calculation for all speciated particulate emissions
</t>
      </text>
    </comment>
    <comment ref="I224" authorId="179" shapeId="0" xr:uid="{5E2E72AC-9103-438D-9DD5-7ACD1EF91C92}">
      <text>
        <t xml:space="preserve">[Threaded comment]
Your version of Excel allows you to read this threaded comment; however, any edits to it will get removed if the file is opened in a newer version of Excel. Learn more: https://go.microsoft.com/fwlink/?linkid=870924
Comment:
    To be ultra conservative, use the total % of the chemical in natural pozz and quicklime, to determine emissions, even though only a percentage of the chemical will actually go into each reactor for batching. 
</t>
      </text>
    </comment>
    <comment ref="E225" authorId="180" shapeId="0" xr:uid="{92AD2C01-027C-4193-8AAA-8CEDC5E2661E}">
      <text>
        <t xml:space="preserve">[Threaded comment]
Your version of Excel allows you to read this threaded comment; however, any edits to it will get removed if the file is opened in a newer version of Excel. Learn more: https://go.microsoft.com/fwlink/?linkid=870924
Comment:
    Control efficiency is already included in the PM10 emission lb/hr, and the PM10 lb/hr is used in the calculation for all speciated particulate emissions
</t>
      </text>
    </comment>
    <comment ref="I225" authorId="181" shapeId="0" xr:uid="{E5AF2804-85E8-407E-B5D6-1875B120866E}">
      <text>
        <t>[Threaded comment]
Your version of Excel allows you to read this threaded comment; however, any edits to it will get removed if the file is opened in a newer version of Excel. Learn more: https://go.microsoft.com/fwlink/?linkid=870924
Comment:
    To be ultra conservative we used the total percent from Natural Pozzolan SDS, since the main constituent in the final product is the natural SCM Pozzolan, TEA99 and polycarboxylate chemicals don’t have constituents listed on the DEQ pollutant list</t>
      </text>
    </comment>
    <comment ref="E226" authorId="182" shapeId="0" xr:uid="{7C1FF349-7968-4447-81C0-07FBA4C3FF99}">
      <text>
        <t xml:space="preserve">[Threaded comment]
Your version of Excel allows you to read this threaded comment; however, any edits to it will get removed if the file is opened in a newer version of Excel. Learn more: https://go.microsoft.com/fwlink/?linkid=870924
Comment:
    Control efficiency is already included in the PM10 emission lb/hr, and the PM10 lb/hr is used in the calculation for all speciated particulate emissions
</t>
      </text>
    </comment>
    <comment ref="I226" authorId="183" shapeId="0" xr:uid="{6687F326-44CB-4A98-9A3D-A384B8C74743}">
      <text>
        <t xml:space="preserve">[Threaded comment]
Your version of Excel allows you to read this threaded comment; however, any edits to it will get removed if the file is opened in a newer version of Excel. Learn more: https://go.microsoft.com/fwlink/?linkid=870924
Comment:
    Refer to speciated particulate * HAPs Metal tabs in LV PTE Calculation Spreadsheet </t>
      </text>
    </comment>
    <comment ref="E227" authorId="184" shapeId="0" xr:uid="{F7FC4897-47A6-42D4-B26A-3EC17533BF44}">
      <text>
        <t xml:space="preserve">[Threaded comment]
Your version of Excel allows you to read this threaded comment; however, any edits to it will get removed if the file is opened in a newer version of Excel. Learn more: https://go.microsoft.com/fwlink/?linkid=870924
Comment:
    Control efficiency is already included in the PM10 emission lb/hr, and the PM10 lb/hr is used in the calculation for all speciated particulate emissions
</t>
      </text>
    </comment>
    <comment ref="I227" authorId="185" shapeId="0" xr:uid="{1BC67BE1-E27D-4CC1-BF87-45F87C499F99}">
      <text>
        <t xml:space="preserve">[Threaded comment]
Your version of Excel allows you to read this threaded comment; however, any edits to it will get removed if the file is opened in a newer version of Excel. Learn more: https://go.microsoft.com/fwlink/?linkid=870924
Comment:
    Refer to speciated particulate * HAPs Metal tabs in LV PTE Calculation Spreadsheet </t>
      </text>
    </comment>
    <comment ref="E228" authorId="186" shapeId="0" xr:uid="{6303BF14-EFB2-4817-8612-3E9B35AA74FB}">
      <text>
        <t xml:space="preserve">[Threaded comment]
Your version of Excel allows you to read this threaded comment; however, any edits to it will get removed if the file is opened in a newer version of Excel. Learn more: https://go.microsoft.com/fwlink/?linkid=870924
Comment:
    Control efficiency is already included in the PM10 emission lb/hr, and the PM10 lb/hr is used in the calculation for all speciated particulate emissions
</t>
      </text>
    </comment>
    <comment ref="I228" authorId="187" shapeId="0" xr:uid="{98749F30-2948-48FE-8325-E58E0B1C60BC}">
      <text>
        <t xml:space="preserve">[Threaded comment]
Your version of Excel allows you to read this threaded comment; however, any edits to it will get removed if the file is opened in a newer version of Excel. Learn more: https://go.microsoft.com/fwlink/?linkid=870924
Comment:
    Refer to speciated particulate * HAPs Metal tabs in LV PTE Calculation Spreadsheet </t>
      </text>
    </comment>
    <comment ref="E229" authorId="188" shapeId="0" xr:uid="{FE353516-A325-48DB-98AA-55C677F0C84F}">
      <text>
        <t xml:space="preserve">[Threaded comment]
Your version of Excel allows you to read this threaded comment; however, any edits to it will get removed if the file is opened in a newer version of Excel. Learn more: https://go.microsoft.com/fwlink/?linkid=870924
Comment:
    Control efficiency is already included in the PM10 emission lb/hr, and the PM10 lb/hr is used in the calculation for all speciated particulate emissions
</t>
      </text>
    </comment>
    <comment ref="I229" authorId="189" shapeId="0" xr:uid="{5D73D471-FD61-4272-AFA3-364A260E30E3}">
      <text>
        <t xml:space="preserve">[Threaded comment]
Your version of Excel allows you to read this threaded comment; however, any edits to it will get removed if the file is opened in a newer version of Excel. Learn more: https://go.microsoft.com/fwlink/?linkid=870924
Comment:
    Refer to speciated particulate * HAPs Metal tabs in LV PTE Calculation Spreadsheet </t>
      </text>
    </comment>
    <comment ref="E230" authorId="190" shapeId="0" xr:uid="{7E3E87C1-FDB8-4A0D-9D8C-42373D001995}">
      <text>
        <t xml:space="preserve">[Threaded comment]
Your version of Excel allows you to read this threaded comment; however, any edits to it will get removed if the file is opened in a newer version of Excel. Learn more: https://go.microsoft.com/fwlink/?linkid=870924
Comment:
    Control efficiency is already included in the PM10 emission lb/hr, and the PM10 lb/hr is used in the calculation for all speciated particulate emissions
</t>
      </text>
    </comment>
    <comment ref="I230" authorId="191" shapeId="0" xr:uid="{74BA3D22-6739-49EF-B4A8-27E8E1D27E2B}">
      <text>
        <t xml:space="preserve">[Threaded comment]
Your version of Excel allows you to read this threaded comment; however, any edits to it will get removed if the file is opened in a newer version of Excel. Learn more: https://go.microsoft.com/fwlink/?linkid=870924
Comment:
    Refer to speciated particulate * HAPs Metal tabs in LV PTE Calculation Spreadsheet </t>
      </text>
    </comment>
    <comment ref="E231" authorId="192" shapeId="0" xr:uid="{5F4E062B-4ECA-49D5-91C1-BBDD0E1EA542}">
      <text>
        <t xml:space="preserve">[Threaded comment]
Your version of Excel allows you to read this threaded comment; however, any edits to it will get removed if the file is opened in a newer version of Excel. Learn more: https://go.microsoft.com/fwlink/?linkid=870924
Comment:
    Control efficiency is already included in the PM10 emission lb/hr, and the PM10 lb/hr is used in the calculation for all speciated particulate emissions
</t>
      </text>
    </comment>
    <comment ref="I231" authorId="193" shapeId="0" xr:uid="{DF814ECB-4E7B-4022-9C2E-16F239BE9238}">
      <text>
        <t xml:space="preserve">[Threaded comment]
Your version of Excel allows you to read this threaded comment; however, any edits to it will get removed if the file is opened in a newer version of Excel. Learn more: https://go.microsoft.com/fwlink/?linkid=870924
Comment:
    Refer to speciated particulate * HAPs Metal tabs in LV PTE Calculation Spreadsheet </t>
      </text>
    </comment>
    <comment ref="E232" authorId="194" shapeId="0" xr:uid="{A8E3B4AE-7E68-4F85-BA57-F0CD262DC462}">
      <text>
        <t xml:space="preserve">[Threaded comment]
Your version of Excel allows you to read this threaded comment; however, any edits to it will get removed if the file is opened in a newer version of Excel. Learn more: https://go.microsoft.com/fwlink/?linkid=870924
Comment:
    Control efficiency is already included in the PM10 emission lb/hr, and the PM10 lb/hr is used in the calculation for all speciated particulate emissions
</t>
      </text>
    </comment>
    <comment ref="I232" authorId="195" shapeId="0" xr:uid="{911CE5F9-1B27-4EC3-AE97-9DDB1D86D413}">
      <text>
        <t xml:space="preserve">[Threaded comment]
Your version of Excel allows you to read this threaded comment; however, any edits to it will get removed if the file is opened in a newer version of Excel. Learn more: https://go.microsoft.com/fwlink/?linkid=870924
Comment:
    Refer to speciated particulate * HAPs Metal tabs in LV PTE Calculation Spreadsheet </t>
      </text>
    </comment>
    <comment ref="E233" authorId="196" shapeId="0" xr:uid="{2EC92CD6-BA2C-4BF6-B947-B1807EAA0EE6}">
      <text>
        <t xml:space="preserve">[Threaded comment]
Your version of Excel allows you to read this threaded comment; however, any edits to it will get removed if the file is opened in a newer version of Excel. Learn more: https://go.microsoft.com/fwlink/?linkid=870924
Comment:
    Control efficiency is already included in the PM10 emission lb/hr, and the PM10 lb/hr is used in the calculation for all speciated particulate emissions
</t>
      </text>
    </comment>
    <comment ref="I233" authorId="197" shapeId="0" xr:uid="{E26B8A5E-AE65-420B-8E60-12F640289142}">
      <text>
        <t xml:space="preserve">[Threaded comment]
Your version of Excel allows you to read this threaded comment; however, any edits to it will get removed if the file is opened in a newer version of Excel. Learn more: https://go.microsoft.com/fwlink/?linkid=870924
Comment:
    Refer to speciated particulate * HAPs Metal tabs in LV PTE Calculation Spreadsheet </t>
      </text>
    </comment>
    <comment ref="E234" authorId="198" shapeId="0" xr:uid="{9809CBCF-CFB4-40B8-BE7B-DAA054ABF6A4}">
      <text>
        <t xml:space="preserve">[Threaded comment]
Your version of Excel allows you to read this threaded comment; however, any edits to it will get removed if the file is opened in a newer version of Excel. Learn more: https://go.microsoft.com/fwlink/?linkid=870924
Comment:
    Control efficiency is already included in the PM10 emission lb/hr, and the PM10 lb/hr is used in the calculation for all speciated particulate emissions
</t>
      </text>
    </comment>
    <comment ref="I234" authorId="199" shapeId="0" xr:uid="{321B6AA5-0E41-42A4-B1FA-DFA22A61C1B8}">
      <text>
        <t xml:space="preserve">[Threaded comment]
Your version of Excel allows you to read this threaded comment; however, any edits to it will get removed if the file is opened in a newer version of Excel. Learn more: https://go.microsoft.com/fwlink/?linkid=870924
Comment:
    Refer to speciated particulate * HAPs Metal tabs in LV PTE Calculation Spreadsheet </t>
      </text>
    </comment>
    <comment ref="E235" authorId="200" shapeId="0" xr:uid="{F5DF0665-353C-45D6-8550-A4B91A6EB10A}">
      <text>
        <t xml:space="preserve">[Threaded comment]
Your version of Excel allows you to read this threaded comment; however, any edits to it will get removed if the file is opened in a newer version of Excel. Learn more: https://go.microsoft.com/fwlink/?linkid=870924
Comment:
    Control efficiency is already included in the PM10 emission lb/hr, and the PM10 lb/hr is used in the calculation for all speciated particulate emissions
</t>
      </text>
    </comment>
    <comment ref="I235" authorId="201" shapeId="0" xr:uid="{224182CE-8656-4E7B-89CD-3A4D0A3031FB}">
      <text>
        <t xml:space="preserve">[Threaded comment]
Your version of Excel allows you to read this threaded comment; however, any edits to it will get removed if the file is opened in a newer version of Excel. Learn more: https://go.microsoft.com/fwlink/?linkid=870924
Comment:
    To be ultra conservative, use the total % of the chemical in natural pozz and quicklime, to determine emissions, even though only a percentage of the chemical will actually go into each reactor for batching. 
</t>
      </text>
    </comment>
    <comment ref="E236" authorId="202" shapeId="0" xr:uid="{53400A5F-2D52-4A7F-A0B3-795574E8D913}">
      <text>
        <t xml:space="preserve">[Threaded comment]
Your version of Excel allows you to read this threaded comment; however, any edits to it will get removed if the file is opened in a newer version of Excel. Learn more: https://go.microsoft.com/fwlink/?linkid=870924
Comment:
    Control efficiency is already included in the PM10 emission lb/hr, and the PM10 lb/hr is used in the calculation for all speciated particulate emissions
</t>
      </text>
    </comment>
    <comment ref="I236" authorId="203" shapeId="0" xr:uid="{67B778A5-DED5-465E-A369-D1D14C127329}">
      <text>
        <t>[Threaded comment]
Your version of Excel allows you to read this threaded comment; however, any edits to it will get removed if the file is opened in a newer version of Excel. Learn more: https://go.microsoft.com/fwlink/?linkid=870924
Comment:
    To be ultra conservative we used the total percent from Natural Pozzolan SDS, since the main constituent in the final product is the natural SCM Pozzolan, TEA99 and polycarboxylate chemicals don’t have constituents listed on the DEQ pollutant list</t>
      </text>
    </comment>
    <comment ref="E237" authorId="204" shapeId="0" xr:uid="{736B1C4E-00B1-4D65-A6C3-60D1CAF2D228}">
      <text>
        <t xml:space="preserve">[Threaded comment]
Your version of Excel allows you to read this threaded comment; however, any edits to it will get removed if the file is opened in a newer version of Excel. Learn more: https://go.microsoft.com/fwlink/?linkid=870924
Comment:
    Control efficiency is already included in the PM10 emission lb/hr, and the PM10 lb/hr is used in the calculation for all speciated particulate emissions
</t>
      </text>
    </comment>
    <comment ref="I237" authorId="205" shapeId="0" xr:uid="{034857FE-45E4-4961-8F7C-221BC0245F5A}">
      <text>
        <t xml:space="preserve">[Threaded comment]
Your version of Excel allows you to read this threaded comment; however, any edits to it will get removed if the file is opened in a newer version of Excel. Learn more: https://go.microsoft.com/fwlink/?linkid=870924
Comment:
    Refer to speciated particulate * HAPs Metal tabs in LV PTE Calculation Spreadsheet </t>
      </text>
    </comment>
    <comment ref="E238" authorId="206" shapeId="0" xr:uid="{37F0380E-F0AE-4A44-B56A-28B51737E9A9}">
      <text>
        <t xml:space="preserve">[Threaded comment]
Your version of Excel allows you to read this threaded comment; however, any edits to it will get removed if the file is opened in a newer version of Excel. Learn more: https://go.microsoft.com/fwlink/?linkid=870924
Comment:
    Control efficiency is already included in the PM10 emission lb/hr, and the PM10 lb/hr is used in the calculation for all speciated particulate emissions
</t>
      </text>
    </comment>
    <comment ref="I238" authorId="207" shapeId="0" xr:uid="{D3A37C67-FA3C-465F-B6B1-8DE6D3D3D7F6}">
      <text>
        <t xml:space="preserve">[Threaded comment]
Your version of Excel allows you to read this threaded comment; however, any edits to it will get removed if the file is opened in a newer version of Excel. Learn more: https://go.microsoft.com/fwlink/?linkid=870924
Comment:
    Refer to speciated particulate * HAPs Metal tabs in LV PTE Calculation Spreadsheet </t>
      </text>
    </comment>
    <comment ref="E239" authorId="208" shapeId="0" xr:uid="{99B6EE43-2660-407C-BF15-117C826D7729}">
      <text>
        <t xml:space="preserve">[Threaded comment]
Your version of Excel allows you to read this threaded comment; however, any edits to it will get removed if the file is opened in a newer version of Excel. Learn more: https://go.microsoft.com/fwlink/?linkid=870924
Comment:
    Control efficiency is already included in the PM10 emission lb/hr, and the PM10 lb/hr is used in the calculation for all speciated particulate emissions
</t>
      </text>
    </comment>
    <comment ref="I239" authorId="209" shapeId="0" xr:uid="{35D87009-DB4B-4264-AC90-3DD7881F014D}">
      <text>
        <t xml:space="preserve">[Threaded comment]
Your version of Excel allows you to read this threaded comment; however, any edits to it will get removed if the file is opened in a newer version of Excel. Learn more: https://go.microsoft.com/fwlink/?linkid=870924
Comment:
    Refer to speciated particulate * HAPs Metal tabs in LV PTE Calculation Spreadsheet </t>
      </text>
    </comment>
    <comment ref="E240" authorId="210" shapeId="0" xr:uid="{651390CE-7660-4DC9-A9B3-56307A1E9A43}">
      <text>
        <t xml:space="preserve">[Threaded comment]
Your version of Excel allows you to read this threaded comment; however, any edits to it will get removed if the file is opened in a newer version of Excel. Learn more: https://go.microsoft.com/fwlink/?linkid=870924
Comment:
    Control efficiency is already included in the PM10 emission lb/hr, and the PM10 lb/hr is used in the calculation for all speciated particulate emissions
</t>
      </text>
    </comment>
    <comment ref="I240" authorId="211" shapeId="0" xr:uid="{C1A9FDEF-A566-45F7-B77A-84B40E977ED2}">
      <text>
        <t xml:space="preserve">[Threaded comment]
Your version of Excel allows you to read this threaded comment; however, any edits to it will get removed if the file is opened in a newer version of Excel. Learn more: https://go.microsoft.com/fwlink/?linkid=870924
Comment:
    Refer to speciated particulate * HAPs Metal tabs in LV PTE Calculation Spreadsheet </t>
      </text>
    </comment>
    <comment ref="E241" authorId="212" shapeId="0" xr:uid="{EB76786F-7A47-4D71-B422-944C55CCBF3D}">
      <text>
        <t xml:space="preserve">[Threaded comment]
Your version of Excel allows you to read this threaded comment; however, any edits to it will get removed if the file is opened in a newer version of Excel. Learn more: https://go.microsoft.com/fwlink/?linkid=870924
Comment:
    Control efficiency is already included in the PM10 emission lb/hr, and the PM10 lb/hr is used in the calculation for all speciated particulate emissions
</t>
      </text>
    </comment>
    <comment ref="I241" authorId="213" shapeId="0" xr:uid="{695FC566-0CA1-4103-86CC-87332E1EBC02}">
      <text>
        <t xml:space="preserve">[Threaded comment]
Your version of Excel allows you to read this threaded comment; however, any edits to it will get removed if the file is opened in a newer version of Excel. Learn more: https://go.microsoft.com/fwlink/?linkid=870924
Comment:
    Refer to speciated particulate * HAPs Metal tabs in LV PTE Calculation Spreadsheet </t>
      </text>
    </comment>
    <comment ref="E242" authorId="214" shapeId="0" xr:uid="{69219591-F7A4-483A-9F13-CFBDED590FD9}">
      <text>
        <t xml:space="preserve">[Threaded comment]
Your version of Excel allows you to read this threaded comment; however, any edits to it will get removed if the file is opened in a newer version of Excel. Learn more: https://go.microsoft.com/fwlink/?linkid=870924
Comment:
    Control efficiency is already included in the PM10 emission lb/hr, and the PM10 lb/hr is used in the calculation for all speciated particulate emissions
</t>
      </text>
    </comment>
    <comment ref="I242" authorId="215" shapeId="0" xr:uid="{5F9C8EC8-6A54-4149-8EA1-A01AB954EC27}">
      <text>
        <t xml:space="preserve">[Threaded comment]
Your version of Excel allows you to read this threaded comment; however, any edits to it will get removed if the file is opened in a newer version of Excel. Learn more: https://go.microsoft.com/fwlink/?linkid=870924
Comment:
    Refer to speciated particulate * HAPs Metal tabs in LV PTE Calculation Spreadsheet </t>
      </text>
    </comment>
    <comment ref="E243" authorId="216" shapeId="0" xr:uid="{AEB89A2F-3350-4679-BCB8-B5CF5E4F6AE3}">
      <text>
        <t xml:space="preserve">[Threaded comment]
Your version of Excel allows you to read this threaded comment; however, any edits to it will get removed if the file is opened in a newer version of Excel. Learn more: https://go.microsoft.com/fwlink/?linkid=870924
Comment:
    Control efficiency is already included in the PM10 emission lb/hr, and the PM10 lb/hr is used in the calculation for all speciated particulate emissions
</t>
      </text>
    </comment>
    <comment ref="I243" authorId="217" shapeId="0" xr:uid="{68AF665C-9775-4FEF-8B69-B4D236CF380C}">
      <text>
        <t xml:space="preserve">[Threaded comment]
Your version of Excel allows you to read this threaded comment; however, any edits to it will get removed if the file is opened in a newer version of Excel. Learn more: https://go.microsoft.com/fwlink/?linkid=870924
Comment:
    Refer to speciated particulate * HAPs Metal tabs in LV PTE Calculation Spreadsheet </t>
      </text>
    </comment>
    <comment ref="E244" authorId="218" shapeId="0" xr:uid="{0936237A-965F-4AE2-AAAE-A1413A56D282}">
      <text>
        <t xml:space="preserve">[Threaded comment]
Your version of Excel allows you to read this threaded comment; however, any edits to it will get removed if the file is opened in a newer version of Excel. Learn more: https://go.microsoft.com/fwlink/?linkid=870924
Comment:
    Control efficiency is already included in the PM10 emission lb/hr, and the PM10 lb/hr is used in the calculation for all speciated particulate emissions
</t>
      </text>
    </comment>
    <comment ref="I244" authorId="219" shapeId="0" xr:uid="{E2816145-490E-4B7E-8133-9CA1DD9165C4}">
      <text>
        <t xml:space="preserve">[Threaded comment]
Your version of Excel allows you to read this threaded comment; however, any edits to it will get removed if the file is opened in a newer version of Excel. Learn more: https://go.microsoft.com/fwlink/?linkid=870924
Comment:
    Refer to speciated particulate * HAPs Metal tabs in LV PTE Calculation Spreadsheet </t>
      </text>
    </comment>
    <comment ref="E245" authorId="220" shapeId="0" xr:uid="{D185F1E0-CD42-4123-A7DF-054214928632}">
      <text>
        <t xml:space="preserve">[Threaded comment]
Your version of Excel allows you to read this threaded comment; however, any edits to it will get removed if the file is opened in a newer version of Excel. Learn more: https://go.microsoft.com/fwlink/?linkid=870924
Comment:
    Control efficiency is already included in the PM10 emission lb/hr, and the PM10 lb/hr is used in the calculation for all speciated particulate emissions
</t>
      </text>
    </comment>
    <comment ref="I245" authorId="221" shapeId="0" xr:uid="{FAB12C70-DBBE-4A17-9F2A-AD9118EEF065}">
      <text>
        <t xml:space="preserve">[Threaded comment]
Your version of Excel allows you to read this threaded comment; however, any edits to it will get removed if the file is opened in a newer version of Excel. Learn more: https://go.microsoft.com/fwlink/?linkid=870924
Comment:
    Refer to speciated particulate * HAPs Metal tabs in LV PTE Calculation Spreadsheet </t>
      </text>
    </comment>
    <comment ref="E246" authorId="222" shapeId="0" xr:uid="{3037DF8B-F0F9-41D3-93B9-51CBC0FEEEB5}">
      <text>
        <t xml:space="preserve">[Threaded comment]
Your version of Excel allows you to read this threaded comment; however, any edits to it will get removed if the file is opened in a newer version of Excel. Learn more: https://go.microsoft.com/fwlink/?linkid=870924
Comment:
    Control efficiency is already included in the PM10 emission lb/hr, and the PM10 lb/hr is used in the calculation for all speciated particulate emissions
</t>
      </text>
    </comment>
    <comment ref="I246" authorId="223" shapeId="0" xr:uid="{C8338CE1-9C8D-41D0-BE1D-892CC30C77D2}">
      <text>
        <t xml:space="preserve">[Threaded comment]
Your version of Excel allows you to read this threaded comment; however, any edits to it will get removed if the file is opened in a newer version of Excel. Learn more: https://go.microsoft.com/fwlink/?linkid=870924
Comment:
    To be ultra conservative, use the total % of the chemical in natural pozz and quicklime, to determine emissions, even though only a percentage of the chemical will actually go into each reactor for batching. 
</t>
      </text>
    </comment>
    <comment ref="E247" authorId="224" shapeId="0" xr:uid="{6119C122-CA11-4BB1-8FF9-8581D043AF4C}">
      <text>
        <t xml:space="preserve">[Threaded comment]
Your version of Excel allows you to read this threaded comment; however, any edits to it will get removed if the file is opened in a newer version of Excel. Learn more: https://go.microsoft.com/fwlink/?linkid=870924
Comment:
    Control efficiency is already included in the PM10 emission lb/hr, and the PM10 lb/hr is used in the calculation for all speciated particulate emissions
</t>
      </text>
    </comment>
    <comment ref="I247" authorId="225" shapeId="0" xr:uid="{9E7C2D07-A6D3-47DB-838A-45555ADA633E}">
      <text>
        <t>[Threaded comment]
Your version of Excel allows you to read this threaded comment; however, any edits to it will get removed if the file is opened in a newer version of Excel. Learn more: https://go.microsoft.com/fwlink/?linkid=870924
Comment:
    To be ultra conservative we used the total percent from Natural Pozzolan SDS, since the main constituent in the final product is the natural SCM Pozzolan, TEA99 and polycarboxylate chemicals don’t have constituents listed on the DEQ pollutant list</t>
      </text>
    </comment>
    <comment ref="E248" authorId="226" shapeId="0" xr:uid="{4FBC6104-7C8F-4615-870F-0F9B4B9168FE}">
      <text>
        <t xml:space="preserve">[Threaded comment]
Your version of Excel allows you to read this threaded comment; however, any edits to it will get removed if the file is opened in a newer version of Excel. Learn more: https://go.microsoft.com/fwlink/?linkid=870924
Comment:
    Control efficiency is already included in the PM10 emission lb/hr, and the PM10 lb/hr is used in the calculation for all speciated particulate emissions
</t>
      </text>
    </comment>
    <comment ref="I248" authorId="227" shapeId="0" xr:uid="{6FBEE781-AF41-419F-9CF3-93F5CA988789}">
      <text>
        <t xml:space="preserve">[Threaded comment]
Your version of Excel allows you to read this threaded comment; however, any edits to it will get removed if the file is opened in a newer version of Excel. Learn more: https://go.microsoft.com/fwlink/?linkid=870924
Comment:
    Refer to speciated particulate * HAPs Metal tabs in LV PTE Calculation Spreadsheet </t>
      </text>
    </comment>
    <comment ref="E249" authorId="228" shapeId="0" xr:uid="{D1571952-DB7D-40CC-8328-FA24EDD621AA}">
      <text>
        <t xml:space="preserve">[Threaded comment]
Your version of Excel allows you to read this threaded comment; however, any edits to it will get removed if the file is opened in a newer version of Excel. Learn more: https://go.microsoft.com/fwlink/?linkid=870924
Comment:
    Control efficiency is already included in the PM10 emission lb/hr, and the PM10 lb/hr is used in the calculation for all speciated particulate emissions
</t>
      </text>
    </comment>
    <comment ref="I249" authorId="229" shapeId="0" xr:uid="{8E51E0FF-769C-4A0B-B0E0-64F338B06171}">
      <text>
        <t xml:space="preserve">[Threaded comment]
Your version of Excel allows you to read this threaded comment; however, any edits to it will get removed if the file is opened in a newer version of Excel. Learn more: https://go.microsoft.com/fwlink/?linkid=870924
Comment:
    Refer to speciated particulate * HAPs Metal tabs in LV PTE Calculation Spreadsheet </t>
      </text>
    </comment>
    <comment ref="E250" authorId="230" shapeId="0" xr:uid="{C37DC923-6160-4E32-A5D7-059CDA6F316D}">
      <text>
        <t xml:space="preserve">[Threaded comment]
Your version of Excel allows you to read this threaded comment; however, any edits to it will get removed if the file is opened in a newer version of Excel. Learn more: https://go.microsoft.com/fwlink/?linkid=870924
Comment:
    Control efficiency is already included in the PM10 emission lb/hr, and the PM10 lb/hr is used in the calculation for all speciated particulate emissions
</t>
      </text>
    </comment>
    <comment ref="I250" authorId="231" shapeId="0" xr:uid="{DB41E8C3-C675-41CC-AB2B-7E87C79F1D16}">
      <text>
        <t xml:space="preserve">[Threaded comment]
Your version of Excel allows you to read this threaded comment; however, any edits to it will get removed if the file is opened in a newer version of Excel. Learn more: https://go.microsoft.com/fwlink/?linkid=870924
Comment:
    Refer to speciated particulate * HAPs Metal tabs in LV PTE Calculation Spreadsheet </t>
      </text>
    </comment>
    <comment ref="E251" authorId="232" shapeId="0" xr:uid="{CDF984EC-2077-41F3-B701-03D946DF420B}">
      <text>
        <t xml:space="preserve">[Threaded comment]
Your version of Excel allows you to read this threaded comment; however, any edits to it will get removed if the file is opened in a newer version of Excel. Learn more: https://go.microsoft.com/fwlink/?linkid=870924
Comment:
    Control efficiency is already included in the PM10 emission lb/hr, and the PM10 lb/hr is used in the calculation for all speciated particulate emissions
</t>
      </text>
    </comment>
    <comment ref="I251" authorId="233" shapeId="0" xr:uid="{F4FCBD15-A9C2-4170-AEDD-F625270457CB}">
      <text>
        <t xml:space="preserve">[Threaded comment]
Your version of Excel allows you to read this threaded comment; however, any edits to it will get removed if the file is opened in a newer version of Excel. Learn more: https://go.microsoft.com/fwlink/?linkid=870924
Comment:
    Refer to speciated particulate * HAPs Metal tabs in LV PTE Calculation Spreadsheet </t>
      </text>
    </comment>
    <comment ref="E252" authorId="234" shapeId="0" xr:uid="{9AF9FFB8-F07B-4D04-9B77-5FB6A2991F8D}">
      <text>
        <t xml:space="preserve">[Threaded comment]
Your version of Excel allows you to read this threaded comment; however, any edits to it will get removed if the file is opened in a newer version of Excel. Learn more: https://go.microsoft.com/fwlink/?linkid=870924
Comment:
    Control efficiency is already included in the PM10 emission lb/hr, and the PM10 lb/hr is used in the calculation for all speciated particulate emissions
</t>
      </text>
    </comment>
    <comment ref="I252" authorId="235" shapeId="0" xr:uid="{D4A605B3-D6B5-4F3C-9A2C-A3EAE9F0A50C}">
      <text>
        <t xml:space="preserve">[Threaded comment]
Your version of Excel allows you to read this threaded comment; however, any edits to it will get removed if the file is opened in a newer version of Excel. Learn more: https://go.microsoft.com/fwlink/?linkid=870924
Comment:
    Refer to speciated particulate * HAPs Metal tabs in LV PTE Calculation Spreadsheet </t>
      </text>
    </comment>
    <comment ref="E253" authorId="236" shapeId="0" xr:uid="{20111554-BB59-445A-8DC9-30861F926E39}">
      <text>
        <t xml:space="preserve">[Threaded comment]
Your version of Excel allows you to read this threaded comment; however, any edits to it will get removed if the file is opened in a newer version of Excel. Learn more: https://go.microsoft.com/fwlink/?linkid=870924
Comment:
    Control efficiency is already included in the PM10 emission lb/hr, and the PM10 lb/hr is used in the calculation for all speciated particulate emissions
</t>
      </text>
    </comment>
    <comment ref="I253" authorId="237" shapeId="0" xr:uid="{77441C44-D1F3-4391-86D1-697C8C52702D}">
      <text>
        <t xml:space="preserve">[Threaded comment]
Your version of Excel allows you to read this threaded comment; however, any edits to it will get removed if the file is opened in a newer version of Excel. Learn more: https://go.microsoft.com/fwlink/?linkid=870924
Comment:
    Refer to speciated particulate * HAPs Metal tabs in LV PTE Calculation Spreadsheet </t>
      </text>
    </comment>
    <comment ref="E254" authorId="238" shapeId="0" xr:uid="{777456A7-5C5B-4BEB-AC02-38B0F366E24D}">
      <text>
        <t xml:space="preserve">[Threaded comment]
Your version of Excel allows you to read this threaded comment; however, any edits to it will get removed if the file is opened in a newer version of Excel. Learn more: https://go.microsoft.com/fwlink/?linkid=870924
Comment:
    Control efficiency is already included in the PM10 emission lb/hr, and the PM10 lb/hr is used in the calculation for all speciated particulate emissions
</t>
      </text>
    </comment>
    <comment ref="I254" authorId="239" shapeId="0" xr:uid="{33FB8909-9812-43CB-807F-E5528583D848}">
      <text>
        <t xml:space="preserve">[Threaded comment]
Your version of Excel allows you to read this threaded comment; however, any edits to it will get removed if the file is opened in a newer version of Excel. Learn more: https://go.microsoft.com/fwlink/?linkid=870924
Comment:
    Refer to speciated particulate * HAPs Metal tabs in LV PTE Calculation Spreadsheet </t>
      </text>
    </comment>
    <comment ref="E255" authorId="240" shapeId="0" xr:uid="{AF0630B7-B1A0-4E18-8EEA-DF6748A407FD}">
      <text>
        <t xml:space="preserve">[Threaded comment]
Your version of Excel allows you to read this threaded comment; however, any edits to it will get removed if the file is opened in a newer version of Excel. Learn more: https://go.microsoft.com/fwlink/?linkid=870924
Comment:
    Control efficiency is already included in the PM10 emission lb/hr, and the PM10 lb/hr is used in the calculation for all speciated particulate emissions
</t>
      </text>
    </comment>
    <comment ref="I255" authorId="241" shapeId="0" xr:uid="{DB10C9E8-7682-45A3-BDA7-92EEF3D0ECC4}">
      <text>
        <t xml:space="preserve">[Threaded comment]
Your version of Excel allows you to read this threaded comment; however, any edits to it will get removed if the file is opened in a newer version of Excel. Learn more: https://go.microsoft.com/fwlink/?linkid=870924
Comment:
    Refer to speciated particulate * HAPs Metal tabs in LV PTE Calculation Spreadsheet </t>
      </text>
    </comment>
    <comment ref="E256" authorId="242" shapeId="0" xr:uid="{B3500E28-BD6A-46B4-9158-D2379E580E68}">
      <text>
        <t xml:space="preserve">[Threaded comment]
Your version of Excel allows you to read this threaded comment; however, any edits to it will get removed if the file is opened in a newer version of Excel. Learn more: https://go.microsoft.com/fwlink/?linkid=870924
Comment:
    Control efficiency is already included in the PM10 emission lb/hr, and the PM10 lb/hr is used in the calculation for all speciated particulate emissions
</t>
      </text>
    </comment>
    <comment ref="I256" authorId="243" shapeId="0" xr:uid="{F0483D94-08FA-4E28-8D28-B2E3D2BD5E5E}">
      <text>
        <t xml:space="preserve">[Threaded comment]
Your version of Excel allows you to read this threaded comment; however, any edits to it will get removed if the file is opened in a newer version of Excel. Learn more: https://go.microsoft.com/fwlink/?linkid=870924
Comment:
    Refer to speciated particulate * HAPs Metal tabs in LV PTE Calculation Spreadsheet </t>
      </text>
    </comment>
    <comment ref="E257" authorId="244" shapeId="0" xr:uid="{93268A4B-6C12-4BEE-84C4-8869843F8A5E}">
      <text>
        <t xml:space="preserve">[Threaded comment]
Your version of Excel allows you to read this threaded comment; however, any edits to it will get removed if the file is opened in a newer version of Excel. Learn more: https://go.microsoft.com/fwlink/?linkid=870924
Comment:
    Control efficiency is already included in the PM10 emission lb/hr, and the PM10 lb/hr is used in the calculation for all speciated particulate emissions
</t>
      </text>
    </comment>
    <comment ref="E258" authorId="245" shapeId="0" xr:uid="{7826E8F4-93F2-463B-8727-2D09D3E727F8}">
      <text>
        <t xml:space="preserve">[Threaded comment]
Your version of Excel allows you to read this threaded comment; however, any edits to it will get removed if the file is opened in a newer version of Excel. Learn more: https://go.microsoft.com/fwlink/?linkid=870924
Comment:
    Control efficiency is already included in the PM10 emission lb/hr, and the PM10 lb/hr is used in the calculation for all speciated particulate emissions
</t>
      </text>
    </comment>
    <comment ref="E259" authorId="246" shapeId="0" xr:uid="{9160F563-649D-4746-BB55-71A486761895}">
      <text>
        <t xml:space="preserve">[Threaded comment]
Your version of Excel allows you to read this threaded comment; however, any edits to it will get removed if the file is opened in a newer version of Excel. Learn more: https://go.microsoft.com/fwlink/?linkid=870924
Comment:
    Control efficiency is already included in the PM10 emission lb/hr, and the PM10 lb/hr is used in the calculation for all speciated particulate emissions
</t>
      </text>
    </comment>
    <comment ref="I259" authorId="247" shapeId="0" xr:uid="{2B5133F5-3A0B-4D17-9699-D9D981CB6829}">
      <text>
        <t xml:space="preserve">[Threaded comment]
Your version of Excel allows you to read this threaded comment; however, any edits to it will get removed if the file is opened in a newer version of Excel. Learn more: https://go.microsoft.com/fwlink/?linkid=870924
Comment:
    Refer to speciated particulate * HAPs Metal tabs in LV PTE Calculation Spreadsheet </t>
      </text>
    </comment>
    <comment ref="E260" authorId="248" shapeId="0" xr:uid="{EDC50B90-CB5F-4B75-9C90-0D4BEC1A0D40}">
      <text>
        <t xml:space="preserve">[Threaded comment]
Your version of Excel allows you to read this threaded comment; however, any edits to it will get removed if the file is opened in a newer version of Excel. Learn more: https://go.microsoft.com/fwlink/?linkid=870924
Comment:
    Control efficiency is already included in the PM10 emission lb/hr, and the PM10 lb/hr is used in the calculation for all speciated particulate emissions
</t>
      </text>
    </comment>
    <comment ref="E261" authorId="249" shapeId="0" xr:uid="{A75DA654-8F4F-497E-B603-05B08B0107C0}">
      <text>
        <t xml:space="preserve">[Threaded comment]
Your version of Excel allows you to read this threaded comment; however, any edits to it will get removed if the file is opened in a newer version of Excel. Learn more: https://go.microsoft.com/fwlink/?linkid=870924
Comment:
    Control efficiency is already included in the PM10 emission lb/hr, and the PM10 lb/hr is used in the calculation for all speciated particulate emissions
</t>
      </text>
    </comment>
    <comment ref="E262" authorId="250" shapeId="0" xr:uid="{EDA0B6CE-CCA2-4A15-BF31-D9EB043E0F1C}">
      <text>
        <t xml:space="preserve">[Threaded comment]
Your version of Excel allows you to read this threaded comment; however, any edits to it will get removed if the file is opened in a newer version of Excel. Learn more: https://go.microsoft.com/fwlink/?linkid=870924
Comment:
    Control efficiency is already included in the PM10 emission lb/hr, and the PM10 lb/hr is used in the calculation for all speciated particulate emissions
</t>
      </text>
    </comment>
    <comment ref="E263" authorId="251" shapeId="0" xr:uid="{8833FAD4-DE9D-4BF6-987F-DDE0D4443990}">
      <text>
        <t xml:space="preserve">[Threaded comment]
Your version of Excel allows you to read this threaded comment; however, any edits to it will get removed if the file is opened in a newer version of Excel. Learn more: https://go.microsoft.com/fwlink/?linkid=870924
Comment:
    Control efficiency is already included in the PM10 emission lb/hr, and the PM10 lb/hr is used in the calculation for all speciated particulate emissions
</t>
      </text>
    </comment>
    <comment ref="E264" authorId="252" shapeId="0" xr:uid="{CD2A289E-1A4C-4DA2-9498-D38578643BBF}">
      <text>
        <t xml:space="preserve">[Threaded comment]
Your version of Excel allows you to read this threaded comment; however, any edits to it will get removed if the file is opened in a newer version of Excel. Learn more: https://go.microsoft.com/fwlink/?linkid=870924
Comment:
    Control efficiency is already included in the PM10 emission lb/hr, and the PM10 lb/hr is used in the calculation for all speciated particulate emissions
</t>
      </text>
    </comment>
    <comment ref="E265" authorId="253" shapeId="0" xr:uid="{9A8C9CE5-2252-40FB-98EF-DE0986AD4B6A}">
      <text>
        <t xml:space="preserve">[Threaded comment]
Your version of Excel allows you to read this threaded comment; however, any edits to it will get removed if the file is opened in a newer version of Excel. Learn more: https://go.microsoft.com/fwlink/?linkid=870924
Comment:
    Control efficiency is already included in the PM10 emission lb/hr, and the PM10 lb/hr is used in the calculation for all speciated particulate emissions
</t>
      </text>
    </comment>
    <comment ref="E266" authorId="254" shapeId="0" xr:uid="{29768BC6-4601-4455-9214-1D95E1BB6453}">
      <text>
        <t xml:space="preserve">[Threaded comment]
Your version of Excel allows you to read this threaded comment; however, any edits to it will get removed if the file is opened in a newer version of Excel. Learn more: https://go.microsoft.com/fwlink/?linkid=870924
Comment:
    Control efficiency is already included in the PM10 emission lb/hr, and the PM10 lb/hr is used in the calculation for all speciated particulate emissions
</t>
      </text>
    </comment>
    <comment ref="E267" authorId="255" shapeId="0" xr:uid="{72C9962E-A8BF-4510-9295-787F7C24B466}">
      <text>
        <t xml:space="preserve">[Threaded comment]
Your version of Excel allows you to read this threaded comment; however, any edits to it will get removed if the file is opened in a newer version of Excel. Learn more: https://go.microsoft.com/fwlink/?linkid=870924
Comment:
    Control efficiency is already included in the PM10 emission lb/hr, and the PM10 lb/hr is used in the calculation for all speciated particulate emissions
</t>
      </text>
    </comment>
    <comment ref="E268" authorId="256" shapeId="0" xr:uid="{177E37ED-1D8F-43CF-A94F-8766001F3778}">
      <text>
        <t xml:space="preserve">[Threaded comment]
Your version of Excel allows you to read this threaded comment; however, any edits to it will get removed if the file is opened in a newer version of Excel. Learn more: https://go.microsoft.com/fwlink/?linkid=870924
Comment:
    Control efficiency is already included in the PM10 emission lb/hr, and the PM10 lb/hr is used in the calculation for all speciated particulate emissions
</t>
      </text>
    </comment>
    <comment ref="E269" authorId="257" shapeId="0" xr:uid="{CE3A461F-00AE-4553-B2AF-728DAD889CF9}">
      <text>
        <t xml:space="preserve">[Threaded comment]
Your version of Excel allows you to read this threaded comment; however, any edits to it will get removed if the file is opened in a newer version of Excel. Learn more: https://go.microsoft.com/fwlink/?linkid=870924
Comment:
    Control efficiency is already included in the PM10 emission lb/hr, and the PM10 lb/hr is used in the calculation for all speciated particulate emissions
</t>
      </text>
    </comment>
    <comment ref="E270" authorId="258" shapeId="0" xr:uid="{3A23E550-244F-46C2-9E42-FFFEDD861CCB}">
      <text>
        <t xml:space="preserve">[Threaded comment]
Your version of Excel allows you to read this threaded comment; however, any edits to it will get removed if the file is opened in a newer version of Excel. Learn more: https://go.microsoft.com/fwlink/?linkid=870924
Comment:
    Control efficiency is already included in the PM10 emission lb/hr, and the PM10 lb/hr is used in the calculation for all speciated particulate emissions
</t>
      </text>
    </comment>
    <comment ref="I270" authorId="259" shapeId="0" xr:uid="{AFEE39D9-E6A7-4EF4-9697-E2F685534B47}">
      <text>
        <t xml:space="preserve">[Threaded comment]
Your version of Excel allows you to read this threaded comment; however, any edits to it will get removed if the file is opened in a newer version of Excel. Learn more: https://go.microsoft.com/fwlink/?linkid=870924
Comment:
    Refer to speciated particulate * HAPs Metal tabs in LV PTE Calculation Spreadsheet </t>
      </text>
    </comment>
    <comment ref="E271" authorId="260" shapeId="0" xr:uid="{9E6DC240-46EA-44E3-9EBF-D0AD8433E7AD}">
      <text>
        <t xml:space="preserve">[Threaded comment]
Your version of Excel allows you to read this threaded comment; however, any edits to it will get removed if the file is opened in a newer version of Excel. Learn more: https://go.microsoft.com/fwlink/?linkid=870924
Comment:
    Control efficiency is already included in the PM10 emission lb/hr, and the PM10 lb/hr is used in the calculation for all speciated particulate emissions
</t>
      </text>
    </comment>
    <comment ref="E272" authorId="261" shapeId="0" xr:uid="{788367A1-620D-4DA2-9102-A67EF62A0959}">
      <text>
        <t xml:space="preserve">[Threaded comment]
Your version of Excel allows you to read this threaded comment; however, any edits to it will get removed if the file is opened in a newer version of Excel. Learn more: https://go.microsoft.com/fwlink/?linkid=870924
Comment:
    Control efficiency is already included in the PM10 emission lb/hr, and the PM10 lb/hr is used in the calculation for all speciated particulate emissions
</t>
      </text>
    </comment>
    <comment ref="E273" authorId="262" shapeId="0" xr:uid="{62EEA552-406D-4277-8116-FBDBF9F8732C}">
      <text>
        <t xml:space="preserve">[Threaded comment]
Your version of Excel allows you to read this threaded comment; however, any edits to it will get removed if the file is opened in a newer version of Excel. Learn more: https://go.microsoft.com/fwlink/?linkid=870924
Comment:
    Control efficiency is already included in the PM10 emission lb/hr, and the PM10 lb/hr is used in the calculation for all speciated particulate emissions
</t>
      </text>
    </comment>
    <comment ref="E274" authorId="263" shapeId="0" xr:uid="{F7D0F802-D566-49F7-9925-025DE56CDDAD}">
      <text>
        <t xml:space="preserve">[Threaded comment]
Your version of Excel allows you to read this threaded comment; however, any edits to it will get removed if the file is opened in a newer version of Excel. Learn more: https://go.microsoft.com/fwlink/?linkid=870924
Comment:
    Control efficiency is already included in the PM10 emission lb/hr, and the PM10 lb/hr is used in the calculation for all speciated particulate emissions
</t>
      </text>
    </comment>
    <comment ref="E275" authorId="264" shapeId="0" xr:uid="{938A1C73-33A1-443A-9238-9DA99A5573EA}">
      <text>
        <t xml:space="preserve">[Threaded comment]
Your version of Excel allows you to read this threaded comment; however, any edits to it will get removed if the file is opened in a newer version of Excel. Learn more: https://go.microsoft.com/fwlink/?linkid=870924
Comment:
    Control efficiency is already included in the PM10 emission lb/hr, and the PM10 lb/hr is used in the calculation for all speciated particulate emissions
</t>
      </text>
    </comment>
    <comment ref="E276" authorId="265" shapeId="0" xr:uid="{D44837CA-0E38-4DBF-BEE8-E36092AC5283}">
      <text>
        <t xml:space="preserve">[Threaded comment]
Your version of Excel allows you to read this threaded comment; however, any edits to it will get removed if the file is opened in a newer version of Excel. Learn more: https://go.microsoft.com/fwlink/?linkid=870924
Comment:
    Control efficiency is already included in the PM10 emission lb/hr, and the PM10 lb/hr is used in the calculation for all speciated particulate emissions
</t>
      </text>
    </comment>
    <comment ref="E277" authorId="266" shapeId="0" xr:uid="{A49394CB-1169-45A3-AA7B-581EB7EBF9A3}">
      <text>
        <t xml:space="preserve">[Threaded comment]
Your version of Excel allows you to read this threaded comment; however, any edits to it will get removed if the file is opened in a newer version of Excel. Learn more: https://go.microsoft.com/fwlink/?linkid=870924
Comment:
    Control efficiency is already included in the PM10 emission lb/hr, and the PM10 lb/hr is used in the calculation for all speciated particulate emissions
</t>
      </text>
    </comment>
    <comment ref="E278" authorId="267" shapeId="0" xr:uid="{9E5A7DD7-DA72-46AF-B34E-EB7C51835DD6}">
      <text>
        <t xml:space="preserve">[Threaded comment]
Your version of Excel allows you to read this threaded comment; however, any edits to it will get removed if the file is opened in a newer version of Excel. Learn more: https://go.microsoft.com/fwlink/?linkid=870924
Comment:
    Control efficiency is already included in the PM10 emission lb/hr, and the PM10 lb/hr is used in the calculation for all speciated particulate emissions
</t>
      </text>
    </comment>
    <comment ref="E279" authorId="268" shapeId="0" xr:uid="{E57DDFC7-5332-4D02-BB85-F43A936A626E}">
      <text>
        <t xml:space="preserve">[Threaded comment]
Your version of Excel allows you to read this threaded comment; however, any edits to it will get removed if the file is opened in a newer version of Excel. Learn more: https://go.microsoft.com/fwlink/?linkid=870924
Comment:
    Control efficiency is already included in the PM10 emission lb/hr, and the PM10 lb/hr is used in the calculation for all speciated particulate emissions
</t>
      </text>
    </comment>
    <comment ref="E280" authorId="269" shapeId="0" xr:uid="{643CD5CC-3484-4889-8078-7D1D72610F36}">
      <text>
        <t xml:space="preserve">[Threaded comment]
Your version of Excel allows you to read this threaded comment; however, any edits to it will get removed if the file is opened in a newer version of Excel. Learn more: https://go.microsoft.com/fwlink/?linkid=870924
Comment:
    Control efficiency is already included in the PM10 emission lb/hr, and the PM10 lb/hr is used in the calculation for all speciated particulate emissions
</t>
      </text>
    </comment>
    <comment ref="E281" authorId="270" shapeId="0" xr:uid="{EFF5961E-CDB7-4FD3-BC11-8EF97D097C50}">
      <text>
        <t xml:space="preserve">[Threaded comment]
Your version of Excel allows you to read this threaded comment; however, any edits to it will get removed if the file is opened in a newer version of Excel. Learn more: https://go.microsoft.com/fwlink/?linkid=870924
Comment:
    Control efficiency is already included in the PM10 emission lb/hr, and the PM10 lb/hr is used in the calculation for all speciated particulate emissions
</t>
      </text>
    </comment>
    <comment ref="I281" authorId="271" shapeId="0" xr:uid="{7AD86C36-9F74-46E4-B319-A48794894105}">
      <text>
        <t xml:space="preserve">[Threaded comment]
Your version of Excel allows you to read this threaded comment; however, any edits to it will get removed if the file is opened in a newer version of Excel. Learn more: https://go.microsoft.com/fwlink/?linkid=870924
Comment:
    Refer to speciated particulate * HAPs Metal tabs in LV PTE Calculation Spreadsheet </t>
      </text>
    </comment>
    <comment ref="E282" authorId="272" shapeId="0" xr:uid="{1559C0CC-8E17-4764-94EA-AE06DD46CD92}">
      <text>
        <t xml:space="preserve">[Threaded comment]
Your version of Excel allows you to read this threaded comment; however, any edits to it will get removed if the file is opened in a newer version of Excel. Learn more: https://go.microsoft.com/fwlink/?linkid=870924
Comment:
    Control efficiency is already included in the PM10 emission lb/hr, and the PM10 lb/hr is used in the calculation for all speciated particulate emissions
</t>
      </text>
    </comment>
    <comment ref="E283" authorId="273" shapeId="0" xr:uid="{C9B9AA46-F5EE-4067-AE4E-9689ECCFAC5C}">
      <text>
        <t xml:space="preserve">[Threaded comment]
Your version of Excel allows you to read this threaded comment; however, any edits to it will get removed if the file is opened in a newer version of Excel. Learn more: https://go.microsoft.com/fwlink/?linkid=870924
Comment:
    Control efficiency is already included in the PM10 emission lb/hr, and the PM10 lb/hr is used in the calculation for all speciated particulate emissions
</t>
      </text>
    </comment>
    <comment ref="E284" authorId="274" shapeId="0" xr:uid="{C7037CAA-B404-476D-89E7-051726C81069}">
      <text>
        <t xml:space="preserve">[Threaded comment]
Your version of Excel allows you to read this threaded comment; however, any edits to it will get removed if the file is opened in a newer version of Excel. Learn more: https://go.microsoft.com/fwlink/?linkid=870924
Comment:
    Control efficiency is already included in the PM10 emission lb/hr, and the PM10 lb/hr is used in the calculation for all speciated particulate emissions
</t>
      </text>
    </comment>
    <comment ref="E285" authorId="275" shapeId="0" xr:uid="{9DB647CD-A984-4D72-B825-76823FD14836}">
      <text>
        <t xml:space="preserve">[Threaded comment]
Your version of Excel allows you to read this threaded comment; however, any edits to it will get removed if the file is opened in a newer version of Excel. Learn more: https://go.microsoft.com/fwlink/?linkid=870924
Comment:
    Control efficiency is already included in the PM10 emission lb/hr, and the PM10 lb/hr is used in the calculation for all speciated particulate emissions
</t>
      </text>
    </comment>
    <comment ref="E286" authorId="276" shapeId="0" xr:uid="{D0D26886-BE1F-4111-860B-2BE40696F66A}">
      <text>
        <t xml:space="preserve">[Threaded comment]
Your version of Excel allows you to read this threaded comment; however, any edits to it will get removed if the file is opened in a newer version of Excel. Learn more: https://go.microsoft.com/fwlink/?linkid=870924
Comment:
    Control efficiency is already included in the PM10 emission lb/hr, and the PM10 lb/hr is used in the calculation for all speciated particulate emissions
</t>
      </text>
    </comment>
    <comment ref="E287" authorId="277" shapeId="0" xr:uid="{D58648C4-E363-4210-97FF-C7028367A261}">
      <text>
        <t xml:space="preserve">[Threaded comment]
Your version of Excel allows you to read this threaded comment; however, any edits to it will get removed if the file is opened in a newer version of Excel. Learn more: https://go.microsoft.com/fwlink/?linkid=870924
Comment:
    Control efficiency is already included in the PM10 emission lb/hr, and the PM10 lb/hr is used in the calculation for all speciated particulate emissions
</t>
      </text>
    </comment>
    <comment ref="E288" authorId="278" shapeId="0" xr:uid="{B8F146C0-A3CB-4B4C-B3CF-7388C9001FA8}">
      <text>
        <t xml:space="preserve">[Threaded comment]
Your version of Excel allows you to read this threaded comment; however, any edits to it will get removed if the file is opened in a newer version of Excel. Learn more: https://go.microsoft.com/fwlink/?linkid=870924
Comment:
    Control efficiency is already included in the PM10 emission lb/hr, and the PM10 lb/hr is used in the calculation for all speciated particulate emissions
</t>
      </text>
    </comment>
    <comment ref="E289" authorId="279" shapeId="0" xr:uid="{0587B129-842D-4B8D-8564-844282D6F2BA}">
      <text>
        <t xml:space="preserve">[Threaded comment]
Your version of Excel allows you to read this threaded comment; however, any edits to it will get removed if the file is opened in a newer version of Excel. Learn more: https://go.microsoft.com/fwlink/?linkid=870924
Comment:
    Control efficiency is already included in the PM10 emission lb/hr, and the PM10 lb/hr is used in the calculation for all speciated particulate emissions
</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GISKA Jonathan</author>
  </authors>
  <commentList>
    <comment ref="M10" authorId="0" shapeId="0" xr:uid="{00000000-0006-0000-0400-000001000000}">
      <text>
        <r>
          <rPr>
            <b/>
            <sz val="9"/>
            <color indexed="81"/>
            <rFont val="Tahoma"/>
            <family val="2"/>
          </rPr>
          <t xml:space="preserve">GISKA Jonathan:
</t>
        </r>
        <r>
          <rPr>
            <sz val="9"/>
            <color indexed="81"/>
            <rFont val="Tahoma"/>
            <family val="2"/>
          </rPr>
          <t>"Material Waste" refers to the following: waste shipped off-site; liquid material that drains to waste collection or treatment systems; materials retained in the product; materials chemically reacted to substances not on the DEQ Air Toxics list; or any other relevant mechanisms that would excluded portions of the material from emissions calculations.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GISKA Jonathan</author>
  </authors>
  <commentList>
    <comment ref="D11" authorId="0" shapeId="0" xr:uid="{00000000-0006-0000-0500-000001000000}">
      <text>
        <r>
          <rPr>
            <b/>
            <sz val="9"/>
            <color indexed="81"/>
            <rFont val="Tahoma"/>
            <family val="2"/>
          </rPr>
          <t>GISKA Jonathan:</t>
        </r>
        <r>
          <rPr>
            <sz val="9"/>
            <color indexed="81"/>
            <rFont val="Tahoma"/>
            <family val="2"/>
          </rPr>
          <t xml:space="preserve">
EPA HAP compounds - cells shaded orange.</t>
        </r>
      </text>
    </comment>
  </commentList>
</comments>
</file>

<file path=xl/sharedStrings.xml><?xml version="1.0" encoding="utf-8"?>
<sst xmlns="http://schemas.openxmlformats.org/spreadsheetml/2006/main" count="3334" uniqueCount="1491">
  <si>
    <t>Facility Name</t>
  </si>
  <si>
    <t>Facility Address</t>
  </si>
  <si>
    <t>City</t>
  </si>
  <si>
    <t>Zip Code</t>
  </si>
  <si>
    <t>Facility Contact</t>
  </si>
  <si>
    <t>Phone Number</t>
  </si>
  <si>
    <t>Activity Information</t>
  </si>
  <si>
    <t>Actual</t>
  </si>
  <si>
    <t>Capacity</t>
  </si>
  <si>
    <t>Unit Description</t>
  </si>
  <si>
    <t>Description/Type</t>
  </si>
  <si>
    <t>Emission Type
(e.g. Point or Fugitive)</t>
  </si>
  <si>
    <t>Control Device[s]</t>
  </si>
  <si>
    <t>Emissions Unit Information</t>
  </si>
  <si>
    <t>75-07-0</t>
  </si>
  <si>
    <t>Acetaldehyde</t>
  </si>
  <si>
    <t>60-35-5</t>
  </si>
  <si>
    <t>Acetamide</t>
  </si>
  <si>
    <t>67-64-1</t>
  </si>
  <si>
    <t>Acetone</t>
  </si>
  <si>
    <t>75-05-8</t>
  </si>
  <si>
    <t>Acetonitrile</t>
  </si>
  <si>
    <t>98-86-2</t>
  </si>
  <si>
    <t>Acetophenone</t>
  </si>
  <si>
    <t>107-02-8</t>
  </si>
  <si>
    <t>Acrolein</t>
  </si>
  <si>
    <t>79-06-1</t>
  </si>
  <si>
    <t>Acrylamide</t>
  </si>
  <si>
    <t>79-10-7</t>
  </si>
  <si>
    <t>Acrylic acid</t>
  </si>
  <si>
    <t>107-13-1</t>
  </si>
  <si>
    <t>Acrylonitrile</t>
  </si>
  <si>
    <t>50-76-0</t>
  </si>
  <si>
    <t>Actinomycin D</t>
  </si>
  <si>
    <t>1596-84-5</t>
  </si>
  <si>
    <t>Alar</t>
  </si>
  <si>
    <t>309-00-2</t>
  </si>
  <si>
    <t>Aldrin</t>
  </si>
  <si>
    <t>107-05-1</t>
  </si>
  <si>
    <t>Allyl chloride</t>
  </si>
  <si>
    <t>7429-90-5</t>
  </si>
  <si>
    <t>Aluminum and compounds</t>
  </si>
  <si>
    <t>1344-28-1</t>
  </si>
  <si>
    <t>Aluminum oxide (fibrous forms)</t>
  </si>
  <si>
    <t>97-56-3</t>
  </si>
  <si>
    <t>ortho-Aminoazotoluene</t>
  </si>
  <si>
    <t>6109-97-3</t>
  </si>
  <si>
    <t>3-Amino-9-ethylcarbazole hydrochloride</t>
  </si>
  <si>
    <t>68006-83-7</t>
  </si>
  <si>
    <t>2-Amino-3-methyl-9H pyrido[2,3-b]indole</t>
  </si>
  <si>
    <t>82-28-0</t>
  </si>
  <si>
    <t>1-Amino-2-methylanthraquinone</t>
  </si>
  <si>
    <t>76180-96-6</t>
  </si>
  <si>
    <t>2-Amino-3-methylimidazo-[4,5-f]quinoline</t>
  </si>
  <si>
    <t>712-68-5</t>
  </si>
  <si>
    <t>26148-68-5</t>
  </si>
  <si>
    <t>A-alpha-c(2-amino-9h-pyrido[2,3-b]indole)</t>
  </si>
  <si>
    <t>92-67-1</t>
  </si>
  <si>
    <t>4-Aminobiphenyl</t>
  </si>
  <si>
    <t>61-82-5</t>
  </si>
  <si>
    <t>Amitrole</t>
  </si>
  <si>
    <t>7664-41-7</t>
  </si>
  <si>
    <t>Ammonia</t>
  </si>
  <si>
    <t>7803-63-6</t>
  </si>
  <si>
    <t>Ammonium bisulfate</t>
  </si>
  <si>
    <t>6484-52-2</t>
  </si>
  <si>
    <t>Ammonium nitrate</t>
  </si>
  <si>
    <t>7783-20-2</t>
  </si>
  <si>
    <t>Ammonium sulfate</t>
  </si>
  <si>
    <t>62-53-3</t>
  </si>
  <si>
    <t>Aniline</t>
  </si>
  <si>
    <t>90-04-0</t>
  </si>
  <si>
    <t>o-Anisidine</t>
  </si>
  <si>
    <t>134-29-2</t>
  </si>
  <si>
    <t>o-Anisidine hydrochloride</t>
  </si>
  <si>
    <t>7440-36-0</t>
  </si>
  <si>
    <t>Antimony and compounds</t>
  </si>
  <si>
    <t>1309-64-4</t>
  </si>
  <si>
    <t>Antimony trioxide</t>
  </si>
  <si>
    <t>140-57-8</t>
  </si>
  <si>
    <t>Aramite</t>
  </si>
  <si>
    <t>7440-38-2</t>
  </si>
  <si>
    <t>Arsenic and compounds</t>
  </si>
  <si>
    <t>7784-42-1</t>
  </si>
  <si>
    <t>Arsine</t>
  </si>
  <si>
    <t>1332-21-4</t>
  </si>
  <si>
    <t>Asbestos</t>
  </si>
  <si>
    <t>492-80-8</t>
  </si>
  <si>
    <t>Auramine</t>
  </si>
  <si>
    <t>115-02-6</t>
  </si>
  <si>
    <t>Azaserine</t>
  </si>
  <si>
    <t>446-86-6</t>
  </si>
  <si>
    <t>Azathioprine</t>
  </si>
  <si>
    <t>52-24-4</t>
  </si>
  <si>
    <t>103-33-3</t>
  </si>
  <si>
    <t>Azobenzene</t>
  </si>
  <si>
    <t>7440-39-3</t>
  </si>
  <si>
    <t>Barium and compounds</t>
  </si>
  <si>
    <t>71-43-2</t>
  </si>
  <si>
    <t>Benzene</t>
  </si>
  <si>
    <t>92-87-5</t>
  </si>
  <si>
    <t>Benzidine (and its salts)</t>
  </si>
  <si>
    <t>271-89-6</t>
  </si>
  <si>
    <t>Benzofuran</t>
  </si>
  <si>
    <t>98-07-7</t>
  </si>
  <si>
    <t>98-88-4</t>
  </si>
  <si>
    <t>Benzoyl chloride</t>
  </si>
  <si>
    <t>94-36-0</t>
  </si>
  <si>
    <t>Benzoyl peroxide</t>
  </si>
  <si>
    <t>100-44-7</t>
  </si>
  <si>
    <t>Benzyl chloride</t>
  </si>
  <si>
    <t>1694-09-3</t>
  </si>
  <si>
    <t>Benzyl Violet 4B</t>
  </si>
  <si>
    <t>7440-41-7</t>
  </si>
  <si>
    <t>Beryllium and compounds</t>
  </si>
  <si>
    <t>1304-56-9</t>
  </si>
  <si>
    <t>13510-49-1</t>
  </si>
  <si>
    <t>92-52-4</t>
  </si>
  <si>
    <t>Biphenyl</t>
  </si>
  <si>
    <t>111-44-4</t>
  </si>
  <si>
    <t>542-88-1</t>
  </si>
  <si>
    <t>103-23-1</t>
  </si>
  <si>
    <t>117-81-7</t>
  </si>
  <si>
    <t>7726-95-6</t>
  </si>
  <si>
    <t>Bromine and compounds</t>
  </si>
  <si>
    <t>7789-30-2</t>
  </si>
  <si>
    <t>Bromine pentafluoride</t>
  </si>
  <si>
    <t>75-27-4</t>
  </si>
  <si>
    <t>Bromodichloromethane</t>
  </si>
  <si>
    <t>75-25-2</t>
  </si>
  <si>
    <t>Bromoform</t>
  </si>
  <si>
    <t>74-83-9</t>
  </si>
  <si>
    <t>106-94-5</t>
  </si>
  <si>
    <t>1-Bromopropane (n-propyl bromide)</t>
  </si>
  <si>
    <t>126-72-7</t>
  </si>
  <si>
    <t>106-99-0</t>
  </si>
  <si>
    <t>1,3-Butadiene</t>
  </si>
  <si>
    <t>78-93-3</t>
  </si>
  <si>
    <t>540-88-5</t>
  </si>
  <si>
    <t>t-Butyl acetate</t>
  </si>
  <si>
    <t>141-32-2</t>
  </si>
  <si>
    <t>Butyl acrylate</t>
  </si>
  <si>
    <t>71-36-3</t>
  </si>
  <si>
    <t>n-Butyl alcohol</t>
  </si>
  <si>
    <t>78-92-2</t>
  </si>
  <si>
    <t>sec-Butyl alcohol</t>
  </si>
  <si>
    <t>75-65-0</t>
  </si>
  <si>
    <t>tert-Butyl alcohol</t>
  </si>
  <si>
    <t>85-68-7</t>
  </si>
  <si>
    <t>Butyl benzyl phthalate</t>
  </si>
  <si>
    <t>25013-16-5</t>
  </si>
  <si>
    <t>Butylated hydroxyanisole</t>
  </si>
  <si>
    <t>3068-88-0</t>
  </si>
  <si>
    <t>beta-Butyrolactone</t>
  </si>
  <si>
    <t>7440-43-9</t>
  </si>
  <si>
    <t>Cadmium and compounds</t>
  </si>
  <si>
    <t>156-62-7</t>
  </si>
  <si>
    <t>Calcium cyanamide</t>
  </si>
  <si>
    <t>105-60-2</t>
  </si>
  <si>
    <t>Caprolactam</t>
  </si>
  <si>
    <t>2425-06-1</t>
  </si>
  <si>
    <t>Captafol</t>
  </si>
  <si>
    <t>133-06-2</t>
  </si>
  <si>
    <t>Captan</t>
  </si>
  <si>
    <t/>
  </si>
  <si>
    <t>Carbon black extracts</t>
  </si>
  <si>
    <t>75-15-0</t>
  </si>
  <si>
    <t>Carbon disulfide</t>
  </si>
  <si>
    <t>56-23-5</t>
  </si>
  <si>
    <t>Carbon tetrachloride</t>
  </si>
  <si>
    <t>463-58-1</t>
  </si>
  <si>
    <t>Carbonyl sulfide</t>
  </si>
  <si>
    <t>9000-07-1</t>
  </si>
  <si>
    <t>Carrageenan (degraded)</t>
  </si>
  <si>
    <t>120-80-9</t>
  </si>
  <si>
    <t>Catechol</t>
  </si>
  <si>
    <t>Ceramic fibers</t>
  </si>
  <si>
    <t>133-90-4</t>
  </si>
  <si>
    <t>Chloramben</t>
  </si>
  <si>
    <t>305-03-3</t>
  </si>
  <si>
    <t>Chlorambucil</t>
  </si>
  <si>
    <t>57-74-9</t>
  </si>
  <si>
    <t>Chlordane</t>
  </si>
  <si>
    <t>143-50-0</t>
  </si>
  <si>
    <t>Chlordecone</t>
  </si>
  <si>
    <t>115-28-6</t>
  </si>
  <si>
    <t>76-13-1</t>
  </si>
  <si>
    <t>108171-26-2</t>
  </si>
  <si>
    <t>Chlorinated paraffins</t>
  </si>
  <si>
    <t>7782-50-5</t>
  </si>
  <si>
    <t>Chlorine</t>
  </si>
  <si>
    <t>10049-04-4</t>
  </si>
  <si>
    <t>Chlorine dioxide</t>
  </si>
  <si>
    <t>79-11-8</t>
  </si>
  <si>
    <t>Chloroacetic acid</t>
  </si>
  <si>
    <t>532-27-4</t>
  </si>
  <si>
    <t>2-Chloroacetophenone</t>
  </si>
  <si>
    <t>85535-84-8</t>
  </si>
  <si>
    <t>106-47-8</t>
  </si>
  <si>
    <t>p-Chloroaniline</t>
  </si>
  <si>
    <t>108-90-7</t>
  </si>
  <si>
    <t>Chlorobenzene</t>
  </si>
  <si>
    <t>510-15-6</t>
  </si>
  <si>
    <t>75-68-3</t>
  </si>
  <si>
    <t>1-Chloro-1,1-difluoroethane</t>
  </si>
  <si>
    <t>75-45-6</t>
  </si>
  <si>
    <t>Chlorodifluoromethane (Freon 22)</t>
  </si>
  <si>
    <t>75-00-3</t>
  </si>
  <si>
    <t>67-66-3</t>
  </si>
  <si>
    <t>Chloroform</t>
  </si>
  <si>
    <t>74-87-3</t>
  </si>
  <si>
    <t>107-30-2</t>
  </si>
  <si>
    <t>Chloromethyl methyl ether (technical grade)</t>
  </si>
  <si>
    <t>563-47-3</t>
  </si>
  <si>
    <t>3-Chloro-2-methyl-1-propene</t>
  </si>
  <si>
    <t>95-57-8</t>
  </si>
  <si>
    <t>2-Chlorophenol</t>
  </si>
  <si>
    <t>95-83-0</t>
  </si>
  <si>
    <t>4-Chloro-o-phenylenediamine</t>
  </si>
  <si>
    <t>76-06-2</t>
  </si>
  <si>
    <t>Chloropicrin</t>
  </si>
  <si>
    <t>126-99-8</t>
  </si>
  <si>
    <t>Chloroprene</t>
  </si>
  <si>
    <t>1897-45-6</t>
  </si>
  <si>
    <t>Chlorothalonil</t>
  </si>
  <si>
    <t>95-69-2</t>
  </si>
  <si>
    <t>p-Chloro-o-toluidine</t>
  </si>
  <si>
    <t>54749-90-5</t>
  </si>
  <si>
    <t>Chlorozotocin</t>
  </si>
  <si>
    <t>7738-94-5</t>
  </si>
  <si>
    <t>18540-29-9</t>
  </si>
  <si>
    <t>569-61-9</t>
  </si>
  <si>
    <t>87-29-6</t>
  </si>
  <si>
    <t>Cinnamyl anthranilate</t>
  </si>
  <si>
    <t>7440-48-4</t>
  </si>
  <si>
    <t>Cobalt and compounds</t>
  </si>
  <si>
    <t>7440-50-8</t>
  </si>
  <si>
    <t>Copper and compounds</t>
  </si>
  <si>
    <t>Creosotes</t>
  </si>
  <si>
    <t>120-71-8</t>
  </si>
  <si>
    <t>p-Cresidine</t>
  </si>
  <si>
    <t>1319-77-3</t>
  </si>
  <si>
    <t>Cresols (mixture), including m-cresol, o-cresol, p-cresol</t>
  </si>
  <si>
    <t>108-39-4</t>
  </si>
  <si>
    <t>95-48-7</t>
  </si>
  <si>
    <t>106-44-5</t>
  </si>
  <si>
    <t>4170-30-3</t>
  </si>
  <si>
    <t>Crotonaldehyde</t>
  </si>
  <si>
    <t>80-15-9</t>
  </si>
  <si>
    <t>Cumene hydroperoxide</t>
  </si>
  <si>
    <t>135-20-6</t>
  </si>
  <si>
    <t>Cupferron</t>
  </si>
  <si>
    <t>74-90-8</t>
  </si>
  <si>
    <t>Cyanide, hydrogen</t>
  </si>
  <si>
    <t>110-82-7</t>
  </si>
  <si>
    <t>Cyclohexane</t>
  </si>
  <si>
    <t>108-93-0</t>
  </si>
  <si>
    <t>Cyclohexanol</t>
  </si>
  <si>
    <t>66-81-9</t>
  </si>
  <si>
    <t>Cycloheximide</t>
  </si>
  <si>
    <t>50-18-0</t>
  </si>
  <si>
    <t>Cyclophosphamide (anhydrous)</t>
  </si>
  <si>
    <t>6055-19-2</t>
  </si>
  <si>
    <t>Cyclophosphamide (hydrated)</t>
  </si>
  <si>
    <t>5160-02-1</t>
  </si>
  <si>
    <t>D &amp; C Red No. 9</t>
  </si>
  <si>
    <t>4342-03-4</t>
  </si>
  <si>
    <t>Dacarbazine</t>
  </si>
  <si>
    <t>117-10-2</t>
  </si>
  <si>
    <t>72-54-8</t>
  </si>
  <si>
    <t>4,4'-DDD (4,4'-dichlorodiphenyldichloroethane)</t>
  </si>
  <si>
    <t>53-19-0</t>
  </si>
  <si>
    <t>2,4'-DDD (2,4'-dichlorodiphenyldichloroethane)</t>
  </si>
  <si>
    <t>3547-04-4</t>
  </si>
  <si>
    <t>DDE (1-chloro-4-[1-(4-chlorophenyl)ethyl]benzene)</t>
  </si>
  <si>
    <t>3424-82-6</t>
  </si>
  <si>
    <t>2,4'-DDE (2,4'-dichlorodiphenyldichloroethene)</t>
  </si>
  <si>
    <t>72-55-9</t>
  </si>
  <si>
    <t>4,4'-DDE (4,4'-dichlorodiphenyldichloroethene)</t>
  </si>
  <si>
    <t>789-02-6</t>
  </si>
  <si>
    <t>2,4'-DDT (2,4'-dichlorodiphenyltrichloroethane)</t>
  </si>
  <si>
    <t>50-29-3</t>
  </si>
  <si>
    <t>DDT</t>
  </si>
  <si>
    <t>615-05-4</t>
  </si>
  <si>
    <t>2,4-Diaminoanisole</t>
  </si>
  <si>
    <t>39156-41-7</t>
  </si>
  <si>
    <t>2,4-Diaminoanisole sulfate</t>
  </si>
  <si>
    <t>101-80-4</t>
  </si>
  <si>
    <t>4,4'-Diaminodiphenyl ether</t>
  </si>
  <si>
    <t>95-80-7</t>
  </si>
  <si>
    <t>334-88-3</t>
  </si>
  <si>
    <t>Diazomethane</t>
  </si>
  <si>
    <t>333-41-5</t>
  </si>
  <si>
    <t>Diazinon</t>
  </si>
  <si>
    <t>132-64-9</t>
  </si>
  <si>
    <t>Dibenzofuran</t>
  </si>
  <si>
    <t>124-48-1</t>
  </si>
  <si>
    <t>Dibromochloromethane</t>
  </si>
  <si>
    <t>96-12-8</t>
  </si>
  <si>
    <t>1,2-Dibromo-3-chloropropane (DBCP)</t>
  </si>
  <si>
    <t>96-13-9</t>
  </si>
  <si>
    <t>2,3-Dibromo-1-propanol</t>
  </si>
  <si>
    <t>84-74-2</t>
  </si>
  <si>
    <t>Dibutyl phthalate</t>
  </si>
  <si>
    <t>95-50-1</t>
  </si>
  <si>
    <t>1,2-Dichlorobenzene</t>
  </si>
  <si>
    <t>541-73-1</t>
  </si>
  <si>
    <t>1,3-Dichlorobenzene</t>
  </si>
  <si>
    <t>106-46-7</t>
  </si>
  <si>
    <t>91-94-1</t>
  </si>
  <si>
    <t>3,3'-Dichlorobenzidine</t>
  </si>
  <si>
    <t>75-71-8</t>
  </si>
  <si>
    <t>Dichlorodifluoromethane (Freon 12)</t>
  </si>
  <si>
    <t>75-43-4</t>
  </si>
  <si>
    <t>Dichlorofluoromethane (Freon 21)</t>
  </si>
  <si>
    <t>75-34-3</t>
  </si>
  <si>
    <t>156-60-5</t>
  </si>
  <si>
    <t>75-09-2</t>
  </si>
  <si>
    <t>120-83-2</t>
  </si>
  <si>
    <t>2,4-Dichlorophenol</t>
  </si>
  <si>
    <t>94-75-7</t>
  </si>
  <si>
    <t>Dichlorophenoxyacetic acid, salts and esters (2,4-D)</t>
  </si>
  <si>
    <t>78-87-5</t>
  </si>
  <si>
    <t>542-75-6</t>
  </si>
  <si>
    <t>1,3-Dichloropropene</t>
  </si>
  <si>
    <t>62-73-7</t>
  </si>
  <si>
    <t>115-32-2</t>
  </si>
  <si>
    <t>Dicofol</t>
  </si>
  <si>
    <t>84-61-7</t>
  </si>
  <si>
    <t>Di-cyclohexyl phthalate (DCHP)</t>
  </si>
  <si>
    <t>60-57-1</t>
  </si>
  <si>
    <t>Dieldrin</t>
  </si>
  <si>
    <t>111-42-2</t>
  </si>
  <si>
    <t>Diethanolamine</t>
  </si>
  <si>
    <t>111-46-6</t>
  </si>
  <si>
    <t>Diethylene glycol</t>
  </si>
  <si>
    <t>111-96-6</t>
  </si>
  <si>
    <t>Diethylene glycol dimethyl ether</t>
  </si>
  <si>
    <t>112-34-5</t>
  </si>
  <si>
    <t>Diethylene glycol monobutyl ether</t>
  </si>
  <si>
    <t>111-90-0</t>
  </si>
  <si>
    <t>Diethylene glycol monoethyl ether</t>
  </si>
  <si>
    <t>111-77-3</t>
  </si>
  <si>
    <t>Diethylene glycol monomethyl ether</t>
  </si>
  <si>
    <t>84-66-2</t>
  </si>
  <si>
    <t>Diethylphthalate</t>
  </si>
  <si>
    <t>64-67-5</t>
  </si>
  <si>
    <t>Diethyl sulfate</t>
  </si>
  <si>
    <t>134-62-3</t>
  </si>
  <si>
    <t>75-37-6</t>
  </si>
  <si>
    <t>1,1-Difluoroethane</t>
  </si>
  <si>
    <t>101-90-6</t>
  </si>
  <si>
    <t>Diglycidyl resorcinol ether</t>
  </si>
  <si>
    <t>94-58-6</t>
  </si>
  <si>
    <t>Dihydrosafrole</t>
  </si>
  <si>
    <t>119-90-4</t>
  </si>
  <si>
    <t>3,3'-Dimethoxybenzidine</t>
  </si>
  <si>
    <t>60-11-7</t>
  </si>
  <si>
    <t>4-Dimethylaminoazobenzene</t>
  </si>
  <si>
    <t>121-69-7</t>
  </si>
  <si>
    <t>N,N-Dimethylaniline</t>
  </si>
  <si>
    <t>119-93-7</t>
  </si>
  <si>
    <t>79-44-7</t>
  </si>
  <si>
    <t>Dimethyl carbamoyl chloride</t>
  </si>
  <si>
    <t>68-12-2</t>
  </si>
  <si>
    <t>Dimethyl formamide</t>
  </si>
  <si>
    <t>57-14-7</t>
  </si>
  <si>
    <t>1,1-Dimethylhydrazine</t>
  </si>
  <si>
    <t>131-11-3</t>
  </si>
  <si>
    <t>Dimethyl phthalate</t>
  </si>
  <si>
    <t>77-78-1</t>
  </si>
  <si>
    <t>Dimethyl sulfate</t>
  </si>
  <si>
    <t>513-37-1</t>
  </si>
  <si>
    <t>Dimethylvinylchloride</t>
  </si>
  <si>
    <t>534-52-1</t>
  </si>
  <si>
    <t>4,6-Dinitro-o-cresol (and salts)</t>
  </si>
  <si>
    <t>51-28-5</t>
  </si>
  <si>
    <t>2,4-Dinitrophenol</t>
  </si>
  <si>
    <t>121-14-2</t>
  </si>
  <si>
    <t>2,4-Dinitrotoluene</t>
  </si>
  <si>
    <t>606-20-2</t>
  </si>
  <si>
    <t>2,6-Dinitrotoluene</t>
  </si>
  <si>
    <t>123-91-1</t>
  </si>
  <si>
    <t>1,4-Dioxane</t>
  </si>
  <si>
    <t>630-93-3</t>
  </si>
  <si>
    <t>Diphenylhydantoin</t>
  </si>
  <si>
    <t>122-66-7</t>
  </si>
  <si>
    <t>25265-71-8</t>
  </si>
  <si>
    <t>Dipropylene glycol</t>
  </si>
  <si>
    <t>34590-94-8</t>
  </si>
  <si>
    <t>Dipropylene glycol monomethyl ether</t>
  </si>
  <si>
    <t>1937-37-7</t>
  </si>
  <si>
    <t>Direct Black 38</t>
  </si>
  <si>
    <t>2602-46-2</t>
  </si>
  <si>
    <t>Direct Blue 6</t>
  </si>
  <si>
    <t>16071-86-6</t>
  </si>
  <si>
    <t>Direct Brown 95 (technical grade)</t>
  </si>
  <si>
    <t>2475-45-8</t>
  </si>
  <si>
    <t>Disperse Blue 1</t>
  </si>
  <si>
    <t>298-04-4</t>
  </si>
  <si>
    <t>Disulfoton</t>
  </si>
  <si>
    <t>106-89-8</t>
  </si>
  <si>
    <t>Epichlorohydrin</t>
  </si>
  <si>
    <t>106-88-7</t>
  </si>
  <si>
    <t>1,2-Epoxybutane</t>
  </si>
  <si>
    <t>Epoxy resins</t>
  </si>
  <si>
    <t>12510-42-8</t>
  </si>
  <si>
    <t>Erionite</t>
  </si>
  <si>
    <t>140-88-5</t>
  </si>
  <si>
    <t>Ethyl acrylate</t>
  </si>
  <si>
    <t>100-41-4</t>
  </si>
  <si>
    <t>Ethyl benzene</t>
  </si>
  <si>
    <t>74-85-1</t>
  </si>
  <si>
    <t>Ethylene</t>
  </si>
  <si>
    <t>106-93-4</t>
  </si>
  <si>
    <t>107-06-2</t>
  </si>
  <si>
    <t>107-21-1</t>
  </si>
  <si>
    <t>Ethylene glycol</t>
  </si>
  <si>
    <t>629-14-1</t>
  </si>
  <si>
    <t>Ethylene glycol diethyl ether</t>
  </si>
  <si>
    <t>110-71-4</t>
  </si>
  <si>
    <t>Ethylene glycol dimethyl ether</t>
  </si>
  <si>
    <t>111-76-2</t>
  </si>
  <si>
    <t>Ethylene glycol monobutyl ether</t>
  </si>
  <si>
    <t>110-80-5</t>
  </si>
  <si>
    <t>Ethylene glycol monoethyl ether</t>
  </si>
  <si>
    <t>111-15-9</t>
  </si>
  <si>
    <t>Ethylene glycol monoethyl ether acetate</t>
  </si>
  <si>
    <t>109-86-4</t>
  </si>
  <si>
    <t>Ethylene glycol monomethyl ether</t>
  </si>
  <si>
    <t>110-49-6</t>
  </si>
  <si>
    <t>Ethylene glycol monomethyl ether acetate</t>
  </si>
  <si>
    <t>2807-30-9</t>
  </si>
  <si>
    <t>Ethylene glycol monopropyl ether</t>
  </si>
  <si>
    <t>151-56-4</t>
  </si>
  <si>
    <t>75-21-8</t>
  </si>
  <si>
    <t>Ethylene oxide</t>
  </si>
  <si>
    <t>96-45-7</t>
  </si>
  <si>
    <t>Ethylene thiourea</t>
  </si>
  <si>
    <t>10028-22-5</t>
  </si>
  <si>
    <t>Fluorides</t>
  </si>
  <si>
    <t>7782-41-4</t>
  </si>
  <si>
    <t>Fluorine gas</t>
  </si>
  <si>
    <t>50-00-0</t>
  </si>
  <si>
    <t>Formaldehyde</t>
  </si>
  <si>
    <t>110-00-9</t>
  </si>
  <si>
    <t>Furan</t>
  </si>
  <si>
    <t>60568-05-0</t>
  </si>
  <si>
    <t>Furmecyclox</t>
  </si>
  <si>
    <t>3688-53-7</t>
  </si>
  <si>
    <t>Furylfuramide</t>
  </si>
  <si>
    <t>Glasswool fibers</t>
  </si>
  <si>
    <t>111-30-8</t>
  </si>
  <si>
    <t>Glutaraldehyde</t>
  </si>
  <si>
    <t>67730-11-4</t>
  </si>
  <si>
    <t>Glu-P-1</t>
  </si>
  <si>
    <t>67730-10-3</t>
  </si>
  <si>
    <t>Glu-P-2</t>
  </si>
  <si>
    <t>16568-02-8</t>
  </si>
  <si>
    <t>Gyromitrin</t>
  </si>
  <si>
    <t>2784-94-3</t>
  </si>
  <si>
    <t>HC Blue 1</t>
  </si>
  <si>
    <t>76-44-8</t>
  </si>
  <si>
    <t>Heptachlor</t>
  </si>
  <si>
    <t>1024-57-3</t>
  </si>
  <si>
    <t>Heptachlor epoxide</t>
  </si>
  <si>
    <t>118-74-1</t>
  </si>
  <si>
    <t>Hexachlorobenzene</t>
  </si>
  <si>
    <t>87-68-3</t>
  </si>
  <si>
    <t>Hexachlorobutadiene</t>
  </si>
  <si>
    <t>608-73-1</t>
  </si>
  <si>
    <t>Hexachlorocyclohexanes (mixture) including but not limited to:</t>
  </si>
  <si>
    <t>319-84-6</t>
  </si>
  <si>
    <t>319-85-7</t>
  </si>
  <si>
    <t>58-89-9</t>
  </si>
  <si>
    <t>77-47-4</t>
  </si>
  <si>
    <t>Hexachlorocyclopentadiene</t>
  </si>
  <si>
    <t>67-72-1</t>
  </si>
  <si>
    <t>Hexachloroethane</t>
  </si>
  <si>
    <t>680-31-9</t>
  </si>
  <si>
    <t>Hexamethylphosphoramide</t>
  </si>
  <si>
    <t>822-06-0</t>
  </si>
  <si>
    <t>Hexamethylene-1,6-diisocyanate</t>
  </si>
  <si>
    <t>110-54-3</t>
  </si>
  <si>
    <t>Hexane</t>
  </si>
  <si>
    <t>302-01-2</t>
  </si>
  <si>
    <t>Hydrazine</t>
  </si>
  <si>
    <t>10034-93-2</t>
  </si>
  <si>
    <t>Hydrazine sulfate</t>
  </si>
  <si>
    <t>7647-01-0</t>
  </si>
  <si>
    <t>Hydrochloric acid</t>
  </si>
  <si>
    <t>10035-10-6</t>
  </si>
  <si>
    <t>Hydrogen bromide</t>
  </si>
  <si>
    <t>7664-39-3</t>
  </si>
  <si>
    <t>Hydrogen fluoride</t>
  </si>
  <si>
    <t>7783-06-4</t>
  </si>
  <si>
    <t>Hydrogen sulfide</t>
  </si>
  <si>
    <t>123-31-9</t>
  </si>
  <si>
    <t>Hydroquinone</t>
  </si>
  <si>
    <t>Iodine-131</t>
  </si>
  <si>
    <t>13463-40-6</t>
  </si>
  <si>
    <t>Iron pentacarbonyl</t>
  </si>
  <si>
    <t>78-59-1</t>
  </si>
  <si>
    <t>Isophorone</t>
  </si>
  <si>
    <t>78-79-5</t>
  </si>
  <si>
    <t>Isoprene, except from vegetative emission sources</t>
  </si>
  <si>
    <t>67-63-0</t>
  </si>
  <si>
    <t>Isopropyl alcohol</t>
  </si>
  <si>
    <t>98-82-8</t>
  </si>
  <si>
    <t>80-05-7</t>
  </si>
  <si>
    <t>303-34-4</t>
  </si>
  <si>
    <t>Lasiocarpine</t>
  </si>
  <si>
    <t>7439-92-1</t>
  </si>
  <si>
    <t>Lead and compounds</t>
  </si>
  <si>
    <t>18454-12-1</t>
  </si>
  <si>
    <t>Lead chromate oxide</t>
  </si>
  <si>
    <t>108-31-6</t>
  </si>
  <si>
    <t>Maleic anhydride</t>
  </si>
  <si>
    <t>7439-96-5</t>
  </si>
  <si>
    <t>Manganese and compounds</t>
  </si>
  <si>
    <t>148-82-3</t>
  </si>
  <si>
    <t>Melphalan</t>
  </si>
  <si>
    <t>3223-07-2</t>
  </si>
  <si>
    <t>Melphalan HCl</t>
  </si>
  <si>
    <t>7439-97-6</t>
  </si>
  <si>
    <t>Mercury and compounds</t>
  </si>
  <si>
    <t>627-44-1</t>
  </si>
  <si>
    <t>593-74-8</t>
  </si>
  <si>
    <t>22967-92-6</t>
  </si>
  <si>
    <t>67-56-1</t>
  </si>
  <si>
    <t>Methanol</t>
  </si>
  <si>
    <t>72-43-5</t>
  </si>
  <si>
    <t>Methoxychlor</t>
  </si>
  <si>
    <t>55738-54-0</t>
  </si>
  <si>
    <t>101-14-4</t>
  </si>
  <si>
    <t>4,4'-Methylene bis(2-chloroaniline) (MOCA)</t>
  </si>
  <si>
    <t>101-77-9</t>
  </si>
  <si>
    <t>4,4'-Methylenedianiline (and its dichloride)</t>
  </si>
  <si>
    <t>13552-44-8</t>
  </si>
  <si>
    <t>838-88-0</t>
  </si>
  <si>
    <t>101-61-1</t>
  </si>
  <si>
    <t>4,4'-Methylene bis(N,N'-dimethyl)aniline</t>
  </si>
  <si>
    <t>101-68-8</t>
  </si>
  <si>
    <t>Methylene diphenyl diisocyanate (MDI)</t>
  </si>
  <si>
    <t>60-34-4</t>
  </si>
  <si>
    <t>Methyl hydrazine</t>
  </si>
  <si>
    <t>540-73-8</t>
  </si>
  <si>
    <t>1,2-Dimethylhydrazine</t>
  </si>
  <si>
    <t>74-88-4</t>
  </si>
  <si>
    <t>108-10-1</t>
  </si>
  <si>
    <t>624-83-9</t>
  </si>
  <si>
    <t>Methyl isocyanate</t>
  </si>
  <si>
    <t>75-86-5</t>
  </si>
  <si>
    <t>80-62-6</t>
  </si>
  <si>
    <t>Methyl methacrylate</t>
  </si>
  <si>
    <t>66-27-3</t>
  </si>
  <si>
    <t>129-15-7</t>
  </si>
  <si>
    <t>2-Methyl-1-nitroanthraquinone</t>
  </si>
  <si>
    <t>70-25-7</t>
  </si>
  <si>
    <t>N-Methyl-N-nitro-N-nitrosoguanidine</t>
  </si>
  <si>
    <t>832-69-9</t>
  </si>
  <si>
    <t>2381-21-7</t>
  </si>
  <si>
    <t>109-06-8</t>
  </si>
  <si>
    <t>2-Methylpyridine</t>
  </si>
  <si>
    <t>1634-04-4</t>
  </si>
  <si>
    <t>Methyl tert-butyl ether</t>
  </si>
  <si>
    <t>56-04-2</t>
  </si>
  <si>
    <t>Methylthiouracil</t>
  </si>
  <si>
    <t>90-94-8</t>
  </si>
  <si>
    <t>Michler's ketone</t>
  </si>
  <si>
    <t>Mineral fiber emissions from facilities manufacturing or processing glass, rock, or slag fibers (or other mineral derived fibers) of average diameter 1 micrometer or less.</t>
  </si>
  <si>
    <t>2385-85-5</t>
  </si>
  <si>
    <t>Mirex</t>
  </si>
  <si>
    <t>50-07-7</t>
  </si>
  <si>
    <t>Mitomycin C</t>
  </si>
  <si>
    <t>1313-27-5</t>
  </si>
  <si>
    <t>Molybdenum trioxide</t>
  </si>
  <si>
    <t>315-22-0</t>
  </si>
  <si>
    <t>Monocrotaline</t>
  </si>
  <si>
    <t>91-59-8</t>
  </si>
  <si>
    <t>2-Naphthylamine</t>
  </si>
  <si>
    <t>91-20-3</t>
  </si>
  <si>
    <t>Naphthalene</t>
  </si>
  <si>
    <t>7440-02-0</t>
  </si>
  <si>
    <t>Nickel and compounds</t>
  </si>
  <si>
    <t>1313-99-1</t>
  </si>
  <si>
    <t>Nickel oxide</t>
  </si>
  <si>
    <t>12035-72-2</t>
  </si>
  <si>
    <t>Nickel subsulfide</t>
  </si>
  <si>
    <t>11113-75-0</t>
  </si>
  <si>
    <t>Nickel sulfide</t>
  </si>
  <si>
    <t>373-02-4</t>
  </si>
  <si>
    <t>Nickel acetate</t>
  </si>
  <si>
    <t>3333-67-3</t>
  </si>
  <si>
    <t>Nickel carbonate</t>
  </si>
  <si>
    <t>12607-70-4</t>
  </si>
  <si>
    <t>Nickel carbonate hydroxide</t>
  </si>
  <si>
    <t>13463-39-3</t>
  </si>
  <si>
    <t>Nickel carbonyl</t>
  </si>
  <si>
    <t>7718-54-9</t>
  </si>
  <si>
    <t>Nickel chloride</t>
  </si>
  <si>
    <t>12054-48-7</t>
  </si>
  <si>
    <t>Nickel hydroxide</t>
  </si>
  <si>
    <t>7786-81-4</t>
  </si>
  <si>
    <t>Nickel sulfate</t>
  </si>
  <si>
    <t>10101-97-0</t>
  </si>
  <si>
    <t>Nickel sulfate hexahydrate</t>
  </si>
  <si>
    <t>13478-00-7</t>
  </si>
  <si>
    <t>Nickel nitrate hexahydrate</t>
  </si>
  <si>
    <t>1271-28-9</t>
  </si>
  <si>
    <t>Nickelocene</t>
  </si>
  <si>
    <t>3570-75-0</t>
  </si>
  <si>
    <t>Nifurthiazole</t>
  </si>
  <si>
    <t>7697-37-2</t>
  </si>
  <si>
    <t>Nitric acid</t>
  </si>
  <si>
    <t>139-13-9</t>
  </si>
  <si>
    <t>Nitrilotriacetic acid</t>
  </si>
  <si>
    <t>18662-53-8</t>
  </si>
  <si>
    <t>Nitrilotriacetic acid, trisodium salt monohydrate</t>
  </si>
  <si>
    <t>99-59-2</t>
  </si>
  <si>
    <t>98-95-3</t>
  </si>
  <si>
    <t>Nitrobenzene</t>
  </si>
  <si>
    <t>92-93-3</t>
  </si>
  <si>
    <t>4-Nitrobiphenyl</t>
  </si>
  <si>
    <t>1836-75-5</t>
  </si>
  <si>
    <t>Nitrofen</t>
  </si>
  <si>
    <t>59-87-0</t>
  </si>
  <si>
    <t>Nitrofurazone</t>
  </si>
  <si>
    <t>555-84-0</t>
  </si>
  <si>
    <t>1-[(5-Nitrofurfurylidene)-amino]-2-imidazolidinone</t>
  </si>
  <si>
    <t>531-82-8</t>
  </si>
  <si>
    <t>302-70-5</t>
  </si>
  <si>
    <t>Nitrogen mustard N-oxide</t>
  </si>
  <si>
    <t>100-02-7</t>
  </si>
  <si>
    <t>4-Nitrophenol</t>
  </si>
  <si>
    <t>79-46-9</t>
  </si>
  <si>
    <t>2-Nitropropane</t>
  </si>
  <si>
    <t>924-16-3</t>
  </si>
  <si>
    <t>N-Nitrosodi-n-butylamine</t>
  </si>
  <si>
    <t>1116-54-7</t>
  </si>
  <si>
    <t>N-Nitrosodiethanolamine</t>
  </si>
  <si>
    <t>55-18-5</t>
  </si>
  <si>
    <t>N-Nitrosodiethylamine</t>
  </si>
  <si>
    <t>62-75-9</t>
  </si>
  <si>
    <t>N-Nitrosodimethylamine</t>
  </si>
  <si>
    <t>86-30-6</t>
  </si>
  <si>
    <t>N-Nitrosodiphenylamine</t>
  </si>
  <si>
    <t>156-10-5</t>
  </si>
  <si>
    <t>p-Nitrosodiphenylamine</t>
  </si>
  <si>
    <t>621-64-7</t>
  </si>
  <si>
    <t>10595-95-6</t>
  </si>
  <si>
    <t>N-Nitrosomethylethylamine</t>
  </si>
  <si>
    <t>759-73-9</t>
  </si>
  <si>
    <t>N-Nitroso-N-ethylurea</t>
  </si>
  <si>
    <t>615-53-2</t>
  </si>
  <si>
    <t>N-Nitroso-N-methylurethane</t>
  </si>
  <si>
    <t>684-93-5</t>
  </si>
  <si>
    <t>N-Nitroso-N-methylurea</t>
  </si>
  <si>
    <t>59-89-2</t>
  </si>
  <si>
    <t>N-Nitrosomorpholine</t>
  </si>
  <si>
    <t>16543-55-8</t>
  </si>
  <si>
    <t>N-Nitrosonornicotine</t>
  </si>
  <si>
    <t>100-75-4</t>
  </si>
  <si>
    <t>N-Nitrosopiperidine</t>
  </si>
  <si>
    <t>930-55-2</t>
  </si>
  <si>
    <t>N-Nitrosopyrrolidine</t>
  </si>
  <si>
    <t>39765-80-5</t>
  </si>
  <si>
    <t>104-40-5</t>
  </si>
  <si>
    <t>8014-95-7</t>
  </si>
  <si>
    <t>Oleum (fuming sulfuric acid)</t>
  </si>
  <si>
    <t>56-38-2</t>
  </si>
  <si>
    <t>Parathion</t>
  </si>
  <si>
    <t>87-86-5</t>
  </si>
  <si>
    <t>Pentachlorophenol</t>
  </si>
  <si>
    <t>32534-81-9</t>
  </si>
  <si>
    <t>Pentabromodiphenyl ether</t>
  </si>
  <si>
    <t>82-68-8</t>
  </si>
  <si>
    <t>79-21-0</t>
  </si>
  <si>
    <t>Peracetic acid</t>
  </si>
  <si>
    <t>335-67-1</t>
  </si>
  <si>
    <t>Perfluorooctanoic acid (PFOA)</t>
  </si>
  <si>
    <t>1763-23-1</t>
  </si>
  <si>
    <t>Perfluorooctanesulfonic acid (PFOS)</t>
  </si>
  <si>
    <t>62-44-2</t>
  </si>
  <si>
    <t>Phenacetin</t>
  </si>
  <si>
    <t>94-78-0</t>
  </si>
  <si>
    <t>Phenazopyridine</t>
  </si>
  <si>
    <t>136-40-3</t>
  </si>
  <si>
    <t>Phenazopyridine hydrochloride</t>
  </si>
  <si>
    <t>3546-10-9</t>
  </si>
  <si>
    <t>Phenesterin</t>
  </si>
  <si>
    <t>50-06-6</t>
  </si>
  <si>
    <t>Phenobarbital</t>
  </si>
  <si>
    <t>108-95-2</t>
  </si>
  <si>
    <t>Phenol</t>
  </si>
  <si>
    <t>59-96-1</t>
  </si>
  <si>
    <t>Phenoxybenzamine</t>
  </si>
  <si>
    <t>63-92-3</t>
  </si>
  <si>
    <t>Phenoxybenzamine hydrochloride</t>
  </si>
  <si>
    <t>106-50-3</t>
  </si>
  <si>
    <t>p-Phenylenediamine</t>
  </si>
  <si>
    <t>132-27-4</t>
  </si>
  <si>
    <t>o-Phenylphenate, sodium</t>
  </si>
  <si>
    <t>90-43-7</t>
  </si>
  <si>
    <t>75-44-5</t>
  </si>
  <si>
    <t>Phosgene</t>
  </si>
  <si>
    <t>7803-51-2</t>
  </si>
  <si>
    <t>Phosphine</t>
  </si>
  <si>
    <t>7664-38-2</t>
  </si>
  <si>
    <t>Phosphoric acid</t>
  </si>
  <si>
    <t>10025-87-3</t>
  </si>
  <si>
    <t>Phosphorus oxychloride</t>
  </si>
  <si>
    <t>10026-13-8</t>
  </si>
  <si>
    <t>Phosphorus pentachloride</t>
  </si>
  <si>
    <t>1314-56-3</t>
  </si>
  <si>
    <t>Phosphorus pentoxide</t>
  </si>
  <si>
    <t>7719-12-2</t>
  </si>
  <si>
    <t>Phosphorus trichloride</t>
  </si>
  <si>
    <t>12185-10-3</t>
  </si>
  <si>
    <t>Phosphorus, white</t>
  </si>
  <si>
    <t>85-44-9</t>
  </si>
  <si>
    <t>Phthalic anhydride</t>
  </si>
  <si>
    <t>Polybrominated diphenyl ethers (PBDEs)</t>
  </si>
  <si>
    <t>5436-43-1</t>
  </si>
  <si>
    <t>60348-60-9</t>
  </si>
  <si>
    <t>189084-64-8</t>
  </si>
  <si>
    <t>68631-49-2</t>
  </si>
  <si>
    <t>PBDE-153 [2,2',4,4',5,5'-hexabromodiphenyl ether]</t>
  </si>
  <si>
    <t>1163-19-5</t>
  </si>
  <si>
    <t>1336-36-3</t>
  </si>
  <si>
    <t>Polychlorinated biphenyls (PCBs)</t>
  </si>
  <si>
    <t>34883-43-7</t>
  </si>
  <si>
    <t>PCB-8 [2,4'-dichlorobiphenyl]</t>
  </si>
  <si>
    <t>37680-65-2</t>
  </si>
  <si>
    <t>PCB 18 [2,2',5-trichlorobiphenyl]</t>
  </si>
  <si>
    <t>7012-37-5</t>
  </si>
  <si>
    <t>41464-39-5</t>
  </si>
  <si>
    <t>PCB-44 [2,2',3,5'-tetrachlorobiphenyl]</t>
  </si>
  <si>
    <t>35693-99-3</t>
  </si>
  <si>
    <t>32598-10-0</t>
  </si>
  <si>
    <t>PCB-66 [2,3',4,4'-tetrachlorobiphenyl]</t>
  </si>
  <si>
    <t>32598-13-3</t>
  </si>
  <si>
    <t>PCB 77 [3,3',4,4'-tetrachlorobiphenyl]</t>
  </si>
  <si>
    <t>70362-50-4</t>
  </si>
  <si>
    <t>PCB 81 [3,4,4',5-tetrachlorobiphenyl]</t>
  </si>
  <si>
    <t>37680-73-2</t>
  </si>
  <si>
    <t>32598-14-4</t>
  </si>
  <si>
    <t>PCB 105 [2,3,3',4,4'-pentachlorobiphenyl]</t>
  </si>
  <si>
    <t>74472-37-0</t>
  </si>
  <si>
    <t>PCB 114 [2,3,4,4',5-pentachlorobiphenyl]</t>
  </si>
  <si>
    <t>31508-00-6</t>
  </si>
  <si>
    <t>PCB 118 [2,3',4,4',5-pentachlorobiphenyl]</t>
  </si>
  <si>
    <t>65510-44-3</t>
  </si>
  <si>
    <t>PCB 123 [2,3',4,4',5'-pentachlorobiphenyl]</t>
  </si>
  <si>
    <t>57465-28-8</t>
  </si>
  <si>
    <t>PCB 126 [3,3',4,4',5-pentachlorobiphenyl]</t>
  </si>
  <si>
    <t>38380-07-3</t>
  </si>
  <si>
    <t>PCB-128 [2,2',3,3',4,4'-hexachlorobiphenyl]</t>
  </si>
  <si>
    <t>35065-28-2</t>
  </si>
  <si>
    <t>35065-27-1</t>
  </si>
  <si>
    <t>38380-08-4</t>
  </si>
  <si>
    <t>PCB 156 [2,3,3',4,4',5-hexachlorobiphenyl]</t>
  </si>
  <si>
    <t>69782-90-7</t>
  </si>
  <si>
    <t>PCB 157 [2,3,3',4,4',5'-hexachlorobiphenyl]</t>
  </si>
  <si>
    <t>52663-72-6</t>
  </si>
  <si>
    <t>PCB 167 [2,3',4,4',5,5'-hexachlorobiphenyl]</t>
  </si>
  <si>
    <t>32774-16-6</t>
  </si>
  <si>
    <t>PCB 169 [3,3',4,4',5,5'-hexachlorobiphenyl]</t>
  </si>
  <si>
    <t>35065-30-6</t>
  </si>
  <si>
    <t>PCB-170 [2,2',3,3',4,4',5-heptachlorobiphenyl]</t>
  </si>
  <si>
    <t>35065-29-3</t>
  </si>
  <si>
    <t>52663-68-0</t>
  </si>
  <si>
    <t>PCB-187 [2,2',3,4',5,5',6-heptachlorobiphenyl]</t>
  </si>
  <si>
    <t>39635-31-9</t>
  </si>
  <si>
    <t>PCB 189 [2,3,3',4,4',5,5'-heptachlorobiphenyl]</t>
  </si>
  <si>
    <t>52663-78-2</t>
  </si>
  <si>
    <t>PCB-195 [2,2',3,3',4,4',5,6-octachlorobiphenyl]</t>
  </si>
  <si>
    <t>40186-72-9</t>
  </si>
  <si>
    <t>PCB-206 [2,2',3,3',4,4',5,5',6-nonachlorobiphenyl]</t>
  </si>
  <si>
    <t>2051-24-3</t>
  </si>
  <si>
    <t>1746-01-6</t>
  </si>
  <si>
    <t>2,3,7,8-Tetrachlorodibenzo-p-dioxin (TCDD)</t>
  </si>
  <si>
    <t>40321-76-4</t>
  </si>
  <si>
    <t>1,2,3,7,8-Pentachlorodibenzo-p-dioxin (PeCDD)</t>
  </si>
  <si>
    <t>39227-28-6</t>
  </si>
  <si>
    <t>1,2,3,4,7,8-Hexachlorodibenzo-p-dioxin (HxCDD)</t>
  </si>
  <si>
    <t>57653-85-7</t>
  </si>
  <si>
    <t>1,2,3,6,7,8-Hexachlorodibenzo-p-dioxin (HxCDD)</t>
  </si>
  <si>
    <t>19408-74-3</t>
  </si>
  <si>
    <t>1,2,3,7,8,9-Hexachlorodibenzo-p-dioxin (HxCDD)</t>
  </si>
  <si>
    <t>35822-46-9</t>
  </si>
  <si>
    <t>1,2,3,4,6,7,8-Heptachlorodibenzo-p-dioxin (HpCDD)</t>
  </si>
  <si>
    <t>3268-87-9</t>
  </si>
  <si>
    <t>Octachlorodibenzo-p-dioxin (OCDD)</t>
  </si>
  <si>
    <t>51207-31-9</t>
  </si>
  <si>
    <t>2,3,7,8-Tetrachlorodibenzofuran (TcDF)</t>
  </si>
  <si>
    <t>57117-41-6</t>
  </si>
  <si>
    <t>1,2,3,7,8-Pentachlorodibenzofuran (PeCDF)</t>
  </si>
  <si>
    <t>57117-31-4</t>
  </si>
  <si>
    <t>2,3,4,7,8-Pentachlorodibenzofuran (PeCDF)</t>
  </si>
  <si>
    <t>70648-26-9</t>
  </si>
  <si>
    <t>1,2,3,4,7,8-Hexachlorodibenzofuran (HxCDF)</t>
  </si>
  <si>
    <t>57117-44-9</t>
  </si>
  <si>
    <t>1,2,3,6,7,8-Hexachlorodibenzofuran (HxCDF)</t>
  </si>
  <si>
    <t>72918-21-9</t>
  </si>
  <si>
    <t>1,2,3,7,8,9-Hexachlorodibenzofuran (HxCDF)</t>
  </si>
  <si>
    <t>60851-34-5</t>
  </si>
  <si>
    <t>67562-39-4</t>
  </si>
  <si>
    <t>1,2,3,4,6,7,8-Heptachlorodibenzofuran (HpCDF)</t>
  </si>
  <si>
    <t>55673-89-7</t>
  </si>
  <si>
    <t>1,2,3,4,7,8,9-Heptachlorodibenzofuran (HpCDF)</t>
  </si>
  <si>
    <t>39001-02-0</t>
  </si>
  <si>
    <t>Octachlorodibenzofuran (OCDF)</t>
  </si>
  <si>
    <t>83-32-9</t>
  </si>
  <si>
    <t>Acenaphthene</t>
  </si>
  <si>
    <t>208-96-8</t>
  </si>
  <si>
    <t>Acenaphthylene</t>
  </si>
  <si>
    <t>120-12-7</t>
  </si>
  <si>
    <t>Anthracene</t>
  </si>
  <si>
    <t>191-26-4</t>
  </si>
  <si>
    <t>Anthanthrene</t>
  </si>
  <si>
    <t>56-55-3</t>
  </si>
  <si>
    <t>Benz[a]anthracene</t>
  </si>
  <si>
    <t>50-32-8</t>
  </si>
  <si>
    <t>Benzo[a]pyrene</t>
  </si>
  <si>
    <t>205-99-2</t>
  </si>
  <si>
    <t>Benzo[b]fluoranthene</t>
  </si>
  <si>
    <t>205-12-9</t>
  </si>
  <si>
    <t>Benzo[c]fluorene</t>
  </si>
  <si>
    <t>192-97-2</t>
  </si>
  <si>
    <t>Benzo[e]pyrene</t>
  </si>
  <si>
    <t>191-24-2</t>
  </si>
  <si>
    <t>Benzo[g,h,i]perylene</t>
  </si>
  <si>
    <t>205-82-3</t>
  </si>
  <si>
    <t>Benzo[j]fluoranthene</t>
  </si>
  <si>
    <t>207-08-9</t>
  </si>
  <si>
    <t>Benzo[k]fluoranthene</t>
  </si>
  <si>
    <t>86-74-8</t>
  </si>
  <si>
    <t>Carbazole</t>
  </si>
  <si>
    <t>218-01-9</t>
  </si>
  <si>
    <t>Chrysene</t>
  </si>
  <si>
    <t>27208-37-3</t>
  </si>
  <si>
    <t>Cyclopenta[c,d]pyrene</t>
  </si>
  <si>
    <t>226-36-8</t>
  </si>
  <si>
    <t>Dibenz[a,h]acridine</t>
  </si>
  <si>
    <t>224-42-0</t>
  </si>
  <si>
    <t>Dibenz[a,j]acridine</t>
  </si>
  <si>
    <t>194-59-2</t>
  </si>
  <si>
    <t>7H-Dibenzo[c,g]carbazole</t>
  </si>
  <si>
    <t>53-70-3</t>
  </si>
  <si>
    <t>Dibenz[a,h]anthracene</t>
  </si>
  <si>
    <t>5385-75-1</t>
  </si>
  <si>
    <t>Dibenzo[a,e]fluoranthene</t>
  </si>
  <si>
    <t>192-65-4</t>
  </si>
  <si>
    <t>Dibenzo[a,e]pyrene</t>
  </si>
  <si>
    <t>189-64-0</t>
  </si>
  <si>
    <t>Dibenzo[a,h]pyrene</t>
  </si>
  <si>
    <t>189-55-9</t>
  </si>
  <si>
    <t>Dibenzo[a,i]pyrene</t>
  </si>
  <si>
    <t>191-30-0</t>
  </si>
  <si>
    <t>Dibenzo[a,l]pyrene</t>
  </si>
  <si>
    <t>206-44-0</t>
  </si>
  <si>
    <t>Fluoranthene</t>
  </si>
  <si>
    <t>86-73-7</t>
  </si>
  <si>
    <t>Fluorene</t>
  </si>
  <si>
    <t>193-39-5</t>
  </si>
  <si>
    <t>Indeno[1,2,3-cd]pyrene</t>
  </si>
  <si>
    <t>91-57-6</t>
  </si>
  <si>
    <t>2-Methyl naphthalene</t>
  </si>
  <si>
    <t>198-55-0</t>
  </si>
  <si>
    <t>Perylene</t>
  </si>
  <si>
    <t>85-01-8</t>
  </si>
  <si>
    <t>Phenanthrene</t>
  </si>
  <si>
    <t>129-00-0</t>
  </si>
  <si>
    <t>Pyrene</t>
  </si>
  <si>
    <t>53-96-3</t>
  </si>
  <si>
    <t>2-Acetylaminofluorene</t>
  </si>
  <si>
    <t>117-79-3</t>
  </si>
  <si>
    <t>2-Aminoanthraquinone</t>
  </si>
  <si>
    <t>63-25-2</t>
  </si>
  <si>
    <t>Carbaryl</t>
  </si>
  <si>
    <t>57-97-6</t>
  </si>
  <si>
    <t>7,12-Dimethylbenz[a]anthracene</t>
  </si>
  <si>
    <t>42397-64-8</t>
  </si>
  <si>
    <t>1,6-Dinitropyrene</t>
  </si>
  <si>
    <t>42397-65-9</t>
  </si>
  <si>
    <t>1,8-Dinitropyrene</t>
  </si>
  <si>
    <t>56-49-5</t>
  </si>
  <si>
    <t>3-Methylcholanthrene</t>
  </si>
  <si>
    <t>3697-24-3</t>
  </si>
  <si>
    <t>5-Methylchrysene</t>
  </si>
  <si>
    <t>602-87-9</t>
  </si>
  <si>
    <t>5-Nitroacenaphthene</t>
  </si>
  <si>
    <t>7496-02-8</t>
  </si>
  <si>
    <t>6-Nitrochrysene</t>
  </si>
  <si>
    <t>607-57-8</t>
  </si>
  <si>
    <t>2-Nitrofluorene</t>
  </si>
  <si>
    <t>5522-43-0</t>
  </si>
  <si>
    <t>1-Nitropyrene</t>
  </si>
  <si>
    <t>57835-92-4</t>
  </si>
  <si>
    <t>4-Nitropyrene</t>
  </si>
  <si>
    <t>3564-09-8</t>
  </si>
  <si>
    <t>Ponceau 3R</t>
  </si>
  <si>
    <t>3761-53-3</t>
  </si>
  <si>
    <t>Ponceau MX</t>
  </si>
  <si>
    <t>7758-01-2</t>
  </si>
  <si>
    <t>Potassium bromate</t>
  </si>
  <si>
    <t>671-16-9</t>
  </si>
  <si>
    <t>Procarbazine</t>
  </si>
  <si>
    <t>366-70-1</t>
  </si>
  <si>
    <t>Procarbazine hydrochloride</t>
  </si>
  <si>
    <t>1120-71-4</t>
  </si>
  <si>
    <t>1,3-Propane sultone</t>
  </si>
  <si>
    <t>57-57-8</t>
  </si>
  <si>
    <t>beta-Propiolactone</t>
  </si>
  <si>
    <t>123-38-6</t>
  </si>
  <si>
    <t>Propionaldehyde</t>
  </si>
  <si>
    <t>114-26-1</t>
  </si>
  <si>
    <t>Propoxur (Baygon)</t>
  </si>
  <si>
    <t>115-07-1</t>
  </si>
  <si>
    <t>Propylene</t>
  </si>
  <si>
    <t>6423-43-4</t>
  </si>
  <si>
    <t>Propylene glycol dinitrate</t>
  </si>
  <si>
    <t>107-98-2</t>
  </si>
  <si>
    <t>Propylene glycol monomethyl ether</t>
  </si>
  <si>
    <t>108-65-6</t>
  </si>
  <si>
    <t>Propylene glycol monomethyl ether acetate</t>
  </si>
  <si>
    <t>75-56-9</t>
  </si>
  <si>
    <t>Propylene oxide</t>
  </si>
  <si>
    <t>75-55-8</t>
  </si>
  <si>
    <t>51-52-5</t>
  </si>
  <si>
    <t>Propylthiouracil</t>
  </si>
  <si>
    <t>110-86-1</t>
  </si>
  <si>
    <t>Pyridine</t>
  </si>
  <si>
    <t>91-22-5</t>
  </si>
  <si>
    <t>Quinoline</t>
  </si>
  <si>
    <t>106-51-4</t>
  </si>
  <si>
    <t>Quinone</t>
  </si>
  <si>
    <t>Radon and its decay products</t>
  </si>
  <si>
    <t>50-55-5</t>
  </si>
  <si>
    <t>Rockwool</t>
  </si>
  <si>
    <t>94-59-7</t>
  </si>
  <si>
    <t>Safrole</t>
  </si>
  <si>
    <t>7783-07-5</t>
  </si>
  <si>
    <t>Selenide, hydrogen</t>
  </si>
  <si>
    <t>7782-49-2</t>
  </si>
  <si>
    <t>Selenium and compounds</t>
  </si>
  <si>
    <t>7446-34-6</t>
  </si>
  <si>
    <t>Selenium sulfide</t>
  </si>
  <si>
    <t>7631-86-9</t>
  </si>
  <si>
    <t>Silica, crystalline (respirable)</t>
  </si>
  <si>
    <t>7440-22-4</t>
  </si>
  <si>
    <t>Silver and compounds</t>
  </si>
  <si>
    <t>Slagwool</t>
  </si>
  <si>
    <t>1310-73-2</t>
  </si>
  <si>
    <t>Sodium hydroxide</t>
  </si>
  <si>
    <t>10048-13-2</t>
  </si>
  <si>
    <t>Sterigmatocystin</t>
  </si>
  <si>
    <t>18883-66-4</t>
  </si>
  <si>
    <t>Streptozotocin</t>
  </si>
  <si>
    <t>100-42-5</t>
  </si>
  <si>
    <t>Styrene</t>
  </si>
  <si>
    <t>96-09-3</t>
  </si>
  <si>
    <t>Styrene oxide</t>
  </si>
  <si>
    <t>95-06-7</t>
  </si>
  <si>
    <t>Sulfallate</t>
  </si>
  <si>
    <t>7664-93-9</t>
  </si>
  <si>
    <t>Sulfuric acid</t>
  </si>
  <si>
    <t>505-60-2</t>
  </si>
  <si>
    <t>Sulfur mustard</t>
  </si>
  <si>
    <t>Sulfur trioxide</t>
  </si>
  <si>
    <t>Talc containing asbestiform fibers</t>
  </si>
  <si>
    <t>100-21-0</t>
  </si>
  <si>
    <t>Terephthalic acid</t>
  </si>
  <si>
    <t>40088-47-9</t>
  </si>
  <si>
    <t>Tetrabromodiphenyl ether</t>
  </si>
  <si>
    <t>630-20-6</t>
  </si>
  <si>
    <t>1,1,1,2-Tetrachloroethane</t>
  </si>
  <si>
    <t>79-34-5</t>
  </si>
  <si>
    <t>1,1,2,2-Tetrachloroethane</t>
  </si>
  <si>
    <t>127-18-4</t>
  </si>
  <si>
    <t>58-90-2</t>
  </si>
  <si>
    <t>2,3,4,6-Tetrachlorophenol</t>
  </si>
  <si>
    <t>811-97-2</t>
  </si>
  <si>
    <t>1,1,1,2-Tetrafluoroethane</t>
  </si>
  <si>
    <t>7440-28-0</t>
  </si>
  <si>
    <t>Thallium and compounds</t>
  </si>
  <si>
    <t>62-55-5</t>
  </si>
  <si>
    <t>Thioacetamide</t>
  </si>
  <si>
    <t>139-65-1</t>
  </si>
  <si>
    <t>62-56-6</t>
  </si>
  <si>
    <t>Thiourea</t>
  </si>
  <si>
    <t>7550-45-0</t>
  </si>
  <si>
    <t>Titanium tetrachloride</t>
  </si>
  <si>
    <t>108-88-3</t>
  </si>
  <si>
    <t>Toluene</t>
  </si>
  <si>
    <t>26471-62-5</t>
  </si>
  <si>
    <t>Toluene diisocyanates (2,4- and 2,6-)</t>
  </si>
  <si>
    <t>584-84-9</t>
  </si>
  <si>
    <t>Toluene-2,4-diisocyanate</t>
  </si>
  <si>
    <t>91-08-7</t>
  </si>
  <si>
    <t>Toluene-2,6-diisocyanate</t>
  </si>
  <si>
    <t>95-53-4</t>
  </si>
  <si>
    <t>o-Toluidine</t>
  </si>
  <si>
    <t>636-21-5</t>
  </si>
  <si>
    <t>o-Toluidine hydrochloride</t>
  </si>
  <si>
    <t>41903-57-5</t>
  </si>
  <si>
    <t>36088-22-9</t>
  </si>
  <si>
    <t>34465-46-8</t>
  </si>
  <si>
    <t>37871-00-4</t>
  </si>
  <si>
    <t>55722-27-5</t>
  </si>
  <si>
    <t>30402-15-4</t>
  </si>
  <si>
    <t>55684-94-1</t>
  </si>
  <si>
    <t>38998-75-3</t>
  </si>
  <si>
    <t>8001-35-2</t>
  </si>
  <si>
    <t>126-73-8</t>
  </si>
  <si>
    <t>Tributyl phosphate</t>
  </si>
  <si>
    <t>120-82-1</t>
  </si>
  <si>
    <t>1,2,4-Trichlorobenzene</t>
  </si>
  <si>
    <t>71-55-6</t>
  </si>
  <si>
    <t>79-00-5</t>
  </si>
  <si>
    <t>79-01-6</t>
  </si>
  <si>
    <t>75-69-4</t>
  </si>
  <si>
    <t>Trichlorofluoromethane (Freon 11)</t>
  </si>
  <si>
    <t>95-95-4</t>
  </si>
  <si>
    <t>2,4,5-Trichlorophenol</t>
  </si>
  <si>
    <t>88-06-2</t>
  </si>
  <si>
    <t>2,4,6-Trichlorophenol</t>
  </si>
  <si>
    <t>96-18-4</t>
  </si>
  <si>
    <t>1,2,3-Trichloropropane</t>
  </si>
  <si>
    <t>78-40-0</t>
  </si>
  <si>
    <t>121-44-8</t>
  </si>
  <si>
    <t>Triethylamine</t>
  </si>
  <si>
    <t>112-49-2</t>
  </si>
  <si>
    <t>Triethylene glycol dimethyl ether</t>
  </si>
  <si>
    <t>512-56-1</t>
  </si>
  <si>
    <t>Trimethyl phosphate</t>
  </si>
  <si>
    <t>78-30-8</t>
  </si>
  <si>
    <t>115-86-6</t>
  </si>
  <si>
    <t>101-02-0</t>
  </si>
  <si>
    <t>1582-09-8</t>
  </si>
  <si>
    <t>Trifluralin</t>
  </si>
  <si>
    <t>526-73-8</t>
  </si>
  <si>
    <t>1,2,3-Trimethylbenzene</t>
  </si>
  <si>
    <t>95-63-6</t>
  </si>
  <si>
    <t>1,2,4-Trimethylbenzene</t>
  </si>
  <si>
    <t>108-67-8</t>
  </si>
  <si>
    <t>1,3,5-Trimethylbenzene</t>
  </si>
  <si>
    <t>540-84-1</t>
  </si>
  <si>
    <t>2,2,4-Trimethylpentane</t>
  </si>
  <si>
    <t>62450-06-0</t>
  </si>
  <si>
    <t>Tryptophan-P-1</t>
  </si>
  <si>
    <t>62450-07-1</t>
  </si>
  <si>
    <t>Tryptophan-P-2</t>
  </si>
  <si>
    <t>51-79-6</t>
  </si>
  <si>
    <t>7440-62-2</t>
  </si>
  <si>
    <t>Vanadium (fume or dust)</t>
  </si>
  <si>
    <t>1314-62-1</t>
  </si>
  <si>
    <t>Vanadium pentoxide</t>
  </si>
  <si>
    <t>108-05-4</t>
  </si>
  <si>
    <t>Vinyl acetate</t>
  </si>
  <si>
    <t>593-60-2</t>
  </si>
  <si>
    <t>Vinyl bromide</t>
  </si>
  <si>
    <t>75-01-4</t>
  </si>
  <si>
    <t>Vinyl chloride</t>
  </si>
  <si>
    <t>100-40-3</t>
  </si>
  <si>
    <t>4-Vinylcyclohexene</t>
  </si>
  <si>
    <t>75-02-5</t>
  </si>
  <si>
    <t>Vinyl fluoride</t>
  </si>
  <si>
    <t>75-35-4</t>
  </si>
  <si>
    <t>Vinylidene chloride</t>
  </si>
  <si>
    <t>1330-20-7</t>
  </si>
  <si>
    <t>Xylene (mixture), including m-xylene, o-xylene, p-xylene</t>
  </si>
  <si>
    <t>108-38-3</t>
  </si>
  <si>
    <t>95-47-6</t>
  </si>
  <si>
    <t>106-42-3</t>
  </si>
  <si>
    <t>7440-66-6</t>
  </si>
  <si>
    <t>Zinc and compounds</t>
  </si>
  <si>
    <t>1314-13-2</t>
  </si>
  <si>
    <t>Zinc oxide</t>
  </si>
  <si>
    <t>Emission Unit or Activity Description</t>
  </si>
  <si>
    <t>Manufacturer</t>
  </si>
  <si>
    <t>Emissions Unit/Product Information</t>
  </si>
  <si>
    <t>Pollutant Information</t>
  </si>
  <si>
    <t>Material Usage</t>
  </si>
  <si>
    <t>Material Waste</t>
  </si>
  <si>
    <t>Stack or Fugitive ID</t>
  </si>
  <si>
    <t>Stack/Fugitive
Information</t>
  </si>
  <si>
    <t>Reference/Notes</t>
  </si>
  <si>
    <t>Units</t>
  </si>
  <si>
    <t>Mineral fibers (fine mineral fibers which are man-made, and are airborne particles of a respirable size greater than 5 microns in length, less than or equal to 3.5 microns in diameter, with a length to diameter ratio of 3:1)</t>
  </si>
  <si>
    <t>Nickel compounds, insoluble</t>
  </si>
  <si>
    <t>Nickel compounds, soluble</t>
  </si>
  <si>
    <t>Perfluorinated compounds (PFCs)</t>
  </si>
  <si>
    <t>Phosphorus and compounds</t>
  </si>
  <si>
    <t>Phthalates</t>
  </si>
  <si>
    <t>Polychlorinated biphenyls (PCBs) TEQ</t>
  </si>
  <si>
    <t>Polychlorinated dibenzo-p-dioxins (PCDDs) &amp; dibenzofurans (PCDFs) TEQ</t>
  </si>
  <si>
    <t>Polycyclic aromatic hydrocarbons (PAHs)</t>
  </si>
  <si>
    <t>Polycyclic aromatic hydrocarbon derivatives [PAH-Derivatives]</t>
  </si>
  <si>
    <t>Chemical Name</t>
  </si>
  <si>
    <t>Control Efficiency</t>
  </si>
  <si>
    <t>Percent Composition</t>
  </si>
  <si>
    <t>Material Name</t>
  </si>
  <si>
    <t>m-Cresol</t>
  </si>
  <si>
    <t>o-Cresol</t>
  </si>
  <si>
    <t>p-Cresol</t>
  </si>
  <si>
    <t>Diethylmercury</t>
  </si>
  <si>
    <t>Dimethylmercury</t>
  </si>
  <si>
    <t>Methylmercury</t>
  </si>
  <si>
    <t>1-Methylphenanthrene</t>
  </si>
  <si>
    <t>1-Methylpyrene</t>
  </si>
  <si>
    <t>trans-Nonachlor</t>
  </si>
  <si>
    <t>2-Phenylphenol</t>
  </si>
  <si>
    <t>PCB-28 [2,4,4'-trichlorobiphenyl]</t>
  </si>
  <si>
    <t>PCB-52 [2,2',5,5'-tetrachlorobiphenyl]</t>
  </si>
  <si>
    <t>PCB-101 [2,2',4,5,5'-pentachlorobiphenyl]</t>
  </si>
  <si>
    <t>PCB-138 [2,2',3,4,4',5'-hexachlorobiphenyl]</t>
  </si>
  <si>
    <t>PCB-153 [2,2',4,4',5,5'-hexachlorobiphenyl]</t>
  </si>
  <si>
    <t>PCB-180 [2,2',3,4,4',5,5'-heptachlorobiphenyl]</t>
  </si>
  <si>
    <t>2,3,4,6,7,8-Hexachlorodibenzofuran (HxCDF)</t>
  </si>
  <si>
    <t>Reserpine</t>
  </si>
  <si>
    <t>Triorthocresyl phosphate</t>
  </si>
  <si>
    <t>Triphenyl phosphate</t>
  </si>
  <si>
    <t>Triphenyl phosphite</t>
  </si>
  <si>
    <t>m-Xylene</t>
  </si>
  <si>
    <t>o-Xylene</t>
  </si>
  <si>
    <t>p-Xylene</t>
  </si>
  <si>
    <t>Widget Waste RCO</t>
  </si>
  <si>
    <t>Point</t>
  </si>
  <si>
    <t>ST-1</t>
  </si>
  <si>
    <t>tons</t>
  </si>
  <si>
    <t>Input Material X</t>
  </si>
  <si>
    <t>lb/ton</t>
  </si>
  <si>
    <t>The control efficiency does not apply to this pollutant</t>
  </si>
  <si>
    <t>Widget Paint-A</t>
  </si>
  <si>
    <t>Widget Paint Co.</t>
  </si>
  <si>
    <t>ST-4</t>
  </si>
  <si>
    <t xml:space="preserve">               INSERT ROWS ABOVE THIS LINE                    INSERT ROWS ABOVE THIS LINE                    INSERT ROWS ABOVE THIS LINE                 INSERT ROWS ABOVE THIS LINE</t>
  </si>
  <si>
    <t>Toxics Emissions Unit ID</t>
  </si>
  <si>
    <t>TEU-1</t>
  </si>
  <si>
    <t>Rev</t>
  </si>
  <si>
    <t>Author</t>
  </si>
  <si>
    <t>Comments</t>
  </si>
  <si>
    <t>J.Giska</t>
  </si>
  <si>
    <t>Initial draft</t>
  </si>
  <si>
    <t>J.Giska &amp; J.Westersund</t>
  </si>
  <si>
    <t>Adjusted EF and MB calculation tabs to have individual rows for pollutants.
Added control efficiency cells for each individual pollutant.
Removed stack parameters.</t>
  </si>
  <si>
    <t>J.Giska, J.Inahara, and PW</t>
  </si>
  <si>
    <t>Added chronic and acute activity levels and emissions unit ID column.
Added DEQ Sequence ID.</t>
  </si>
  <si>
    <t>DEQ Sequence ID</t>
  </si>
  <si>
    <t>Toxic Emissions
Unit ID</t>
  </si>
  <si>
    <t>Updated Emissions Unit to "Toxic Emissions Units."
Added conditional formatting for DEQ Sequence ID.
Moved EF reference to cell adjacent to EF value cell.
For efficiency values changed unit to "decimal fraction".
Asdgfdsg</t>
  </si>
  <si>
    <t>Total Daily Emissions - Acute [lb/day]</t>
  </si>
  <si>
    <t>Annual - Chronic [units/year]</t>
  </si>
  <si>
    <t>Annual - Chronic [lb/year]</t>
  </si>
  <si>
    <t>Includes Transfer Efficiency (72%) and Filter Removal Efficiency (99%)</t>
  </si>
  <si>
    <t xml:space="preserve">Requested PTE </t>
  </si>
  <si>
    <t xml:space="preserve">Requested
PTE </t>
  </si>
  <si>
    <t>Requested
PTE</t>
  </si>
  <si>
    <t>Please save this file to your own computer before filling out this reporting form.</t>
  </si>
  <si>
    <t>Worksheet 1</t>
  </si>
  <si>
    <t xml:space="preserve">Facility Information </t>
  </si>
  <si>
    <t xml:space="preserve">Record facility name and address, contact person, source number, and number of employees in the boxes. </t>
  </si>
  <si>
    <t>Worksheet 2</t>
  </si>
  <si>
    <t>Worksheet 3</t>
  </si>
  <si>
    <t>Worksheet 4</t>
  </si>
  <si>
    <t>1. Current Permit and Permit Review Report</t>
  </si>
  <si>
    <t>2. Emission Detail Sheets</t>
  </si>
  <si>
    <t>3. Safety Data Sheets, Certified Product Data Sheets, Environmental Data Sheets, or any lab data for each material used.</t>
  </si>
  <si>
    <t>Worksheet 1: Facility Information</t>
  </si>
  <si>
    <t>E</t>
  </si>
  <si>
    <t>=</t>
  </si>
  <si>
    <t>P</t>
  </si>
  <si>
    <t>EF</t>
  </si>
  <si>
    <t>CE</t>
  </si>
  <si>
    <t>Note:</t>
  </si>
  <si>
    <t>C</t>
  </si>
  <si>
    <t>K</t>
  </si>
  <si>
    <t>Percent weight air toxic pollutant concentration expressed as a decimal</t>
  </si>
  <si>
    <t>X</t>
  </si>
  <si>
    <t>Subscript X represents a specific material</t>
  </si>
  <si>
    <t>W</t>
  </si>
  <si>
    <t xml:space="preserve">All DEQ and Lane Regional Air Protection Agency permitted facilities, or facilities applying for Air Quality permits, will need to complete and submit this form as the first step in the Cleaner Air Oregon Air Toxics Program.  </t>
  </si>
  <si>
    <t>Please fill out the following worksheets to complete an air toxic emissions inventory for your facility:</t>
  </si>
  <si>
    <t>Toxics Emissions
Unit ID</t>
  </si>
  <si>
    <t>TEU-Booth</t>
  </si>
  <si>
    <t>Widget Paint-B</t>
  </si>
  <si>
    <t>Emission Units &amp; Activities</t>
  </si>
  <si>
    <t>Worksheet 5</t>
  </si>
  <si>
    <t>Pollutant Emissions - EF</t>
  </si>
  <si>
    <t>Material Balance Activities</t>
  </si>
  <si>
    <t>Pollutant Emissions - MB</t>
  </si>
  <si>
    <t>Annual Emissions - Chronic [lb/yr]</t>
  </si>
  <si>
    <t>Calculated Emissions</t>
  </si>
  <si>
    <t>Annual - Chronic [lb/yr]</t>
  </si>
  <si>
    <t>Annual - Chronic</t>
  </si>
  <si>
    <t>Max Daily - Acute</t>
  </si>
  <si>
    <t>Max Daily - Acute [lb/day]</t>
  </si>
  <si>
    <t>Max Daily - Acute [units/day]</t>
  </si>
  <si>
    <t>Annual and max daily EF values are the same for this TEU and its pollutants</t>
  </si>
  <si>
    <t>Emissions Data</t>
  </si>
  <si>
    <t>Emission Factor Information</t>
  </si>
  <si>
    <t>EF Values</t>
  </si>
  <si>
    <t>Added colors to column headings and instructions. Froze panes and locked calculation sheets for DEQ Sequence ID.</t>
  </si>
  <si>
    <t>Control 
Efficiency</t>
  </si>
  <si>
    <t>Facility Information</t>
  </si>
  <si>
    <t>Source Number
(for existing sources)</t>
  </si>
  <si>
    <t>4. Most Recent Annual Report[s]</t>
  </si>
  <si>
    <t xml:space="preserve">Please provide the facility name and address, contact person, and source number which is the first 6 digits of the permit number (existing sources) in the boxes provided. </t>
  </si>
  <si>
    <t>Worksheet 3: Pollutant Emissions - EF</t>
  </si>
  <si>
    <t xml:space="preserve">Worksheet 2: Emission Units &amp; Activities </t>
  </si>
  <si>
    <t>Worksheet 4: Material Balance Activities</t>
  </si>
  <si>
    <t xml:space="preserve">2. Record emissions type (i.e. Stack or Fugitive) and corresponding emission type ID. </t>
  </si>
  <si>
    <t xml:space="preserve">3. Record emissions type (i.e. Stack or Fugitive) and corresponding emission type ID. </t>
  </si>
  <si>
    <t xml:space="preserve">2. List all materials (e.g. paints, coating materials, thinners, solvents, etc.) containing pollutants from the provided Air Toxics list - include product name and manufacturer for each specified TEU/Activity. </t>
  </si>
  <si>
    <t xml:space="preserve"> or any material that should beexcluded from emissions calculations.</t>
  </si>
  <si>
    <t>Worksheet 5: Pollutant Emissions - MB</t>
  </si>
  <si>
    <t>Widget Maker 1 (EXAMPLE)</t>
  </si>
  <si>
    <t>Widget Paint Booth - atomizer spray guns (EXAMPLE)</t>
  </si>
  <si>
    <t xml:space="preserve">5. Record "Material Wasted" quantities in pounds for both annual and maximum daily activity/production/process rates for each TEU/activity for "Actual", "Requested PTE", and "Capacity" production scenarios. </t>
  </si>
  <si>
    <t>If percent weight is a range, use the mid-point of the range. (e.g., if range is 10-50% use 30%, or if the SDS lists &lt; 5% use 2.5%)</t>
  </si>
  <si>
    <t>3. Provide the percent composition for the Air Toxic in the specified material as provided by the manufacturer supplied data (e.g. SDS).</t>
  </si>
  <si>
    <t>Control efficiency expressed as decimal</t>
  </si>
  <si>
    <t>https://www.oregon.gov/deq/aq/aqPermits/Pages/CAO-reg.aspx</t>
  </si>
  <si>
    <t>What you need (Existing Sources):</t>
  </si>
  <si>
    <t>5. Any other documentation needed to help fulfill request - e.g. emissions factor references, source test review reports, etc.</t>
  </si>
  <si>
    <t>4. Provide any notes or references relevant to the pollutant emissions - e.g. technical references, details of control efficiencies, etc.</t>
  </si>
  <si>
    <t>TEU-BOOTH</t>
  </si>
  <si>
    <t>Record all Toxics Emissions Units and activities that emit air toxics included in the list of associated Air Toxic contaminants. Provide both annual and maximum daily production and process rates, emission type, and control devices/efficiency for each emissions unit.</t>
  </si>
  <si>
    <t>Record all emission units and activities that emit air toxics included in the list of associated air toxic contaminants. Provide annual and maximum daily material usage and waste activities, material names and manufacturer, and emission type.</t>
  </si>
  <si>
    <t>Before completing this form please review the DEQ website for the most recent versions and instructions for this form:</t>
  </si>
  <si>
    <t>J.Giska, C. Coulter</t>
  </si>
  <si>
    <t>Chris discovered a mis-numbering in DEQSeqID from added chemicals; also PAH SeqID was changed from 447 back to 432 (typo) and KBr extra entry was removed. Also removed unneccessary columns from "DEQ Pollutant List" Worksheet; removed duplicate cumene from DEQ list.</t>
  </si>
  <si>
    <t>HAP</t>
  </si>
  <si>
    <t>Y</t>
  </si>
  <si>
    <t>Corrected conditional formatting for HAP cell shading.</t>
  </si>
  <si>
    <t>formatting</t>
  </si>
  <si>
    <t>date update and unlocking facility information cells</t>
  </si>
  <si>
    <t>added DEQ IDs to TACs with no CAS</t>
  </si>
  <si>
    <t>CAS or DEQ ID</t>
  </si>
  <si>
    <t>Record all Air Toxic pollutants CAS/DEQ ID and chemical names, pollutant-specifc emissions factors and control efficiencies, and calculated emissions.</t>
  </si>
  <si>
    <t>Record all Air Toxic pollutants CAS/DEQ ID and chemical names associated with recorded materials, pollutant-specifc percent composition and control efficiencies, and calculated emissions.</t>
  </si>
  <si>
    <t>1. Provide a row for each Air Toxic emitted from a specified material and its associated TEU/Activity. Either select a CAS number or DEQ ID from the dropdown list or cut and paste both the CAS/DEQ ID and Chemical Name for each pollutant.</t>
  </si>
  <si>
    <t>1. Provide a row for each Air Toxic emitted from a specified TEU. Either select a CAS number or DEQ ID from the dropdown list or cut and paste both the CAS/DEQ ID and Chemical Name for each pollutant.</t>
  </si>
  <si>
    <t>DEQ ID</t>
  </si>
  <si>
    <t>CASRN</t>
  </si>
  <si>
    <t>1,1,1-Trichloroethane (methyl chloroform)</t>
  </si>
  <si>
    <t>1,1,2-Trichloroethane (vinyl trichloride)</t>
  </si>
  <si>
    <t>1,1-Dichloroethane (ethylidene dichloride)</t>
  </si>
  <si>
    <t>1,2-Dichloropropane (propylene dichloride)</t>
  </si>
  <si>
    <t>1,2-Diphenylhydrazine (hydrazobenzene)</t>
  </si>
  <si>
    <t>1,2-Propyleneimine (2-methylaziridine)</t>
  </si>
  <si>
    <t>2,4-Diaminotoluene (2,4-toluene diamine)</t>
  </si>
  <si>
    <t>2-Amino-5-(5-nitro-2-furyl)-1,3,4-thiadiazole</t>
  </si>
  <si>
    <t>2-Butanone (methyl ethyl ketone)</t>
  </si>
  <si>
    <t>2-Methyllactonitrile (acetone cyanohydrin)</t>
  </si>
  <si>
    <t>4,4'-Isopropylidenediphenol (bisphenol A)</t>
  </si>
  <si>
    <t>4,4'-Methylenedianiline dihydrochloride</t>
  </si>
  <si>
    <t>4,4'-Thiodianiline</t>
  </si>
  <si>
    <t>4-Nonylphenol (and ethoxylates)</t>
  </si>
  <si>
    <t>Benzoic trichloride (benzotrichloride)</t>
  </si>
  <si>
    <t>Beryllium oxide</t>
  </si>
  <si>
    <t>Beryllium sulfate</t>
  </si>
  <si>
    <t>Bromomethane (methyl bromide)</t>
  </si>
  <si>
    <t>C.I. Basic Red 9 monohydrochloride</t>
  </si>
  <si>
    <t>Chlorendic acid</t>
  </si>
  <si>
    <t>Chlorinated fluorocarbon (1,1,2-trichloro-1,2,2-trifluoroethane, CFC-113)</t>
  </si>
  <si>
    <t>Chlorobenzilate (ethyl-4,4'-dichlorobenzilate)</t>
  </si>
  <si>
    <t>Chloroethane (ethyl chloride)</t>
  </si>
  <si>
    <t>Chloromethane (methyl chloride)</t>
  </si>
  <si>
    <t>Chromic(VI) acid, including chromic acid aerosol mist and chromium trioxide</t>
  </si>
  <si>
    <t>Chromium VI, chromate and dichromate particulate</t>
  </si>
  <si>
    <t>Coke oven emissions</t>
  </si>
  <si>
    <t>Danthron (chrysazin)</t>
  </si>
  <si>
    <t>Dichloromethane (methylene chloride)</t>
  </si>
  <si>
    <t>Dichlorvos (DDVP)</t>
  </si>
  <si>
    <t>Diesel particulate matter</t>
  </si>
  <si>
    <t>Ethylene dibromide (EDB, 1,2-dibromoethane)</t>
  </si>
  <si>
    <t>Ethylene dichloride (EDC, 1,2-dichloroethane)</t>
  </si>
  <si>
    <t>Ethyleneimine (aziridine)</t>
  </si>
  <si>
    <t>Ferric sulfate</t>
  </si>
  <si>
    <t>10043-66-0</t>
  </si>
  <si>
    <t>Isopropylbenzene (cumene)</t>
  </si>
  <si>
    <t>Methyl iodide (iodomethane)</t>
  </si>
  <si>
    <t>Methyl isobutyl ketone (MIBK, hexone)</t>
  </si>
  <si>
    <t>Methyl methanesulfonate</t>
  </si>
  <si>
    <t>N,N-Diethyltoluamide (DEET)</t>
  </si>
  <si>
    <t>N-[4-(5-Nitro-2-furyl)-2-thiazolyl]-acetamide</t>
  </si>
  <si>
    <t>N-Nitrosodipropylamine</t>
  </si>
  <si>
    <t>PBDE-100 [2,2’,4,4’,6-pentabromodiphenyl ether]</t>
  </si>
  <si>
    <t>182677-30-1</t>
  </si>
  <si>
    <t>PBDE-138 [2,2’,3,4,4’,5’-hexabromodiphenyl ether]</t>
  </si>
  <si>
    <t>207122-15-4</t>
  </si>
  <si>
    <t>PBDE-154 [2,2’,4,4’,5,6’-hexabromodiphenyl ether]</t>
  </si>
  <si>
    <t>207122-16-5</t>
  </si>
  <si>
    <t>PBDE-183 [2,2',3,4,4',5',6-heptabromodiphenyl ether]</t>
  </si>
  <si>
    <t>PBDE-209 [decabromodiphenyl ether]</t>
  </si>
  <si>
    <t>PBDE-47 [2,2',4,4'-tetrabromodiphenyl ether]</t>
  </si>
  <si>
    <t>PBDE-99 [2,2’,4,4’,5-pentabromodiphenyl ether]</t>
  </si>
  <si>
    <t>PCB-209 [decachlorobiphenyl]</t>
  </si>
  <si>
    <t>Pentachloronitrobenzene (quintobenzene)</t>
  </si>
  <si>
    <t>Refractory ceramic fibers</t>
  </si>
  <si>
    <t>7446-11-9</t>
  </si>
  <si>
    <t>Tetrachloroethene (perchloroethylene)</t>
  </si>
  <si>
    <t>Total heptachlorodibenzofuran</t>
  </si>
  <si>
    <t>Total hexachlorodibenzofuran</t>
  </si>
  <si>
    <t>Total pentachlorodibenzofuran</t>
  </si>
  <si>
    <t>Total tetrachlorodibenzofuran</t>
  </si>
  <si>
    <t>Toxaphene (polychlorinated camphenes)</t>
  </si>
  <si>
    <t>Trichloroethene (TCE, trichloroethylene)</t>
  </si>
  <si>
    <t>Triethyl phosphate</t>
  </si>
  <si>
    <t>Urethane (ethyl carbamate)</t>
  </si>
  <si>
    <t>3,3'-Dimethylbenzidine (o-tolidine)</t>
  </si>
  <si>
    <t>4,4'-Methylene bis(2-methylaniline)</t>
  </si>
  <si>
    <t>5-Nitro-o-anisidine</t>
  </si>
  <si>
    <t>alpha-Hexachlorocyclohexane</t>
  </si>
  <si>
    <t>beta-Hexachlorocyclohexane</t>
  </si>
  <si>
    <t>bis(2-Chloroethyl) ether (BCEE)</t>
  </si>
  <si>
    <t>bis(2-Ethylhexyl) adipate</t>
  </si>
  <si>
    <t>bis(2-Ethylhexyl) phthalate (DEHP)</t>
  </si>
  <si>
    <t>bis(Chloromethyl) ether</t>
  </si>
  <si>
    <t>Chloroalkanes C10-13 (chlorinated paraffins)</t>
  </si>
  <si>
    <t>gamma-Hexachlorocyclohexane (Lindane)</t>
  </si>
  <si>
    <t>p-Dichlorobenzene (1,4-dichlorobenzene)</t>
  </si>
  <si>
    <t>Total heptachlorodibenzo-p-dioxin</t>
  </si>
  <si>
    <t>Total hexachlorodibenzo-p-dioxin</t>
  </si>
  <si>
    <t>Total pentachlorodibenzo-p-dioxin</t>
  </si>
  <si>
    <t>Total tetrachlorodibenzo-p-dioxin</t>
  </si>
  <si>
    <t>trans-1,2-Dichloroethene</t>
  </si>
  <si>
    <t>trans-2[(Dimethylamino)-methylimino]-5-[2-(5-nitro-2-furyl)-vinyl]-1,3,4-oxadiazole</t>
  </si>
  <si>
    <t>tris-(1-Aziridinyl)phosphine sulfide</t>
  </si>
  <si>
    <t>tris(2,3-Dibromopropyl)phosphate</t>
  </si>
  <si>
    <r>
      <rPr>
        <b/>
        <sz val="14"/>
        <color theme="1"/>
        <rFont val="Arial"/>
        <family val="2"/>
      </rPr>
      <t xml:space="preserve">Note: </t>
    </r>
    <r>
      <rPr>
        <sz val="14"/>
        <color theme="1"/>
        <rFont val="Arial"/>
        <family val="2"/>
      </rPr>
      <t xml:space="preserve">Emissions information will be entered on </t>
    </r>
    <r>
      <rPr>
        <b/>
        <sz val="14"/>
        <color theme="1"/>
        <rFont val="Arial"/>
        <family val="2"/>
      </rPr>
      <t>Worksheets</t>
    </r>
    <r>
      <rPr>
        <sz val="14"/>
        <color theme="1"/>
        <rFont val="Arial"/>
        <family val="2"/>
      </rPr>
      <t xml:space="preserve"> </t>
    </r>
    <r>
      <rPr>
        <b/>
        <sz val="14"/>
        <color theme="1"/>
        <rFont val="Arial"/>
        <family val="2"/>
      </rPr>
      <t>2&amp;3</t>
    </r>
    <r>
      <rPr>
        <sz val="14"/>
        <color theme="1"/>
        <rFont val="Arial"/>
        <family val="2"/>
      </rPr>
      <t xml:space="preserve"> for </t>
    </r>
    <r>
      <rPr>
        <b/>
        <sz val="14"/>
        <color theme="1"/>
        <rFont val="Arial"/>
        <family val="2"/>
      </rPr>
      <t>EF-based emissions</t>
    </r>
    <r>
      <rPr>
        <sz val="14"/>
        <color theme="1"/>
        <rFont val="Arial"/>
        <family val="2"/>
      </rPr>
      <t xml:space="preserve">, and </t>
    </r>
    <r>
      <rPr>
        <b/>
        <sz val="14"/>
        <color theme="1"/>
        <rFont val="Arial"/>
        <family val="2"/>
      </rPr>
      <t>Worksheets</t>
    </r>
    <r>
      <rPr>
        <sz val="14"/>
        <color theme="1"/>
        <rFont val="Arial"/>
        <family val="2"/>
      </rPr>
      <t xml:space="preserve"> </t>
    </r>
    <r>
      <rPr>
        <b/>
        <sz val="14"/>
        <color theme="1"/>
        <rFont val="Arial"/>
        <family val="2"/>
      </rPr>
      <t>4&amp;5</t>
    </r>
    <r>
      <rPr>
        <sz val="14"/>
        <color theme="1"/>
        <rFont val="Arial"/>
        <family val="2"/>
      </rPr>
      <t xml:space="preserve"> for </t>
    </r>
    <r>
      <rPr>
        <b/>
        <sz val="14"/>
        <color theme="1"/>
        <rFont val="Arial"/>
        <family val="2"/>
      </rPr>
      <t>Material Balance-based emissions</t>
    </r>
    <r>
      <rPr>
        <sz val="14"/>
        <color theme="1"/>
        <rFont val="Arial"/>
        <family val="2"/>
      </rPr>
      <t>.</t>
    </r>
  </si>
  <si>
    <r>
      <t xml:space="preserve">1. List all Toxics Emissions Units (TEUs), Activity IDs and descriptions, and Control Devices for all emission units or activities that emit air toxics at the facility. Use emission unit or activity ID from permits and create new IDs as necessary.  For </t>
    </r>
    <r>
      <rPr>
        <b/>
        <sz val="12"/>
        <color theme="1"/>
        <rFont val="Arial"/>
        <family val="2"/>
      </rPr>
      <t>Material Balance</t>
    </r>
    <r>
      <rPr>
        <sz val="12"/>
        <color theme="1"/>
        <rFont val="Arial"/>
        <family val="2"/>
      </rPr>
      <t xml:space="preserve"> activities proceed to </t>
    </r>
    <r>
      <rPr>
        <b/>
        <sz val="12"/>
        <color theme="1"/>
        <rFont val="Arial"/>
        <family val="2"/>
      </rPr>
      <t>Worksheet 4</t>
    </r>
    <r>
      <rPr>
        <sz val="12"/>
        <color theme="1"/>
        <rFont val="Arial"/>
        <family val="2"/>
      </rPr>
      <t>.</t>
    </r>
  </si>
  <si>
    <r>
      <t>3. Describe activity units (e.g. MM ft</t>
    </r>
    <r>
      <rPr>
        <vertAlign val="superscript"/>
        <sz val="12"/>
        <color theme="1"/>
        <rFont val="Arial"/>
        <family val="2"/>
      </rPr>
      <t>3</t>
    </r>
    <r>
      <rPr>
        <sz val="12"/>
        <color theme="1"/>
        <rFont val="Arial"/>
        <family val="2"/>
      </rPr>
      <t>, gallons, tons, MMBTU, pounds, etc.) and type (e.g. natural gas, wood, metal poured, etc.) for each specific emissions unit/activty.</t>
    </r>
  </si>
  <si>
    <r>
      <t xml:space="preserve">4. Record quantities, units of measurements, and types of </t>
    </r>
    <r>
      <rPr>
        <b/>
        <sz val="12"/>
        <color theme="1"/>
        <rFont val="Arial"/>
        <family val="2"/>
      </rPr>
      <t>Annual</t>
    </r>
    <r>
      <rPr>
        <sz val="12"/>
        <color theme="1"/>
        <rFont val="Arial"/>
        <family val="2"/>
      </rPr>
      <t xml:space="preserve"> and </t>
    </r>
    <r>
      <rPr>
        <b/>
        <sz val="12"/>
        <color theme="1"/>
        <rFont val="Arial"/>
        <family val="2"/>
      </rPr>
      <t>Maximum Daily</t>
    </r>
    <r>
      <rPr>
        <sz val="12"/>
        <color theme="1"/>
        <rFont val="Arial"/>
        <family val="2"/>
      </rPr>
      <t xml:space="preserve"> activity/production/process rates for each TEU/Activity for "</t>
    </r>
    <r>
      <rPr>
        <b/>
        <sz val="12"/>
        <color theme="1"/>
        <rFont val="Arial"/>
        <family val="2"/>
      </rPr>
      <t>Actual</t>
    </r>
    <r>
      <rPr>
        <sz val="12"/>
        <color theme="1"/>
        <rFont val="Arial"/>
        <family val="2"/>
      </rPr>
      <t>", "</t>
    </r>
    <r>
      <rPr>
        <b/>
        <sz val="12"/>
        <color theme="1"/>
        <rFont val="Arial"/>
        <family val="2"/>
      </rPr>
      <t>Requested PTE</t>
    </r>
    <r>
      <rPr>
        <sz val="12"/>
        <color theme="1"/>
        <rFont val="Arial"/>
        <family val="2"/>
      </rPr>
      <t>", and "</t>
    </r>
    <r>
      <rPr>
        <b/>
        <sz val="12"/>
        <color theme="1"/>
        <rFont val="Arial"/>
        <family val="2"/>
      </rPr>
      <t>Capacity</t>
    </r>
    <r>
      <rPr>
        <sz val="12"/>
        <color theme="1"/>
        <rFont val="Arial"/>
        <family val="2"/>
      </rPr>
      <t xml:space="preserve">" production scenarios. </t>
    </r>
  </si>
  <si>
    <r>
      <rPr>
        <b/>
        <u/>
        <sz val="12"/>
        <color theme="1"/>
        <rFont val="Arial"/>
        <family val="2"/>
      </rPr>
      <t>Note:</t>
    </r>
    <r>
      <rPr>
        <sz val="12"/>
        <color theme="1"/>
        <rFont val="Arial"/>
        <family val="2"/>
      </rPr>
      <t xml:space="preserve"> "</t>
    </r>
    <r>
      <rPr>
        <b/>
        <sz val="12"/>
        <color theme="1"/>
        <rFont val="Arial"/>
        <family val="2"/>
      </rPr>
      <t>Actual</t>
    </r>
    <r>
      <rPr>
        <sz val="12"/>
        <color theme="1"/>
        <rFont val="Arial"/>
        <family val="2"/>
      </rPr>
      <t>" is based on the reporting year (existing sources) or an estimate of typical production (new sources); "</t>
    </r>
    <r>
      <rPr>
        <b/>
        <sz val="12"/>
        <color theme="1"/>
        <rFont val="Arial"/>
        <family val="2"/>
      </rPr>
      <t>Requested PTE</t>
    </r>
    <r>
      <rPr>
        <sz val="12"/>
        <color theme="1"/>
        <rFont val="Arial"/>
        <family val="2"/>
      </rPr>
      <t xml:space="preserve">" is the level requested by the source, which may be 
</t>
    </r>
  </si>
  <si>
    <r>
      <t>higher than "</t>
    </r>
    <r>
      <rPr>
        <b/>
        <sz val="12"/>
        <color theme="1"/>
        <rFont val="Arial"/>
        <family val="2"/>
      </rPr>
      <t>Actual</t>
    </r>
    <r>
      <rPr>
        <sz val="12"/>
        <color theme="1"/>
        <rFont val="Arial"/>
        <family val="2"/>
      </rPr>
      <t>" production values; and "</t>
    </r>
    <r>
      <rPr>
        <b/>
        <sz val="12"/>
        <color theme="1"/>
        <rFont val="Arial"/>
        <family val="2"/>
      </rPr>
      <t>Capacity</t>
    </r>
    <r>
      <rPr>
        <sz val="12"/>
        <color theme="1"/>
        <rFont val="Arial"/>
        <family val="2"/>
      </rPr>
      <t xml:space="preserve">" is based on the 100% uptime and production for the facility - this may be used for </t>
    </r>
    <r>
      <rPr>
        <i/>
        <sz val="12"/>
        <color theme="1"/>
        <rFont val="Arial"/>
        <family val="2"/>
      </rPr>
      <t xml:space="preserve">de Minimus </t>
    </r>
    <r>
      <rPr>
        <sz val="12"/>
        <color theme="1"/>
        <rFont val="Arial"/>
        <family val="2"/>
      </rPr>
      <t>screening.</t>
    </r>
  </si>
  <si>
    <r>
      <t xml:space="preserve">2. Provide the Total Combined Control Efficiency for each pollutant from the specificied TEU - this value may be composed of multiple capture/transfer efficiencies and destruction/removal efficiencies. </t>
    </r>
    <r>
      <rPr>
        <b/>
        <sz val="12"/>
        <color theme="1"/>
        <rFont val="Arial"/>
        <family val="2"/>
      </rPr>
      <t>Note:</t>
    </r>
    <r>
      <rPr>
        <sz val="12"/>
        <color theme="1"/>
        <rFont val="Arial"/>
        <family val="2"/>
      </rPr>
      <t xml:space="preserve"> These control efficiencies may differ for different pollutants from the same TEU.</t>
    </r>
  </si>
  <si>
    <r>
      <t xml:space="preserve">3. Provide pollutant-specifc Emissions Factors (EF) for both Annual and Maximum Daily emissions (if different). Also provide the units for the EF values in </t>
    </r>
    <r>
      <rPr>
        <b/>
        <sz val="12"/>
        <color theme="1"/>
        <rFont val="Arial"/>
        <family val="2"/>
      </rPr>
      <t>pounds/activity units</t>
    </r>
    <r>
      <rPr>
        <sz val="12"/>
        <color theme="1"/>
        <rFont val="Arial"/>
        <family val="2"/>
      </rPr>
      <t>. Provide EF references (AP-42, WebFire, Source Tests, etc.) and any related notes (e.g. Control Efficiency references).</t>
    </r>
  </si>
  <si>
    <r>
      <t>E</t>
    </r>
    <r>
      <rPr>
        <b/>
        <vertAlign val="subscript"/>
        <sz val="12"/>
        <color theme="1"/>
        <rFont val="Arial"/>
        <family val="2"/>
      </rPr>
      <t xml:space="preserve"> </t>
    </r>
    <r>
      <rPr>
        <b/>
        <sz val="12"/>
        <color theme="1"/>
        <rFont val="Arial"/>
        <family val="2"/>
      </rPr>
      <t>= (P)*(EF)*(1-CE)</t>
    </r>
  </si>
  <si>
    <r>
      <t xml:space="preserve">Annual or Maximum Daily air toxics emissions </t>
    </r>
    <r>
      <rPr>
        <b/>
        <sz val="12"/>
        <color theme="1"/>
        <rFont val="Arial"/>
        <family val="2"/>
      </rPr>
      <t>[Pounds/(Year|Day)]</t>
    </r>
  </si>
  <si>
    <r>
      <t xml:space="preserve">Production or Process Usage Rate </t>
    </r>
    <r>
      <rPr>
        <b/>
        <sz val="12"/>
        <color theme="1"/>
        <rFont val="Arial"/>
        <family val="2"/>
      </rPr>
      <t>[Activity Units/(Year|Day)]</t>
    </r>
  </si>
  <si>
    <r>
      <t xml:space="preserve">Pollutant Emission Factor </t>
    </r>
    <r>
      <rPr>
        <b/>
        <sz val="12"/>
        <color theme="1"/>
        <rFont val="Arial"/>
        <family val="2"/>
      </rPr>
      <t>[Pounds/ Activity Unit]</t>
    </r>
  </si>
  <si>
    <r>
      <t xml:space="preserve">Overall Control Efficiency </t>
    </r>
    <r>
      <rPr>
        <b/>
        <sz val="12"/>
        <color theme="1"/>
        <rFont val="Arial"/>
        <family val="2"/>
      </rPr>
      <t>expressed as a decimal</t>
    </r>
    <r>
      <rPr>
        <sz val="12"/>
        <color theme="1"/>
        <rFont val="Arial"/>
        <family val="2"/>
      </rPr>
      <t>.</t>
    </r>
  </si>
  <si>
    <r>
      <t xml:space="preserve">1. List all TEU IDs and TEU/Activity descriptions with emissions from material balance activities.  For Emission Factor-based activities proceed to </t>
    </r>
    <r>
      <rPr>
        <b/>
        <sz val="12"/>
        <color theme="1"/>
        <rFont val="Arial"/>
        <family val="2"/>
      </rPr>
      <t>Worksheet 2</t>
    </r>
    <r>
      <rPr>
        <sz val="12"/>
        <color theme="1"/>
        <rFont val="Arial"/>
        <family val="2"/>
      </rPr>
      <t>.</t>
    </r>
  </si>
  <si>
    <r>
      <t xml:space="preserve">4. Record "Material Usage" quantities </t>
    </r>
    <r>
      <rPr>
        <b/>
        <sz val="12"/>
        <color theme="1"/>
        <rFont val="Arial"/>
        <family val="2"/>
      </rPr>
      <t>in pounds</t>
    </r>
    <r>
      <rPr>
        <sz val="12"/>
        <color theme="1"/>
        <rFont val="Arial"/>
        <family val="2"/>
      </rPr>
      <t xml:space="preserve"> for both annual and maximum daily activity/production/process rates for each TEU/activity for "Actual", "Requested PTE", and "Capacity" production scenarios. </t>
    </r>
  </si>
  <si>
    <r>
      <rPr>
        <b/>
        <sz val="12"/>
        <color theme="1"/>
        <rFont val="Arial"/>
        <family val="2"/>
      </rPr>
      <t>Note:</t>
    </r>
    <r>
      <rPr>
        <sz val="12"/>
        <color theme="1"/>
        <rFont val="Arial"/>
        <family val="2"/>
      </rPr>
      <t xml:space="preserve"> "Material Wasted" may consist of waste collected and shipped off-site, materials that drain as liquid to a collection/treatment system, material that may be retained in the product,</t>
    </r>
  </si>
  <si>
    <r>
      <t xml:space="preserve">2. Provide the Total Combined Control Efficiency for each pollutant contained in a specified material - this value may be composed of  multiple capture/transfer efficiencies and destruction/removal efficiencies. </t>
    </r>
    <r>
      <rPr>
        <b/>
        <sz val="12"/>
        <color theme="1"/>
        <rFont val="Arial"/>
        <family val="2"/>
      </rPr>
      <t>Note:</t>
    </r>
    <r>
      <rPr>
        <sz val="12"/>
        <color theme="1"/>
        <rFont val="Arial"/>
        <family val="2"/>
      </rPr>
      <t xml:space="preserve"> These control efficiencies may differ for different pollutants from the same material and TEU/Activity.</t>
    </r>
  </si>
  <si>
    <r>
      <t>E = [(C</t>
    </r>
    <r>
      <rPr>
        <b/>
        <vertAlign val="subscript"/>
        <sz val="12"/>
        <color theme="1"/>
        <rFont val="Arial"/>
        <family val="2"/>
      </rPr>
      <t>X</t>
    </r>
    <r>
      <rPr>
        <b/>
        <sz val="12"/>
        <color theme="1"/>
        <rFont val="Arial"/>
        <family val="2"/>
      </rPr>
      <t>–W</t>
    </r>
    <r>
      <rPr>
        <b/>
        <vertAlign val="subscript"/>
        <sz val="12"/>
        <color theme="1"/>
        <rFont val="Arial"/>
        <family val="2"/>
      </rPr>
      <t>X</t>
    </r>
    <r>
      <rPr>
        <b/>
        <sz val="12"/>
        <color theme="1"/>
        <rFont val="Arial"/>
        <family val="2"/>
      </rPr>
      <t>)*K</t>
    </r>
    <r>
      <rPr>
        <b/>
        <vertAlign val="subscript"/>
        <sz val="12"/>
        <color theme="1"/>
        <rFont val="Arial"/>
        <family val="2"/>
      </rPr>
      <t>X</t>
    </r>
    <r>
      <rPr>
        <b/>
        <sz val="12"/>
        <color theme="1"/>
        <rFont val="Arial"/>
        <family val="2"/>
      </rPr>
      <t>]*(1–CE)</t>
    </r>
  </si>
  <si>
    <r>
      <t xml:space="preserve">Annual or Maximum Daily air toxic emissions </t>
    </r>
    <r>
      <rPr>
        <b/>
        <sz val="12"/>
        <color theme="1"/>
        <rFont val="Arial"/>
        <family val="2"/>
      </rPr>
      <t>[Pounds/(Year|Day)]</t>
    </r>
  </si>
  <si>
    <r>
      <t xml:space="preserve">Material usage </t>
    </r>
    <r>
      <rPr>
        <b/>
        <sz val="12"/>
        <color theme="1"/>
        <rFont val="Arial"/>
        <family val="2"/>
      </rPr>
      <t>[Pounds/(Year|Day)]</t>
    </r>
  </si>
  <si>
    <r>
      <t xml:space="preserve">Material waste </t>
    </r>
    <r>
      <rPr>
        <b/>
        <sz val="12"/>
        <color theme="1"/>
        <rFont val="Arial"/>
        <family val="2"/>
      </rPr>
      <t>[Pounds/(Year|Day)]</t>
    </r>
  </si>
  <si>
    <r>
      <rPr>
        <sz val="14"/>
        <color theme="1"/>
        <rFont val="Arial"/>
        <family val="2"/>
      </rPr>
      <t>Units</t>
    </r>
    <r>
      <rPr>
        <sz val="11"/>
        <color theme="1"/>
        <rFont val="Arial"/>
        <family val="2"/>
      </rPr>
      <t xml:space="preserve">
</t>
    </r>
    <r>
      <rPr>
        <sz val="9"/>
        <color theme="1"/>
        <rFont val="Arial"/>
        <family val="2"/>
      </rPr>
      <t>(e.g. hours operation, tons material, gallons)</t>
    </r>
  </si>
  <si>
    <r>
      <t>5. Calculate emissions using the following formula (</t>
    </r>
    <r>
      <rPr>
        <b/>
        <sz val="12"/>
        <color theme="1"/>
        <rFont val="Arial"/>
        <family val="2"/>
      </rPr>
      <t>Note:</t>
    </r>
    <r>
      <rPr>
        <sz val="12"/>
        <color theme="1"/>
        <rFont val="Arial"/>
        <family val="2"/>
      </rPr>
      <t xml:space="preserve"> see the example calculations in </t>
    </r>
    <r>
      <rPr>
        <b/>
        <sz val="12"/>
        <color rgb="FFC00000"/>
        <rFont val="Arial"/>
        <family val="2"/>
      </rPr>
      <t>red</t>
    </r>
    <r>
      <rPr>
        <sz val="12"/>
        <rFont val="Arial"/>
        <family val="2"/>
      </rPr>
      <t>):</t>
    </r>
  </si>
  <si>
    <r>
      <t>4. Calculate emissions using the following formula (</t>
    </r>
    <r>
      <rPr>
        <b/>
        <sz val="12"/>
        <color theme="1"/>
        <rFont val="Arial"/>
        <family val="2"/>
      </rPr>
      <t>Note:</t>
    </r>
    <r>
      <rPr>
        <sz val="12"/>
        <color theme="1"/>
        <rFont val="Arial"/>
        <family val="2"/>
      </rPr>
      <t xml:space="preserve"> see the example calculations in </t>
    </r>
    <r>
      <rPr>
        <b/>
        <sz val="12"/>
        <color rgb="FFC00000"/>
        <rFont val="Arial"/>
        <family val="2"/>
      </rPr>
      <t>red</t>
    </r>
    <r>
      <rPr>
        <sz val="12"/>
        <rFont val="Arial"/>
        <family val="2"/>
      </rPr>
      <t>):</t>
    </r>
  </si>
  <si>
    <t>C.Funk</t>
  </si>
  <si>
    <t xml:space="preserve">Replaced DEQ ID and HAP designation in DEQ Pollutant List. Previous version had been disconnected from their appropriate TAC because filter function not applied to the hidden columns (i.e. columns A and D). 
Updated form format to meet DEQ Style Guide standards. 
Updated pollutant list to agree with Table 2 revisions and Alignment rulemaking. (for bis(2-chloroethyl)ether, replaced outdated DCEE abbreviation with BCEE; Dantron corrected to Danthron (chrysazin); Dichlorovos corrected to Dichlorvos; Iodine-131 CASRN corrected to 10043-66-0; 4,4'-Isopropylidenediphenol specified as bisphenol A; PBDE-138 CAS corrected to 182677-30-1; PBDE-154 CAS corrected to 207122-15-4; Nickel metal removed as redundant with nickel and compounds; N-Nitrosodi-n-propylamine revised to N-Nitrosodipropylamine; 4-Nonyphenol (and ethoxylates) corrected to 4-nonylphenol (and ethoxylates); PBDE-185 corrected to PBDE-183; PCB-209 revised to 'PCB-209[decachlorobipenyl]; sulfur trioxide CAS corrected to 7446-11-9; 4,4-Thiodianiline corrected to 4,4'-Thiodianiline; Triethyl phosphine corrected to Triethyl phosphate CAS 78-40-0; "Chromium VI, chromic acid aerosol mist" replaced with "Chromic(VI) acid, including chromic acid aerosol mist and chromium trioxide" with CASRN 7738-94-5 for clarity.) 
Locked instructions information and version history on tabs 2-5, minor formatting.
</t>
  </si>
  <si>
    <t>K. Billings</t>
  </si>
  <si>
    <t>Updated form number to AQ520 (previously AQ405CAO).</t>
  </si>
  <si>
    <t>Lakeview</t>
  </si>
  <si>
    <t>Teri Bowman</t>
  </si>
  <si>
    <t>Fugitive</t>
  </si>
  <si>
    <t>Gallons</t>
  </si>
  <si>
    <t>GCI Lakeview Natural Mineral SCM Facility</t>
  </si>
  <si>
    <t>1800 Texas Ave</t>
  </si>
  <si>
    <t>(208) 844-0742</t>
  </si>
  <si>
    <t>RFO</t>
  </si>
  <si>
    <t>Recycled/Repurposed Fuel Oil Storage Tanks (includes both tanks)</t>
  </si>
  <si>
    <t>RFO-1/RFO-2</t>
  </si>
  <si>
    <t>DU01</t>
  </si>
  <si>
    <t>Dryer/Burner (23.5 MMBtu/hr)</t>
  </si>
  <si>
    <t>Low NOx Burner &amp; Flue Gas Recirculation</t>
  </si>
  <si>
    <t>DU01BH1</t>
  </si>
  <si>
    <t>Fuel Oil Combusted</t>
  </si>
  <si>
    <t>lb/1000 gals</t>
  </si>
  <si>
    <t>AP-42 Table 1.3-9</t>
  </si>
  <si>
    <t>Benzo[b,k]fluoranthene</t>
  </si>
  <si>
    <t>Butyl Benzyl Phthalate</t>
  </si>
  <si>
    <t>AP-42 Table 1.3-9; 100% Benzo[b,k]fluoranthene assumed as benzo(b)fluoranthene</t>
  </si>
  <si>
    <t>AP-42 Table 1.3-11</t>
  </si>
  <si>
    <t>AP-42 Table 1.11-5</t>
  </si>
  <si>
    <t xml:space="preserve">AP-42 Table 1.11-5 </t>
  </si>
  <si>
    <t>AP-42 Table 1.11-5 - Dichlorobenzene</t>
  </si>
  <si>
    <t>239</t>
  </si>
  <si>
    <t>Hydrochloric Acid</t>
  </si>
  <si>
    <t>molybdenum Trioxide</t>
  </si>
  <si>
    <t>AP-42 Table 1.11-5 based on type of burner Atomizing</t>
  </si>
  <si>
    <t>S1</t>
  </si>
  <si>
    <t>Raw Material Silo A1 (Natural Pozzolan)</t>
  </si>
  <si>
    <t>Dust Collector/Bin Vent Filter</t>
  </si>
  <si>
    <t>S1BH2</t>
  </si>
  <si>
    <t>S2BH3</t>
  </si>
  <si>
    <t>AP-42 Table 1.3-11; Molybdenum to Moly trioxide Mol Wt raio</t>
  </si>
  <si>
    <t>hr/year</t>
  </si>
  <si>
    <t>hours operation per yr</t>
  </si>
  <si>
    <t>lb/hr</t>
  </si>
  <si>
    <t>PM10 emissions* Max % of Material/Chemical per SDS</t>
  </si>
  <si>
    <t>PM10 emissions* Max% of chemical per SDS*Ratio of molWt aluminum/aluminum Oxide</t>
  </si>
  <si>
    <t>S2</t>
  </si>
  <si>
    <t>S3</t>
  </si>
  <si>
    <t>S4</t>
  </si>
  <si>
    <t>Raw Material Silo B (Lime)</t>
  </si>
  <si>
    <t>Raw Material Silo C (Lime)</t>
  </si>
  <si>
    <t>S3BH4</t>
  </si>
  <si>
    <t>S4BH5</t>
  </si>
  <si>
    <t>PM10 emission * Max % of Silicon Oxide + Quartz per SDS</t>
  </si>
  <si>
    <t>S6</t>
  </si>
  <si>
    <t>Product Pozzoslag 2.0 Silo 1</t>
  </si>
  <si>
    <t>Product Pozzoslag 2.0 Silo 2</t>
  </si>
  <si>
    <t>Product Pozzoslag 3.0 Silo 1</t>
  </si>
  <si>
    <t>S7</t>
  </si>
  <si>
    <t>S8</t>
  </si>
  <si>
    <t>S6BH7</t>
  </si>
  <si>
    <t>S7BH8</t>
  </si>
  <si>
    <t>S8BH9</t>
  </si>
  <si>
    <t>PM10 emissions* Max % of chemical in quicklime and Natural SCM</t>
  </si>
  <si>
    <t>PM10 emissions* Max% of chemical in Natural SCM*Ratio of molWt aluminum/aluminum Oxide</t>
  </si>
  <si>
    <t>R1</t>
  </si>
  <si>
    <t>R2</t>
  </si>
  <si>
    <t>R3</t>
  </si>
  <si>
    <t>R4</t>
  </si>
  <si>
    <t>R5</t>
  </si>
  <si>
    <t>Reactor 1 Surge Hopper (Inside Reactor Bldg.)</t>
  </si>
  <si>
    <t>Reactor 2 Surge Hopper (Inside Reactor Bldg.)</t>
  </si>
  <si>
    <t>Reactor 3 Surge Hopper (Inside Reactor Bldg.)</t>
  </si>
  <si>
    <t>Reactor 4 Surge Hopper (Inside Reactor Bldg.)</t>
  </si>
  <si>
    <t>Reactor Receiver (Inside Reactor Bldg.)</t>
  </si>
  <si>
    <t>R1BH10</t>
  </si>
  <si>
    <t>R2BH11</t>
  </si>
  <si>
    <t>R3BH12</t>
  </si>
  <si>
    <t>R4BH13</t>
  </si>
  <si>
    <t>R5BH14</t>
  </si>
  <si>
    <t>RL1</t>
  </si>
  <si>
    <t>TL1</t>
  </si>
  <si>
    <t>SP1</t>
  </si>
  <si>
    <t>P2/P3 Rail loadout chute</t>
  </si>
  <si>
    <t>P2/P3 Truck loadout chute</t>
  </si>
  <si>
    <t>RL1CF1</t>
  </si>
  <si>
    <t>TL1CF2</t>
  </si>
  <si>
    <t>PM10 emissions* Max % of Material/Chemical per natural Pozz SDS</t>
  </si>
  <si>
    <t>AP-42 Table 1.11-3</t>
  </si>
  <si>
    <t>AP-42 Table 1.11-4</t>
  </si>
  <si>
    <t>Ap-42 Table 1.3-9</t>
  </si>
  <si>
    <t>1. - Chemical percentage from SDSs were used in calculations of pollutant emissions</t>
  </si>
  <si>
    <t>4. - Polycarboxylate (poly) can range from 0-6 lb/ton in the final product. Poly is a commonly used water reducer in ready-mix concrete</t>
  </si>
  <si>
    <t>3. - TEA99 chemical can range from 0-5 lb/ton in the final product. TEA is a common grinding aide used in the mineral industry</t>
  </si>
  <si>
    <t>5. - Lime will be less than 1% of the final product</t>
  </si>
  <si>
    <t>8. - Natural Pozzolan has 4 - 8% aluminum oxide, 6.5% was used to calculate pollutant emissions.  Per DEQ we converted Aluminum Oxide EF to</t>
  </si>
  <si>
    <t>NOTE:</t>
  </si>
  <si>
    <t>10.  Per DEQ Molybdenum (Mo) was converted to Molybdenum Trioxide (MoO3) using the ratio of molecular weight.</t>
  </si>
  <si>
    <t>tpy</t>
  </si>
  <si>
    <t xml:space="preserve">9. To be consistent for dryer/burner emissions AP-42: Chapters 1.3 or 1.11 factors were mainly used, analytical data was used to calculate emission where required per AP-42. </t>
  </si>
  <si>
    <t>12. The calculation for SP1 the % of time unobstructed wind speed was 12 mph or greater was used, to be consistent with the EPA recommended calculations for storage piles.</t>
  </si>
  <si>
    <t>the wind speed data used was provided by DEQ</t>
  </si>
  <si>
    <t>received material is 20-22% moisture, dust abatement as needed.</t>
  </si>
  <si>
    <t>11. Moisture was completely removed from the calculations for the outside raw material storage pile (SP1), even though the material will roughly range in moisture content of 20-22% as received</t>
  </si>
  <si>
    <t>2. -  TEA99 and Polycarboxylate chemicals were not included because they did not included any chemical listed on the DEQ Pollutant list</t>
  </si>
  <si>
    <t xml:space="preserve">6. - To be ultra conservative and eliminate confusion with the calculations and mass balances, we used the exact percentage of chemicals in each SDS </t>
  </si>
  <si>
    <t>throughout the  processes for all emission sources, which means emissions are over-estimated.</t>
  </si>
  <si>
    <t>2% respirable crystalline silica and the quicklime SDS silicon oxide 1%  &amp; quartz 0.05%</t>
  </si>
  <si>
    <t>Aluminum &amp; Compounds using the ratio of molecular weights (aluminum 26.982/aluminum oxide 101.96)</t>
  </si>
  <si>
    <t xml:space="preserve">7. - For reactors, final product storage silos, and loadout operations 3.5% was used for respirable crystalline silica, which includes the Natural Pozz SDS </t>
  </si>
  <si>
    <t>PM10 emissions * analytical analysis in weight percent</t>
  </si>
  <si>
    <t>AP-42 Tabl3 1.3-11</t>
  </si>
  <si>
    <t>CU01</t>
  </si>
  <si>
    <t>Product Recovery Baghouse associated with the dryer</t>
  </si>
  <si>
    <t>Baghouse</t>
  </si>
  <si>
    <t>CU01BH1</t>
  </si>
  <si>
    <t>AP-42 Table 1.3-9 Combustion fuel based</t>
  </si>
  <si>
    <t>Calculated in GCI LV Tank Calcs (AP-43 2023) (12-15-2023).xlsx</t>
  </si>
  <si>
    <t>RWMFH</t>
  </si>
  <si>
    <t>SP2 (RWMSB-TUL)</t>
  </si>
  <si>
    <t>Raw wet material feed hopper</t>
  </si>
  <si>
    <t>Enclosed Raw wet material storage bldg/truck unloading bldg.</t>
  </si>
  <si>
    <t>Outside Storage Pile for wind erosion</t>
  </si>
  <si>
    <t>SP1-Storage</t>
  </si>
  <si>
    <t>SP1-OTUL</t>
  </si>
  <si>
    <t>Outside Storage Pile Material Handling, (Unloading/Loading)</t>
  </si>
  <si>
    <t>SP2-RWMSB</t>
  </si>
  <si>
    <t>O-TUL</t>
  </si>
  <si>
    <t>Raw SCM analytical data weight % * PM10 of CU01 (3.16E-05*0.50799)</t>
  </si>
  <si>
    <t>Raw SCM analytical data weight % * PM10 of CU01 (2.710E-05*0.50799)</t>
  </si>
  <si>
    <t>Raw SCM analytical data weight % * PM10 of CU01 (7.0E-08*0.50799)</t>
  </si>
  <si>
    <t>Raw SCM analytical data weight % * PM10 of CU01 (1.0E-06*0.50799)</t>
  </si>
  <si>
    <t>Raw SCM analytical data weight % * PM10 of CU01 (8.51E-05*0.50799)</t>
  </si>
  <si>
    <t>Raw SCM analytical data weight % * PM10 of CU01 (5.70E-09*0.50799)</t>
  </si>
  <si>
    <t>Raw SCM analytical data weight % * PM10 of CU01 (2.0E-07*0.50799)</t>
  </si>
  <si>
    <t>Raw SCM analytical data weight % * PM10 of CU01 (7.0E-06*0.50799)</t>
  </si>
  <si>
    <t>Raw SCM analytical data weight % * PM10 of CU01 (3.0E-07*0.50799)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</si>
</sst>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8" x14ac:knownFonts="1">
    <font>
      <sz val="11"/>
      <color theme="1"/>
      <name val="Calibri"/>
      <family val="2"/>
      <scheme val="minor"/>
    </font>
    <font>
      <sz val="10"/>
      <color indexed="8"/>
      <name val="Arial"/>
      <family val="2"/>
    </font>
    <font>
      <b/>
      <sz val="11"/>
      <color theme="1"/>
      <name val="Calibri"/>
      <family val="2"/>
      <scheme val="minor"/>
    </font>
    <font>
      <u/>
      <sz val="11"/>
      <color theme="10"/>
      <name val="Calibri"/>
      <family val="2"/>
    </font>
    <font>
      <sz val="11"/>
      <color theme="1"/>
      <name val="Calibri"/>
      <family val="2"/>
      <scheme val="minor"/>
    </font>
    <font>
      <sz val="9"/>
      <color indexed="81"/>
      <name val="Tahoma"/>
      <family val="2"/>
    </font>
    <font>
      <b/>
      <sz val="9"/>
      <color indexed="81"/>
      <name val="Tahoma"/>
      <family val="2"/>
    </font>
    <font>
      <sz val="11"/>
      <color theme="1"/>
      <name val="Calibri"/>
      <family val="2"/>
    </font>
    <font>
      <sz val="14"/>
      <color theme="1"/>
      <name val="Calibri"/>
      <family val="2"/>
    </font>
    <font>
      <sz val="24"/>
      <color theme="1"/>
      <name val="Calibri"/>
      <family val="2"/>
    </font>
    <font>
      <b/>
      <sz val="36"/>
      <color theme="1"/>
      <name val="Calibri"/>
      <family val="2"/>
    </font>
    <font>
      <sz val="12"/>
      <color rgb="FF000000"/>
      <name val="Calibri"/>
      <family val="2"/>
    </font>
    <font>
      <sz val="12"/>
      <color theme="1"/>
      <name val="Calibri"/>
      <family val="2"/>
    </font>
    <font>
      <b/>
      <u/>
      <sz val="12"/>
      <color theme="1"/>
      <name val="Calibri"/>
      <family val="2"/>
    </font>
    <font>
      <sz val="12"/>
      <name val="Calibri"/>
      <family val="2"/>
    </font>
    <font>
      <b/>
      <sz val="12"/>
      <color theme="1"/>
      <name val="Calibri"/>
      <family val="2"/>
    </font>
    <font>
      <b/>
      <sz val="16"/>
      <color rgb="FFFF0000"/>
      <name val="Calibri"/>
      <family val="2"/>
    </font>
    <font>
      <b/>
      <sz val="14"/>
      <color theme="1"/>
      <name val="Arial"/>
      <family val="2"/>
    </font>
    <font>
      <b/>
      <sz val="14"/>
      <name val="Arial"/>
      <family val="2"/>
    </font>
    <font>
      <sz val="11"/>
      <color theme="1"/>
      <name val="Arial"/>
      <family val="2"/>
    </font>
    <font>
      <sz val="11"/>
      <name val="Arial"/>
      <family val="2"/>
    </font>
    <font>
      <sz val="10"/>
      <name val="Arial"/>
      <family val="2"/>
    </font>
    <font>
      <b/>
      <sz val="18"/>
      <color rgb="FFFF0000"/>
      <name val="Arial"/>
      <family val="2"/>
    </font>
    <font>
      <b/>
      <u/>
      <sz val="16"/>
      <color theme="1"/>
      <name val="Arial"/>
      <family val="2"/>
    </font>
    <font>
      <u/>
      <sz val="16"/>
      <color theme="10"/>
      <name val="Arial"/>
      <family val="2"/>
    </font>
    <font>
      <u/>
      <sz val="11"/>
      <color theme="10"/>
      <name val="Arial"/>
      <family val="2"/>
    </font>
    <font>
      <sz val="12"/>
      <color rgb="FF000000"/>
      <name val="Arial"/>
      <family val="2"/>
    </font>
    <font>
      <sz val="12"/>
      <color theme="1"/>
      <name val="Arial"/>
      <family val="2"/>
    </font>
    <font>
      <sz val="14"/>
      <color theme="1"/>
      <name val="Arial"/>
      <family val="2"/>
    </font>
    <font>
      <b/>
      <sz val="12"/>
      <name val="Arial"/>
      <family val="2"/>
    </font>
    <font>
      <sz val="12"/>
      <name val="Arial"/>
      <family val="2"/>
    </font>
    <font>
      <b/>
      <sz val="12"/>
      <color theme="1"/>
      <name val="Arial"/>
      <family val="2"/>
    </font>
    <font>
      <i/>
      <sz val="12"/>
      <color theme="1"/>
      <name val="Arial"/>
      <family val="2"/>
    </font>
    <font>
      <vertAlign val="superscript"/>
      <sz val="12"/>
      <color theme="1"/>
      <name val="Arial"/>
      <family val="2"/>
    </font>
    <font>
      <b/>
      <u/>
      <sz val="12"/>
      <color theme="1"/>
      <name val="Arial"/>
      <family val="2"/>
    </font>
    <font>
      <b/>
      <vertAlign val="subscript"/>
      <sz val="12"/>
      <color theme="1"/>
      <name val="Arial"/>
      <family val="2"/>
    </font>
    <font>
      <b/>
      <sz val="18"/>
      <color rgb="FFC00000"/>
      <name val="Arial"/>
      <family val="2"/>
    </font>
    <font>
      <b/>
      <sz val="16"/>
      <color theme="1"/>
      <name val="Arial"/>
      <family val="2"/>
    </font>
    <font>
      <sz val="18"/>
      <color theme="1"/>
      <name val="Arial"/>
      <family val="2"/>
    </font>
    <font>
      <sz val="16"/>
      <color theme="1"/>
      <name val="Arial"/>
      <family val="2"/>
    </font>
    <font>
      <sz val="9"/>
      <color theme="1"/>
      <name val="Arial"/>
      <family val="2"/>
    </font>
    <font>
      <b/>
      <sz val="24"/>
      <color rgb="FFC00000"/>
      <name val="Arial"/>
      <family val="2"/>
    </font>
    <font>
      <b/>
      <sz val="11"/>
      <color rgb="FFC00000"/>
      <name val="Arial"/>
      <family val="2"/>
    </font>
    <font>
      <sz val="28"/>
      <color theme="1"/>
      <name val="Arial"/>
      <family val="2"/>
    </font>
    <font>
      <sz val="14"/>
      <name val="Arial"/>
      <family val="2"/>
    </font>
    <font>
      <b/>
      <sz val="12"/>
      <color rgb="FFC00000"/>
      <name val="Arial"/>
      <family val="2"/>
    </font>
    <font>
      <sz val="11"/>
      <name val="Calibri"/>
      <family val="2"/>
      <scheme val="minor"/>
    </font>
    <font>
      <sz val="8"/>
      <name val="Calibri"/>
      <family val="2"/>
      <scheme val="minor"/>
    </font>
  </fonts>
  <fills count="14">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3" tint="0.79998168889431442"/>
        <bgColor indexed="64"/>
      </patternFill>
    </fill>
    <fill>
      <patternFill patternType="solid">
        <fgColor rgb="FF9BC3FF"/>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rgb="FFABDB77"/>
        <bgColor indexed="64"/>
      </patternFill>
    </fill>
    <fill>
      <patternFill patternType="solid">
        <fgColor theme="1"/>
        <bgColor indexed="64"/>
      </patternFill>
    </fill>
  </fills>
  <borders count="53">
    <border>
      <left/>
      <right/>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style="dotted">
        <color indexed="64"/>
      </right>
      <top style="medium">
        <color indexed="64"/>
      </top>
      <bottom/>
      <diagonal/>
    </border>
    <border>
      <left style="medium">
        <color indexed="64"/>
      </left>
      <right style="dotted">
        <color indexed="64"/>
      </right>
      <top/>
      <bottom/>
      <diagonal/>
    </border>
    <border>
      <left style="medium">
        <color indexed="64"/>
      </left>
      <right style="dotted">
        <color indexed="64"/>
      </right>
      <top/>
      <bottom style="medium">
        <color indexed="64"/>
      </bottom>
      <diagonal/>
    </border>
    <border>
      <left style="dotted">
        <color indexed="64"/>
      </left>
      <right style="dotted">
        <color indexed="64"/>
      </right>
      <top style="medium">
        <color indexed="64"/>
      </top>
      <bottom/>
      <diagonal/>
    </border>
    <border>
      <left style="dotted">
        <color indexed="64"/>
      </left>
      <right style="dotted">
        <color indexed="64"/>
      </right>
      <top/>
      <bottom/>
      <diagonal/>
    </border>
    <border>
      <left style="dotted">
        <color indexed="64"/>
      </left>
      <right style="dotted">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dashed">
        <color indexed="64"/>
      </right>
      <top style="medium">
        <color indexed="64"/>
      </top>
      <bottom/>
      <diagonal/>
    </border>
    <border>
      <left style="medium">
        <color indexed="64"/>
      </left>
      <right style="dashed">
        <color indexed="64"/>
      </right>
      <top/>
      <bottom/>
      <diagonal/>
    </border>
    <border>
      <left style="medium">
        <color indexed="64"/>
      </left>
      <right style="dashed">
        <color indexed="64"/>
      </right>
      <top/>
      <bottom style="medium">
        <color indexed="64"/>
      </bottom>
      <diagonal/>
    </border>
    <border>
      <left style="dashed">
        <color indexed="64"/>
      </left>
      <right style="dashed">
        <color indexed="64"/>
      </right>
      <top style="medium">
        <color indexed="64"/>
      </top>
      <bottom/>
      <diagonal/>
    </border>
    <border>
      <left style="dashed">
        <color indexed="64"/>
      </left>
      <right style="dashed">
        <color indexed="64"/>
      </right>
      <top/>
      <bottom/>
      <diagonal/>
    </border>
    <border>
      <left style="dashed">
        <color indexed="64"/>
      </left>
      <right style="dashed">
        <color indexed="64"/>
      </right>
      <top/>
      <bottom style="medium">
        <color indexed="64"/>
      </bottom>
      <diagonal/>
    </border>
    <border>
      <left style="thin">
        <color indexed="64"/>
      </left>
      <right style="thin">
        <color indexed="64"/>
      </right>
      <top style="thin">
        <color indexed="64"/>
      </top>
      <bottom style="thin">
        <color indexed="64"/>
      </bottom>
      <diagonal/>
    </border>
    <border>
      <left/>
      <right style="dashed">
        <color indexed="64"/>
      </right>
      <top style="medium">
        <color indexed="64"/>
      </top>
      <bottom/>
      <diagonal/>
    </border>
    <border>
      <left style="dashed">
        <color indexed="64"/>
      </left>
      <right style="medium">
        <color indexed="64"/>
      </right>
      <top/>
      <bottom/>
      <diagonal/>
    </border>
    <border>
      <left style="dashed">
        <color indexed="64"/>
      </left>
      <right style="medium">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ashed">
        <color indexed="64"/>
      </left>
      <right style="thin">
        <color indexed="64"/>
      </right>
      <top style="medium">
        <color indexed="64"/>
      </top>
      <bottom/>
      <diagonal/>
    </border>
    <border>
      <left style="dashed">
        <color indexed="64"/>
      </left>
      <right style="thin">
        <color indexed="64"/>
      </right>
      <top/>
      <bottom/>
      <diagonal/>
    </border>
    <border>
      <left style="dashed">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s>
  <cellStyleXfs count="6">
    <xf numFmtId="0" fontId="0" fillId="0" borderId="0"/>
    <xf numFmtId="0" fontId="1" fillId="0" borderId="0"/>
    <xf numFmtId="0" fontId="3" fillId="0" borderId="0" applyNumberFormat="0" applyFill="0" applyBorder="0" applyAlignment="0" applyProtection="0">
      <alignment vertical="top"/>
      <protection locked="0"/>
    </xf>
    <xf numFmtId="9" fontId="4" fillId="0" borderId="0" applyFont="0" applyFill="0" applyBorder="0" applyAlignment="0" applyProtection="0"/>
    <xf numFmtId="0" fontId="21" fillId="0" borderId="0"/>
    <xf numFmtId="0" fontId="4" fillId="0" borderId="0"/>
  </cellStyleXfs>
  <cellXfs count="297">
    <xf numFmtId="0" fontId="0" fillId="0" borderId="0" xfId="0"/>
    <xf numFmtId="0" fontId="0" fillId="0" borderId="0" xfId="0" applyAlignment="1">
      <alignment horizontal="center"/>
    </xf>
    <xf numFmtId="0" fontId="0" fillId="0" borderId="0" xfId="0" applyAlignment="1">
      <alignment wrapText="1"/>
    </xf>
    <xf numFmtId="49" fontId="0" fillId="0" borderId="0" xfId="0" applyNumberFormat="1" applyAlignment="1">
      <alignment horizontal="center"/>
    </xf>
    <xf numFmtId="164" fontId="0" fillId="0" borderId="0" xfId="0" applyNumberFormat="1" applyAlignment="1">
      <alignment horizontal="center"/>
    </xf>
    <xf numFmtId="164" fontId="2" fillId="0" borderId="0" xfId="0" applyNumberFormat="1" applyFont="1" applyAlignment="1">
      <alignment horizontal="center"/>
    </xf>
    <xf numFmtId="0" fontId="2" fillId="0" borderId="0" xfId="0" applyFont="1" applyAlignment="1">
      <alignment horizontal="center"/>
    </xf>
    <xf numFmtId="10" fontId="0" fillId="0" borderId="0" xfId="3" applyNumberFormat="1" applyFont="1" applyAlignment="1">
      <alignment horizontal="center"/>
    </xf>
    <xf numFmtId="0" fontId="7" fillId="3" borderId="0" xfId="0" applyFont="1" applyFill="1"/>
    <xf numFmtId="0" fontId="8" fillId="3" borderId="0" xfId="0" applyFont="1" applyFill="1"/>
    <xf numFmtId="0" fontId="9" fillId="3" borderId="0" xfId="0" applyFont="1" applyFill="1" applyAlignment="1">
      <alignment vertical="center" wrapText="1"/>
    </xf>
    <xf numFmtId="0" fontId="10" fillId="3" borderId="0" xfId="0" applyFont="1" applyFill="1"/>
    <xf numFmtId="0" fontId="11" fillId="3" borderId="0" xfId="0" applyFont="1" applyFill="1" applyAlignment="1">
      <alignment wrapText="1"/>
    </xf>
    <xf numFmtId="0" fontId="12" fillId="3" borderId="0" xfId="0" applyFont="1" applyFill="1"/>
    <xf numFmtId="0" fontId="12" fillId="3" borderId="0" xfId="0" applyFont="1" applyFill="1" applyAlignment="1">
      <alignment vertical="center"/>
    </xf>
    <xf numFmtId="0" fontId="12" fillId="3" borderId="0" xfId="0" applyFont="1" applyFill="1" applyAlignment="1">
      <alignment vertical="center" wrapText="1"/>
    </xf>
    <xf numFmtId="0" fontId="14" fillId="3" borderId="0" xfId="0" applyFont="1" applyFill="1"/>
    <xf numFmtId="0" fontId="14" fillId="3" borderId="0" xfId="0" applyFont="1" applyFill="1" applyAlignment="1">
      <alignment vertical="center"/>
    </xf>
    <xf numFmtId="0" fontId="15" fillId="3" borderId="0" xfId="0" applyFont="1" applyFill="1"/>
    <xf numFmtId="0" fontId="16" fillId="3" borderId="0" xfId="0" applyFont="1" applyFill="1"/>
    <xf numFmtId="0" fontId="13" fillId="3" borderId="0" xfId="0" applyFont="1" applyFill="1" applyAlignment="1">
      <alignment vertical="top"/>
    </xf>
    <xf numFmtId="2" fontId="0" fillId="0" borderId="0" xfId="0" applyNumberFormat="1" applyAlignment="1">
      <alignment horizontal="center"/>
    </xf>
    <xf numFmtId="0" fontId="19" fillId="0" borderId="0" xfId="0" applyFont="1" applyAlignment="1">
      <alignment horizontal="center"/>
    </xf>
    <xf numFmtId="0" fontId="20" fillId="0" borderId="0" xfId="0" applyFont="1" applyAlignment="1">
      <alignment horizontal="center" vertical="center"/>
    </xf>
    <xf numFmtId="0" fontId="20" fillId="0" borderId="0" xfId="4" applyFont="1" applyAlignment="1">
      <alignment horizontal="left" vertical="top"/>
    </xf>
    <xf numFmtId="0" fontId="20" fillId="0" borderId="0" xfId="0" applyFont="1" applyAlignment="1">
      <alignment horizontal="left" vertical="center"/>
    </xf>
    <xf numFmtId="49" fontId="20" fillId="0" borderId="0" xfId="5" applyNumberFormat="1" applyFont="1" applyAlignment="1">
      <alignment horizontal="left" vertical="center"/>
    </xf>
    <xf numFmtId="0" fontId="20" fillId="0" borderId="0" xfId="5" applyFont="1" applyAlignment="1">
      <alignment horizontal="left" vertical="center"/>
    </xf>
    <xf numFmtId="14" fontId="20" fillId="0" borderId="0" xfId="0" quotePrefix="1" applyNumberFormat="1" applyFont="1" applyAlignment="1">
      <alignment horizontal="center" vertical="center"/>
    </xf>
    <xf numFmtId="49" fontId="20" fillId="0" borderId="0" xfId="0" applyNumberFormat="1" applyFont="1" applyAlignment="1">
      <alignment horizontal="center" vertical="center"/>
    </xf>
    <xf numFmtId="0" fontId="20" fillId="0" borderId="0" xfId="4" applyFont="1" applyAlignment="1">
      <alignment horizontal="left"/>
    </xf>
    <xf numFmtId="0" fontId="18" fillId="11" borderId="3" xfId="0" applyFont="1" applyFill="1" applyBorder="1" applyAlignment="1">
      <alignment horizontal="center" vertical="center" wrapText="1"/>
    </xf>
    <xf numFmtId="0" fontId="23" fillId="3" borderId="0" xfId="0" applyFont="1" applyFill="1"/>
    <xf numFmtId="0" fontId="22" fillId="3" borderId="0" xfId="0" applyFont="1" applyFill="1" applyAlignment="1">
      <alignment horizontal="left" wrapText="1"/>
    </xf>
    <xf numFmtId="0" fontId="19" fillId="3" borderId="3" xfId="0" applyFont="1" applyFill="1" applyBorder="1"/>
    <xf numFmtId="0" fontId="19" fillId="3" borderId="0" xfId="0" applyFont="1" applyFill="1"/>
    <xf numFmtId="0" fontId="26" fillId="3" borderId="0" xfId="0" applyFont="1" applyFill="1" applyAlignment="1">
      <alignment wrapText="1"/>
    </xf>
    <xf numFmtId="0" fontId="26" fillId="3" borderId="0" xfId="0" applyFont="1" applyFill="1" applyAlignment="1">
      <alignment vertical="top" wrapText="1"/>
    </xf>
    <xf numFmtId="0" fontId="26" fillId="3" borderId="0" xfId="0" applyFont="1" applyFill="1"/>
    <xf numFmtId="0" fontId="27" fillId="3" borderId="0" xfId="0" applyFont="1" applyFill="1"/>
    <xf numFmtId="0" fontId="27" fillId="3" borderId="36" xfId="0" applyFont="1" applyFill="1" applyBorder="1" applyAlignment="1">
      <alignment horizontal="left" vertical="center"/>
    </xf>
    <xf numFmtId="0" fontId="27" fillId="3" borderId="0" xfId="0" applyFont="1" applyFill="1" applyAlignment="1">
      <alignment vertical="center"/>
    </xf>
    <xf numFmtId="0" fontId="27" fillId="3" borderId="36" xfId="0" applyFont="1" applyFill="1" applyBorder="1" applyAlignment="1">
      <alignment vertical="center"/>
    </xf>
    <xf numFmtId="0" fontId="27" fillId="3" borderId="0" xfId="0" applyFont="1" applyFill="1" applyAlignment="1">
      <alignment vertical="center" wrapText="1"/>
    </xf>
    <xf numFmtId="0" fontId="28" fillId="3" borderId="0" xfId="0" applyFont="1" applyFill="1"/>
    <xf numFmtId="0" fontId="25" fillId="3" borderId="0" xfId="2" applyFont="1" applyFill="1" applyAlignment="1" applyProtection="1"/>
    <xf numFmtId="0" fontId="29" fillId="3" borderId="40" xfId="2" applyFont="1" applyFill="1" applyBorder="1" applyAlignment="1" applyProtection="1"/>
    <xf numFmtId="0" fontId="27" fillId="3" borderId="41" xfId="0" applyFont="1" applyFill="1" applyBorder="1"/>
    <xf numFmtId="0" fontId="27" fillId="3" borderId="42" xfId="0" applyFont="1" applyFill="1" applyBorder="1"/>
    <xf numFmtId="0" fontId="30" fillId="3" borderId="43" xfId="2" applyFont="1" applyFill="1" applyBorder="1" applyAlignment="1" applyProtection="1"/>
    <xf numFmtId="0" fontId="30" fillId="3" borderId="0" xfId="0" applyFont="1" applyFill="1"/>
    <xf numFmtId="0" fontId="30" fillId="3" borderId="44" xfId="0" applyFont="1" applyFill="1" applyBorder="1"/>
    <xf numFmtId="0" fontId="30" fillId="3" borderId="45" xfId="2" applyFont="1" applyFill="1" applyBorder="1" applyAlignment="1" applyProtection="1"/>
    <xf numFmtId="0" fontId="30" fillId="3" borderId="46" xfId="0" applyFont="1" applyFill="1" applyBorder="1"/>
    <xf numFmtId="0" fontId="30" fillId="3" borderId="47" xfId="0" applyFont="1" applyFill="1" applyBorder="1"/>
    <xf numFmtId="0" fontId="31" fillId="3" borderId="0" xfId="0" applyFont="1" applyFill="1" applyAlignment="1">
      <alignment vertical="center"/>
    </xf>
    <xf numFmtId="0" fontId="30" fillId="3" borderId="0" xfId="2" applyFont="1" applyFill="1" applyBorder="1" applyAlignment="1" applyProtection="1">
      <alignment vertical="center"/>
    </xf>
    <xf numFmtId="0" fontId="30" fillId="3" borderId="0" xfId="0" applyFont="1" applyFill="1" applyAlignment="1">
      <alignment vertical="center"/>
    </xf>
    <xf numFmtId="0" fontId="31" fillId="3" borderId="0" xfId="0" applyFont="1" applyFill="1"/>
    <xf numFmtId="0" fontId="32" fillId="3" borderId="0" xfId="0" applyFont="1" applyFill="1"/>
    <xf numFmtId="0" fontId="27" fillId="3" borderId="0" xfId="0" applyFont="1" applyFill="1" applyAlignment="1">
      <alignment horizontal="left" vertical="center" wrapText="1"/>
    </xf>
    <xf numFmtId="0" fontId="27" fillId="3" borderId="0" xfId="0" applyFont="1" applyFill="1" applyAlignment="1">
      <alignment horizontal="left"/>
    </xf>
    <xf numFmtId="0" fontId="27" fillId="3" borderId="0" xfId="0" applyFont="1" applyFill="1" applyAlignment="1">
      <alignment horizontal="center"/>
    </xf>
    <xf numFmtId="0" fontId="27" fillId="0" borderId="0" xfId="0" applyFont="1"/>
    <xf numFmtId="0" fontId="34" fillId="3" borderId="0" xfId="0" applyFont="1" applyFill="1"/>
    <xf numFmtId="0" fontId="37" fillId="5" borderId="36" xfId="0" applyFont="1" applyFill="1" applyBorder="1" applyAlignment="1">
      <alignment horizontal="right" vertical="center" wrapText="1"/>
    </xf>
    <xf numFmtId="0" fontId="27" fillId="0" borderId="36" xfId="0" applyFont="1" applyBorder="1" applyProtection="1">
      <protection locked="0"/>
    </xf>
    <xf numFmtId="0" fontId="27" fillId="10" borderId="5" xfId="0" applyFont="1" applyFill="1" applyBorder="1" applyAlignment="1">
      <alignment horizontal="center" vertical="center"/>
    </xf>
    <xf numFmtId="0" fontId="27" fillId="6" borderId="28" xfId="0" applyFont="1" applyFill="1" applyBorder="1" applyAlignment="1">
      <alignment horizontal="center" vertical="center" wrapText="1"/>
    </xf>
    <xf numFmtId="0" fontId="27" fillId="7" borderId="21" xfId="0" applyFont="1" applyFill="1" applyBorder="1" applyAlignment="1">
      <alignment horizontal="center" vertical="center"/>
    </xf>
    <xf numFmtId="0" fontId="27" fillId="4" borderId="20" xfId="0" applyFont="1" applyFill="1" applyBorder="1" applyAlignment="1">
      <alignment horizontal="center" vertical="center" wrapText="1"/>
    </xf>
    <xf numFmtId="0" fontId="19" fillId="13" borderId="29" xfId="0" applyFont="1" applyFill="1" applyBorder="1" applyAlignment="1">
      <alignment horizontal="center"/>
    </xf>
    <xf numFmtId="0" fontId="19" fillId="13" borderId="27" xfId="0" applyFont="1" applyFill="1" applyBorder="1"/>
    <xf numFmtId="0" fontId="19" fillId="13" borderId="0" xfId="0" applyFont="1" applyFill="1"/>
    <xf numFmtId="0" fontId="19" fillId="13" borderId="8" xfId="0" applyFont="1" applyFill="1" applyBorder="1" applyAlignment="1">
      <alignment horizontal="center"/>
    </xf>
    <xf numFmtId="0" fontId="19" fillId="13" borderId="13" xfId="0" applyFont="1" applyFill="1" applyBorder="1" applyAlignment="1">
      <alignment horizontal="center"/>
    </xf>
    <xf numFmtId="0" fontId="19" fillId="13" borderId="13" xfId="0" applyFont="1" applyFill="1" applyBorder="1"/>
    <xf numFmtId="0" fontId="19" fillId="13" borderId="15" xfId="0" applyFont="1" applyFill="1" applyBorder="1" applyAlignment="1">
      <alignment horizontal="center"/>
    </xf>
    <xf numFmtId="0" fontId="19" fillId="13" borderId="18" xfId="0" applyFont="1" applyFill="1" applyBorder="1" applyAlignment="1">
      <alignment horizontal="center"/>
    </xf>
    <xf numFmtId="0" fontId="19" fillId="0" borderId="29" xfId="0" applyFont="1" applyBorder="1" applyAlignment="1" applyProtection="1">
      <alignment horizontal="center"/>
      <protection locked="0"/>
    </xf>
    <xf numFmtId="0" fontId="19" fillId="0" borderId="27" xfId="0" applyFont="1" applyBorder="1" applyProtection="1">
      <protection locked="0"/>
    </xf>
    <xf numFmtId="0" fontId="19" fillId="0" borderId="0" xfId="0" applyFont="1" applyProtection="1">
      <protection locked="0"/>
    </xf>
    <xf numFmtId="0" fontId="19" fillId="0" borderId="8" xfId="0" applyFont="1" applyBorder="1" applyAlignment="1" applyProtection="1">
      <alignment horizontal="center"/>
      <protection locked="0"/>
    </xf>
    <xf numFmtId="0" fontId="19" fillId="0" borderId="13" xfId="0" applyFont="1" applyBorder="1" applyAlignment="1" applyProtection="1">
      <alignment horizontal="center"/>
      <protection locked="0"/>
    </xf>
    <xf numFmtId="0" fontId="19" fillId="0" borderId="13" xfId="0" applyFont="1" applyBorder="1" applyProtection="1">
      <protection locked="0"/>
    </xf>
    <xf numFmtId="0" fontId="19" fillId="0" borderId="15" xfId="0" applyFont="1" applyBorder="1" applyAlignment="1" applyProtection="1">
      <alignment horizontal="center"/>
      <protection locked="0"/>
    </xf>
    <xf numFmtId="0" fontId="19" fillId="0" borderId="18" xfId="0" applyFont="1" applyBorder="1" applyAlignment="1" applyProtection="1">
      <alignment horizontal="center"/>
      <protection locked="0"/>
    </xf>
    <xf numFmtId="0" fontId="19" fillId="0" borderId="12" xfId="0" applyFont="1" applyBorder="1" applyAlignment="1" applyProtection="1">
      <alignment horizontal="center"/>
      <protection locked="0"/>
    </xf>
    <xf numFmtId="0" fontId="19" fillId="0" borderId="26" xfId="0" applyFont="1" applyBorder="1" applyProtection="1">
      <protection locked="0"/>
    </xf>
    <xf numFmtId="0" fontId="19" fillId="0" borderId="3" xfId="0" applyFont="1" applyBorder="1" applyProtection="1">
      <protection locked="0"/>
    </xf>
    <xf numFmtId="0" fontId="19" fillId="0" borderId="2" xfId="0" applyFont="1" applyBorder="1" applyAlignment="1" applyProtection="1">
      <alignment horizontal="center"/>
      <protection locked="0"/>
    </xf>
    <xf numFmtId="0" fontId="19" fillId="0" borderId="4" xfId="0" applyFont="1" applyBorder="1" applyAlignment="1" applyProtection="1">
      <alignment horizontal="center"/>
      <protection locked="0"/>
    </xf>
    <xf numFmtId="0" fontId="19" fillId="0" borderId="4" xfId="0" applyFont="1" applyBorder="1" applyProtection="1">
      <protection locked="0"/>
    </xf>
    <xf numFmtId="0" fontId="19" fillId="0" borderId="16" xfId="0" applyFont="1" applyBorder="1" applyAlignment="1" applyProtection="1">
      <alignment horizontal="center"/>
      <protection locked="0"/>
    </xf>
    <xf numFmtId="0" fontId="19" fillId="0" borderId="19" xfId="0" applyFont="1" applyBorder="1" applyAlignment="1" applyProtection="1">
      <alignment horizontal="center"/>
      <protection locked="0"/>
    </xf>
    <xf numFmtId="0" fontId="19" fillId="13" borderId="5" xfId="0" applyFont="1" applyFill="1" applyBorder="1" applyAlignment="1">
      <alignment horizontal="center"/>
    </xf>
    <xf numFmtId="0" fontId="19" fillId="13" borderId="6" xfId="0" applyFont="1" applyFill="1" applyBorder="1"/>
    <xf numFmtId="0" fontId="19" fillId="13" borderId="6" xfId="0" applyFont="1" applyFill="1" applyBorder="1" applyAlignment="1">
      <alignment horizontal="center"/>
    </xf>
    <xf numFmtId="0" fontId="19" fillId="13" borderId="7" xfId="0" applyFont="1" applyFill="1" applyBorder="1" applyAlignment="1">
      <alignment horizontal="center"/>
    </xf>
    <xf numFmtId="0" fontId="27" fillId="10" borderId="3" xfId="0" applyFont="1" applyFill="1" applyBorder="1" applyAlignment="1">
      <alignment horizontal="center" vertical="center"/>
    </xf>
    <xf numFmtId="49" fontId="19" fillId="0" borderId="8" xfId="0" applyNumberFormat="1" applyFont="1" applyBorder="1" applyAlignment="1" applyProtection="1">
      <alignment horizontal="left"/>
      <protection locked="0"/>
    </xf>
    <xf numFmtId="10" fontId="19" fillId="0" borderId="29" xfId="3" applyNumberFormat="1" applyFont="1" applyBorder="1" applyAlignment="1" applyProtection="1">
      <alignment horizontal="center"/>
      <protection locked="0"/>
    </xf>
    <xf numFmtId="0" fontId="19" fillId="0" borderId="31" xfId="0" applyFont="1" applyBorder="1" applyAlignment="1" applyProtection="1">
      <alignment horizontal="center"/>
      <protection locked="0"/>
    </xf>
    <xf numFmtId="0" fontId="19" fillId="0" borderId="49" xfId="0" applyFont="1" applyBorder="1" applyAlignment="1" applyProtection="1">
      <alignment horizontal="center"/>
      <protection locked="0"/>
    </xf>
    <xf numFmtId="0" fontId="19" fillId="0" borderId="29" xfId="0" applyFont="1" applyBorder="1" applyProtection="1">
      <protection locked="0"/>
    </xf>
    <xf numFmtId="0" fontId="19" fillId="0" borderId="34" xfId="0" applyFont="1" applyBorder="1" applyAlignment="1" applyProtection="1">
      <alignment horizontal="center"/>
      <protection locked="0"/>
    </xf>
    <xf numFmtId="49" fontId="19" fillId="0" borderId="2" xfId="0" applyNumberFormat="1" applyFont="1" applyBorder="1" applyAlignment="1" applyProtection="1">
      <alignment horizontal="left"/>
      <protection locked="0"/>
    </xf>
    <xf numFmtId="10" fontId="19" fillId="0" borderId="12" xfId="3" applyNumberFormat="1" applyFont="1" applyBorder="1" applyAlignment="1" applyProtection="1">
      <alignment horizontal="center"/>
      <protection locked="0"/>
    </xf>
    <xf numFmtId="0" fontId="19" fillId="0" borderId="32" xfId="0" applyFont="1" applyBorder="1" applyAlignment="1" applyProtection="1">
      <alignment horizontal="center"/>
      <protection locked="0"/>
    </xf>
    <xf numFmtId="0" fontId="19" fillId="0" borderId="50" xfId="0" applyFont="1" applyBorder="1" applyAlignment="1" applyProtection="1">
      <alignment horizontal="center"/>
      <protection locked="0"/>
    </xf>
    <xf numFmtId="0" fontId="19" fillId="0" borderId="12" xfId="0" applyFont="1" applyBorder="1" applyProtection="1">
      <protection locked="0"/>
    </xf>
    <xf numFmtId="0" fontId="19" fillId="0" borderId="35" xfId="0" applyFont="1" applyBorder="1" applyAlignment="1" applyProtection="1">
      <alignment horizontal="center"/>
      <protection locked="0"/>
    </xf>
    <xf numFmtId="49" fontId="19" fillId="0" borderId="0" xfId="0" applyNumberFormat="1" applyFont="1" applyAlignment="1">
      <alignment horizontal="center"/>
    </xf>
    <xf numFmtId="0" fontId="19" fillId="0" borderId="0" xfId="0" applyFont="1"/>
    <xf numFmtId="10" fontId="19" fillId="0" borderId="0" xfId="3" applyNumberFormat="1" applyFont="1" applyAlignment="1">
      <alignment horizontal="center"/>
    </xf>
    <xf numFmtId="0" fontId="42" fillId="0" borderId="13" xfId="0" applyFont="1" applyBorder="1" applyAlignment="1">
      <alignment horizontal="center"/>
    </xf>
    <xf numFmtId="0" fontId="27" fillId="10" borderId="6" xfId="0" applyFont="1" applyFill="1" applyBorder="1" applyAlignment="1">
      <alignment horizontal="center" vertical="center"/>
    </xf>
    <xf numFmtId="0" fontId="27" fillId="7" borderId="7" xfId="0" applyFont="1" applyFill="1" applyBorder="1" applyAlignment="1">
      <alignment horizontal="center" vertical="center"/>
    </xf>
    <xf numFmtId="0" fontId="27" fillId="7" borderId="4" xfId="0" applyFont="1" applyFill="1" applyBorder="1" applyAlignment="1">
      <alignment horizontal="center" vertical="center"/>
    </xf>
    <xf numFmtId="0" fontId="42" fillId="0" borderId="29" xfId="0" applyFont="1" applyBorder="1" applyAlignment="1">
      <alignment horizontal="center"/>
    </xf>
    <xf numFmtId="0" fontId="42" fillId="0" borderId="8" xfId="0" applyFont="1" applyBorder="1"/>
    <xf numFmtId="0" fontId="42" fillId="0" borderId="0" xfId="0" applyFont="1"/>
    <xf numFmtId="0" fontId="42" fillId="0" borderId="13" xfId="0" applyFont="1" applyBorder="1"/>
    <xf numFmtId="0" fontId="42" fillId="0" borderId="8" xfId="0" applyFont="1" applyBorder="1" applyAlignment="1">
      <alignment horizontal="center"/>
    </xf>
    <xf numFmtId="3" fontId="42" fillId="0" borderId="10" xfId="0" applyNumberFormat="1" applyFont="1" applyBorder="1" applyAlignment="1">
      <alignment horizontal="center"/>
    </xf>
    <xf numFmtId="3" fontId="42" fillId="0" borderId="9" xfId="0" applyNumberFormat="1" applyFont="1" applyBorder="1" applyAlignment="1">
      <alignment horizontal="center"/>
    </xf>
    <xf numFmtId="3" fontId="42" fillId="0" borderId="1" xfId="0" applyNumberFormat="1" applyFont="1" applyBorder="1" applyAlignment="1">
      <alignment horizontal="center"/>
    </xf>
    <xf numFmtId="0" fontId="42" fillId="0" borderId="10" xfId="0" applyFont="1" applyBorder="1" applyAlignment="1">
      <alignment horizontal="center"/>
    </xf>
    <xf numFmtId="0" fontId="42" fillId="0" borderId="9" xfId="0" applyFont="1" applyBorder="1" applyAlignment="1">
      <alignment horizontal="center"/>
    </xf>
    <xf numFmtId="0" fontId="42" fillId="0" borderId="1" xfId="0" applyFont="1" applyBorder="1" applyAlignment="1">
      <alignment horizontal="center"/>
    </xf>
    <xf numFmtId="0" fontId="42" fillId="0" borderId="0" xfId="0" applyFont="1" applyAlignment="1">
      <alignment horizontal="center"/>
    </xf>
    <xf numFmtId="0" fontId="19" fillId="13" borderId="8" xfId="0" applyFont="1" applyFill="1" applyBorder="1"/>
    <xf numFmtId="0" fontId="19" fillId="13" borderId="0" xfId="0" applyFont="1" applyFill="1" applyAlignment="1">
      <alignment horizontal="center"/>
    </xf>
    <xf numFmtId="0" fontId="19" fillId="0" borderId="8" xfId="0" applyFont="1" applyBorder="1" applyProtection="1">
      <protection locked="0"/>
    </xf>
    <xf numFmtId="0" fontId="19" fillId="0" borderId="0" xfId="0" applyFont="1" applyAlignment="1" applyProtection="1">
      <alignment horizontal="center"/>
      <protection locked="0"/>
    </xf>
    <xf numFmtId="0" fontId="19" fillId="0" borderId="2" xfId="0" applyFont="1" applyBorder="1" applyProtection="1">
      <protection locked="0"/>
    </xf>
    <xf numFmtId="0" fontId="19" fillId="0" borderId="3" xfId="0" applyFont="1" applyBorder="1" applyAlignment="1" applyProtection="1">
      <alignment horizontal="center"/>
      <protection locked="0"/>
    </xf>
    <xf numFmtId="49" fontId="19" fillId="0" borderId="8" xfId="0" applyNumberFormat="1" applyFont="1" applyBorder="1" applyAlignment="1" applyProtection="1">
      <alignment horizontal="center"/>
      <protection locked="0"/>
    </xf>
    <xf numFmtId="10" fontId="19" fillId="0" borderId="8" xfId="3" applyNumberFormat="1" applyFont="1" applyBorder="1" applyAlignment="1" applyProtection="1">
      <alignment horizontal="center"/>
      <protection locked="0"/>
    </xf>
    <xf numFmtId="10" fontId="19" fillId="0" borderId="13" xfId="3" applyNumberFormat="1" applyFont="1" applyBorder="1" applyAlignment="1" applyProtection="1">
      <alignment horizontal="center"/>
      <protection locked="0"/>
    </xf>
    <xf numFmtId="49" fontId="19" fillId="0" borderId="2" xfId="0" applyNumberFormat="1" applyFont="1" applyBorder="1" applyAlignment="1" applyProtection="1">
      <alignment horizontal="center"/>
      <protection locked="0"/>
    </xf>
    <xf numFmtId="10" fontId="19" fillId="0" borderId="2" xfId="3" applyNumberFormat="1" applyFont="1" applyBorder="1" applyAlignment="1" applyProtection="1">
      <alignment horizontal="center"/>
      <protection locked="0"/>
    </xf>
    <xf numFmtId="10" fontId="19" fillId="0" borderId="4" xfId="3" applyNumberFormat="1" applyFont="1" applyBorder="1" applyAlignment="1" applyProtection="1">
      <alignment horizontal="center"/>
      <protection locked="0"/>
    </xf>
    <xf numFmtId="0" fontId="46" fillId="0" borderId="0" xfId="0" applyFont="1" applyAlignment="1">
      <alignment wrapText="1"/>
    </xf>
    <xf numFmtId="0" fontId="20" fillId="0" borderId="0" xfId="0" applyFont="1" applyAlignment="1">
      <alignment horizontal="center"/>
    </xf>
    <xf numFmtId="0" fontId="46" fillId="0" borderId="0" xfId="0" applyFont="1"/>
    <xf numFmtId="49" fontId="20" fillId="0" borderId="0" xfId="0" applyNumberFormat="1" applyFont="1" applyAlignment="1">
      <alignment horizontal="center"/>
    </xf>
    <xf numFmtId="0" fontId="20" fillId="0" borderId="0" xfId="0" quotePrefix="1" applyFont="1" applyAlignment="1">
      <alignment horizontal="center"/>
    </xf>
    <xf numFmtId="49" fontId="18" fillId="11" borderId="3" xfId="1" applyNumberFormat="1" applyFont="1" applyFill="1" applyBorder="1" applyAlignment="1">
      <alignment horizontal="center" vertical="center" wrapText="1"/>
    </xf>
    <xf numFmtId="0" fontId="42" fillId="0" borderId="11" xfId="0" applyFont="1" applyBorder="1" applyAlignment="1">
      <alignment horizontal="center"/>
    </xf>
    <xf numFmtId="0" fontId="42" fillId="0" borderId="25" xfId="0" applyFont="1" applyBorder="1"/>
    <xf numFmtId="0" fontId="42" fillId="0" borderId="14" xfId="0" applyFont="1" applyBorder="1" applyAlignment="1">
      <alignment horizontal="center"/>
    </xf>
    <xf numFmtId="0" fontId="42" fillId="0" borderId="17" xfId="0" applyFont="1" applyBorder="1" applyAlignment="1">
      <alignment horizontal="center"/>
    </xf>
    <xf numFmtId="10" fontId="0" fillId="0" borderId="0" xfId="3" applyNumberFormat="1" applyFont="1" applyAlignment="1" applyProtection="1">
      <alignment horizontal="center"/>
    </xf>
    <xf numFmtId="10" fontId="19" fillId="0" borderId="0" xfId="3" applyNumberFormat="1" applyFont="1" applyFill="1" applyAlignment="1" applyProtection="1">
      <alignment horizontal="center"/>
    </xf>
    <xf numFmtId="49" fontId="27" fillId="0" borderId="2" xfId="0" applyNumberFormat="1" applyFont="1" applyBorder="1" applyAlignment="1">
      <alignment horizontal="center"/>
    </xf>
    <xf numFmtId="0" fontId="27" fillId="0" borderId="28" xfId="0" applyFont="1" applyBorder="1" applyAlignment="1">
      <alignment horizontal="center"/>
    </xf>
    <xf numFmtId="0" fontId="27" fillId="0" borderId="4" xfId="0" applyFont="1" applyBorder="1" applyAlignment="1">
      <alignment horizontal="center"/>
    </xf>
    <xf numFmtId="0" fontId="19" fillId="11" borderId="2" xfId="0" applyFont="1" applyFill="1" applyBorder="1" applyAlignment="1">
      <alignment horizontal="center" wrapText="1"/>
    </xf>
    <xf numFmtId="0" fontId="19" fillId="8" borderId="22" xfId="0" applyFont="1" applyFill="1" applyBorder="1" applyAlignment="1">
      <alignment horizontal="center"/>
    </xf>
    <xf numFmtId="0" fontId="27" fillId="6" borderId="28" xfId="0" applyFont="1" applyFill="1" applyBorder="1" applyAlignment="1">
      <alignment horizontal="center" vertical="center"/>
    </xf>
    <xf numFmtId="0" fontId="27" fillId="7" borderId="3" xfId="0" applyFont="1" applyFill="1" applyBorder="1" applyAlignment="1">
      <alignment horizontal="center" vertical="center"/>
    </xf>
    <xf numFmtId="0" fontId="27" fillId="10" borderId="2" xfId="0" applyFont="1" applyFill="1" applyBorder="1" applyAlignment="1">
      <alignment horizontal="center" vertical="center"/>
    </xf>
    <xf numFmtId="49" fontId="42" fillId="0" borderId="10" xfId="0" applyNumberFormat="1" applyFont="1" applyBorder="1" applyAlignment="1">
      <alignment horizontal="left"/>
    </xf>
    <xf numFmtId="0" fontId="42" fillId="0" borderId="9" xfId="0" applyFont="1" applyBorder="1"/>
    <xf numFmtId="10" fontId="42" fillId="0" borderId="11" xfId="3" applyNumberFormat="1" applyFont="1" applyBorder="1" applyAlignment="1" applyProtection="1">
      <alignment horizontal="center" vertical="center"/>
    </xf>
    <xf numFmtId="0" fontId="42" fillId="0" borderId="30" xfId="0" applyFont="1" applyBorder="1" applyAlignment="1">
      <alignment horizontal="center" vertical="center"/>
    </xf>
    <xf numFmtId="0" fontId="42" fillId="0" borderId="48" xfId="0" applyFont="1" applyBorder="1" applyAlignment="1">
      <alignment horizontal="center"/>
    </xf>
    <xf numFmtId="0" fontId="42" fillId="0" borderId="29" xfId="0" applyFont="1" applyBorder="1"/>
    <xf numFmtId="0" fontId="42" fillId="0" borderId="30" xfId="0" applyFont="1" applyBorder="1" applyAlignment="1">
      <alignment horizontal="center"/>
    </xf>
    <xf numFmtId="0" fontId="42" fillId="0" borderId="33" xfId="0" applyFont="1" applyBorder="1" applyAlignment="1">
      <alignment horizontal="center"/>
    </xf>
    <xf numFmtId="49" fontId="42" fillId="0" borderId="8" xfId="0" applyNumberFormat="1" applyFont="1" applyBorder="1" applyAlignment="1">
      <alignment horizontal="left"/>
    </xf>
    <xf numFmtId="10" fontId="42" fillId="0" borderId="29" xfId="3" applyNumberFormat="1" applyFont="1" applyBorder="1" applyAlignment="1" applyProtection="1">
      <alignment horizontal="center"/>
    </xf>
    <xf numFmtId="0" fontId="42" fillId="0" borderId="31" xfId="0" applyFont="1" applyBorder="1" applyAlignment="1">
      <alignment horizontal="center"/>
    </xf>
    <xf numFmtId="0" fontId="42" fillId="0" borderId="49" xfId="0" applyFont="1" applyBorder="1" applyAlignment="1">
      <alignment horizontal="center"/>
    </xf>
    <xf numFmtId="0" fontId="42" fillId="0" borderId="34" xfId="0" applyFont="1" applyBorder="1" applyAlignment="1">
      <alignment horizontal="center"/>
    </xf>
    <xf numFmtId="49" fontId="19" fillId="13" borderId="8" xfId="0" applyNumberFormat="1" applyFont="1" applyFill="1" applyBorder="1" applyAlignment="1">
      <alignment horizontal="left"/>
    </xf>
    <xf numFmtId="10" fontId="19" fillId="13" borderId="29" xfId="3" applyNumberFormat="1" applyFont="1" applyFill="1" applyBorder="1" applyAlignment="1" applyProtection="1">
      <alignment horizontal="center"/>
    </xf>
    <xf numFmtId="0" fontId="19" fillId="13" borderId="31" xfId="0" applyFont="1" applyFill="1" applyBorder="1" applyAlignment="1">
      <alignment horizontal="center"/>
    </xf>
    <xf numFmtId="0" fontId="19" fillId="13" borderId="49" xfId="0" applyFont="1" applyFill="1" applyBorder="1" applyAlignment="1">
      <alignment horizontal="center"/>
    </xf>
    <xf numFmtId="0" fontId="19" fillId="13" borderId="29" xfId="0" applyFont="1" applyFill="1" applyBorder="1"/>
    <xf numFmtId="0" fontId="19" fillId="13" borderId="34" xfId="0" applyFont="1" applyFill="1" applyBorder="1" applyAlignment="1">
      <alignment horizontal="center"/>
    </xf>
    <xf numFmtId="10" fontId="27" fillId="0" borderId="2" xfId="3" applyNumberFormat="1" applyFont="1" applyBorder="1" applyAlignment="1" applyProtection="1">
      <alignment horizontal="center"/>
    </xf>
    <xf numFmtId="10" fontId="27" fillId="0" borderId="24" xfId="3" applyNumberFormat="1" applyFont="1" applyBorder="1" applyAlignment="1" applyProtection="1">
      <alignment horizontal="center" vertical="center"/>
    </xf>
    <xf numFmtId="0" fontId="28" fillId="0" borderId="12" xfId="0" applyFont="1" applyBorder="1" applyAlignment="1">
      <alignment horizontal="center" vertical="center"/>
    </xf>
    <xf numFmtId="0" fontId="27" fillId="6" borderId="22" xfId="0" applyFont="1" applyFill="1" applyBorder="1" applyAlignment="1">
      <alignment horizontal="center" vertical="center"/>
    </xf>
    <xf numFmtId="49" fontId="42" fillId="0" borderId="10" xfId="0" applyNumberFormat="1" applyFont="1" applyBorder="1" applyAlignment="1">
      <alignment horizontal="center"/>
    </xf>
    <xf numFmtId="10" fontId="42" fillId="0" borderId="8" xfId="3" applyNumberFormat="1" applyFont="1" applyBorder="1" applyAlignment="1" applyProtection="1">
      <alignment horizontal="center"/>
    </xf>
    <xf numFmtId="10" fontId="42" fillId="0" borderId="13" xfId="3" applyNumberFormat="1" applyFont="1" applyBorder="1" applyAlignment="1" applyProtection="1">
      <alignment horizontal="center"/>
    </xf>
    <xf numFmtId="0" fontId="42" fillId="0" borderId="37" xfId="0" applyFont="1" applyBorder="1" applyAlignment="1">
      <alignment horizontal="center"/>
    </xf>
    <xf numFmtId="0" fontId="42" fillId="0" borderId="39" xfId="0" applyFont="1" applyBorder="1" applyAlignment="1">
      <alignment horizontal="center"/>
    </xf>
    <xf numFmtId="49" fontId="42" fillId="0" borderId="8" xfId="0" applyNumberFormat="1" applyFont="1" applyBorder="1" applyAlignment="1">
      <alignment horizontal="center"/>
    </xf>
    <xf numFmtId="0" fontId="42" fillId="0" borderId="38" xfId="0" applyFont="1" applyBorder="1" applyAlignment="1">
      <alignment horizontal="center"/>
    </xf>
    <xf numFmtId="49" fontId="19" fillId="13" borderId="8" xfId="0" applyNumberFormat="1" applyFont="1" applyFill="1" applyBorder="1" applyAlignment="1">
      <alignment horizontal="center"/>
    </xf>
    <xf numFmtId="10" fontId="19" fillId="13" borderId="8" xfId="3" applyNumberFormat="1" applyFont="1" applyFill="1" applyBorder="1" applyAlignment="1" applyProtection="1">
      <alignment horizontal="center"/>
    </xf>
    <xf numFmtId="10" fontId="19" fillId="13" borderId="13" xfId="3" applyNumberFormat="1" applyFont="1" applyFill="1" applyBorder="1" applyAlignment="1" applyProtection="1">
      <alignment horizontal="center"/>
    </xf>
    <xf numFmtId="3" fontId="19" fillId="0" borderId="15" xfId="0" applyNumberFormat="1" applyFont="1" applyBorder="1" applyAlignment="1" applyProtection="1">
      <alignment horizontal="center"/>
      <protection locked="0"/>
    </xf>
    <xf numFmtId="3" fontId="19" fillId="0" borderId="18" xfId="0" applyNumberFormat="1" applyFont="1" applyBorder="1" applyAlignment="1" applyProtection="1">
      <alignment horizontal="center"/>
      <protection locked="0"/>
    </xf>
    <xf numFmtId="3" fontId="19" fillId="0" borderId="13" xfId="0" applyNumberFormat="1" applyFont="1" applyBorder="1" applyAlignment="1" applyProtection="1">
      <alignment horizontal="center"/>
      <protection locked="0"/>
    </xf>
    <xf numFmtId="11" fontId="19" fillId="0" borderId="31" xfId="0" applyNumberFormat="1" applyFont="1" applyBorder="1" applyAlignment="1" applyProtection="1">
      <alignment horizontal="center"/>
      <protection locked="0"/>
    </xf>
    <xf numFmtId="11" fontId="19" fillId="0" borderId="49" xfId="0" applyNumberFormat="1" applyFont="1" applyBorder="1" applyAlignment="1" applyProtection="1">
      <alignment horizontal="center"/>
      <protection locked="0"/>
    </xf>
    <xf numFmtId="11" fontId="19" fillId="0" borderId="13" xfId="0" applyNumberFormat="1" applyFont="1" applyBorder="1" applyAlignment="1" applyProtection="1">
      <alignment horizontal="center"/>
      <protection locked="0"/>
    </xf>
    <xf numFmtId="0" fontId="0" fillId="0" borderId="0" xfId="0" applyProtection="1">
      <protection locked="0"/>
    </xf>
    <xf numFmtId="0" fontId="0" fillId="0" borderId="0" xfId="0" applyAlignment="1" applyProtection="1">
      <alignment horizontal="center"/>
      <protection locked="0"/>
    </xf>
    <xf numFmtId="11" fontId="19" fillId="0" borderId="34" xfId="0" applyNumberFormat="1" applyFont="1" applyBorder="1" applyAlignment="1" applyProtection="1">
      <alignment horizontal="center"/>
      <protection locked="0"/>
    </xf>
    <xf numFmtId="49" fontId="0" fillId="0" borderId="0" xfId="0" applyNumberFormat="1" applyAlignment="1" applyProtection="1">
      <alignment horizontal="center"/>
      <protection locked="0"/>
    </xf>
    <xf numFmtId="0" fontId="27" fillId="3" borderId="0" xfId="0" applyFont="1" applyFill="1" applyAlignment="1">
      <alignment horizontal="left" vertical="center" wrapText="1"/>
    </xf>
    <xf numFmtId="0" fontId="27" fillId="3" borderId="36" xfId="0" applyFont="1" applyFill="1" applyBorder="1" applyAlignment="1">
      <alignment horizontal="left" vertical="center" wrapText="1"/>
    </xf>
    <xf numFmtId="0" fontId="36" fillId="3" borderId="0" xfId="0" applyFont="1" applyFill="1" applyAlignment="1">
      <alignment horizontal="left" wrapText="1"/>
    </xf>
    <xf numFmtId="0" fontId="26" fillId="3" borderId="9" xfId="0" applyFont="1" applyFill="1" applyBorder="1" applyAlignment="1">
      <alignment vertical="top" wrapText="1"/>
    </xf>
    <xf numFmtId="0" fontId="26" fillId="3" borderId="0" xfId="0" applyFont="1" applyFill="1" applyAlignment="1">
      <alignment vertical="top" wrapText="1"/>
    </xf>
    <xf numFmtId="0" fontId="26" fillId="3" borderId="0" xfId="0" applyFont="1" applyFill="1" applyAlignment="1">
      <alignment horizontal="left" vertical="top" wrapText="1"/>
    </xf>
    <xf numFmtId="0" fontId="25" fillId="0" borderId="0" xfId="2" applyFont="1" applyFill="1" applyAlignment="1" applyProtection="1">
      <alignment horizontal="left"/>
    </xf>
    <xf numFmtId="0" fontId="24" fillId="0" borderId="0" xfId="2" applyFont="1" applyFill="1" applyAlignment="1" applyProtection="1">
      <alignment horizontal="left" vertical="center"/>
    </xf>
    <xf numFmtId="0" fontId="37" fillId="0" borderId="36" xfId="0" applyFont="1" applyBorder="1" applyAlignment="1">
      <alignment horizontal="center"/>
    </xf>
    <xf numFmtId="0" fontId="28" fillId="9" borderId="5" xfId="0" applyFont="1" applyFill="1" applyBorder="1" applyAlignment="1">
      <alignment horizontal="center" vertical="center"/>
    </xf>
    <xf numFmtId="0" fontId="28" fillId="9" borderId="6" xfId="0" applyFont="1" applyFill="1" applyBorder="1" applyAlignment="1">
      <alignment horizontal="center" vertical="center"/>
    </xf>
    <xf numFmtId="0" fontId="28" fillId="9" borderId="7" xfId="0" applyFont="1" applyFill="1" applyBorder="1" applyAlignment="1">
      <alignment horizontal="center" vertical="center"/>
    </xf>
    <xf numFmtId="0" fontId="38" fillId="0" borderId="5" xfId="0" applyFont="1" applyBorder="1" applyAlignment="1">
      <alignment horizontal="center" vertical="center"/>
    </xf>
    <xf numFmtId="0" fontId="38" fillId="0" borderId="6" xfId="0" applyFont="1" applyBorder="1" applyAlignment="1">
      <alignment horizontal="center" vertical="center"/>
    </xf>
    <xf numFmtId="0" fontId="38" fillId="0" borderId="7" xfId="0" applyFont="1" applyBorder="1" applyAlignment="1">
      <alignment horizontal="center" vertical="center"/>
    </xf>
    <xf numFmtId="0" fontId="39" fillId="0" borderId="25" xfId="0" applyFont="1" applyBorder="1" applyAlignment="1">
      <alignment horizontal="center" vertical="center"/>
    </xf>
    <xf numFmtId="0" fontId="39" fillId="0" borderId="26" xfId="0" applyFont="1" applyBorder="1" applyAlignment="1">
      <alignment horizontal="center" vertical="center"/>
    </xf>
    <xf numFmtId="0" fontId="39" fillId="0" borderId="9" xfId="0" applyFont="1" applyBorder="1" applyAlignment="1">
      <alignment horizontal="center" vertical="center"/>
    </xf>
    <xf numFmtId="0" fontId="39" fillId="0" borderId="3" xfId="0" applyFont="1" applyBorder="1" applyAlignment="1">
      <alignment horizontal="center" vertical="center"/>
    </xf>
    <xf numFmtId="0" fontId="28" fillId="0" borderId="23" xfId="0" applyFont="1" applyBorder="1" applyAlignment="1">
      <alignment horizontal="center" vertical="center" wrapText="1"/>
    </xf>
    <xf numFmtId="0" fontId="28" fillId="0" borderId="24"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2" xfId="0" applyFont="1" applyBorder="1" applyAlignment="1">
      <alignment horizontal="center" vertical="center" wrapText="1"/>
    </xf>
    <xf numFmtId="0" fontId="28" fillId="11" borderId="5" xfId="0" applyFont="1" applyFill="1" applyBorder="1" applyAlignment="1">
      <alignment horizontal="center" vertical="center"/>
    </xf>
    <xf numFmtId="0" fontId="28" fillId="11" borderId="6" xfId="0" applyFont="1" applyFill="1" applyBorder="1" applyAlignment="1">
      <alignment horizontal="center" vertical="center"/>
    </xf>
    <xf numFmtId="0" fontId="28" fillId="11" borderId="7" xfId="0" applyFont="1" applyFill="1" applyBorder="1" applyAlignment="1">
      <alignment horizontal="center" vertical="center"/>
    </xf>
    <xf numFmtId="0" fontId="28" fillId="0" borderId="10" xfId="0" applyFont="1" applyBorder="1" applyAlignment="1">
      <alignment horizontal="center" vertical="center" wrapText="1"/>
    </xf>
    <xf numFmtId="0" fontId="28" fillId="0" borderId="2" xfId="0" applyFont="1" applyBorder="1" applyAlignment="1">
      <alignment horizontal="center" vertical="center" wrapText="1"/>
    </xf>
    <xf numFmtId="0" fontId="38" fillId="0" borderId="5" xfId="0" applyFont="1" applyBorder="1" applyAlignment="1">
      <alignment horizontal="center" vertical="center" wrapText="1"/>
    </xf>
    <xf numFmtId="0" fontId="38" fillId="0" borderId="7" xfId="0" applyFont="1" applyBorder="1" applyAlignment="1">
      <alignment horizontal="center" vertical="center" wrapText="1"/>
    </xf>
    <xf numFmtId="0" fontId="39" fillId="5" borderId="11" xfId="0" applyFont="1" applyFill="1" applyBorder="1" applyAlignment="1">
      <alignment horizontal="center" vertical="center" wrapText="1"/>
    </xf>
    <xf numFmtId="0" fontId="39" fillId="5" borderId="12" xfId="0" applyFont="1" applyFill="1" applyBorder="1" applyAlignment="1">
      <alignment horizontal="center" vertical="center"/>
    </xf>
    <xf numFmtId="0" fontId="39" fillId="0" borderId="5" xfId="0" applyFont="1" applyBorder="1" applyAlignment="1">
      <alignment horizontal="center"/>
    </xf>
    <xf numFmtId="0" fontId="39" fillId="0" borderId="6" xfId="0" applyFont="1" applyBorder="1" applyAlignment="1">
      <alignment horizontal="center"/>
    </xf>
    <xf numFmtId="0" fontId="39" fillId="0" borderId="7" xfId="0" applyFont="1" applyBorder="1" applyAlignment="1">
      <alignment horizontal="center"/>
    </xf>
    <xf numFmtId="0" fontId="39" fillId="0" borderId="5" xfId="0" applyFont="1" applyBorder="1" applyAlignment="1">
      <alignment horizontal="center" vertical="center"/>
    </xf>
    <xf numFmtId="0" fontId="39" fillId="0" borderId="6" xfId="0" applyFont="1" applyBorder="1" applyAlignment="1">
      <alignment horizontal="center" vertical="center"/>
    </xf>
    <xf numFmtId="0" fontId="39" fillId="0" borderId="7" xfId="0" applyFont="1" applyBorder="1" applyAlignment="1">
      <alignment horizontal="center" vertical="center"/>
    </xf>
    <xf numFmtId="0" fontId="41" fillId="2" borderId="10" xfId="0" applyFont="1" applyFill="1" applyBorder="1" applyAlignment="1">
      <alignment horizontal="left" vertical="center"/>
    </xf>
    <xf numFmtId="0" fontId="41" fillId="2" borderId="9" xfId="0" applyFont="1" applyFill="1" applyBorder="1" applyAlignment="1">
      <alignment horizontal="left" vertical="center"/>
    </xf>
    <xf numFmtId="0" fontId="41" fillId="2" borderId="1" xfId="0" applyFont="1" applyFill="1" applyBorder="1" applyAlignment="1">
      <alignment horizontal="left" vertical="center"/>
    </xf>
    <xf numFmtId="0" fontId="41" fillId="2" borderId="8" xfId="0" applyFont="1" applyFill="1" applyBorder="1" applyAlignment="1">
      <alignment horizontal="left" vertical="center"/>
    </xf>
    <xf numFmtId="0" fontId="41" fillId="2" borderId="0" xfId="0" applyFont="1" applyFill="1" applyAlignment="1">
      <alignment horizontal="left" vertical="center"/>
    </xf>
    <xf numFmtId="0" fontId="41" fillId="2" borderId="13" xfId="0" applyFont="1" applyFill="1" applyBorder="1" applyAlignment="1">
      <alignment horizontal="left" vertical="center"/>
    </xf>
    <xf numFmtId="0" fontId="41" fillId="2" borderId="2" xfId="0" applyFont="1" applyFill="1" applyBorder="1" applyAlignment="1">
      <alignment horizontal="left" vertical="center"/>
    </xf>
    <xf numFmtId="0" fontId="41" fillId="2" borderId="3" xfId="0" applyFont="1" applyFill="1" applyBorder="1" applyAlignment="1">
      <alignment horizontal="left" vertical="center"/>
    </xf>
    <xf numFmtId="0" fontId="41" fillId="2" borderId="4" xfId="0" applyFont="1" applyFill="1" applyBorder="1" applyAlignment="1">
      <alignment horizontal="left" vertical="center"/>
    </xf>
    <xf numFmtId="0" fontId="28" fillId="5" borderId="11" xfId="0" applyFont="1" applyFill="1" applyBorder="1" applyAlignment="1">
      <alignment horizontal="center" vertical="center" wrapText="1"/>
    </xf>
    <xf numFmtId="0" fontId="28" fillId="5" borderId="29" xfId="0" applyFont="1" applyFill="1" applyBorder="1" applyAlignment="1">
      <alignment horizontal="center" vertical="center" wrapText="1"/>
    </xf>
    <xf numFmtId="0" fontId="28" fillId="5" borderId="12" xfId="0" applyFont="1" applyFill="1" applyBorder="1" applyAlignment="1">
      <alignment horizontal="center" vertical="center"/>
    </xf>
    <xf numFmtId="10" fontId="39" fillId="0" borderId="11" xfId="3" applyNumberFormat="1" applyFont="1" applyBorder="1" applyAlignment="1" applyProtection="1">
      <alignment horizontal="center" vertical="center" wrapText="1"/>
    </xf>
    <xf numFmtId="10" fontId="39" fillId="0" borderId="29" xfId="3" applyNumberFormat="1" applyFont="1" applyBorder="1" applyAlignment="1" applyProtection="1">
      <alignment horizontal="center" vertical="center" wrapText="1"/>
    </xf>
    <xf numFmtId="10" fontId="39" fillId="0" borderId="12" xfId="3" applyNumberFormat="1" applyFont="1" applyBorder="1" applyAlignment="1" applyProtection="1">
      <alignment horizontal="center" vertical="center" wrapText="1"/>
    </xf>
    <xf numFmtId="0" fontId="39" fillId="0" borderId="10" xfId="0" applyFont="1" applyBorder="1" applyAlignment="1">
      <alignment horizontal="center" vertical="center"/>
    </xf>
    <xf numFmtId="0" fontId="39" fillId="0" borderId="1" xfId="0" applyFont="1" applyBorder="1" applyAlignment="1">
      <alignment horizontal="center" vertical="center"/>
    </xf>
    <xf numFmtId="0" fontId="39" fillId="0" borderId="2" xfId="0" applyFont="1" applyBorder="1" applyAlignment="1">
      <alignment horizontal="center" vertical="center"/>
    </xf>
    <xf numFmtId="0" fontId="39" fillId="0" borderId="4" xfId="0" applyFont="1" applyBorder="1" applyAlignment="1">
      <alignment horizontal="center" vertical="center"/>
    </xf>
    <xf numFmtId="0" fontId="28" fillId="0" borderId="5" xfId="0" applyFont="1" applyBorder="1" applyAlignment="1">
      <alignment horizontal="center" vertical="center"/>
    </xf>
    <xf numFmtId="0" fontId="28" fillId="0" borderId="6" xfId="0" applyFont="1" applyBorder="1" applyAlignment="1">
      <alignment horizontal="center" vertical="center"/>
    </xf>
    <xf numFmtId="0" fontId="28" fillId="0" borderId="11" xfId="0" applyFont="1" applyBorder="1" applyAlignment="1">
      <alignment horizontal="center" vertical="center"/>
    </xf>
    <xf numFmtId="0" fontId="28" fillId="0" borderId="12" xfId="0" applyFont="1" applyBorder="1" applyAlignment="1">
      <alignment horizontal="center" vertical="center"/>
    </xf>
    <xf numFmtId="0" fontId="28" fillId="11" borderId="10" xfId="0" applyFont="1" applyFill="1" applyBorder="1" applyAlignment="1">
      <alignment horizontal="center" vertical="center"/>
    </xf>
    <xf numFmtId="0" fontId="28" fillId="11" borderId="9" xfId="0" applyFont="1" applyFill="1" applyBorder="1" applyAlignment="1">
      <alignment horizontal="center" vertical="center"/>
    </xf>
    <xf numFmtId="0" fontId="28" fillId="11" borderId="1" xfId="0" applyFont="1" applyFill="1" applyBorder="1" applyAlignment="1">
      <alignment horizontal="center" vertical="center"/>
    </xf>
    <xf numFmtId="0" fontId="28" fillId="11" borderId="2" xfId="0" applyFont="1" applyFill="1" applyBorder="1" applyAlignment="1">
      <alignment horizontal="center" vertical="center"/>
    </xf>
    <xf numFmtId="0" fontId="28" fillId="11" borderId="3" xfId="0" applyFont="1" applyFill="1" applyBorder="1" applyAlignment="1">
      <alignment horizontal="center" vertical="center"/>
    </xf>
    <xf numFmtId="0" fontId="28" fillId="11" borderId="4" xfId="0" applyFont="1" applyFill="1" applyBorder="1" applyAlignment="1">
      <alignment horizontal="center" vertical="center"/>
    </xf>
    <xf numFmtId="0" fontId="28" fillId="9" borderId="10" xfId="0" applyFont="1" applyFill="1" applyBorder="1" applyAlignment="1">
      <alignment horizontal="center" vertical="center"/>
    </xf>
    <xf numFmtId="0" fontId="28" fillId="9" borderId="9" xfId="0" applyFont="1" applyFill="1" applyBorder="1" applyAlignment="1">
      <alignment horizontal="center" vertical="center"/>
    </xf>
    <xf numFmtId="0" fontId="28" fillId="9" borderId="1" xfId="0" applyFont="1" applyFill="1" applyBorder="1" applyAlignment="1">
      <alignment horizontal="center" vertical="center"/>
    </xf>
    <xf numFmtId="0" fontId="28" fillId="9" borderId="2" xfId="0" applyFont="1" applyFill="1" applyBorder="1" applyAlignment="1">
      <alignment horizontal="center" vertical="center"/>
    </xf>
    <xf numFmtId="0" fontId="28" fillId="9" borderId="3" xfId="0" applyFont="1" applyFill="1" applyBorder="1" applyAlignment="1">
      <alignment horizontal="center" vertical="center"/>
    </xf>
    <xf numFmtId="0" fontId="28" fillId="9" borderId="4" xfId="0" applyFont="1" applyFill="1" applyBorder="1" applyAlignment="1">
      <alignment horizontal="center" vertical="center"/>
    </xf>
    <xf numFmtId="0" fontId="44" fillId="5" borderId="11" xfId="0" applyFont="1" applyFill="1" applyBorder="1" applyAlignment="1">
      <alignment horizontal="center" vertical="center" wrapText="1"/>
    </xf>
    <xf numFmtId="0" fontId="44" fillId="5" borderId="12" xfId="0" applyFont="1" applyFill="1" applyBorder="1" applyAlignment="1">
      <alignment horizontal="center" vertical="center"/>
    </xf>
    <xf numFmtId="0" fontId="38" fillId="0" borderId="10" xfId="0" applyFont="1" applyBorder="1" applyAlignment="1">
      <alignment horizontal="center" vertical="center"/>
    </xf>
    <xf numFmtId="0" fontId="38" fillId="0" borderId="9" xfId="0" applyFont="1" applyBorder="1" applyAlignment="1">
      <alignment horizontal="center" vertical="center"/>
    </xf>
    <xf numFmtId="0" fontId="38" fillId="0" borderId="1" xfId="0" applyFont="1" applyBorder="1" applyAlignment="1">
      <alignment horizontal="center" vertical="center"/>
    </xf>
    <xf numFmtId="0" fontId="43" fillId="0" borderId="5" xfId="0" applyFont="1" applyBorder="1" applyAlignment="1">
      <alignment horizontal="center" vertical="center"/>
    </xf>
    <xf numFmtId="0" fontId="43" fillId="0" borderId="6" xfId="0" applyFont="1" applyBorder="1" applyAlignment="1">
      <alignment horizontal="center" vertical="center"/>
    </xf>
    <xf numFmtId="0" fontId="43" fillId="0" borderId="7" xfId="0" applyFont="1" applyBorder="1" applyAlignment="1">
      <alignment horizontal="center" vertical="center"/>
    </xf>
    <xf numFmtId="0" fontId="28" fillId="0" borderId="1" xfId="0" applyFont="1" applyBorder="1" applyAlignment="1">
      <alignment horizontal="center" vertical="center"/>
    </xf>
    <xf numFmtId="0" fontId="28" fillId="0" borderId="4" xfId="0" applyFont="1" applyBorder="1" applyAlignment="1">
      <alignment horizontal="center" vertical="center"/>
    </xf>
    <xf numFmtId="0" fontId="28" fillId="12" borderId="51" xfId="0" applyFont="1" applyFill="1" applyBorder="1" applyAlignment="1">
      <alignment horizontal="center" vertical="center"/>
    </xf>
    <xf numFmtId="0" fontId="28" fillId="12" borderId="52" xfId="0" applyFont="1" applyFill="1" applyBorder="1" applyAlignment="1">
      <alignment horizontal="center" vertical="center"/>
    </xf>
    <xf numFmtId="0" fontId="28" fillId="0" borderId="7" xfId="0" applyFont="1" applyBorder="1" applyAlignment="1">
      <alignment horizontal="center" vertical="center"/>
    </xf>
    <xf numFmtId="0" fontId="28" fillId="12" borderId="11" xfId="0" applyFont="1" applyFill="1" applyBorder="1" applyAlignment="1">
      <alignment horizontal="center" vertical="center"/>
    </xf>
    <xf numFmtId="0" fontId="28" fillId="12" borderId="12" xfId="0" applyFont="1" applyFill="1" applyBorder="1" applyAlignment="1">
      <alignment horizontal="center" vertical="center"/>
    </xf>
    <xf numFmtId="0" fontId="28" fillId="0" borderId="5" xfId="0" applyFont="1" applyBorder="1" applyAlignment="1">
      <alignment horizontal="center"/>
    </xf>
    <xf numFmtId="0" fontId="28" fillId="0" borderId="6" xfId="0" applyFont="1" applyBorder="1" applyAlignment="1">
      <alignment horizontal="center"/>
    </xf>
    <xf numFmtId="0" fontId="28" fillId="0" borderId="7" xfId="0" applyFont="1" applyBorder="1" applyAlignment="1">
      <alignment horizontal="center"/>
    </xf>
  </cellXfs>
  <cellStyles count="6">
    <cellStyle name="Hyperlink" xfId="2" builtinId="8"/>
    <cellStyle name="Normal" xfId="0" builtinId="0"/>
    <cellStyle name="Normal 3" xfId="5" xr:uid="{00000000-0005-0000-0000-000002000000}"/>
    <cellStyle name="Normal 4" xfId="4" xr:uid="{00000000-0005-0000-0000-000003000000}"/>
    <cellStyle name="Normal_Sheet1" xfId="1" xr:uid="{00000000-0005-0000-0000-000004000000}"/>
    <cellStyle name="Percent" xfId="3" builtinId="5"/>
  </cellStyles>
  <dxfs count="4">
    <dxf>
      <fill>
        <patternFill patternType="gray125">
          <fgColor auto="1"/>
          <bgColor rgb="FFFFE07D"/>
        </patternFill>
      </fill>
    </dxf>
    <dxf>
      <fill>
        <patternFill patternType="solid">
          <fgColor auto="1"/>
          <bgColor rgb="FFFFE579"/>
        </patternFill>
      </fill>
    </dxf>
    <dxf>
      <fill>
        <patternFill patternType="gray125">
          <fgColor auto="1"/>
          <bgColor rgb="FFFFE07D"/>
        </patternFill>
      </fill>
    </dxf>
    <dxf>
      <fill>
        <patternFill>
          <bgColor rgb="FFFFE05D"/>
        </patternFill>
      </fill>
    </dxf>
  </dxfs>
  <tableStyles count="0" defaultTableStyle="TableStyleMedium2" defaultPivotStyle="PivotStyleLight16"/>
  <colors>
    <mruColors>
      <color rgb="FFFFE05D"/>
      <color rgb="FFFFE579"/>
      <color rgb="FFABDB77"/>
      <color rgb="FFB2B2B2"/>
      <color rgb="FF9BC3FF"/>
      <color rgb="FF9CEA00"/>
      <color rgb="FF8CD200"/>
      <color rgb="FFFFD54F"/>
      <color rgb="FF75ADFF"/>
      <color rgb="FFFFE0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76200</xdr:colOff>
          <xdr:row>0</xdr:row>
          <xdr:rowOff>88900</xdr:rowOff>
        </xdr:from>
        <xdr:to>
          <xdr:col>10</xdr:col>
          <xdr:colOff>412750</xdr:colOff>
          <xdr:row>4</xdr:row>
          <xdr:rowOff>127000</xdr:rowOff>
        </xdr:to>
        <xdr:sp macro="" textlink="">
          <xdr:nvSpPr>
            <xdr:cNvPr id="11265" name="Object 1" hidden="1">
              <a:extLst>
                <a:ext uri="{63B3BB69-23CF-44E3-9099-C40C66FF867C}">
                  <a14:compatExt spid="_x0000_s11265"/>
                </a:ext>
                <a:ext uri="{FF2B5EF4-FFF2-40B4-BE49-F238E27FC236}">
                  <a16:creationId xmlns:a16="http://schemas.microsoft.com/office/drawing/2014/main" id="{00000000-0008-0000-0000-0000012C0000}"/>
                </a:ext>
              </a:extLst>
            </xdr:cNvPr>
            <xdr:cNvSpPr/>
          </xdr:nvSpPr>
          <xdr:spPr bwMode="auto">
            <a:xfrm>
              <a:off x="0" y="0"/>
              <a:ext cx="0" cy="0"/>
            </a:xfrm>
            <a:prstGeom prst="rect">
              <a:avLst/>
            </a:prstGeom>
            <a:solidFill>
              <a:srgbClr val="FFFFFF" mc:Ignorable="a14" a14:legacySpreadsheetColorIndex="65"/>
            </a:solidFill>
            <a:ln w="19050">
              <a:solidFill>
                <a:srgbClr val="000000"/>
              </a:solidFill>
              <a:miter lim="800000"/>
              <a:headEnd/>
              <a:tailEnd/>
            </a:ln>
          </xdr:spPr>
        </xdr:sp>
        <xdr:clientData/>
      </xdr:twoCellAnchor>
    </mc:Choice>
    <mc:Fallback/>
  </mc:AlternateContent>
  <xdr:oneCellAnchor>
    <xdr:from>
      <xdr:col>11</xdr:col>
      <xdr:colOff>472440</xdr:colOff>
      <xdr:row>0</xdr:row>
      <xdr:rowOff>60960</xdr:rowOff>
    </xdr:from>
    <xdr:ext cx="3013486" cy="623248"/>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9250680" y="60960"/>
          <a:ext cx="3013486" cy="623248"/>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8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AQ520 Form - Version 1.6</a:t>
          </a:r>
        </a:p>
        <a:p>
          <a:pPr marL="0" marR="0" lvl="0" indent="0" algn="r" defTabSz="914400" eaLnBrk="1" fontAlgn="auto" latinLnBrk="0" hangingPunct="1">
            <a:lnSpc>
              <a:spcPct val="100000"/>
            </a:lnSpc>
            <a:spcBef>
              <a:spcPts val="0"/>
            </a:spcBef>
            <a:spcAft>
              <a:spcPts val="0"/>
            </a:spcAft>
            <a:buClrTx/>
            <a:buSzTx/>
            <a:buFontTx/>
            <a:buNone/>
            <a:tabLst/>
            <a:defRPr/>
          </a:pPr>
          <a:r>
            <a:rPr kumimoji="0" lang="en-US" sz="18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5/10/2021</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1135380</xdr:colOff>
      <xdr:row>0</xdr:row>
      <xdr:rowOff>50800</xdr:rowOff>
    </xdr:from>
    <xdr:ext cx="3016026" cy="623248"/>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3238500" y="50800"/>
          <a:ext cx="3016026" cy="623248"/>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8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AQ520 Form - Version 1.6</a:t>
          </a:r>
        </a:p>
        <a:p>
          <a:pPr marL="0" marR="0" lvl="0" indent="0" algn="r" defTabSz="914400" eaLnBrk="1" fontAlgn="auto" latinLnBrk="0" hangingPunct="1">
            <a:lnSpc>
              <a:spcPct val="100000"/>
            </a:lnSpc>
            <a:spcBef>
              <a:spcPts val="0"/>
            </a:spcBef>
            <a:spcAft>
              <a:spcPts val="0"/>
            </a:spcAft>
            <a:buClrTx/>
            <a:buSzTx/>
            <a:buFontTx/>
            <a:buNone/>
            <a:tabLst/>
            <a:defRPr/>
          </a:pPr>
          <a:r>
            <a:rPr kumimoji="0" lang="en-US" sz="18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5/10/2021</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0</xdr:col>
      <xdr:colOff>85725</xdr:colOff>
      <xdr:row>0</xdr:row>
      <xdr:rowOff>76200</xdr:rowOff>
    </xdr:from>
    <xdr:ext cx="7915275" cy="1877309"/>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85725" y="76200"/>
          <a:ext cx="7915275" cy="1877309"/>
        </a:xfrm>
        <a:prstGeom prst="rect">
          <a:avLst/>
        </a:prstGeom>
        <a:solidFill>
          <a:sysClr val="window" lastClr="FFFFFF"/>
        </a:solidFill>
        <a:ln w="63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400" b="1" u="sng">
              <a:latin typeface="Arial" panose="020B0604020202020204" pitchFamily="34" charset="0"/>
              <a:cs typeface="Arial" panose="020B0604020202020204" pitchFamily="34" charset="0"/>
            </a:rPr>
            <a:t>INSTRUCTIONS:</a:t>
          </a:r>
          <a:endParaRPr lang="en-US" sz="1200" b="1" u="sng">
            <a:latin typeface="Arial" panose="020B0604020202020204" pitchFamily="34" charset="0"/>
            <a:cs typeface="Arial" panose="020B0604020202020204" pitchFamily="34" charset="0"/>
          </a:endParaRPr>
        </a:p>
        <a:p>
          <a:r>
            <a:rPr lang="en-US" sz="1200" b="1">
              <a:latin typeface="Arial" panose="020B0604020202020204" pitchFamily="34" charset="0"/>
              <a:cs typeface="Arial" panose="020B0604020202020204" pitchFamily="34" charset="0"/>
            </a:rPr>
            <a:t>- Toxic Emissions Unit and Stack/Fugitive ID</a:t>
          </a:r>
          <a:r>
            <a:rPr lang="en-US" sz="1200">
              <a:latin typeface="Arial" panose="020B0604020202020204" pitchFamily="34" charset="0"/>
              <a:cs typeface="Arial" panose="020B0604020202020204" pitchFamily="34" charset="0"/>
            </a:rPr>
            <a:t>: use IDs</a:t>
          </a:r>
          <a:r>
            <a:rPr lang="en-US" sz="1200" baseline="0">
              <a:latin typeface="Arial" panose="020B0604020202020204" pitchFamily="34" charset="0"/>
              <a:cs typeface="Arial" panose="020B0604020202020204" pitchFamily="34" charset="0"/>
            </a:rPr>
            <a:t> consistent with permit identifiers if applicable.</a:t>
          </a:r>
        </a:p>
        <a:p>
          <a:r>
            <a:rPr lang="en-US" sz="1200" b="1" baseline="0">
              <a:latin typeface="Arial" panose="020B0604020202020204" pitchFamily="34" charset="0"/>
              <a:cs typeface="Arial" panose="020B0604020202020204" pitchFamily="34" charset="0"/>
            </a:rPr>
            <a:t>- Activity Units/Type:</a:t>
          </a:r>
          <a:r>
            <a:rPr lang="en-US" sz="1200" baseline="0">
              <a:latin typeface="Arial" panose="020B0604020202020204" pitchFamily="34" charset="0"/>
              <a:cs typeface="Arial" panose="020B0604020202020204" pitchFamily="34" charset="0"/>
            </a:rPr>
            <a:t> where possible, maintain consistency with permitted/reported Units/Type.</a:t>
          </a:r>
        </a:p>
        <a:p>
          <a:r>
            <a:rPr lang="en-US" sz="1200" b="1" baseline="0">
              <a:latin typeface="Arial" panose="020B0604020202020204" pitchFamily="34" charset="0"/>
              <a:cs typeface="Arial" panose="020B0604020202020204" pitchFamily="34" charset="0"/>
            </a:rPr>
            <a:t>- Max Daily Activity:</a:t>
          </a:r>
          <a:r>
            <a:rPr lang="en-US" sz="1200" baseline="0">
              <a:latin typeface="Arial" panose="020B0604020202020204" pitchFamily="34" charset="0"/>
              <a:cs typeface="Arial" panose="020B0604020202020204" pitchFamily="34" charset="0"/>
            </a:rPr>
            <a:t> for semi-continuous/batch processes this value should account for co-occurring activities, process and/or maintenance, that would account for the potential maximum emissions activities for this pollutant.</a:t>
          </a:r>
        </a:p>
        <a:p>
          <a:pPr marL="0" marR="0" lvl="0" indent="0" defTabSz="914400" eaLnBrk="1" fontAlgn="auto" latinLnBrk="0" hangingPunct="1">
            <a:lnSpc>
              <a:spcPct val="100000"/>
            </a:lnSpc>
            <a:spcBef>
              <a:spcPts val="0"/>
            </a:spcBef>
            <a:spcAft>
              <a:spcPts val="0"/>
            </a:spcAft>
            <a:buClrTx/>
            <a:buSzTx/>
            <a:buFontTx/>
            <a:buNone/>
            <a:tabLst/>
            <a:defRPr/>
          </a:pPr>
          <a:r>
            <a:rPr lang="en-US" sz="1200" b="1" baseline="0">
              <a:latin typeface="Arial" panose="020B0604020202020204" pitchFamily="34" charset="0"/>
              <a:cs typeface="Arial" panose="020B0604020202020204" pitchFamily="34" charset="0"/>
            </a:rPr>
            <a:t>     - Actual: </a:t>
          </a:r>
          <a:r>
            <a:rPr lang="en-US" sz="1200" baseline="0">
              <a:latin typeface="Arial" panose="020B0604020202020204" pitchFamily="34" charset="0"/>
              <a:cs typeface="Arial" panose="020B0604020202020204" pitchFamily="34" charset="0"/>
            </a:rPr>
            <a:t>values should be based on the last full year reported to DEQ </a:t>
          </a:r>
          <a:r>
            <a:rPr lang="en-US" sz="1100" baseline="0">
              <a:solidFill>
                <a:schemeClr val="tx1"/>
              </a:solidFill>
              <a:effectLst/>
              <a:latin typeface="Arial" panose="020B0604020202020204" pitchFamily="34" charset="0"/>
              <a:ea typeface="+mn-ea"/>
              <a:cs typeface="Arial" panose="020B0604020202020204" pitchFamily="34" charset="0"/>
            </a:rPr>
            <a:t>or estimates of normal activity (new sources).</a:t>
          </a:r>
          <a:endParaRPr lang="en-US" sz="1200" baseline="0">
            <a:latin typeface="Arial" panose="020B0604020202020204" pitchFamily="34" charset="0"/>
            <a:cs typeface="Arial" panose="020B0604020202020204" pitchFamily="34" charset="0"/>
          </a:endParaRPr>
        </a:p>
        <a:p>
          <a:r>
            <a:rPr lang="en-US" sz="1200" b="1" baseline="0">
              <a:latin typeface="Arial" panose="020B0604020202020204" pitchFamily="34" charset="0"/>
              <a:cs typeface="Arial" panose="020B0604020202020204" pitchFamily="34" charset="0"/>
            </a:rPr>
            <a:t>     - Capacity: </a:t>
          </a:r>
          <a:r>
            <a:rPr lang="en-US" sz="1200" baseline="0">
              <a:latin typeface="Arial" panose="020B0604020202020204" pitchFamily="34" charset="0"/>
              <a:cs typeface="Arial" panose="020B0604020202020204" pitchFamily="34" charset="0"/>
            </a:rPr>
            <a:t>maximum activity value achievable with 100% operational up-time for this unit.</a:t>
          </a:r>
        </a:p>
        <a:p>
          <a:r>
            <a:rPr lang="en-US" sz="1200" b="1" baseline="0">
              <a:latin typeface="Arial" panose="020B0604020202020204" pitchFamily="34" charset="0"/>
              <a:cs typeface="Arial" panose="020B0604020202020204" pitchFamily="34" charset="0"/>
            </a:rPr>
            <a:t>     - Requested PTE: </a:t>
          </a:r>
          <a:r>
            <a:rPr lang="en-US" sz="1200" baseline="0">
              <a:latin typeface="Arial" panose="020B0604020202020204" pitchFamily="34" charset="0"/>
              <a:cs typeface="Arial" panose="020B0604020202020204" pitchFamily="34" charset="0"/>
            </a:rPr>
            <a:t>values that a source is requesting to be permitted on that differ from "Actuals" and "Capacity".</a:t>
          </a:r>
          <a:endParaRPr lang="en-US" sz="1400">
            <a:latin typeface="Arial" panose="020B0604020202020204" pitchFamily="34" charset="0"/>
            <a:cs typeface="Arial" panose="020B0604020202020204" pitchFamily="34" charset="0"/>
          </a:endParaRPr>
        </a:p>
      </xdr:txBody>
    </xdr:sp>
    <xdr:clientData/>
  </xdr:oneCellAnchor>
  <xdr:oneCellAnchor>
    <xdr:from>
      <xdr:col>3</xdr:col>
      <xdr:colOff>403861</xdr:colOff>
      <xdr:row>0</xdr:row>
      <xdr:rowOff>91440</xdr:rowOff>
    </xdr:from>
    <xdr:ext cx="3006090" cy="623248"/>
    <xdr:sp macro="" textlink="">
      <xdr:nvSpPr>
        <xdr:cNvPr id="3" name="TextBox 2">
          <a:extLst>
            <a:ext uri="{FF2B5EF4-FFF2-40B4-BE49-F238E27FC236}">
              <a16:creationId xmlns:a16="http://schemas.microsoft.com/office/drawing/2014/main" id="{00000000-0008-0000-0300-000003000000}"/>
            </a:ext>
          </a:extLst>
        </xdr:cNvPr>
        <xdr:cNvSpPr txBox="1"/>
      </xdr:nvSpPr>
      <xdr:spPr>
        <a:xfrm>
          <a:off x="8183881" y="91440"/>
          <a:ext cx="3006090" cy="623248"/>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8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AQ520 Form - Version 1.6</a:t>
          </a:r>
        </a:p>
        <a:p>
          <a:pPr marL="0" marR="0" lvl="0" indent="0" algn="r" defTabSz="914400" eaLnBrk="1" fontAlgn="auto" latinLnBrk="0" hangingPunct="1">
            <a:lnSpc>
              <a:spcPct val="100000"/>
            </a:lnSpc>
            <a:spcBef>
              <a:spcPts val="0"/>
            </a:spcBef>
            <a:spcAft>
              <a:spcPts val="0"/>
            </a:spcAft>
            <a:buClrTx/>
            <a:buSzTx/>
            <a:buFontTx/>
            <a:buNone/>
            <a:tabLst/>
            <a:defRPr/>
          </a:pPr>
          <a:r>
            <a:rPr kumimoji="0" lang="en-US" sz="18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5/10/2021</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0</xdr:col>
      <xdr:colOff>66674</xdr:colOff>
      <xdr:row>0</xdr:row>
      <xdr:rowOff>85725</xdr:rowOff>
    </xdr:from>
    <xdr:ext cx="10953751" cy="1729384"/>
    <xdr:sp macro="" textlink="">
      <xdr:nvSpPr>
        <xdr:cNvPr id="2" name="TextBox 1">
          <a:extLst>
            <a:ext uri="{FF2B5EF4-FFF2-40B4-BE49-F238E27FC236}">
              <a16:creationId xmlns:a16="http://schemas.microsoft.com/office/drawing/2014/main" id="{00000000-0008-0000-0400-000002000000}"/>
            </a:ext>
          </a:extLst>
        </xdr:cNvPr>
        <xdr:cNvSpPr txBox="1"/>
      </xdr:nvSpPr>
      <xdr:spPr>
        <a:xfrm>
          <a:off x="66674" y="85725"/>
          <a:ext cx="10953751" cy="1729384"/>
        </a:xfrm>
        <a:prstGeom prst="rect">
          <a:avLst/>
        </a:prstGeom>
        <a:solidFill>
          <a:sysClr val="window" lastClr="FFFFFF"/>
        </a:solidFill>
        <a:ln w="63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200" b="1" u="sng">
              <a:latin typeface="Arial" panose="020B0604020202020204" pitchFamily="34" charset="0"/>
              <a:cs typeface="Arial" panose="020B0604020202020204" pitchFamily="34" charset="0"/>
            </a:rPr>
            <a:t>INSTRUCTIONS:</a:t>
          </a:r>
          <a:endParaRPr lang="en-US" sz="1100" b="1" u="sng">
            <a:latin typeface="Arial" panose="020B0604020202020204" pitchFamily="34" charset="0"/>
            <a:cs typeface="Arial" panose="020B0604020202020204" pitchFamily="34" charset="0"/>
          </a:endParaRPr>
        </a:p>
        <a:p>
          <a:r>
            <a:rPr lang="en-US" sz="1100" b="1">
              <a:latin typeface="Arial" panose="020B0604020202020204" pitchFamily="34" charset="0"/>
              <a:cs typeface="Arial" panose="020B0604020202020204" pitchFamily="34" charset="0"/>
            </a:rPr>
            <a:t>- CAS or DEQ ID</a:t>
          </a:r>
          <a:r>
            <a:rPr lang="en-US" sz="1100">
              <a:latin typeface="Arial" panose="020B0604020202020204" pitchFamily="34" charset="0"/>
              <a:cs typeface="Arial" panose="020B0604020202020204" pitchFamily="34" charset="0"/>
            </a:rPr>
            <a:t>: either use the drop-down provided</a:t>
          </a:r>
          <a:r>
            <a:rPr lang="en-US" sz="1100" baseline="0">
              <a:latin typeface="Arial" panose="020B0604020202020204" pitchFamily="34" charset="0"/>
              <a:cs typeface="Arial" panose="020B0604020202020204" pitchFamily="34" charset="0"/>
            </a:rPr>
            <a:t> or simply cut and paste each pollutant CAS number or DEQ ID (see DEQ Pollutant List Worksheet) emitted by the referenced TEU.</a:t>
          </a:r>
        </a:p>
        <a:p>
          <a:r>
            <a:rPr lang="en-US" sz="1100" b="1" baseline="0">
              <a:latin typeface="Arial" panose="020B0604020202020204" pitchFamily="34" charset="0"/>
              <a:cs typeface="Arial" panose="020B0604020202020204" pitchFamily="34" charset="0"/>
            </a:rPr>
            <a:t>- Chemical Name:</a:t>
          </a:r>
          <a:r>
            <a:rPr lang="en-US" sz="1100" baseline="0">
              <a:latin typeface="Arial" panose="020B0604020202020204" pitchFamily="34" charset="0"/>
              <a:cs typeface="Arial" panose="020B0604020202020204" pitchFamily="34" charset="0"/>
            </a:rPr>
            <a:t> if a CAS number or DEQ ID is entered in </a:t>
          </a:r>
          <a:r>
            <a:rPr lang="en-US" sz="1100" i="1" baseline="0">
              <a:latin typeface="Arial" panose="020B0604020202020204" pitchFamily="34" charset="0"/>
              <a:cs typeface="Arial" panose="020B0604020202020204" pitchFamily="34" charset="0"/>
            </a:rPr>
            <a:t>Column B,</a:t>
          </a:r>
          <a:r>
            <a:rPr lang="en-US" sz="1100" baseline="0">
              <a:latin typeface="Arial" panose="020B0604020202020204" pitchFamily="34" charset="0"/>
              <a:cs typeface="Arial" panose="020B0604020202020204" pitchFamily="34" charset="0"/>
            </a:rPr>
            <a:t> </a:t>
          </a:r>
          <a:r>
            <a:rPr lang="en-US" sz="1100" i="1" baseline="0">
              <a:latin typeface="Arial" panose="020B0604020202020204" pitchFamily="34" charset="0"/>
              <a:cs typeface="Arial" panose="020B0604020202020204" pitchFamily="34" charset="0"/>
            </a:rPr>
            <a:t>Column C</a:t>
          </a:r>
          <a:r>
            <a:rPr lang="en-US" sz="1100" baseline="0">
              <a:latin typeface="Arial" panose="020B0604020202020204" pitchFamily="34" charset="0"/>
              <a:cs typeface="Arial" panose="020B0604020202020204" pitchFamily="34" charset="0"/>
            </a:rPr>
            <a:t> should perform a lookup from the DEQ Air Toxics list; alternatively, simply cut and paste the chemical names that correspond to the CAS numbers/DEQ ID in </a:t>
          </a:r>
          <a:r>
            <a:rPr lang="en-US" sz="1100" i="1" baseline="0">
              <a:latin typeface="Arial" panose="020B0604020202020204" pitchFamily="34" charset="0"/>
              <a:cs typeface="Arial" panose="020B0604020202020204" pitchFamily="34" charset="0"/>
            </a:rPr>
            <a:t>Column B</a:t>
          </a:r>
          <a:r>
            <a:rPr lang="en-US" sz="1100" baseline="0">
              <a:latin typeface="Arial" panose="020B0604020202020204" pitchFamily="34" charset="0"/>
              <a:cs typeface="Arial" panose="020B0604020202020204" pitchFamily="34" charset="0"/>
            </a:rPr>
            <a:t> if applicable.</a:t>
          </a:r>
        </a:p>
        <a:p>
          <a:r>
            <a:rPr lang="en-US" sz="1100" b="1" baseline="0">
              <a:latin typeface="Arial" panose="020B0604020202020204" pitchFamily="34" charset="0"/>
              <a:cs typeface="Arial" panose="020B0604020202020204" pitchFamily="34" charset="0"/>
            </a:rPr>
            <a:t>- Control Efficiency:</a:t>
          </a:r>
          <a:r>
            <a:rPr lang="en-US" sz="1100" baseline="0">
              <a:latin typeface="Arial" panose="020B0604020202020204" pitchFamily="34" charset="0"/>
              <a:cs typeface="Arial" panose="020B0604020202020204" pitchFamily="34" charset="0"/>
            </a:rPr>
            <a:t> enter the pollutant specific control efficiency - this should include all capture and removal process efficiencies applicable to each individual pollutant.</a:t>
          </a:r>
        </a:p>
        <a:p>
          <a:r>
            <a:rPr lang="en-US" sz="1100" b="1" baseline="0">
              <a:latin typeface="Arial" panose="020B0604020202020204" pitchFamily="34" charset="0"/>
              <a:cs typeface="Arial" panose="020B0604020202020204" pitchFamily="34" charset="0"/>
            </a:rPr>
            <a:t>- EF Values: </a:t>
          </a:r>
          <a:r>
            <a:rPr lang="en-US" sz="1100" b="0" baseline="0">
              <a:latin typeface="Arial" panose="020B0604020202020204" pitchFamily="34" charset="0"/>
              <a:cs typeface="Arial" panose="020B0604020202020204" pitchFamily="34" charset="0"/>
            </a:rPr>
            <a:t>provide emission factors for Annual and Max Daily conditions; if Annual and Max Daily EF values are equivalent, please enter value in Annual (</a:t>
          </a:r>
          <a:r>
            <a:rPr lang="en-US" sz="1100" b="0" i="1" baseline="0">
              <a:latin typeface="Arial" panose="020B0604020202020204" pitchFamily="34" charset="0"/>
              <a:cs typeface="Arial" panose="020B0604020202020204" pitchFamily="34" charset="0"/>
            </a:rPr>
            <a:t>Column F</a:t>
          </a:r>
          <a:r>
            <a:rPr lang="en-US" sz="1100" b="0" baseline="0">
              <a:latin typeface="Arial" panose="020B0604020202020204" pitchFamily="34" charset="0"/>
              <a:cs typeface="Arial" panose="020B0604020202020204" pitchFamily="34" charset="0"/>
            </a:rPr>
            <a:t>)</a:t>
          </a:r>
          <a:r>
            <a:rPr lang="en-US" sz="1100" baseline="0">
              <a:latin typeface="Arial" panose="020B0604020202020204" pitchFamily="34" charset="0"/>
              <a:cs typeface="Arial" panose="020B0604020202020204" pitchFamily="34" charset="0"/>
            </a:rPr>
            <a:t>.</a:t>
          </a:r>
        </a:p>
        <a:p>
          <a:r>
            <a:rPr lang="en-US" sz="1100" b="1" baseline="0">
              <a:latin typeface="Arial" panose="020B0604020202020204" pitchFamily="34" charset="0"/>
              <a:cs typeface="Arial" panose="020B0604020202020204" pitchFamily="34" charset="0"/>
            </a:rPr>
            <a:t>- Emission Factor Information Reference/Notes: </a:t>
          </a:r>
          <a:r>
            <a:rPr lang="en-US" sz="1100" b="0" baseline="0">
              <a:latin typeface="Arial" panose="020B0604020202020204" pitchFamily="34" charset="0"/>
              <a:cs typeface="Arial" panose="020B0604020202020204" pitchFamily="34" charset="0"/>
            </a:rPr>
            <a:t>provide EF references (e.g. Source Tests, AP-42, Engineering Estimates, etc) as well as any additional notes (e.g. control efficiencies)</a:t>
          </a:r>
          <a:r>
            <a:rPr lang="en-US" sz="1100" baseline="0">
              <a:latin typeface="Arial" panose="020B0604020202020204" pitchFamily="34" charset="0"/>
              <a:cs typeface="Arial" panose="020B0604020202020204" pitchFamily="34" charset="0"/>
            </a:rPr>
            <a:t>.</a:t>
          </a:r>
        </a:p>
        <a:p>
          <a:r>
            <a:rPr lang="en-US" sz="1100" b="1" baseline="0">
              <a:latin typeface="Arial" panose="020B0604020202020204" pitchFamily="34" charset="0"/>
              <a:cs typeface="Arial" panose="020B0604020202020204" pitchFamily="34" charset="0"/>
            </a:rPr>
            <a:t>- Calculated Emissions: </a:t>
          </a:r>
          <a:r>
            <a:rPr lang="en-US" sz="1100" b="0" baseline="0">
              <a:latin typeface="Arial" panose="020B0604020202020204" pitchFamily="34" charset="0"/>
              <a:cs typeface="Arial" panose="020B0604020202020204" pitchFamily="34" charset="0"/>
            </a:rPr>
            <a:t>follow guidance in "</a:t>
          </a:r>
          <a:r>
            <a:rPr lang="en-US" sz="1100" b="0" i="1" baseline="0">
              <a:latin typeface="Arial" panose="020B0604020202020204" pitchFamily="34" charset="0"/>
              <a:cs typeface="Arial" panose="020B0604020202020204" pitchFamily="34" charset="0"/>
            </a:rPr>
            <a:t>Form Instructions</a:t>
          </a:r>
          <a:r>
            <a:rPr lang="en-US" sz="1100" b="0" baseline="0">
              <a:latin typeface="Arial" panose="020B0604020202020204" pitchFamily="34" charset="0"/>
              <a:cs typeface="Arial" panose="020B0604020202020204" pitchFamily="34" charset="0"/>
            </a:rPr>
            <a:t>" worksheet for specific formulas</a:t>
          </a:r>
          <a:r>
            <a:rPr lang="en-US" sz="1100" baseline="0">
              <a:latin typeface="Arial" panose="020B0604020202020204" pitchFamily="34" charset="0"/>
              <a:cs typeface="Arial" panose="020B0604020202020204" pitchFamily="34" charset="0"/>
            </a:rPr>
            <a:t>.</a:t>
          </a:r>
          <a:endParaRPr lang="en-US" sz="1200">
            <a:latin typeface="Arial" panose="020B0604020202020204" pitchFamily="34" charset="0"/>
            <a:cs typeface="Arial" panose="020B0604020202020204" pitchFamily="34" charset="0"/>
          </a:endParaRPr>
        </a:p>
      </xdr:txBody>
    </xdr:sp>
    <xdr:clientData/>
  </xdr:oneCellAnchor>
  <xdr:oneCellAnchor>
    <xdr:from>
      <xdr:col>8</xdr:col>
      <xdr:colOff>754380</xdr:colOff>
      <xdr:row>0</xdr:row>
      <xdr:rowOff>95250</xdr:rowOff>
    </xdr:from>
    <xdr:ext cx="3025739" cy="623248"/>
    <xdr:sp macro="" textlink="">
      <xdr:nvSpPr>
        <xdr:cNvPr id="3" name="TextBox 2">
          <a:extLst>
            <a:ext uri="{FF2B5EF4-FFF2-40B4-BE49-F238E27FC236}">
              <a16:creationId xmlns:a16="http://schemas.microsoft.com/office/drawing/2014/main" id="{00000000-0008-0000-0400-000003000000}"/>
            </a:ext>
          </a:extLst>
        </xdr:cNvPr>
        <xdr:cNvSpPr txBox="1"/>
      </xdr:nvSpPr>
      <xdr:spPr>
        <a:xfrm>
          <a:off x="11826240" y="95250"/>
          <a:ext cx="3025739" cy="623248"/>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8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AQ520 Form - Version 1.6</a:t>
          </a:r>
        </a:p>
        <a:p>
          <a:pPr marL="0" marR="0" lvl="0" indent="0" algn="r" defTabSz="914400" eaLnBrk="1" fontAlgn="auto" latinLnBrk="0" hangingPunct="1">
            <a:lnSpc>
              <a:spcPct val="100000"/>
            </a:lnSpc>
            <a:spcBef>
              <a:spcPts val="0"/>
            </a:spcBef>
            <a:spcAft>
              <a:spcPts val="0"/>
            </a:spcAft>
            <a:buClrTx/>
            <a:buSzTx/>
            <a:buFontTx/>
            <a:buNone/>
            <a:tabLst/>
            <a:defRPr/>
          </a:pPr>
          <a:r>
            <a:rPr kumimoji="0" lang="en-US" sz="18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5/10/2021</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0</xdr:col>
      <xdr:colOff>85725</xdr:colOff>
      <xdr:row>0</xdr:row>
      <xdr:rowOff>104775</xdr:rowOff>
    </xdr:from>
    <xdr:ext cx="9039225" cy="2069156"/>
    <xdr:sp macro="" textlink="">
      <xdr:nvSpPr>
        <xdr:cNvPr id="2" name="TextBox 1">
          <a:extLst>
            <a:ext uri="{FF2B5EF4-FFF2-40B4-BE49-F238E27FC236}">
              <a16:creationId xmlns:a16="http://schemas.microsoft.com/office/drawing/2014/main" id="{00000000-0008-0000-0500-000002000000}"/>
            </a:ext>
          </a:extLst>
        </xdr:cNvPr>
        <xdr:cNvSpPr txBox="1"/>
      </xdr:nvSpPr>
      <xdr:spPr>
        <a:xfrm>
          <a:off x="85725" y="104775"/>
          <a:ext cx="9039225" cy="2069156"/>
        </a:xfrm>
        <a:prstGeom prst="rect">
          <a:avLst/>
        </a:prstGeom>
        <a:solidFill>
          <a:sysClr val="window" lastClr="FFFFFF"/>
        </a:solidFill>
        <a:ln w="63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400" b="1" u="sng">
              <a:latin typeface="Arial" panose="020B0604020202020204" pitchFamily="34" charset="0"/>
              <a:cs typeface="Arial" panose="020B0604020202020204" pitchFamily="34" charset="0"/>
            </a:rPr>
            <a:t>INSTRUCTIONS:</a:t>
          </a:r>
          <a:endParaRPr lang="en-US" sz="1200" b="1" u="sng">
            <a:latin typeface="Arial" panose="020B0604020202020204" pitchFamily="34" charset="0"/>
            <a:cs typeface="Arial" panose="020B0604020202020204" pitchFamily="34" charset="0"/>
          </a:endParaRPr>
        </a:p>
        <a:p>
          <a:r>
            <a:rPr lang="en-US" sz="1200" b="1">
              <a:latin typeface="Arial" panose="020B0604020202020204" pitchFamily="34" charset="0"/>
              <a:cs typeface="Arial" panose="020B0604020202020204" pitchFamily="34" charset="0"/>
            </a:rPr>
            <a:t>- Toxic Emissions Unit and Stack/Fugitive ID</a:t>
          </a:r>
          <a:r>
            <a:rPr lang="en-US" sz="1200">
              <a:latin typeface="Arial" panose="020B0604020202020204" pitchFamily="34" charset="0"/>
              <a:cs typeface="Arial" panose="020B0604020202020204" pitchFamily="34" charset="0"/>
            </a:rPr>
            <a:t>: use IDs</a:t>
          </a:r>
          <a:r>
            <a:rPr lang="en-US" sz="1200" baseline="0">
              <a:latin typeface="Arial" panose="020B0604020202020204" pitchFamily="34" charset="0"/>
              <a:cs typeface="Arial" panose="020B0604020202020204" pitchFamily="34" charset="0"/>
            </a:rPr>
            <a:t> consistent with permit identifiers if applicable.</a:t>
          </a:r>
        </a:p>
        <a:p>
          <a:r>
            <a:rPr lang="en-US" sz="1200" b="1" baseline="0">
              <a:latin typeface="Arial" panose="020B0604020202020204" pitchFamily="34" charset="0"/>
              <a:cs typeface="Arial" panose="020B0604020202020204" pitchFamily="34" charset="0"/>
            </a:rPr>
            <a:t>- Emission Units or Activity Description:</a:t>
          </a:r>
          <a:r>
            <a:rPr lang="en-US" sz="1200" baseline="0">
              <a:latin typeface="Arial" panose="020B0604020202020204" pitchFamily="34" charset="0"/>
              <a:cs typeface="Arial" panose="020B0604020202020204" pitchFamily="34" charset="0"/>
            </a:rPr>
            <a:t> where possible, maintain consistency with permitted/reported Units/Type.</a:t>
          </a:r>
        </a:p>
        <a:p>
          <a:r>
            <a:rPr lang="en-US" sz="1200" b="1" baseline="0">
              <a:latin typeface="Arial" panose="020B0604020202020204" pitchFamily="34" charset="0"/>
              <a:cs typeface="Arial" panose="020B0604020202020204" pitchFamily="34" charset="0"/>
            </a:rPr>
            <a:t>- Material Name:</a:t>
          </a:r>
          <a:r>
            <a:rPr lang="en-US" sz="1200" b="0" baseline="0">
              <a:latin typeface="Arial" panose="020B0604020202020204" pitchFamily="34" charset="0"/>
              <a:cs typeface="Arial" panose="020B0604020202020204" pitchFamily="34" charset="0"/>
            </a:rPr>
            <a:t> this is the commercial name that is provided on the manufacturer's SDS.</a:t>
          </a:r>
        </a:p>
        <a:p>
          <a:r>
            <a:rPr lang="en-US" sz="1200" b="1" baseline="0">
              <a:latin typeface="Arial" panose="020B0604020202020204" pitchFamily="34" charset="0"/>
              <a:cs typeface="Arial" panose="020B0604020202020204" pitchFamily="34" charset="0"/>
            </a:rPr>
            <a:t>- Material Waste:</a:t>
          </a:r>
          <a:r>
            <a:rPr lang="en-US" sz="1200" b="0" baseline="0">
              <a:latin typeface="Arial" panose="020B0604020202020204" pitchFamily="34" charset="0"/>
              <a:cs typeface="Arial" panose="020B0604020202020204" pitchFamily="34" charset="0"/>
            </a:rPr>
            <a:t> this category should be used to account for all waste material shipped off-site, lost to drain, or incorporated into product.</a:t>
          </a:r>
          <a:endParaRPr lang="en-US" sz="1200" b="1" baseline="0">
            <a:latin typeface="Arial" panose="020B0604020202020204" pitchFamily="34" charset="0"/>
            <a:cs typeface="Arial" panose="020B0604020202020204" pitchFamily="34" charset="0"/>
          </a:endParaRPr>
        </a:p>
        <a:p>
          <a:r>
            <a:rPr lang="en-US" sz="1200" b="1" baseline="0">
              <a:latin typeface="Arial" panose="020B0604020202020204" pitchFamily="34" charset="0"/>
              <a:cs typeface="Arial" panose="020B0604020202020204" pitchFamily="34" charset="0"/>
            </a:rPr>
            <a:t>- Max Daily Activity:</a:t>
          </a:r>
          <a:r>
            <a:rPr lang="en-US" sz="1200" baseline="0">
              <a:latin typeface="Arial" panose="020B0604020202020204" pitchFamily="34" charset="0"/>
              <a:cs typeface="Arial" panose="020B0604020202020204" pitchFamily="34" charset="0"/>
            </a:rPr>
            <a:t> for semi-continuous/batch processes this value should account for co-occurring activities, process and/or maintenance, that would account for the potential maximum emissions activities for this pollutant.</a:t>
          </a:r>
        </a:p>
        <a:p>
          <a:r>
            <a:rPr lang="en-US" sz="1200" b="1" baseline="0">
              <a:latin typeface="Arial" panose="020B0604020202020204" pitchFamily="34" charset="0"/>
              <a:cs typeface="Arial" panose="020B0604020202020204" pitchFamily="34" charset="0"/>
            </a:rPr>
            <a:t>     - Actual: </a:t>
          </a:r>
          <a:r>
            <a:rPr lang="en-US" sz="1200" baseline="0">
              <a:latin typeface="Arial" panose="020B0604020202020204" pitchFamily="34" charset="0"/>
              <a:cs typeface="Arial" panose="020B0604020202020204" pitchFamily="34" charset="0"/>
            </a:rPr>
            <a:t>values should be based on the last full year reported to DEQ, or estimates of normal activity (new sources).</a:t>
          </a:r>
        </a:p>
        <a:p>
          <a:r>
            <a:rPr lang="en-US" sz="1200" b="1" baseline="0">
              <a:latin typeface="Arial" panose="020B0604020202020204" pitchFamily="34" charset="0"/>
              <a:cs typeface="Arial" panose="020B0604020202020204" pitchFamily="34" charset="0"/>
            </a:rPr>
            <a:t>     - Capacity: </a:t>
          </a:r>
          <a:r>
            <a:rPr lang="en-US" sz="1200" baseline="0">
              <a:latin typeface="Arial" panose="020B0604020202020204" pitchFamily="34" charset="0"/>
              <a:cs typeface="Arial" panose="020B0604020202020204" pitchFamily="34" charset="0"/>
            </a:rPr>
            <a:t>maximum activity value achievable with 100% operational up-time for this activity.</a:t>
          </a:r>
        </a:p>
        <a:p>
          <a:r>
            <a:rPr lang="en-US" sz="1200" b="1" baseline="0">
              <a:latin typeface="Arial" panose="020B0604020202020204" pitchFamily="34" charset="0"/>
              <a:cs typeface="Arial" panose="020B0604020202020204" pitchFamily="34" charset="0"/>
            </a:rPr>
            <a:t>     - Requested PTE: </a:t>
          </a:r>
          <a:r>
            <a:rPr lang="en-US" sz="1200" baseline="0">
              <a:latin typeface="Arial" panose="020B0604020202020204" pitchFamily="34" charset="0"/>
              <a:cs typeface="Arial" panose="020B0604020202020204" pitchFamily="34" charset="0"/>
            </a:rPr>
            <a:t>values that a source is requesting to be permitted on that differ from "Actuals" and "Capacity".</a:t>
          </a:r>
          <a:endParaRPr lang="en-US" sz="1400">
            <a:latin typeface="Arial" panose="020B0604020202020204" pitchFamily="34" charset="0"/>
            <a:cs typeface="Arial" panose="020B0604020202020204" pitchFamily="34" charset="0"/>
          </a:endParaRPr>
        </a:p>
      </xdr:txBody>
    </xdr:sp>
    <xdr:clientData/>
  </xdr:oneCellAnchor>
  <xdr:oneCellAnchor>
    <xdr:from>
      <xdr:col>3</xdr:col>
      <xdr:colOff>1661160</xdr:colOff>
      <xdr:row>0</xdr:row>
      <xdr:rowOff>114300</xdr:rowOff>
    </xdr:from>
    <xdr:ext cx="3050539" cy="623248"/>
    <xdr:sp macro="" textlink="">
      <xdr:nvSpPr>
        <xdr:cNvPr id="3" name="TextBox 2">
          <a:extLst>
            <a:ext uri="{FF2B5EF4-FFF2-40B4-BE49-F238E27FC236}">
              <a16:creationId xmlns:a16="http://schemas.microsoft.com/office/drawing/2014/main" id="{00000000-0008-0000-0500-000003000000}"/>
            </a:ext>
          </a:extLst>
        </xdr:cNvPr>
        <xdr:cNvSpPr txBox="1"/>
      </xdr:nvSpPr>
      <xdr:spPr>
        <a:xfrm>
          <a:off x="9304020" y="114300"/>
          <a:ext cx="3050539" cy="623248"/>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8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AQ520 Form - Version 1.6 </a:t>
          </a:r>
          <a:r>
            <a:rPr kumimoji="0" lang="en-US" sz="18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5/10/2021</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0</xdr:col>
      <xdr:colOff>76200</xdr:colOff>
      <xdr:row>0</xdr:row>
      <xdr:rowOff>28575</xdr:rowOff>
    </xdr:from>
    <xdr:ext cx="9867900" cy="2201757"/>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76200" y="28575"/>
          <a:ext cx="9867900" cy="2201757"/>
        </a:xfrm>
        <a:prstGeom prst="rect">
          <a:avLst/>
        </a:prstGeom>
        <a:solidFill>
          <a:sysClr val="window" lastClr="FFFFFF"/>
        </a:solidFill>
        <a:ln w="63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400" b="1" u="sng">
              <a:latin typeface="Arial" panose="020B0604020202020204" pitchFamily="34" charset="0"/>
              <a:cs typeface="Arial" panose="020B0604020202020204" pitchFamily="34" charset="0"/>
            </a:rPr>
            <a:t>INSTRUCTIONS:</a:t>
          </a:r>
          <a:endParaRPr lang="en-US" sz="1200" b="1" u="sng">
            <a:latin typeface="Arial" panose="020B0604020202020204" pitchFamily="34" charset="0"/>
            <a:cs typeface="Arial" panose="020B0604020202020204" pitchFamily="34" charset="0"/>
          </a:endParaRPr>
        </a:p>
        <a:p>
          <a:r>
            <a:rPr lang="en-US" sz="1200" b="1">
              <a:latin typeface="Arial" panose="020B0604020202020204" pitchFamily="34" charset="0"/>
              <a:cs typeface="Arial" panose="020B0604020202020204" pitchFamily="34" charset="0"/>
            </a:rPr>
            <a:t>- Material Name</a:t>
          </a:r>
          <a:r>
            <a:rPr lang="en-US" sz="1200">
              <a:latin typeface="Arial" panose="020B0604020202020204" pitchFamily="34" charset="0"/>
              <a:cs typeface="Arial" panose="020B0604020202020204" pitchFamily="34" charset="0"/>
            </a:rPr>
            <a:t>: must be consistent with </a:t>
          </a:r>
          <a:r>
            <a:rPr lang="en-US" sz="1200" b="1">
              <a:latin typeface="Arial" panose="020B0604020202020204" pitchFamily="34" charset="0"/>
              <a:cs typeface="Arial" panose="020B0604020202020204" pitchFamily="34" charset="0"/>
            </a:rPr>
            <a:t>Material Name</a:t>
          </a:r>
          <a:r>
            <a:rPr lang="en-US" sz="1200">
              <a:latin typeface="Arial" panose="020B0604020202020204" pitchFamily="34" charset="0"/>
              <a:cs typeface="Arial" panose="020B0604020202020204" pitchFamily="34" charset="0"/>
            </a:rPr>
            <a:t> on "</a:t>
          </a:r>
          <a:r>
            <a:rPr lang="en-US" sz="1200" i="1">
              <a:latin typeface="Arial" panose="020B0604020202020204" pitchFamily="34" charset="0"/>
              <a:cs typeface="Arial" panose="020B0604020202020204" pitchFamily="34" charset="0"/>
            </a:rPr>
            <a:t>Material Balance Activities</a:t>
          </a:r>
          <a:r>
            <a:rPr lang="en-US" sz="1200">
              <a:latin typeface="Arial" panose="020B0604020202020204" pitchFamily="34" charset="0"/>
              <a:cs typeface="Arial" panose="020B0604020202020204" pitchFamily="34" charset="0"/>
            </a:rPr>
            <a:t>" worksheet </a:t>
          </a:r>
          <a:r>
            <a:rPr lang="en-US" sz="1200" i="1">
              <a:latin typeface="Arial" panose="020B0604020202020204" pitchFamily="34" charset="0"/>
              <a:cs typeface="Arial" panose="020B0604020202020204" pitchFamily="34" charset="0"/>
            </a:rPr>
            <a:t>Column C</a:t>
          </a:r>
          <a:r>
            <a:rPr lang="en-US" sz="1200" baseline="0">
              <a:latin typeface="Arial" panose="020B0604020202020204" pitchFamily="34" charset="0"/>
              <a:cs typeface="Arial" panose="020B0604020202020204" pitchFamily="34" charset="0"/>
            </a:rPr>
            <a:t>.</a:t>
          </a:r>
        </a:p>
        <a:p>
          <a:r>
            <a:rPr lang="en-US" sz="1200" b="1" baseline="0">
              <a:latin typeface="Arial" panose="020B0604020202020204" pitchFamily="34" charset="0"/>
              <a:cs typeface="Arial" panose="020B0604020202020204" pitchFamily="34" charset="0"/>
            </a:rPr>
            <a:t>- </a:t>
          </a:r>
          <a:r>
            <a:rPr lang="en-US" sz="1100" b="1">
              <a:solidFill>
                <a:schemeClr val="tx1"/>
              </a:solidFill>
              <a:effectLst/>
              <a:latin typeface="Arial" panose="020B0604020202020204" pitchFamily="34" charset="0"/>
              <a:ea typeface="+mn-ea"/>
              <a:cs typeface="Arial" panose="020B0604020202020204" pitchFamily="34" charset="0"/>
            </a:rPr>
            <a:t>CAS or DEQ ID</a:t>
          </a:r>
          <a:r>
            <a:rPr lang="en-US" sz="1100">
              <a:solidFill>
                <a:schemeClr val="tx1"/>
              </a:solidFill>
              <a:effectLst/>
              <a:latin typeface="Arial" panose="020B0604020202020204" pitchFamily="34" charset="0"/>
              <a:ea typeface="+mn-ea"/>
              <a:cs typeface="Arial" panose="020B0604020202020204" pitchFamily="34" charset="0"/>
            </a:rPr>
            <a:t>: either use the drop-down provided</a:t>
          </a:r>
          <a:r>
            <a:rPr lang="en-US" sz="1100" baseline="0">
              <a:solidFill>
                <a:schemeClr val="tx1"/>
              </a:solidFill>
              <a:effectLst/>
              <a:latin typeface="Arial" panose="020B0604020202020204" pitchFamily="34" charset="0"/>
              <a:ea typeface="+mn-ea"/>
              <a:cs typeface="Arial" panose="020B0604020202020204" pitchFamily="34" charset="0"/>
            </a:rPr>
            <a:t> or simply cut and paste each pollutant CAS number or DEQ ID (see the DEQ Pollutant List worksheet) emitted by the referenced TEU.</a:t>
          </a:r>
          <a:endParaRPr lang="en-US" sz="1200">
            <a:effectLst/>
            <a:latin typeface="Arial" panose="020B0604020202020204" pitchFamily="34" charset="0"/>
            <a:cs typeface="Arial" panose="020B0604020202020204" pitchFamily="34" charset="0"/>
          </a:endParaRPr>
        </a:p>
        <a:p>
          <a:r>
            <a:rPr lang="en-US" sz="1200" b="1" baseline="0">
              <a:latin typeface="Arial" panose="020B0604020202020204" pitchFamily="34" charset="0"/>
              <a:cs typeface="Arial" panose="020B0604020202020204" pitchFamily="34" charset="0"/>
            </a:rPr>
            <a:t>- </a:t>
          </a:r>
          <a:r>
            <a:rPr lang="en-US" sz="1100" b="1" baseline="0">
              <a:solidFill>
                <a:schemeClr val="tx1"/>
              </a:solidFill>
              <a:effectLst/>
              <a:latin typeface="Arial" panose="020B0604020202020204" pitchFamily="34" charset="0"/>
              <a:ea typeface="+mn-ea"/>
              <a:cs typeface="Arial" panose="020B0604020202020204" pitchFamily="34" charset="0"/>
            </a:rPr>
            <a:t>Chemical Name:</a:t>
          </a:r>
          <a:r>
            <a:rPr lang="en-US" sz="1100" baseline="0">
              <a:solidFill>
                <a:schemeClr val="tx1"/>
              </a:solidFill>
              <a:effectLst/>
              <a:latin typeface="Arial" panose="020B0604020202020204" pitchFamily="34" charset="0"/>
              <a:ea typeface="+mn-ea"/>
              <a:cs typeface="Arial" panose="020B0604020202020204" pitchFamily="34" charset="0"/>
            </a:rPr>
            <a:t> if a CAS number or DEQ ID is entered in </a:t>
          </a:r>
          <a:r>
            <a:rPr lang="en-US" sz="1100" i="1" baseline="0">
              <a:solidFill>
                <a:schemeClr val="tx1"/>
              </a:solidFill>
              <a:effectLst/>
              <a:latin typeface="Arial" panose="020B0604020202020204" pitchFamily="34" charset="0"/>
              <a:ea typeface="+mn-ea"/>
              <a:cs typeface="Arial" panose="020B0604020202020204" pitchFamily="34" charset="0"/>
            </a:rPr>
            <a:t>Column C,</a:t>
          </a:r>
          <a:r>
            <a:rPr lang="en-US" sz="1100" baseline="0">
              <a:solidFill>
                <a:schemeClr val="tx1"/>
              </a:solidFill>
              <a:effectLst/>
              <a:latin typeface="Arial" panose="020B0604020202020204" pitchFamily="34" charset="0"/>
              <a:ea typeface="+mn-ea"/>
              <a:cs typeface="Arial" panose="020B0604020202020204" pitchFamily="34" charset="0"/>
            </a:rPr>
            <a:t> </a:t>
          </a:r>
          <a:r>
            <a:rPr lang="en-US" sz="1100" i="1" baseline="0">
              <a:solidFill>
                <a:schemeClr val="tx1"/>
              </a:solidFill>
              <a:effectLst/>
              <a:latin typeface="Arial" panose="020B0604020202020204" pitchFamily="34" charset="0"/>
              <a:ea typeface="+mn-ea"/>
              <a:cs typeface="Arial" panose="020B0604020202020204" pitchFamily="34" charset="0"/>
            </a:rPr>
            <a:t>Column D</a:t>
          </a:r>
          <a:r>
            <a:rPr lang="en-US" sz="1100" baseline="0">
              <a:solidFill>
                <a:schemeClr val="tx1"/>
              </a:solidFill>
              <a:effectLst/>
              <a:latin typeface="Arial" panose="020B0604020202020204" pitchFamily="34" charset="0"/>
              <a:ea typeface="+mn-ea"/>
              <a:cs typeface="Arial" panose="020B0604020202020204" pitchFamily="34" charset="0"/>
            </a:rPr>
            <a:t> should perform a lookup from the DEQ Air Toxics list; alternatively, simply cut and paste the chemical names that correspond to the CAS numbers/DEQ ID in </a:t>
          </a:r>
          <a:r>
            <a:rPr lang="en-US" sz="1100" i="1" baseline="0">
              <a:solidFill>
                <a:schemeClr val="tx1"/>
              </a:solidFill>
              <a:effectLst/>
              <a:latin typeface="Arial" panose="020B0604020202020204" pitchFamily="34" charset="0"/>
              <a:ea typeface="+mn-ea"/>
              <a:cs typeface="Arial" panose="020B0604020202020204" pitchFamily="34" charset="0"/>
            </a:rPr>
            <a:t>Column C</a:t>
          </a:r>
          <a:r>
            <a:rPr lang="en-US" sz="1100" baseline="0">
              <a:solidFill>
                <a:schemeClr val="tx1"/>
              </a:solidFill>
              <a:effectLst/>
              <a:latin typeface="Arial" panose="020B0604020202020204" pitchFamily="34" charset="0"/>
              <a:ea typeface="+mn-ea"/>
              <a:cs typeface="Arial" panose="020B0604020202020204" pitchFamily="34" charset="0"/>
            </a:rPr>
            <a:t> if applicable. </a:t>
          </a:r>
        </a:p>
        <a:p>
          <a:r>
            <a:rPr lang="en-US" sz="1200" b="1" baseline="0">
              <a:latin typeface="Arial" panose="020B0604020202020204" pitchFamily="34" charset="0"/>
              <a:cs typeface="Arial" panose="020B0604020202020204" pitchFamily="34" charset="0"/>
            </a:rPr>
            <a:t>- </a:t>
          </a:r>
          <a:r>
            <a:rPr lang="en-US" sz="1100" b="1" baseline="0">
              <a:solidFill>
                <a:schemeClr val="tx1"/>
              </a:solidFill>
              <a:effectLst/>
              <a:latin typeface="Arial" panose="020B0604020202020204" pitchFamily="34" charset="0"/>
              <a:ea typeface="+mn-ea"/>
              <a:cs typeface="Arial" panose="020B0604020202020204" pitchFamily="34" charset="0"/>
            </a:rPr>
            <a:t>Control Efficiency:</a:t>
          </a:r>
          <a:r>
            <a:rPr lang="en-US" sz="1100" baseline="0">
              <a:solidFill>
                <a:schemeClr val="tx1"/>
              </a:solidFill>
              <a:effectLst/>
              <a:latin typeface="Arial" panose="020B0604020202020204" pitchFamily="34" charset="0"/>
              <a:ea typeface="+mn-ea"/>
              <a:cs typeface="Arial" panose="020B0604020202020204" pitchFamily="34" charset="0"/>
            </a:rPr>
            <a:t> enter the pollutant specific control efficiency - this should include all capture and removal process efficiencies applicable to each individual pollutant.</a:t>
          </a:r>
          <a:endParaRPr lang="en-US" sz="1200">
            <a:effectLst/>
            <a:latin typeface="Arial" panose="020B0604020202020204" pitchFamily="34" charset="0"/>
            <a:cs typeface="Arial" panose="020B0604020202020204" pitchFamily="34" charset="0"/>
          </a:endParaRPr>
        </a:p>
        <a:p>
          <a:r>
            <a:rPr lang="en-US" sz="1200" b="1" baseline="0">
              <a:latin typeface="Arial" panose="020B0604020202020204" pitchFamily="34" charset="0"/>
              <a:cs typeface="Arial" panose="020B0604020202020204" pitchFamily="34" charset="0"/>
            </a:rPr>
            <a:t>- Percent Composition: </a:t>
          </a:r>
          <a:r>
            <a:rPr lang="en-US" sz="1200" baseline="0">
              <a:latin typeface="Arial" panose="020B0604020202020204" pitchFamily="34" charset="0"/>
              <a:cs typeface="Arial" panose="020B0604020202020204" pitchFamily="34" charset="0"/>
            </a:rPr>
            <a:t>provide raw percent composition values for the pollutant as reported by supporting manufacturer documentation.</a:t>
          </a:r>
        </a:p>
        <a:p>
          <a:r>
            <a:rPr lang="en-US" sz="1200" b="1" baseline="0">
              <a:latin typeface="Arial" panose="020B0604020202020204" pitchFamily="34" charset="0"/>
              <a:cs typeface="Arial" panose="020B0604020202020204" pitchFamily="34" charset="0"/>
            </a:rPr>
            <a:t>- Reference/Notes: </a:t>
          </a:r>
          <a:r>
            <a:rPr lang="en-US" sz="1200" baseline="0">
              <a:latin typeface="Arial" panose="020B0604020202020204" pitchFamily="34" charset="0"/>
              <a:cs typeface="Arial" panose="020B0604020202020204" pitchFamily="34" charset="0"/>
            </a:rPr>
            <a:t>provide references and notes for control efficiencies and/or any adjustments applied to material usage data via </a:t>
          </a:r>
          <a:r>
            <a:rPr lang="en-US" sz="1200" b="1" baseline="0">
              <a:latin typeface="Arial" panose="020B0604020202020204" pitchFamily="34" charset="0"/>
              <a:cs typeface="Arial" panose="020B0604020202020204" pitchFamily="34" charset="0"/>
            </a:rPr>
            <a:t>Material Waste</a:t>
          </a:r>
          <a:r>
            <a:rPr lang="en-US" sz="1200" baseline="0">
              <a:latin typeface="Arial" panose="020B0604020202020204" pitchFamily="34" charset="0"/>
              <a:cs typeface="Arial" panose="020B0604020202020204" pitchFamily="34" charset="0"/>
            </a:rPr>
            <a:t> (</a:t>
          </a:r>
          <a:r>
            <a:rPr lang="en-US" sz="1200" i="1" baseline="0">
              <a:latin typeface="Arial" panose="020B0604020202020204" pitchFamily="34" charset="0"/>
              <a:cs typeface="Arial" panose="020B0604020202020204" pitchFamily="34" charset="0"/>
            </a:rPr>
            <a:t>Columns M-R</a:t>
          </a:r>
          <a:r>
            <a:rPr lang="en-US" sz="1200" baseline="0">
              <a:latin typeface="Arial" panose="020B0604020202020204" pitchFamily="34" charset="0"/>
              <a:cs typeface="Arial" panose="020B0604020202020204" pitchFamily="34" charset="0"/>
            </a:rPr>
            <a:t>) on the "</a:t>
          </a:r>
          <a:r>
            <a:rPr lang="en-US" sz="1200" i="1" baseline="0">
              <a:latin typeface="Arial" panose="020B0604020202020204" pitchFamily="34" charset="0"/>
              <a:cs typeface="Arial" panose="020B0604020202020204" pitchFamily="34" charset="0"/>
            </a:rPr>
            <a:t>Material Balance Activities</a:t>
          </a:r>
          <a:r>
            <a:rPr lang="en-US" sz="1200" baseline="0">
              <a:latin typeface="Arial" panose="020B0604020202020204" pitchFamily="34" charset="0"/>
              <a:cs typeface="Arial" panose="020B0604020202020204" pitchFamily="34" charset="0"/>
            </a:rPr>
            <a:t>" worksheet.</a:t>
          </a:r>
        </a:p>
        <a:p>
          <a:r>
            <a:rPr lang="en-US" sz="1200" b="1" baseline="0">
              <a:latin typeface="Arial" panose="020B0604020202020204" pitchFamily="34" charset="0"/>
              <a:cs typeface="Arial" panose="020B0604020202020204" pitchFamily="34" charset="0"/>
            </a:rPr>
            <a:t>Calculated Emissions:</a:t>
          </a:r>
          <a:r>
            <a:rPr lang="en-US" sz="1200" b="0" baseline="0">
              <a:latin typeface="Arial" panose="020B0604020202020204" pitchFamily="34" charset="0"/>
              <a:cs typeface="Arial" panose="020B0604020202020204" pitchFamily="34" charset="0"/>
            </a:rPr>
            <a:t> </a:t>
          </a:r>
          <a:r>
            <a:rPr lang="en-US" sz="1100" b="0" baseline="0">
              <a:solidFill>
                <a:schemeClr val="tx1"/>
              </a:solidFill>
              <a:effectLst/>
              <a:latin typeface="Arial" panose="020B0604020202020204" pitchFamily="34" charset="0"/>
              <a:ea typeface="+mn-ea"/>
              <a:cs typeface="Arial" panose="020B0604020202020204" pitchFamily="34" charset="0"/>
            </a:rPr>
            <a:t>follow guidance in "</a:t>
          </a:r>
          <a:r>
            <a:rPr lang="en-US" sz="1100" b="0" i="1" baseline="0">
              <a:solidFill>
                <a:schemeClr val="tx1"/>
              </a:solidFill>
              <a:effectLst/>
              <a:latin typeface="Arial" panose="020B0604020202020204" pitchFamily="34" charset="0"/>
              <a:ea typeface="+mn-ea"/>
              <a:cs typeface="Arial" panose="020B0604020202020204" pitchFamily="34" charset="0"/>
            </a:rPr>
            <a:t>Form Instructions</a:t>
          </a:r>
          <a:r>
            <a:rPr lang="en-US" sz="1100" b="0" baseline="0">
              <a:solidFill>
                <a:schemeClr val="tx1"/>
              </a:solidFill>
              <a:effectLst/>
              <a:latin typeface="Arial" panose="020B0604020202020204" pitchFamily="34" charset="0"/>
              <a:ea typeface="+mn-ea"/>
              <a:cs typeface="Arial" panose="020B0604020202020204" pitchFamily="34" charset="0"/>
            </a:rPr>
            <a:t>" worksheet for specific formulas</a:t>
          </a:r>
          <a:r>
            <a:rPr lang="en-US" sz="1100" baseline="0">
              <a:solidFill>
                <a:schemeClr val="tx1"/>
              </a:solidFill>
              <a:effectLst/>
              <a:latin typeface="Arial" panose="020B0604020202020204" pitchFamily="34" charset="0"/>
              <a:ea typeface="+mn-ea"/>
              <a:cs typeface="Arial" panose="020B0604020202020204" pitchFamily="34" charset="0"/>
            </a:rPr>
            <a:t>.</a:t>
          </a:r>
          <a:endParaRPr lang="en-US" sz="1400" b="1">
            <a:latin typeface="Arial" panose="020B0604020202020204" pitchFamily="34" charset="0"/>
            <a:cs typeface="Arial" panose="020B0604020202020204" pitchFamily="34" charset="0"/>
          </a:endParaRPr>
        </a:p>
      </xdr:txBody>
    </xdr:sp>
    <xdr:clientData/>
  </xdr:oneCellAnchor>
  <xdr:oneCellAnchor>
    <xdr:from>
      <xdr:col>6</xdr:col>
      <xdr:colOff>388620</xdr:colOff>
      <xdr:row>0</xdr:row>
      <xdr:rowOff>51435</xdr:rowOff>
    </xdr:from>
    <xdr:ext cx="3006091" cy="623248"/>
    <xdr:sp macro="" textlink="">
      <xdr:nvSpPr>
        <xdr:cNvPr id="3" name="TextBox 2">
          <a:extLst>
            <a:ext uri="{FF2B5EF4-FFF2-40B4-BE49-F238E27FC236}">
              <a16:creationId xmlns:a16="http://schemas.microsoft.com/office/drawing/2014/main" id="{00000000-0008-0000-0600-000003000000}"/>
            </a:ext>
          </a:extLst>
        </xdr:cNvPr>
        <xdr:cNvSpPr txBox="1"/>
      </xdr:nvSpPr>
      <xdr:spPr>
        <a:xfrm>
          <a:off x="10111740" y="51435"/>
          <a:ext cx="3006091" cy="623248"/>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8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AQ520 Form - Version 1.6</a:t>
          </a:r>
        </a:p>
        <a:p>
          <a:pPr marL="0" marR="0" lvl="0" indent="0" algn="r" defTabSz="914400" eaLnBrk="1" fontAlgn="auto" latinLnBrk="0" hangingPunct="1">
            <a:lnSpc>
              <a:spcPct val="100000"/>
            </a:lnSpc>
            <a:spcBef>
              <a:spcPts val="0"/>
            </a:spcBef>
            <a:spcAft>
              <a:spcPts val="0"/>
            </a:spcAft>
            <a:buClrTx/>
            <a:buSzTx/>
            <a:buFontTx/>
            <a:buNone/>
            <a:tabLst/>
            <a:defRPr/>
          </a:pPr>
          <a:r>
            <a:rPr kumimoji="0" lang="en-US" sz="18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5/10/2021</a:t>
          </a: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57150</xdr:colOff>
      <xdr:row>0</xdr:row>
      <xdr:rowOff>50800</xdr:rowOff>
    </xdr:from>
    <xdr:ext cx="3006090" cy="623248"/>
    <xdr:sp macro="" textlink="">
      <xdr:nvSpPr>
        <xdr:cNvPr id="2" name="TextBox 1">
          <a:extLst>
            <a:ext uri="{FF2B5EF4-FFF2-40B4-BE49-F238E27FC236}">
              <a16:creationId xmlns:a16="http://schemas.microsoft.com/office/drawing/2014/main" id="{00000000-0008-0000-0700-000002000000}"/>
            </a:ext>
          </a:extLst>
        </xdr:cNvPr>
        <xdr:cNvSpPr txBox="1"/>
      </xdr:nvSpPr>
      <xdr:spPr>
        <a:xfrm>
          <a:off x="57150" y="50800"/>
          <a:ext cx="3006090" cy="623248"/>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8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AQ520 Form - Version 1.6 </a:t>
          </a:r>
          <a:r>
            <a:rPr kumimoji="0" lang="en-US" sz="18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5/10/2021</a:t>
          </a:r>
        </a:p>
      </xdr:txBody>
    </xdr:sp>
    <xdr:clientData/>
  </xdr:oneCellAnchor>
</xdr:wsDr>
</file>

<file path=xl/persons/person.xml><?xml version="1.0" encoding="utf-8"?>
<personList xmlns="http://schemas.microsoft.com/office/spreadsheetml/2018/threadedcomments" xmlns:x="http://schemas.openxmlformats.org/spreadsheetml/2006/main">
  <person displayName="Teri Bowman" id="{78F471E7-1970-4235-AE1E-4247586B0CAF}" userId="S::Teri.Bowman@ecomaterial.com::f9538345-8b14-4401-b827-d47cd44eeaa6"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15" dT="2023-10-19T12:54:08.44" personId="{78F471E7-1970-4235-AE1E-4247586B0CAF}" id="{59EA6250-FD4D-4475-9D9E-14D5F54AEBAE}">
    <text>Includes both tanks and total plant throughput.</text>
  </threadedComment>
  <threadedComment ref="F18" dT="2023-07-31T19:30:03.80" personId="{78F471E7-1970-4235-AE1E-4247586B0CAF}" id="{D9CADCB3-7C5E-4722-B102-AE602A4002B4}">
    <text>Designed to load/unload 1 silo at a time, hours of operation split between silo 1 &amp; 2; total operation for both silos can never exceed 8760 hours/year</text>
  </threadedComment>
  <threadedComment ref="F19" dT="2023-07-31T19:30:03.80" personId="{78F471E7-1970-4235-AE1E-4247586B0CAF}" id="{490C1208-512C-49C8-B6A6-28118264017F}">
    <text>Designed to load/unload 1 silo at a time, hours of operation split between silo 1 &amp; 2; total operation for both silos can never exceed 8760 hours/year</text>
  </threadedComment>
  <threadedComment ref="F20" dT="2023-07-31T19:30:03.80" personId="{78F471E7-1970-4235-AE1E-4247586B0CAF}" id="{239101A9-8F52-4ADC-A6D2-0D45523D5BA8}">
    <text>Designed to load/unload 1 silo at a time, hours of operation split between silo 3 &amp; 4; total operation for both silos can never exceed 8760 hours/year</text>
  </threadedComment>
  <threadedComment ref="F21" dT="2023-07-31T19:30:03.80" personId="{78F471E7-1970-4235-AE1E-4247586B0CAF}" id="{9A900EFF-E9AE-42DD-9BC1-DEA38EF0730B}">
    <text>Designed to load/unload 1 silo at a time, hours of operation split between silo 3 &amp; 4; total operation for both silos can never exceed 8760 hours/year</text>
  </threadedComment>
  <threadedComment ref="F22" dT="2023-08-01T17:29:56.84" personId="{78F471E7-1970-4235-AE1E-4247586B0CAF}" id="{82144DBB-E276-4AE0-871A-2C704280AC5F}">
    <text>Design will only allow 1 silo at a time to operate.  Particulate emissions is calculated assuming each silo will be on line 2920 hours/year; The total for all 3 silos can never exceed 8760</text>
  </threadedComment>
  <threadedComment ref="F23" dT="2023-08-01T17:29:56.84" personId="{78F471E7-1970-4235-AE1E-4247586B0CAF}" id="{0D9AECE8-A58D-4C93-A26D-EE3F0E7C8EC6}">
    <text>Design will only allow 1 silo at a time to operate.  Particulate emissions is calculated assuming each silo will be on line 2920 hours/year; The total for all 3 silos can never exceed 8760</text>
  </threadedComment>
  <threadedComment ref="F24" dT="2023-08-01T17:29:56.84" personId="{78F471E7-1970-4235-AE1E-4247586B0CAF}" id="{7B37E02B-A5D5-4937-A446-3C5F402850D9}">
    <text>Design will only allow 1 silo at a time to operate.  Particulate emissions is calculated assuming each silo will be on line 2920 hours/year; The total for all 3 silos can never exceed 8760</text>
  </threadedComment>
</ThreadedComments>
</file>

<file path=xl/threadedComments/threadedComment2.xml><?xml version="1.0" encoding="utf-8"?>
<ThreadedComments xmlns="http://schemas.microsoft.com/office/spreadsheetml/2018/threadedcomments" xmlns:x="http://schemas.openxmlformats.org/spreadsheetml/2006/main">
  <threadedComment ref="I11" dT="2023-10-19T13:43:24.78" personId="{78F471E7-1970-4235-AE1E-4247586B0CAF}" id="{70BE57C8-D907-4923-9AA1-B5D2B7A9D3B1}">
    <text xml:space="preserve">AP42 Chapter 1.3 emission factors for  metal from No. 6 fuel oil combustion for dryer emission were used  first and foremost where emission factors were available; where emission factors were not available and to be ultra conservative  AP42 Chapter 1.11  emission factors for waste oil combustion were used. </text>
  </threadedComment>
  <threadedComment ref="E51" dT="2023-08-01T22:08:36.09" personId="{78F471E7-1970-4235-AE1E-4247586B0CAF}" id="{07CC8CE9-54A8-4A95-9136-66D4A0997C48}">
    <text xml:space="preserve">Control efficiency is already included in the PM10 emission lb/hr, and the PM10 lb/hr is used in the calculation for all speciated particulate emissions
</text>
  </threadedComment>
  <threadedComment ref="E54" dT="2023-08-01T22:08:36.09" personId="{78F471E7-1970-4235-AE1E-4247586B0CAF}" id="{7FD38168-CF29-406A-A4CF-B3349245839E}">
    <text xml:space="preserve">Control efficiency is already included in the PM10 emission lb/hr, and the PM10 lb/hr is used in the calculation for all speciated particulate emissions
</text>
  </threadedComment>
  <threadedComment ref="E64" dT="2023-08-01T22:08:36.09" personId="{78F471E7-1970-4235-AE1E-4247586B0CAF}" id="{ECD15F08-F699-430C-9EB8-061CEABA52DF}">
    <text xml:space="preserve">Control efficiency is already included in the PM10 emission lb/hr, and the PM10 lb/hr is used in the calculation for all speciated particulate emissions
</text>
  </threadedComment>
  <threadedComment ref="E79" dT="2023-08-01T22:08:36.09" personId="{78F471E7-1970-4235-AE1E-4247586B0CAF}" id="{140BD192-7818-4A0E-87E4-2BD8F1B6EBA7}">
    <text xml:space="preserve">Control efficiency is already included in the PM10 emission lb/hr, and the PM10 lb/hr is used in the calculation for all speciated particulate emissions
</text>
  </threadedComment>
  <threadedComment ref="E81" dT="2023-08-01T22:08:36.09" personId="{78F471E7-1970-4235-AE1E-4247586B0CAF}" id="{58555808-10C7-4B45-AFB3-5E1AAB1D7344}">
    <text xml:space="preserve">Control efficiency is already included in the PM10 emission lb/hr, and the PM10 lb/hr is used in the calculation for all speciated particulate emissions
</text>
  </threadedComment>
  <threadedComment ref="E83" dT="2023-08-01T22:08:36.09" personId="{78F471E7-1970-4235-AE1E-4247586B0CAF}" id="{D16D7883-CB49-4EFD-8D90-8AF40C5DDBBF}">
    <text xml:space="preserve">Control efficiency is already included in the PM10 emission lb/hr, and the PM10 lb/hr is used in the calculation for all speciated particulate emissions
</text>
  </threadedComment>
  <threadedComment ref="E86" dT="2023-08-01T22:08:36.09" personId="{78F471E7-1970-4235-AE1E-4247586B0CAF}" id="{ECD6A34F-EAF3-40BA-8FB2-31A27FB2E360}">
    <text xml:space="preserve">Control efficiency is already included in the PM10 emission lb/hr, and the PM10 lb/hr is used in the calculation for all speciated particulate emissions
</text>
  </threadedComment>
  <threadedComment ref="E94" dT="2023-08-01T22:08:36.09" personId="{78F471E7-1970-4235-AE1E-4247586B0CAF}" id="{0E69EDC1-0100-4EFA-8896-6751F0AE70CF}">
    <text xml:space="preserve">Control efficiency is already included in the PM10 emission lb/hr, and the PM10 lb/hr is used in the calculation for all speciated particulate emissions
</text>
  </threadedComment>
  <threadedComment ref="E100" dT="2023-08-01T22:08:36.09" personId="{78F471E7-1970-4235-AE1E-4247586B0CAF}" id="{8975A002-170B-491A-A962-3B4169840C76}">
    <text xml:space="preserve">Control efficiency is already included in the PM10 emission lb/hr, and the PM10 lb/hr is used in the calculation for all speciated particulate emissions
</text>
  </threadedComment>
  <threadedComment ref="E101" dT="2023-08-01T22:08:36.09" personId="{78F471E7-1970-4235-AE1E-4247586B0CAF}" id="{C8743235-8ADE-489D-B8EA-35597B5F0F41}">
    <text xml:space="preserve">Control efficiency is already included in the PM10 emission lb/hr, and the PM10 lb/hr is used in the calculation for all speciated particulate emissions
</text>
  </threadedComment>
  <threadedComment ref="I103" dT="2023-12-08T17:37:00.46" personId="{78F471E7-1970-4235-AE1E-4247586B0CAF}" id="{E344C79B-DCB5-4F01-A8B1-B7C5D58F8C07}">
    <text xml:space="preserve">Refer to speciated particulate * HAPs Metal tabs in LV PTE Calculation Spreadsheet </text>
  </threadedComment>
  <threadedComment ref="I104" dT="2023-12-08T17:37:00.46" personId="{78F471E7-1970-4235-AE1E-4247586B0CAF}" id="{2301D28B-6C97-4301-A4E1-48BB32D209A7}">
    <text xml:space="preserve">Refer to speciated particulate * HAPs Metal tabs in LV PTE Calculation Spreadsheet </text>
  </threadedComment>
  <threadedComment ref="I105" dT="2023-12-08T17:37:00.46" personId="{78F471E7-1970-4235-AE1E-4247586B0CAF}" id="{0CB91F67-BA93-48A7-A50A-AFEA7BF993B7}">
    <text xml:space="preserve">Refer to speciated particulate * HAPs Metal tabs in LV PTE Calculation Spreadsheet </text>
  </threadedComment>
  <threadedComment ref="I106" dT="2023-12-08T17:37:00.46" personId="{78F471E7-1970-4235-AE1E-4247586B0CAF}" id="{8DD3B0CF-765C-4AF4-B218-2ECDF175E62D}">
    <text xml:space="preserve">Refer to speciated particulate * HAPs Metal tabs in LV PTE Calculation Spreadsheet </text>
  </threadedComment>
  <threadedComment ref="I107" dT="2023-12-08T17:37:00.46" personId="{78F471E7-1970-4235-AE1E-4247586B0CAF}" id="{D0AC81AF-07E7-4350-B5E4-AA3CDE4BB4C3}">
    <text xml:space="preserve">Refer to speciated particulate * HAPs Metal tabs in LV PTE Calculation Spreadsheet </text>
  </threadedComment>
  <threadedComment ref="I108" dT="2023-12-08T17:37:00.46" personId="{78F471E7-1970-4235-AE1E-4247586B0CAF}" id="{E6F9D78E-6ABC-41DA-BE8D-1EF3BBE2312C}">
    <text xml:space="preserve">Refer to speciated particulate * HAPs Metal tabs in LV PTE Calculation Spreadsheet </text>
  </threadedComment>
  <threadedComment ref="I109" dT="2023-12-08T17:37:00.46" personId="{78F471E7-1970-4235-AE1E-4247586B0CAF}" id="{838143C3-0C39-469B-A811-B7F45EC55A79}">
    <text xml:space="preserve">Refer to speciated particulate * HAPs Metal tabs in LV PTE Calculation Spreadsheet </text>
  </threadedComment>
  <threadedComment ref="I110" dT="2023-12-08T17:37:00.46" personId="{78F471E7-1970-4235-AE1E-4247586B0CAF}" id="{73FD63EF-C590-4445-BDBE-B178DE2641AD}">
    <text xml:space="preserve">Refer to speciated particulate * HAPs Metal tabs in LV PTE Calculation Spreadsheet </text>
  </threadedComment>
  <threadedComment ref="I111" dT="2023-12-08T17:37:00.46" personId="{78F471E7-1970-4235-AE1E-4247586B0CAF}" id="{E5A9B8B4-9042-4107-B790-DD02C04558E9}">
    <text xml:space="preserve">Refer to speciated particulate * HAPs Metal tabs in LV PTE Calculation Spreadsheet </text>
  </threadedComment>
  <threadedComment ref="E112" dT="2023-08-01T22:08:36.09" personId="{78F471E7-1970-4235-AE1E-4247586B0CAF}" id="{2E3D698C-A96C-473A-B6B3-B4FCD5C7512B}">
    <text xml:space="preserve">Control efficiency is already included in the PM10 emission lb/hr, and the PM10 lb/hr is used in the calculation for all speciated particulate emissions
</text>
  </threadedComment>
  <threadedComment ref="E113" dT="2023-08-01T22:08:36.09" personId="{78F471E7-1970-4235-AE1E-4247586B0CAF}" id="{50A0FD63-B05D-47BB-AB65-03608E74FC7E}">
    <text xml:space="preserve">Control efficiency is already included in the PM10 emission lb/hr, and the PM10 lb/hr is used in the calculation for all speciated particulate emissions
</text>
  </threadedComment>
  <threadedComment ref="E114" dT="2023-08-01T22:08:36.09" personId="{78F471E7-1970-4235-AE1E-4247586B0CAF}" id="{9C456C57-6879-4194-B5D8-6A6D552B339A}">
    <text xml:space="preserve">Control efficiency is already included in the PM10 emission lb/hr, and the PM10 lb/hr is used in the calculation for all speciated particulate emissions
</text>
  </threadedComment>
  <threadedComment ref="I114" dT="2023-12-08T17:37:00.46" personId="{78F471E7-1970-4235-AE1E-4247586B0CAF}" id="{CA72E43D-47B4-482C-84A5-B64B57ED5F7D}">
    <text xml:space="preserve">Refer to speciated particulate * HAPs Metal tabs in LV PTE Calculation Spreadsheet </text>
  </threadedComment>
  <threadedComment ref="E115" dT="2023-08-01T22:08:36.09" personId="{78F471E7-1970-4235-AE1E-4247586B0CAF}" id="{0AED3364-3947-407F-A475-157AAB21ED15}">
    <text xml:space="preserve">Control efficiency is already included in the PM10 emission lb/hr, and the PM10 lb/hr is used in the calculation for all speciated particulate emissions
</text>
  </threadedComment>
  <threadedComment ref="I115" dT="2023-12-08T17:37:00.46" personId="{78F471E7-1970-4235-AE1E-4247586B0CAF}" id="{EF9F43BE-845F-4781-AD48-7E62385C3A7C}">
    <text xml:space="preserve">Refer to speciated particulate * HAPs Metal tabs in LV PTE Calculation Spreadsheet </text>
  </threadedComment>
  <threadedComment ref="E116" dT="2023-08-01T22:08:36.09" personId="{78F471E7-1970-4235-AE1E-4247586B0CAF}" id="{EAF0251A-173D-482B-AFE3-176B7416C9CA}">
    <text xml:space="preserve">Control efficiency is already included in the PM10 emission lb/hr, and the PM10 lb/hr is used in the calculation for all speciated particulate emissions
</text>
  </threadedComment>
  <threadedComment ref="I116" dT="2023-12-08T17:37:00.46" personId="{78F471E7-1970-4235-AE1E-4247586B0CAF}" id="{F606A8AB-7139-4D50-9680-9CE53840C63E}">
    <text xml:space="preserve">Refer to speciated particulate * HAPs Metal tabs in LV PTE Calculation Spreadsheet </text>
  </threadedComment>
  <threadedComment ref="E117" dT="2023-08-01T22:08:36.09" personId="{78F471E7-1970-4235-AE1E-4247586B0CAF}" id="{71E05CE9-95B0-46BE-9CC1-91B09AAC21B9}">
    <text xml:space="preserve">Control efficiency is already included in the PM10 emission lb/hr, and the PM10 lb/hr is used in the calculation for all speciated particulate emissions
</text>
  </threadedComment>
  <threadedComment ref="I117" dT="2023-12-08T17:37:00.46" personId="{78F471E7-1970-4235-AE1E-4247586B0CAF}" id="{DF431558-1D2B-469D-B49A-36F0EEF8509C}">
    <text xml:space="preserve">Refer to speciated particulate * HAPs Metal tabs in LV PTE Calculation Spreadsheet </text>
  </threadedComment>
  <threadedComment ref="E118" dT="2023-08-01T22:08:36.09" personId="{78F471E7-1970-4235-AE1E-4247586B0CAF}" id="{C5094D76-B116-4B34-824E-55B1923F067F}">
    <text xml:space="preserve">Control efficiency is already included in the PM10 emission lb/hr, and the PM10 lb/hr is used in the calculation for all speciated particulate emissions
</text>
  </threadedComment>
  <threadedComment ref="I118" dT="2023-12-08T17:37:00.46" personId="{78F471E7-1970-4235-AE1E-4247586B0CAF}" id="{4678F574-5B86-41D8-9989-994E21B5C52C}">
    <text xml:space="preserve">Refer to speciated particulate * HAPs Metal tabs in LV PTE Calculation Spreadsheet </text>
  </threadedComment>
  <threadedComment ref="E119" dT="2023-08-01T22:08:36.09" personId="{78F471E7-1970-4235-AE1E-4247586B0CAF}" id="{61532A8B-B336-43FB-A664-3143BE43FD4F}">
    <text xml:space="preserve">Control efficiency is already included in the PM10 emission lb/hr, and the PM10 lb/hr is used in the calculation for all speciated particulate emissions
</text>
  </threadedComment>
  <threadedComment ref="I119" dT="2023-12-08T17:37:00.46" personId="{78F471E7-1970-4235-AE1E-4247586B0CAF}" id="{2FB3E7D6-22CF-45C0-983E-7836E06D05B4}">
    <text xml:space="preserve">Refer to speciated particulate * HAPs Metal tabs in LV PTE Calculation Spreadsheet </text>
  </threadedComment>
  <threadedComment ref="E120" dT="2023-08-01T22:08:36.09" personId="{78F471E7-1970-4235-AE1E-4247586B0CAF}" id="{A6EE3C57-1D40-4681-B312-4B3057BE0B26}">
    <text xml:space="preserve">Control efficiency is already included in the PM10 emission lb/hr, and the PM10 lb/hr is used in the calculation for all speciated particulate emissions
</text>
  </threadedComment>
  <threadedComment ref="I120" dT="2023-12-08T17:37:00.46" personId="{78F471E7-1970-4235-AE1E-4247586B0CAF}" id="{102CAC67-63B8-428A-AEF4-46D29B4079B9}">
    <text xml:space="preserve">Refer to speciated particulate * HAPs Metal tabs in LV PTE Calculation Spreadsheet </text>
  </threadedComment>
  <threadedComment ref="E121" dT="2023-08-01T22:08:36.09" personId="{78F471E7-1970-4235-AE1E-4247586B0CAF}" id="{A6A8705B-5855-4DB1-AA4E-CDED6718BD7D}">
    <text xml:space="preserve">Control efficiency is already included in the PM10 emission lb/hr, and the PM10 lb/hr is used in the calculation for all speciated particulate emissions
</text>
  </threadedComment>
  <threadedComment ref="I121" dT="2023-12-08T17:37:00.46" personId="{78F471E7-1970-4235-AE1E-4247586B0CAF}" id="{BD5CDFCE-AEF2-4A88-A239-94B0D4E122A2}">
    <text xml:space="preserve">Refer to speciated particulate * HAPs Metal tabs in LV PTE Calculation Spreadsheet </text>
  </threadedComment>
  <threadedComment ref="E122" dT="2023-08-01T22:08:36.09" personId="{78F471E7-1970-4235-AE1E-4247586B0CAF}" id="{8B62B999-6F55-4025-ACDF-C34B3A564935}">
    <text xml:space="preserve">Control efficiency is already included in the PM10 emission lb/hr, and the PM10 lb/hr is used in the calculation for all speciated particulate emissions
</text>
  </threadedComment>
  <threadedComment ref="I122" dT="2023-12-08T17:37:00.46" personId="{78F471E7-1970-4235-AE1E-4247586B0CAF}" id="{F02656E8-EC47-4E7F-A00B-6819FB4CA105}">
    <text xml:space="preserve">Refer to speciated particulate * HAPs Metal tabs in LV PTE Calculation Spreadsheet </text>
  </threadedComment>
  <threadedComment ref="E123" dT="2023-08-01T22:08:36.09" personId="{78F471E7-1970-4235-AE1E-4247586B0CAF}" id="{F9097FBD-C533-4501-AFA8-600CC98D6B29}">
    <text xml:space="preserve">Control efficiency is already included in the PM10 emission lb/hr, and the PM10 lb/hr is used in the calculation for all speciated particulate emissions
</text>
  </threadedComment>
  <threadedComment ref="E124" dT="2023-08-01T22:08:36.09" personId="{78F471E7-1970-4235-AE1E-4247586B0CAF}" id="{51BC4628-5903-4CED-A596-3EECC1A53FB3}">
    <text xml:space="preserve">Control efficiency is already included in the PM10 emission lb/hr, and the PM10 lb/hr is used in the calculation for all speciated particulate emissions
</text>
  </threadedComment>
  <threadedComment ref="E125" dT="2023-08-01T22:08:36.09" personId="{78F471E7-1970-4235-AE1E-4247586B0CAF}" id="{5276144D-1799-46F4-A709-7C4886B39617}">
    <text xml:space="preserve">Control efficiency is already included in the PM10 emission lb/hr, and the PM10 lb/hr is used in the calculation for all speciated particulate emissions
</text>
  </threadedComment>
  <threadedComment ref="I125" dT="2023-10-20T00:59:16.03" personId="{78F471E7-1970-4235-AE1E-4247586B0CAF}" id="{F9353A68-E110-4AE4-AAF1-B84CB0B26452}">
    <text xml:space="preserve">Added % from quicklime and Natural Pozzolan SDS, to assume worse case, other 2 additives are not listed on the DEQ pollutant list, therefore were not added
</text>
  </threadedComment>
  <threadedComment ref="E126" dT="2023-08-01T22:08:36.09" personId="{78F471E7-1970-4235-AE1E-4247586B0CAF}" id="{DFABB42F-E529-439F-BA08-378C0A5DC356}">
    <text xml:space="preserve">Control efficiency is already included in the PM10 emission lb/hr, and the PM10 lb/hr is used in the calculation for all speciated particulate emissions
</text>
  </threadedComment>
  <threadedComment ref="I126" dT="2023-10-20T01:03:11.49" personId="{78F471E7-1970-4235-AE1E-4247586B0CAF}" id="{CA911546-3220-4385-9C1A-2B5608C7B337}">
    <text>Used max percent from Natural Pozzolan SDS, since the main constituent in the final product is the natural SCM Pozzolan, other two chemicals don’t have constituents list on the DEQ pollutant list</text>
  </threadedComment>
  <threadedComment ref="E127" dT="2023-08-01T22:08:36.09" personId="{78F471E7-1970-4235-AE1E-4247586B0CAF}" id="{79F92C86-0B43-4B3F-B18A-056B7440DFBE}">
    <text xml:space="preserve">Control efficiency is already included in the PM10 emission lb/hr, and the PM10 lb/hr is used in the calculation for all speciated particulate emissions
</text>
  </threadedComment>
  <threadedComment ref="I127" dT="2023-12-08T17:37:00.46" personId="{78F471E7-1970-4235-AE1E-4247586B0CAF}" id="{F6226B85-8912-4223-A250-80513DE7735F}">
    <text xml:space="preserve">Refer to speciated particulate * HAPs Metal tabs in LV PTE Calculation Spreadsheet </text>
  </threadedComment>
  <threadedComment ref="E128" dT="2023-08-01T22:08:36.09" personId="{78F471E7-1970-4235-AE1E-4247586B0CAF}" id="{A55DFCDE-4ACC-4B4A-8265-1F95D76E05EE}">
    <text xml:space="preserve">Control efficiency is already included in the PM10 emission lb/hr, and the PM10 lb/hr is used in the calculation for all speciated particulate emissions
</text>
  </threadedComment>
  <threadedComment ref="I128" dT="2023-12-08T17:37:00.46" personId="{78F471E7-1970-4235-AE1E-4247586B0CAF}" id="{6C462933-9CAE-412F-9AE6-899EF9AF31B0}">
    <text xml:space="preserve">Refer to speciated particulate * HAPs Metal tabs in LV PTE Calculation Spreadsheet </text>
  </threadedComment>
  <threadedComment ref="E129" dT="2023-08-01T22:08:36.09" personId="{78F471E7-1970-4235-AE1E-4247586B0CAF}" id="{416C48D2-B2C4-4FFF-B487-C34719C8E540}">
    <text xml:space="preserve">Control efficiency is already included in the PM10 emission lb/hr, and the PM10 lb/hr is used in the calculation for all speciated particulate emissions
</text>
  </threadedComment>
  <threadedComment ref="I129" dT="2023-12-08T17:37:00.46" personId="{78F471E7-1970-4235-AE1E-4247586B0CAF}" id="{16C145CB-D399-470B-BE78-350EDF13E3E8}">
    <text xml:space="preserve">Refer to speciated particulate * HAPs Metal tabs in LV PTE Calculation Spreadsheet </text>
  </threadedComment>
  <threadedComment ref="E130" dT="2023-08-01T22:08:36.09" personId="{78F471E7-1970-4235-AE1E-4247586B0CAF}" id="{DCC4D1EA-FD90-478A-94E3-D2D69B5D1EF8}">
    <text xml:space="preserve">Control efficiency is already included in the PM10 emission lb/hr, and the PM10 lb/hr is used in the calculation for all speciated particulate emissions
</text>
  </threadedComment>
  <threadedComment ref="I130" dT="2023-12-08T17:37:00.46" personId="{78F471E7-1970-4235-AE1E-4247586B0CAF}" id="{DF91A944-1778-47C5-9D31-23D3D154FA70}">
    <text xml:space="preserve">Refer to speciated particulate * HAPs Metal tabs in LV PTE Calculation Spreadsheet </text>
  </threadedComment>
  <threadedComment ref="E131" dT="2023-08-01T22:08:36.09" personId="{78F471E7-1970-4235-AE1E-4247586B0CAF}" id="{C0AA5FC5-DAEE-48CC-8592-EEAB065410DE}">
    <text xml:space="preserve">Control efficiency is already included in the PM10 emission lb/hr, and the PM10 lb/hr is used in the calculation for all speciated particulate emissions
</text>
  </threadedComment>
  <threadedComment ref="I131" dT="2023-12-08T17:37:00.46" personId="{78F471E7-1970-4235-AE1E-4247586B0CAF}" id="{F58C04E6-87BA-4E38-9BFB-40D7E91F83E9}">
    <text xml:space="preserve">Refer to speciated particulate * HAPs Metal tabs in LV PTE Calculation Spreadsheet </text>
  </threadedComment>
  <threadedComment ref="E132" dT="2023-08-01T22:08:36.09" personId="{78F471E7-1970-4235-AE1E-4247586B0CAF}" id="{F04070BA-994B-4B50-A11E-1A2B4670AC75}">
    <text xml:space="preserve">Control efficiency is already included in the PM10 emission lb/hr, and the PM10 lb/hr is used in the calculation for all speciated particulate emissions
</text>
  </threadedComment>
  <threadedComment ref="I132" dT="2023-12-08T17:37:00.46" personId="{78F471E7-1970-4235-AE1E-4247586B0CAF}" id="{8B1EED6B-B8EF-4684-9BBF-AB34784496D7}">
    <text xml:space="preserve">Refer to speciated particulate * HAPs Metal tabs in LV PTE Calculation Spreadsheet </text>
  </threadedComment>
  <threadedComment ref="E133" dT="2023-08-01T22:08:36.09" personId="{78F471E7-1970-4235-AE1E-4247586B0CAF}" id="{19B4E14E-D8E9-472C-92C2-78260ADDDBD8}">
    <text xml:space="preserve">Control efficiency is already included in the PM10 emission lb/hr, and the PM10 lb/hr is used in the calculation for all speciated particulate emissions
</text>
  </threadedComment>
  <threadedComment ref="I133" dT="2023-12-08T17:37:00.46" personId="{78F471E7-1970-4235-AE1E-4247586B0CAF}" id="{1A15F678-73C0-4E94-8BEE-1BABAB71AB53}">
    <text xml:space="preserve">Refer to speciated particulate * HAPs Metal tabs in LV PTE Calculation Spreadsheet </text>
  </threadedComment>
  <threadedComment ref="E134" dT="2023-08-01T22:08:36.09" personId="{78F471E7-1970-4235-AE1E-4247586B0CAF}" id="{FFD4FD21-2148-4CC7-B64A-E2CC711C5956}">
    <text xml:space="preserve">Control efficiency is already included in the PM10 emission lb/hr, and the PM10 lb/hr is used in the calculation for all speciated particulate emissions
</text>
  </threadedComment>
  <threadedComment ref="I134" dT="2023-12-08T17:37:00.46" personId="{78F471E7-1970-4235-AE1E-4247586B0CAF}" id="{1A13DF4D-EDC9-493A-9F88-405D7F6F78B3}">
    <text xml:space="preserve">Refer to speciated particulate * HAPs Metal tabs in LV PTE Calculation Spreadsheet </text>
  </threadedComment>
  <threadedComment ref="E135" dT="2023-08-01T22:08:36.09" personId="{78F471E7-1970-4235-AE1E-4247586B0CAF}" id="{0DF9B2CE-F40C-4E5F-8B9A-3459FF064040}">
    <text xml:space="preserve">Control efficiency is already included in the PM10 emission lb/hr, and the PM10 lb/hr is used in the calculation for all speciated particulate emissions
</text>
  </threadedComment>
  <threadedComment ref="I135" dT="2023-12-08T17:37:00.46" personId="{78F471E7-1970-4235-AE1E-4247586B0CAF}" id="{2A6FB080-BF24-4987-ACD4-0934DE10277D}">
    <text xml:space="preserve">Refer to speciated particulate * HAPs Metal tabs in LV PTE Calculation Spreadsheet </text>
  </threadedComment>
  <threadedComment ref="E136" dT="2023-08-01T22:08:36.09" personId="{78F471E7-1970-4235-AE1E-4247586B0CAF}" id="{3C8D690B-3946-4826-91F6-8E04346D47D0}">
    <text xml:space="preserve">Control efficiency is already included in the PM10 emission lb/hr, and the PM10 lb/hr is used in the calculation for all speciated particulate emissions
</text>
  </threadedComment>
  <threadedComment ref="I136" dT="2023-10-20T00:59:16.03" personId="{78F471E7-1970-4235-AE1E-4247586B0CAF}" id="{BC58C202-243A-4981-AA02-8869AC45FD3D}">
    <text xml:space="preserve">Added % from quicklime and Natural Pozzolan SDS, to assume worse case, other 2 additives are not listed on the DEQ pollutant list, therefore were not added
</text>
  </threadedComment>
  <threadedComment ref="E137" dT="2023-08-01T22:08:36.09" personId="{78F471E7-1970-4235-AE1E-4247586B0CAF}" id="{C19A7F7E-F1D5-483D-9A56-D1FA950B7307}">
    <text xml:space="preserve">Control efficiency is already included in the PM10 emission lb/hr, and the PM10 lb/hr is used in the calculation for all speciated particulate emissions
</text>
  </threadedComment>
  <threadedComment ref="I137" dT="2023-10-20T01:03:11.49" personId="{78F471E7-1970-4235-AE1E-4247586B0CAF}" id="{99853E2D-7C58-46F4-BD8E-2FD91041E2E1}">
    <text>Used max percent from Natural Pozzolan SDS, since the main constituent in the final product is the natural SCM Pozzolan, other two chemicals don’t have constituents list on the DEQ pollutant list</text>
  </threadedComment>
  <threadedComment ref="E138" dT="2023-08-01T22:08:36.09" personId="{78F471E7-1970-4235-AE1E-4247586B0CAF}" id="{EFE6EAA7-FCC2-4039-BD7D-676E6F7EDC24}">
    <text xml:space="preserve">Control efficiency is already included in the PM10 emission lb/hr, and the PM10 lb/hr is used in the calculation for all speciated particulate emissions
</text>
  </threadedComment>
  <threadedComment ref="I138" dT="2023-12-08T17:37:00.46" personId="{78F471E7-1970-4235-AE1E-4247586B0CAF}" id="{5AEB3099-72E8-4958-88F6-9A130D291E8D}">
    <text xml:space="preserve">Refer to speciated particulate * HAPs Metal tabs in LV PTE Calculation Spreadsheet </text>
  </threadedComment>
  <threadedComment ref="E139" dT="2023-08-01T22:08:36.09" personId="{78F471E7-1970-4235-AE1E-4247586B0CAF}" id="{F1C5010D-ABCE-49CB-9F02-0D54F6D28057}">
    <text xml:space="preserve">Control efficiency is already included in the PM10 emission lb/hr, and the PM10 lb/hr is used in the calculation for all speciated particulate emissions
</text>
  </threadedComment>
  <threadedComment ref="I139" dT="2023-12-08T17:37:00.46" personId="{78F471E7-1970-4235-AE1E-4247586B0CAF}" id="{13F03ADE-1148-4F49-BD1C-32C6B132A28A}">
    <text xml:space="preserve">Refer to speciated particulate * HAPs Metal tabs in LV PTE Calculation Spreadsheet </text>
  </threadedComment>
  <threadedComment ref="E140" dT="2023-08-01T22:08:36.09" personId="{78F471E7-1970-4235-AE1E-4247586B0CAF}" id="{90569A72-242B-422B-9A11-BB337EA8E17B}">
    <text xml:space="preserve">Control efficiency is already included in the PM10 emission lb/hr, and the PM10 lb/hr is used in the calculation for all speciated particulate emissions
</text>
  </threadedComment>
  <threadedComment ref="I140" dT="2023-12-08T17:37:00.46" personId="{78F471E7-1970-4235-AE1E-4247586B0CAF}" id="{953DD4F4-C147-456C-83AB-DE1E208C7ED1}">
    <text xml:space="preserve">Refer to speciated particulate * HAPs Metal tabs in LV PTE Calculation Spreadsheet </text>
  </threadedComment>
  <threadedComment ref="E141" dT="2023-08-01T22:08:36.09" personId="{78F471E7-1970-4235-AE1E-4247586B0CAF}" id="{C1F9BE88-575A-4625-9C1D-636257618762}">
    <text xml:space="preserve">Control efficiency is already included in the PM10 emission lb/hr, and the PM10 lb/hr is used in the calculation for all speciated particulate emissions
</text>
  </threadedComment>
  <threadedComment ref="I141" dT="2023-12-08T17:37:00.46" personId="{78F471E7-1970-4235-AE1E-4247586B0CAF}" id="{011D5E8A-53EA-48A1-8FEF-73244EFD7903}">
    <text xml:space="preserve">Refer to speciated particulate * HAPs Metal tabs in LV PTE Calculation Spreadsheet </text>
  </threadedComment>
  <threadedComment ref="E142" dT="2023-08-01T22:08:36.09" personId="{78F471E7-1970-4235-AE1E-4247586B0CAF}" id="{5D97BADC-FF07-4949-B95A-C9DCBDF3D9CE}">
    <text xml:space="preserve">Control efficiency is already included in the PM10 emission lb/hr, and the PM10 lb/hr is used in the calculation for all speciated particulate emissions
</text>
  </threadedComment>
  <threadedComment ref="I142" dT="2023-12-08T17:37:00.46" personId="{78F471E7-1970-4235-AE1E-4247586B0CAF}" id="{F6354329-C063-4D60-87E9-AE5D8BA2CF80}">
    <text xml:space="preserve">Refer to speciated particulate * HAPs Metal tabs in LV PTE Calculation Spreadsheet </text>
  </threadedComment>
  <threadedComment ref="E143" dT="2023-08-01T22:08:36.09" personId="{78F471E7-1970-4235-AE1E-4247586B0CAF}" id="{F2C1946D-42DD-4903-900A-1096515293D6}">
    <text xml:space="preserve">Control efficiency is already included in the PM10 emission lb/hr, and the PM10 lb/hr is used in the calculation for all speciated particulate emissions
</text>
  </threadedComment>
  <threadedComment ref="I143" dT="2023-12-08T17:37:00.46" personId="{78F471E7-1970-4235-AE1E-4247586B0CAF}" id="{D3241D0D-028D-4B67-B03E-7AD60B797B74}">
    <text xml:space="preserve">Refer to speciated particulate * HAPs Metal tabs in LV PTE Calculation Spreadsheet </text>
  </threadedComment>
  <threadedComment ref="E144" dT="2023-08-01T22:08:36.09" personId="{78F471E7-1970-4235-AE1E-4247586B0CAF}" id="{1366A428-5E76-4513-8FF6-FF5E0FA773DB}">
    <text xml:space="preserve">Control efficiency is already included in the PM10 emission lb/hr, and the PM10 lb/hr is used in the calculation for all speciated particulate emissions
</text>
  </threadedComment>
  <threadedComment ref="I144" dT="2023-12-08T17:37:00.46" personId="{78F471E7-1970-4235-AE1E-4247586B0CAF}" id="{2925A8EC-A4FF-48F9-9E3F-979B5D2D34A0}">
    <text xml:space="preserve">Refer to speciated particulate * HAPs Metal tabs in LV PTE Calculation Spreadsheet </text>
  </threadedComment>
  <threadedComment ref="E145" dT="2023-08-01T22:08:36.09" personId="{78F471E7-1970-4235-AE1E-4247586B0CAF}" id="{4078B68D-C885-4CD4-B731-DE1870C6D90B}">
    <text xml:space="preserve">Control efficiency is already included in the PM10 emission lb/hr, and the PM10 lb/hr is used in the calculation for all speciated particulate emissions
</text>
  </threadedComment>
  <threadedComment ref="I145" dT="2023-12-08T17:37:00.46" personId="{78F471E7-1970-4235-AE1E-4247586B0CAF}" id="{1EBFE777-7853-4E85-BC3E-C74EDB0BDBA9}">
    <text xml:space="preserve">Refer to speciated particulate * HAPs Metal tabs in LV PTE Calculation Spreadsheet </text>
  </threadedComment>
  <threadedComment ref="E146" dT="2023-08-01T22:08:36.09" personId="{78F471E7-1970-4235-AE1E-4247586B0CAF}" id="{A21BD35B-F704-4FD7-BC3A-69ECE3B9563B}">
    <text xml:space="preserve">Control efficiency is already included in the PM10 emission lb/hr, and the PM10 lb/hr is used in the calculation for all speciated particulate emissions
</text>
  </threadedComment>
  <threadedComment ref="I146" dT="2023-12-08T17:37:00.46" personId="{78F471E7-1970-4235-AE1E-4247586B0CAF}" id="{43731327-3915-46C8-8345-0EEAF28EEA01}">
    <text xml:space="preserve">Refer to speciated particulate * HAPs Metal tabs in LV PTE Calculation Spreadsheet </text>
  </threadedComment>
  <threadedComment ref="E147" dT="2023-08-01T22:08:36.09" personId="{78F471E7-1970-4235-AE1E-4247586B0CAF}" id="{396F7214-9ED2-4B81-BC78-4B0E75025FC6}">
    <text xml:space="preserve">Control efficiency is already included in the PM10 emission lb/hr, and the PM10 lb/hr is used in the calculation for all speciated particulate emissions
</text>
  </threadedComment>
  <threadedComment ref="I147" dT="2023-10-20T00:59:16.03" personId="{78F471E7-1970-4235-AE1E-4247586B0CAF}" id="{3D1E06C8-5DC8-42DE-A963-DE0A45981F31}">
    <text xml:space="preserve">Added % from quicklime and Natural Pozzolan SDS, to assume worse case, other 2 additives are not listed on the DEQ pollutant list, therefore were not added
</text>
  </threadedComment>
  <threadedComment ref="E148" dT="2023-08-01T22:08:36.09" personId="{78F471E7-1970-4235-AE1E-4247586B0CAF}" id="{3DEF810B-A844-467C-B272-0EBD5688F812}">
    <text xml:space="preserve">Control efficiency is already included in the PM10 emission lb/hr, and the PM10 lb/hr is used in the calculation for all speciated particulate emissions
</text>
  </threadedComment>
  <threadedComment ref="I148" dT="2023-10-20T01:03:11.49" personId="{78F471E7-1970-4235-AE1E-4247586B0CAF}" id="{C1B24851-9884-4ECB-AB01-14C6AE87284F}">
    <text>Used max percent from Natural Pozzolan SDS, since the main constituent in the final product is the natural SCM Pozzolan, other two chemicals don’t have constituents list on the DEQ pollutant list</text>
  </threadedComment>
  <threadedComment ref="E149" dT="2023-08-01T22:08:36.09" personId="{78F471E7-1970-4235-AE1E-4247586B0CAF}" id="{5F29174C-1CDD-4703-98E7-B3DBA5EAB789}">
    <text xml:space="preserve">Control efficiency is already included in the PM10 emission lb/hr, and the PM10 lb/hr is used in the calculation for all speciated particulate emissions
</text>
  </threadedComment>
  <threadedComment ref="I149" dT="2023-12-08T17:37:00.46" personId="{78F471E7-1970-4235-AE1E-4247586B0CAF}" id="{3154CFDC-7F0D-49AE-91CF-5472E211FBD9}">
    <text xml:space="preserve">Refer to speciated particulate * HAPs Metal tabs in LV PTE Calculation Spreadsheet </text>
  </threadedComment>
  <threadedComment ref="E150" dT="2023-08-01T22:08:36.09" personId="{78F471E7-1970-4235-AE1E-4247586B0CAF}" id="{CED55074-FF40-4592-B496-7ED3C0A75612}">
    <text xml:space="preserve">Control efficiency is already included in the PM10 emission lb/hr, and the PM10 lb/hr is used in the calculation for all speciated particulate emissions
</text>
  </threadedComment>
  <threadedComment ref="I150" dT="2023-12-08T17:37:00.46" personId="{78F471E7-1970-4235-AE1E-4247586B0CAF}" id="{B293BAD2-761A-490E-883F-3240AFDCC061}">
    <text xml:space="preserve">Refer to speciated particulate * HAPs Metal tabs in LV PTE Calculation Spreadsheet </text>
  </threadedComment>
  <threadedComment ref="E151" dT="2023-08-01T22:08:36.09" personId="{78F471E7-1970-4235-AE1E-4247586B0CAF}" id="{EA109E1B-A584-4774-8115-333678A86F2E}">
    <text xml:space="preserve">Control efficiency is already included in the PM10 emission lb/hr, and the PM10 lb/hr is used in the calculation for all speciated particulate emissions
</text>
  </threadedComment>
  <threadedComment ref="I151" dT="2023-12-08T17:37:00.46" personId="{78F471E7-1970-4235-AE1E-4247586B0CAF}" id="{8F8A9EF0-0226-4F96-98FC-76C3FE5A0AA0}">
    <text xml:space="preserve">Refer to speciated particulate * HAPs Metal tabs in LV PTE Calculation Spreadsheet </text>
  </threadedComment>
  <threadedComment ref="E152" dT="2023-08-01T22:08:36.09" personId="{78F471E7-1970-4235-AE1E-4247586B0CAF}" id="{017E1A90-482C-47AB-B6B6-085E2D7F29A0}">
    <text xml:space="preserve">Control efficiency is already included in the PM10 emission lb/hr, and the PM10 lb/hr is used in the calculation for all speciated particulate emissions
</text>
  </threadedComment>
  <threadedComment ref="I152" dT="2023-12-08T17:37:00.46" personId="{78F471E7-1970-4235-AE1E-4247586B0CAF}" id="{4A3B8AAF-534E-4745-9D5E-9313D05C6541}">
    <text xml:space="preserve">Refer to speciated particulate * HAPs Metal tabs in LV PTE Calculation Spreadsheet </text>
  </threadedComment>
  <threadedComment ref="E153" dT="2023-08-01T22:08:36.09" personId="{78F471E7-1970-4235-AE1E-4247586B0CAF}" id="{798B6C24-FE53-431B-A8A3-B1343B7AD4D4}">
    <text xml:space="preserve">Control efficiency is already included in the PM10 emission lb/hr, and the PM10 lb/hr is used in the calculation for all speciated particulate emissions
</text>
  </threadedComment>
  <threadedComment ref="I153" dT="2023-12-08T17:37:00.46" personId="{78F471E7-1970-4235-AE1E-4247586B0CAF}" id="{1A2070EB-1581-4D93-9ABC-CEFE6B5A2642}">
    <text xml:space="preserve">Refer to speciated particulate * HAPs Metal tabs in LV PTE Calculation Spreadsheet </text>
  </threadedComment>
  <threadedComment ref="E154" dT="2023-08-01T22:08:36.09" personId="{78F471E7-1970-4235-AE1E-4247586B0CAF}" id="{7EEB2E68-3DA4-4921-84C5-B695FB86EA44}">
    <text xml:space="preserve">Control efficiency is already included in the PM10 emission lb/hr, and the PM10 lb/hr is used in the calculation for all speciated particulate emissions
</text>
  </threadedComment>
  <threadedComment ref="I154" dT="2023-12-08T17:37:00.46" personId="{78F471E7-1970-4235-AE1E-4247586B0CAF}" id="{DB42FCB2-F88D-40CD-B06F-A267C0027CC4}">
    <text xml:space="preserve">Refer to speciated particulate * HAPs Metal tabs in LV PTE Calculation Spreadsheet </text>
  </threadedComment>
  <threadedComment ref="E155" dT="2023-08-01T22:08:36.09" personId="{78F471E7-1970-4235-AE1E-4247586B0CAF}" id="{FDE9CAB2-7FC8-44E6-94B1-04C2FB6A2A7E}">
    <text xml:space="preserve">Control efficiency is already included in the PM10 emission lb/hr, and the PM10 lb/hr is used in the calculation for all speciated particulate emissions
</text>
  </threadedComment>
  <threadedComment ref="I155" dT="2023-12-08T17:37:00.46" personId="{78F471E7-1970-4235-AE1E-4247586B0CAF}" id="{A2F419DC-CEC3-44A6-8718-5963277F53FA}">
    <text xml:space="preserve">Refer to speciated particulate * HAPs Metal tabs in LV PTE Calculation Spreadsheet </text>
  </threadedComment>
  <threadedComment ref="E156" dT="2023-08-01T22:08:36.09" personId="{78F471E7-1970-4235-AE1E-4247586B0CAF}" id="{AC0CF636-C7F7-4E91-9C70-C6DA1A4E9214}">
    <text xml:space="preserve">Control efficiency is already included in the PM10 emission lb/hr, and the PM10 lb/hr is used in the calculation for all speciated particulate emissions
</text>
  </threadedComment>
  <threadedComment ref="I156" dT="2023-12-08T17:37:00.46" personId="{78F471E7-1970-4235-AE1E-4247586B0CAF}" id="{1B88F00E-89ED-4A66-8C60-380A83BB4094}">
    <text xml:space="preserve">Refer to speciated particulate * HAPs Metal tabs in LV PTE Calculation Spreadsheet </text>
  </threadedComment>
  <threadedComment ref="E157" dT="2023-08-01T22:08:36.09" personId="{78F471E7-1970-4235-AE1E-4247586B0CAF}" id="{0CA45DC1-1A06-471C-B620-B49A835AB884}">
    <text xml:space="preserve">Control efficiency is already included in the PM10 emission lb/hr, and the PM10 lb/hr is used in the calculation for all speciated particulate emissions
</text>
  </threadedComment>
  <threadedComment ref="I157" dT="2023-12-08T17:37:00.46" personId="{78F471E7-1970-4235-AE1E-4247586B0CAF}" id="{B2DB2917-09C7-4516-B3B1-7D6AD739F18A}">
    <text xml:space="preserve">Refer to speciated particulate * HAPs Metal tabs in LV PTE Calculation Spreadsheet </text>
  </threadedComment>
  <threadedComment ref="I158" dT="2023-10-20T00:59:16.03" personId="{78F471E7-1970-4235-AE1E-4247586B0CAF}" id="{D53009E7-E8D9-4C0F-89B0-9EF1B28A04E4}">
    <text xml:space="preserve">To be ultra conservative, use the total % of the chemical in natural pozz and quicklime, to determine emissions, even though only a percentage of the chemical will actually go into each reactor for batching. 
</text>
  </threadedComment>
  <threadedComment ref="E159" dT="2023-08-01T22:08:36.09" personId="{78F471E7-1970-4235-AE1E-4247586B0CAF}" id="{2CB687F4-45AD-464C-8419-A104842AE505}">
    <text xml:space="preserve">Control efficiency is already included in the PM10 emission lb/hr, and the PM10 lb/hr is used in the calculation for all speciated particulate emissions
</text>
  </threadedComment>
  <threadedComment ref="I159" dT="2023-10-20T01:03:11.49" personId="{78F471E7-1970-4235-AE1E-4247586B0CAF}" id="{86977377-01C4-40D7-938C-EF699CC3F21F}">
    <text>To be ultra conservative we used the total percent from Natural Pozzolan SDS, since the main constituent in the final product is the natural SCM Pozzolan, TEA99 and polycarboxylate chemicals don’t have constituents listed on the DEQ pollutant list</text>
  </threadedComment>
  <threadedComment ref="I160" dT="2023-12-08T17:37:00.46" personId="{78F471E7-1970-4235-AE1E-4247586B0CAF}" id="{CF26782A-70C1-4F22-8D03-AA50724B6763}">
    <text xml:space="preserve">Refer to speciated particulate * HAPs Metal tabs in LV PTE Calculation Spreadsheet </text>
  </threadedComment>
  <threadedComment ref="I161" dT="2023-12-08T17:37:00.46" personId="{78F471E7-1970-4235-AE1E-4247586B0CAF}" id="{DBBF2764-64EA-465F-BE9D-9BC4DAB28647}">
    <text xml:space="preserve">Refer to speciated particulate * HAPs Metal tabs in LV PTE Calculation Spreadsheet </text>
  </threadedComment>
  <threadedComment ref="I162" dT="2023-12-08T17:37:00.46" personId="{78F471E7-1970-4235-AE1E-4247586B0CAF}" id="{FA7B562A-7554-478D-8806-F00E54AEC0E1}">
    <text xml:space="preserve">Refer to speciated particulate * HAPs Metal tabs in LV PTE Calculation Spreadsheet </text>
  </threadedComment>
  <threadedComment ref="I163" dT="2023-12-08T17:37:00.46" personId="{78F471E7-1970-4235-AE1E-4247586B0CAF}" id="{E5B87782-BFA3-47DF-9BED-94FB15FEDA04}">
    <text xml:space="preserve">Refer to speciated particulate * HAPs Metal tabs in LV PTE Calculation Spreadsheet </text>
  </threadedComment>
  <threadedComment ref="I164" dT="2023-12-08T17:37:00.46" personId="{78F471E7-1970-4235-AE1E-4247586B0CAF}" id="{4EF45771-E919-49BD-90F6-2F85DC6665E8}">
    <text xml:space="preserve">Refer to speciated particulate * HAPs Metal tabs in LV PTE Calculation Spreadsheet </text>
  </threadedComment>
  <threadedComment ref="I165" dT="2023-12-08T17:37:00.46" personId="{78F471E7-1970-4235-AE1E-4247586B0CAF}" id="{BA4CED4F-3E52-4135-995C-FB4F43D1DB69}">
    <text xml:space="preserve">Refer to speciated particulate * HAPs Metal tabs in LV PTE Calculation Spreadsheet </text>
  </threadedComment>
  <threadedComment ref="I166" dT="2023-12-08T17:37:00.46" personId="{78F471E7-1970-4235-AE1E-4247586B0CAF}" id="{A38CC7CC-09D9-4CA4-BA6C-5721DBD7A935}">
    <text xml:space="preserve">Refer to speciated particulate * HAPs Metal tabs in LV PTE Calculation Spreadsheet </text>
  </threadedComment>
  <threadedComment ref="I167" dT="2023-12-08T17:37:00.46" personId="{78F471E7-1970-4235-AE1E-4247586B0CAF}" id="{AFE6A8C7-2454-49BD-B29B-D8587A9B9EB3}">
    <text xml:space="preserve">Refer to speciated particulate * HAPs Metal tabs in LV PTE Calculation Spreadsheet </text>
  </threadedComment>
  <threadedComment ref="I168" dT="2023-12-08T17:37:00.46" personId="{78F471E7-1970-4235-AE1E-4247586B0CAF}" id="{16D955BC-A353-451A-9371-0D0953E19A12}">
    <text xml:space="preserve">Refer to speciated particulate * HAPs Metal tabs in LV PTE Calculation Spreadsheet </text>
  </threadedComment>
  <threadedComment ref="E169" dT="2023-08-01T22:08:36.09" personId="{78F471E7-1970-4235-AE1E-4247586B0CAF}" id="{4B4AA224-7834-44A0-B425-04454EB7E307}">
    <text xml:space="preserve">Control efficiency is already included in the PM10 emission lb/hr, and the PM10 lb/hr is used in the calculation for all speciated particulate emissions
</text>
  </threadedComment>
  <threadedComment ref="I169" dT="2023-10-20T00:59:16.03" personId="{78F471E7-1970-4235-AE1E-4247586B0CAF}" id="{A842F3B5-4E43-4657-AFA6-0BD69DE0BD7A}">
    <text xml:space="preserve">To be ultra conservative, use the total % of the chemical in natural pozz and quicklime, to determine emissions, even though only a percentage of the chemical will actually go into each reactor for batching. 
</text>
  </threadedComment>
  <threadedComment ref="E170" dT="2023-08-01T22:08:36.09" personId="{78F471E7-1970-4235-AE1E-4247586B0CAF}" id="{D39C2D5D-AF4A-438B-8CFB-962A48C15A5D}">
    <text xml:space="preserve">Control efficiency is already included in the PM10 emission lb/hr, and the PM10 lb/hr is used in the calculation for all speciated particulate emissions
</text>
  </threadedComment>
  <threadedComment ref="I170" dT="2023-10-20T01:03:11.49" personId="{78F471E7-1970-4235-AE1E-4247586B0CAF}" id="{18267BF5-FC6E-4CB1-B0F3-754BD7CB5AEF}">
    <text>To be ultra conservative we used the total percent from Natural Pozzolan SDS, since the main constituent in the final product is the natural SCM Pozzolan, TEA99 and polycarboxylate chemicals don’t have constituents listed on the DEQ pollutant list</text>
  </threadedComment>
  <threadedComment ref="I171" dT="2023-12-08T17:37:00.46" personId="{78F471E7-1970-4235-AE1E-4247586B0CAF}" id="{EAE1A359-8E38-4F8A-824E-B8CB717DF64D}">
    <text xml:space="preserve">Refer to speciated particulate * HAPs Metal tabs in LV PTE Calculation Spreadsheet </text>
  </threadedComment>
  <threadedComment ref="I172" dT="2023-12-08T17:37:00.46" personId="{78F471E7-1970-4235-AE1E-4247586B0CAF}" id="{4C255604-8203-4A56-928C-AA41BDBC9FDD}">
    <text xml:space="preserve">Refer to speciated particulate * HAPs Metal tabs in LV PTE Calculation Spreadsheet </text>
  </threadedComment>
  <threadedComment ref="I173" dT="2023-12-08T17:37:00.46" personId="{78F471E7-1970-4235-AE1E-4247586B0CAF}" id="{1ADF1501-C998-4B3B-ABFC-F23574F3633F}">
    <text xml:space="preserve">Refer to speciated particulate * HAPs Metal tabs in LV PTE Calculation Spreadsheet </text>
  </threadedComment>
  <threadedComment ref="I174" dT="2023-12-08T17:37:00.46" personId="{78F471E7-1970-4235-AE1E-4247586B0CAF}" id="{16B10238-812A-4D04-95BA-752AA77276AA}">
    <text xml:space="preserve">Refer to speciated particulate * HAPs Metal tabs in LV PTE Calculation Spreadsheet </text>
  </threadedComment>
  <threadedComment ref="I175" dT="2023-12-08T17:37:00.46" personId="{78F471E7-1970-4235-AE1E-4247586B0CAF}" id="{4760BEB9-CDE8-4067-8611-D1778EE05B4D}">
    <text xml:space="preserve">Refer to speciated particulate * HAPs Metal tabs in LV PTE Calculation Spreadsheet </text>
  </threadedComment>
  <threadedComment ref="I176" dT="2023-12-08T17:37:00.46" personId="{78F471E7-1970-4235-AE1E-4247586B0CAF}" id="{0A8600E5-2BC1-47E2-B405-D9813C002337}">
    <text xml:space="preserve">Refer to speciated particulate * HAPs Metal tabs in LV PTE Calculation Spreadsheet </text>
  </threadedComment>
  <threadedComment ref="I177" dT="2023-12-08T17:37:00.46" personId="{78F471E7-1970-4235-AE1E-4247586B0CAF}" id="{3FD21739-7D39-4530-8C8F-47C04BF887A0}">
    <text xml:space="preserve">Refer to speciated particulate * HAPs Metal tabs in LV PTE Calculation Spreadsheet </text>
  </threadedComment>
  <threadedComment ref="I178" dT="2023-12-08T17:37:00.46" personId="{78F471E7-1970-4235-AE1E-4247586B0CAF}" id="{6285236F-733C-4CFD-B719-7B76D281591E}">
    <text xml:space="preserve">Refer to speciated particulate * HAPs Metal tabs in LV PTE Calculation Spreadsheet </text>
  </threadedComment>
  <threadedComment ref="I179" dT="2023-12-08T17:37:00.46" personId="{78F471E7-1970-4235-AE1E-4247586B0CAF}" id="{B5DD7B0C-DDB2-4AD5-9A4B-46C116397812}">
    <text xml:space="preserve">Refer to speciated particulate * HAPs Metal tabs in LV PTE Calculation Spreadsheet </text>
  </threadedComment>
  <threadedComment ref="E180" dT="2023-08-01T22:08:36.09" personId="{78F471E7-1970-4235-AE1E-4247586B0CAF}" id="{D313CDC0-66E1-4421-B7A6-812596061B32}">
    <text xml:space="preserve">Control efficiency is already included in the PM10 emission lb/hr, and the PM10 lb/hr is used in the calculation for all speciated particulate emissions
</text>
  </threadedComment>
  <threadedComment ref="I180" dT="2023-10-20T00:59:16.03" personId="{78F471E7-1970-4235-AE1E-4247586B0CAF}" id="{25623011-9B9C-479F-A57E-1B9338E85718}">
    <text xml:space="preserve">To be ultra conservative, use the total % of the chemical in natural pozz and quicklime, to determine emissions, even though only a percentage of the chemical will actually go into each reactor for batching. 
</text>
  </threadedComment>
  <threadedComment ref="E181" dT="2023-08-01T22:08:36.09" personId="{78F471E7-1970-4235-AE1E-4247586B0CAF}" id="{94ED4A96-82F1-4D25-866D-160F95D6DF7A}">
    <text xml:space="preserve">Control efficiency is already included in the PM10 emission lb/hr, and the PM10 lb/hr is used in the calculation for all speciated particulate emissions
</text>
  </threadedComment>
  <threadedComment ref="I181" dT="2023-10-20T01:03:11.49" personId="{78F471E7-1970-4235-AE1E-4247586B0CAF}" id="{96A62E79-33CD-414C-9D31-61A4C27A3A56}">
    <text>To be ultra conservative we used the total percent from Natural Pozzolan SDS, since the main constituent in the final product is the natural SCM Pozzolan, TEA99 and polycarboxylate chemicals don’t have constituents listed on the DEQ pollutant list</text>
  </threadedComment>
  <threadedComment ref="E182" dT="2023-08-01T22:08:36.09" personId="{78F471E7-1970-4235-AE1E-4247586B0CAF}" id="{EFEF0DF0-7379-40C8-BC8B-A021EF23D267}">
    <text xml:space="preserve">Control efficiency is already included in the PM10 emission lb/hr, and the PM10 lb/hr is used in the calculation for all speciated particulate emissions
</text>
  </threadedComment>
  <threadedComment ref="I182" dT="2023-12-08T17:37:00.46" personId="{78F471E7-1970-4235-AE1E-4247586B0CAF}" id="{B1C26D9D-449C-4ED5-A613-E0342FF2805C}">
    <text xml:space="preserve">Refer to speciated particulate * HAPs Metal tabs in LV PTE Calculation Spreadsheet </text>
  </threadedComment>
  <threadedComment ref="E183" dT="2023-08-01T22:08:36.09" personId="{78F471E7-1970-4235-AE1E-4247586B0CAF}" id="{4796B40F-2603-47FC-9C4E-17332A0D7A82}">
    <text xml:space="preserve">Control efficiency is already included in the PM10 emission lb/hr, and the PM10 lb/hr is used in the calculation for all speciated particulate emissions
</text>
  </threadedComment>
  <threadedComment ref="I183" dT="2023-12-08T17:37:00.46" personId="{78F471E7-1970-4235-AE1E-4247586B0CAF}" id="{5E5462EC-8F31-44DF-AD43-E2C5B10A7A2D}">
    <text xml:space="preserve">Refer to speciated particulate * HAPs Metal tabs in LV PTE Calculation Spreadsheet </text>
  </threadedComment>
  <threadedComment ref="E184" dT="2023-08-01T22:08:36.09" personId="{78F471E7-1970-4235-AE1E-4247586B0CAF}" id="{735DC382-1C31-4391-8A17-F49F202C48C5}">
    <text xml:space="preserve">Control efficiency is already included in the PM10 emission lb/hr, and the PM10 lb/hr is used in the calculation for all speciated particulate emissions
</text>
  </threadedComment>
  <threadedComment ref="I184" dT="2023-12-08T17:37:00.46" personId="{78F471E7-1970-4235-AE1E-4247586B0CAF}" id="{2241D514-61FF-4C0B-A617-064F867F477C}">
    <text xml:space="preserve">Refer to speciated particulate * HAPs Metal tabs in LV PTE Calculation Spreadsheet </text>
  </threadedComment>
  <threadedComment ref="E185" dT="2023-08-01T22:08:36.09" personId="{78F471E7-1970-4235-AE1E-4247586B0CAF}" id="{82E8B42A-C030-4DA7-A0AF-774A373C3BF7}">
    <text xml:space="preserve">Control efficiency is already included in the PM10 emission lb/hr, and the PM10 lb/hr is used in the calculation for all speciated particulate emissions
</text>
  </threadedComment>
  <threadedComment ref="I185" dT="2023-12-08T17:37:00.46" personId="{78F471E7-1970-4235-AE1E-4247586B0CAF}" id="{E5E1C9B5-B71D-4EE1-B027-36A25870B101}">
    <text xml:space="preserve">Refer to speciated particulate * HAPs Metal tabs in LV PTE Calculation Spreadsheet </text>
  </threadedComment>
  <threadedComment ref="E186" dT="2023-08-01T22:08:36.09" personId="{78F471E7-1970-4235-AE1E-4247586B0CAF}" id="{6682E82A-0FB8-47CB-B52E-110D351C08B7}">
    <text xml:space="preserve">Control efficiency is already included in the PM10 emission lb/hr, and the PM10 lb/hr is used in the calculation for all speciated particulate emissions
</text>
  </threadedComment>
  <threadedComment ref="I186" dT="2023-12-08T17:37:00.46" personId="{78F471E7-1970-4235-AE1E-4247586B0CAF}" id="{3EBAE156-2073-4C0D-B3B2-9C777D3CC4E4}">
    <text xml:space="preserve">Refer to speciated particulate * HAPs Metal tabs in LV PTE Calculation Spreadsheet </text>
  </threadedComment>
  <threadedComment ref="E187" dT="2023-08-01T22:08:36.09" personId="{78F471E7-1970-4235-AE1E-4247586B0CAF}" id="{2A4927C6-AA46-45CB-A8FD-C85FC84C5F3F}">
    <text xml:space="preserve">Control efficiency is already included in the PM10 emission lb/hr, and the PM10 lb/hr is used in the calculation for all speciated particulate emissions
</text>
  </threadedComment>
  <threadedComment ref="I187" dT="2023-12-08T17:37:00.46" personId="{78F471E7-1970-4235-AE1E-4247586B0CAF}" id="{BA94C6B7-3896-4D70-8A46-4C8C98008DAD}">
    <text xml:space="preserve">Refer to speciated particulate * HAPs Metal tabs in LV PTE Calculation Spreadsheet </text>
  </threadedComment>
  <threadedComment ref="E188" dT="2023-08-01T22:08:36.09" personId="{78F471E7-1970-4235-AE1E-4247586B0CAF}" id="{3EDF20CE-B1C9-4887-8454-B85054FA990F}">
    <text xml:space="preserve">Control efficiency is already included in the PM10 emission lb/hr, and the PM10 lb/hr is used in the calculation for all speciated particulate emissions
</text>
  </threadedComment>
  <threadedComment ref="I188" dT="2023-12-08T17:37:00.46" personId="{78F471E7-1970-4235-AE1E-4247586B0CAF}" id="{22437970-CDBF-4F49-95BD-EA5FBD7FE919}">
    <text xml:space="preserve">Refer to speciated particulate * HAPs Metal tabs in LV PTE Calculation Spreadsheet </text>
  </threadedComment>
  <threadedComment ref="E189" dT="2023-08-01T22:08:36.09" personId="{78F471E7-1970-4235-AE1E-4247586B0CAF}" id="{28D85BC2-C9D5-4985-A68F-A98BB7456397}">
    <text xml:space="preserve">Control efficiency is already included in the PM10 emission lb/hr, and the PM10 lb/hr is used in the calculation for all speciated particulate emissions
</text>
  </threadedComment>
  <threadedComment ref="I189" dT="2023-12-08T17:37:00.46" personId="{78F471E7-1970-4235-AE1E-4247586B0CAF}" id="{F439AE55-0269-4BF8-9D89-8E58F37F3B2E}">
    <text xml:space="preserve">Refer to speciated particulate * HAPs Metal tabs in LV PTE Calculation Spreadsheet </text>
  </threadedComment>
  <threadedComment ref="E190" dT="2023-08-01T22:08:36.09" personId="{78F471E7-1970-4235-AE1E-4247586B0CAF}" id="{FAA7866F-327B-48B0-AC8F-A7B4435EB290}">
    <text xml:space="preserve">Control efficiency is already included in the PM10 emission lb/hr, and the PM10 lb/hr is used in the calculation for all speciated particulate emissions
</text>
  </threadedComment>
  <threadedComment ref="I190" dT="2023-12-08T17:37:00.46" personId="{78F471E7-1970-4235-AE1E-4247586B0CAF}" id="{9AD87684-A1EA-4A71-AB41-9E192E91CD6E}">
    <text xml:space="preserve">Refer to speciated particulate * HAPs Metal tabs in LV PTE Calculation Spreadsheet </text>
  </threadedComment>
  <threadedComment ref="E191" dT="2023-08-01T22:08:36.09" personId="{78F471E7-1970-4235-AE1E-4247586B0CAF}" id="{C645D08E-2FC9-40B0-9D0B-2B7FE5BF4E10}">
    <text xml:space="preserve">Control efficiency is already included in the PM10 emission lb/hr, and the PM10 lb/hr is used in the calculation for all speciated particulate emissions
</text>
  </threadedComment>
  <threadedComment ref="I191" dT="2023-10-20T00:59:16.03" personId="{78F471E7-1970-4235-AE1E-4247586B0CAF}" id="{78090E97-6A59-4F12-BD46-B7CB53FC69DF}">
    <text xml:space="preserve">To be ultra conservative, use the total % of the chemical in natural pozz and quicklime, to determine emissions, even though only a percentage of the chemical will actually go into each reactor for batching. 
</text>
  </threadedComment>
  <threadedComment ref="E192" dT="2023-08-01T22:08:36.09" personId="{78F471E7-1970-4235-AE1E-4247586B0CAF}" id="{336FC0FE-22FE-4F7F-9FAE-F2400EF3B76D}">
    <text xml:space="preserve">Control efficiency is already included in the PM10 emission lb/hr, and the PM10 lb/hr is used in the calculation for all speciated particulate emissions
</text>
  </threadedComment>
  <threadedComment ref="I192" dT="2023-10-20T01:03:11.49" personId="{78F471E7-1970-4235-AE1E-4247586B0CAF}" id="{2012B1B8-8D21-416D-9960-AD8F51AC33E1}">
    <text>To be ultra conservative we used the total percent from Natural Pozzolan SDS, since the main constituent in the final product is the natural SCM Pozzolan, TEA99 and polycarboxylate chemicals don’t have constituents listed on the DEQ pollutant list</text>
  </threadedComment>
  <threadedComment ref="E193" dT="2023-08-01T22:08:36.09" personId="{78F471E7-1970-4235-AE1E-4247586B0CAF}" id="{9FD61255-9BE1-436F-8DE2-918945AF521B}">
    <text xml:space="preserve">Control efficiency is already included in the PM10 emission lb/hr, and the PM10 lb/hr is used in the calculation for all speciated particulate emissions
</text>
  </threadedComment>
  <threadedComment ref="I193" dT="2023-12-08T17:37:00.46" personId="{78F471E7-1970-4235-AE1E-4247586B0CAF}" id="{A7032C21-A60B-4312-9ACA-AC15FDC3201B}">
    <text xml:space="preserve">Refer to speciated particulate * HAPs Metal tabs in LV PTE Calculation Spreadsheet </text>
  </threadedComment>
  <threadedComment ref="E194" dT="2023-08-01T22:08:36.09" personId="{78F471E7-1970-4235-AE1E-4247586B0CAF}" id="{646FCDBE-077B-4704-93D8-F608C6436F18}">
    <text xml:space="preserve">Control efficiency is already included in the PM10 emission lb/hr, and the PM10 lb/hr is used in the calculation for all speciated particulate emissions
</text>
  </threadedComment>
  <threadedComment ref="I194" dT="2023-12-08T17:37:00.46" personId="{78F471E7-1970-4235-AE1E-4247586B0CAF}" id="{2489C46D-673E-41E8-AB17-CA9AE3246BAB}">
    <text xml:space="preserve">Refer to speciated particulate * HAPs Metal tabs in LV PTE Calculation Spreadsheet </text>
  </threadedComment>
  <threadedComment ref="E195" dT="2023-08-01T22:08:36.09" personId="{78F471E7-1970-4235-AE1E-4247586B0CAF}" id="{A998D224-8961-4565-8EF5-D58A0CC1C0BD}">
    <text xml:space="preserve">Control efficiency is already included in the PM10 emission lb/hr, and the PM10 lb/hr is used in the calculation for all speciated particulate emissions
</text>
  </threadedComment>
  <threadedComment ref="I195" dT="2023-12-08T17:37:00.46" personId="{78F471E7-1970-4235-AE1E-4247586B0CAF}" id="{37030CCB-9080-402C-9611-8C8A7FB5170F}">
    <text xml:space="preserve">Refer to speciated particulate * HAPs Metal tabs in LV PTE Calculation Spreadsheet </text>
  </threadedComment>
  <threadedComment ref="E196" dT="2023-08-01T22:08:36.09" personId="{78F471E7-1970-4235-AE1E-4247586B0CAF}" id="{CD727731-1070-4EEE-AD3F-1EDE9DB960A2}">
    <text xml:space="preserve">Control efficiency is already included in the PM10 emission lb/hr, and the PM10 lb/hr is used in the calculation for all speciated particulate emissions
</text>
  </threadedComment>
  <threadedComment ref="I196" dT="2023-12-08T17:37:00.46" personId="{78F471E7-1970-4235-AE1E-4247586B0CAF}" id="{117166F3-2EB9-43B3-8E16-F4385DC20F87}">
    <text xml:space="preserve">Refer to speciated particulate * HAPs Metal tabs in LV PTE Calculation Spreadsheet </text>
  </threadedComment>
  <threadedComment ref="E197" dT="2023-08-01T22:08:36.09" personId="{78F471E7-1970-4235-AE1E-4247586B0CAF}" id="{784E5D76-2B9B-4152-99A1-C113AFB86BA1}">
    <text xml:space="preserve">Control efficiency is already included in the PM10 emission lb/hr, and the PM10 lb/hr is used in the calculation for all speciated particulate emissions
</text>
  </threadedComment>
  <threadedComment ref="I197" dT="2023-12-08T17:37:00.46" personId="{78F471E7-1970-4235-AE1E-4247586B0CAF}" id="{B912D6D8-DB97-41AC-9065-A0E803E276E8}">
    <text xml:space="preserve">Refer to speciated particulate * HAPs Metal tabs in LV PTE Calculation Spreadsheet </text>
  </threadedComment>
  <threadedComment ref="E198" dT="2023-08-01T22:08:36.09" personId="{78F471E7-1970-4235-AE1E-4247586B0CAF}" id="{FECD63CA-8E0E-4A10-9C55-223B5EF675DE}">
    <text xml:space="preserve">Control efficiency is already included in the PM10 emission lb/hr, and the PM10 lb/hr is used in the calculation for all speciated particulate emissions
</text>
  </threadedComment>
  <threadedComment ref="I198" dT="2023-12-08T17:37:00.46" personId="{78F471E7-1970-4235-AE1E-4247586B0CAF}" id="{BC548444-4C6E-472D-BD8A-5F0934BCED0A}">
    <text xml:space="preserve">Refer to speciated particulate * HAPs Metal tabs in LV PTE Calculation Spreadsheet </text>
  </threadedComment>
  <threadedComment ref="E199" dT="2023-08-01T22:08:36.09" personId="{78F471E7-1970-4235-AE1E-4247586B0CAF}" id="{455EF656-9181-426D-AB37-C24E83707C41}">
    <text xml:space="preserve">Control efficiency is already included in the PM10 emission lb/hr, and the PM10 lb/hr is used in the calculation for all speciated particulate emissions
</text>
  </threadedComment>
  <threadedComment ref="I199" dT="2023-12-08T17:37:00.46" personId="{78F471E7-1970-4235-AE1E-4247586B0CAF}" id="{41A411FC-4BA2-4D5C-92C8-0AA3F09BD99F}">
    <text xml:space="preserve">Refer to speciated particulate * HAPs Metal tabs in LV PTE Calculation Spreadsheet </text>
  </threadedComment>
  <threadedComment ref="E200" dT="2023-08-01T22:08:36.09" personId="{78F471E7-1970-4235-AE1E-4247586B0CAF}" id="{E2471F81-D53C-473C-8D73-D19012EC82A6}">
    <text xml:space="preserve">Control efficiency is already included in the PM10 emission lb/hr, and the PM10 lb/hr is used in the calculation for all speciated particulate emissions
</text>
  </threadedComment>
  <threadedComment ref="I200" dT="2023-12-08T17:37:00.46" personId="{78F471E7-1970-4235-AE1E-4247586B0CAF}" id="{9F63CA2D-7A7A-495E-888B-5A9FAB4F7BA6}">
    <text xml:space="preserve">Refer to speciated particulate * HAPs Metal tabs in LV PTE Calculation Spreadsheet </text>
  </threadedComment>
  <threadedComment ref="E201" dT="2023-08-01T22:08:36.09" personId="{78F471E7-1970-4235-AE1E-4247586B0CAF}" id="{FA6E6CB9-BE97-4962-B6AF-F4E64A5D3C1B}">
    <text xml:space="preserve">Control efficiency is already included in the PM10 emission lb/hr, and the PM10 lb/hr is used in the calculation for all speciated particulate emissions
</text>
  </threadedComment>
  <threadedComment ref="I201" dT="2023-12-08T17:37:00.46" personId="{78F471E7-1970-4235-AE1E-4247586B0CAF}" id="{F65DA47D-0471-413F-96A4-B48563E0F7AB}">
    <text xml:space="preserve">Refer to speciated particulate * HAPs Metal tabs in LV PTE Calculation Spreadsheet </text>
  </threadedComment>
  <threadedComment ref="E224" dT="2023-08-01T22:08:36.09" personId="{78F471E7-1970-4235-AE1E-4247586B0CAF}" id="{9AEC991A-2B8C-4B30-9D3F-BAD57A573237}">
    <text xml:space="preserve">Control efficiency is already included in the PM10 emission lb/hr, and the PM10 lb/hr is used in the calculation for all speciated particulate emissions
</text>
  </threadedComment>
  <threadedComment ref="I224" dT="2023-10-20T00:59:16.03" personId="{78F471E7-1970-4235-AE1E-4247586B0CAF}" id="{5E2E72AC-9103-438D-9DD5-7ACD1EF91C92}">
    <text xml:space="preserve">To be ultra conservative, use the total % of the chemical in natural pozz and quicklime, to determine emissions, even though only a percentage of the chemical will actually go into each reactor for batching. 
</text>
  </threadedComment>
  <threadedComment ref="E225" dT="2023-08-01T22:08:36.09" personId="{78F471E7-1970-4235-AE1E-4247586B0CAF}" id="{92AD2C01-027C-4193-8AAA-8CEDC5E2661E}">
    <text xml:space="preserve">Control efficiency is already included in the PM10 emission lb/hr, and the PM10 lb/hr is used in the calculation for all speciated particulate emissions
</text>
  </threadedComment>
  <threadedComment ref="I225" dT="2023-10-20T01:03:11.49" personId="{78F471E7-1970-4235-AE1E-4247586B0CAF}" id="{E5AF2804-85E8-407E-B5D6-1875B120866E}">
    <text>To be ultra conservative we used the total percent from Natural Pozzolan SDS, since the main constituent in the final product is the natural SCM Pozzolan, TEA99 and polycarboxylate chemicals don’t have constituents listed on the DEQ pollutant list</text>
  </threadedComment>
  <threadedComment ref="E226" dT="2023-08-01T22:08:36.09" personId="{78F471E7-1970-4235-AE1E-4247586B0CAF}" id="{7C1FF349-7968-4447-81C0-07FBA4C3FF99}">
    <text xml:space="preserve">Control efficiency is already included in the PM10 emission lb/hr, and the PM10 lb/hr is used in the calculation for all speciated particulate emissions
</text>
  </threadedComment>
  <threadedComment ref="I226" dT="2023-12-08T17:37:00.46" personId="{78F471E7-1970-4235-AE1E-4247586B0CAF}" id="{6687F326-44CB-4A98-9A3D-A384B8C74743}">
    <text xml:space="preserve">Refer to speciated particulate * HAPs Metal tabs in LV PTE Calculation Spreadsheet </text>
  </threadedComment>
  <threadedComment ref="E227" dT="2023-08-01T22:08:36.09" personId="{78F471E7-1970-4235-AE1E-4247586B0CAF}" id="{F7FC4897-47A6-42D4-B26A-3EC17533BF44}">
    <text xml:space="preserve">Control efficiency is already included in the PM10 emission lb/hr, and the PM10 lb/hr is used in the calculation for all speciated particulate emissions
</text>
  </threadedComment>
  <threadedComment ref="I227" dT="2023-12-08T17:37:00.46" personId="{78F471E7-1970-4235-AE1E-4247586B0CAF}" id="{1BC67BE1-E27D-4CC1-BF87-45F87C499F99}">
    <text xml:space="preserve">Refer to speciated particulate * HAPs Metal tabs in LV PTE Calculation Spreadsheet </text>
  </threadedComment>
  <threadedComment ref="E228" dT="2023-08-01T22:08:36.09" personId="{78F471E7-1970-4235-AE1E-4247586B0CAF}" id="{6303BF14-EFB2-4817-8612-3E9B35AA74FB}">
    <text xml:space="preserve">Control efficiency is already included in the PM10 emission lb/hr, and the PM10 lb/hr is used in the calculation for all speciated particulate emissions
</text>
  </threadedComment>
  <threadedComment ref="I228" dT="2023-12-08T17:37:00.46" personId="{78F471E7-1970-4235-AE1E-4247586B0CAF}" id="{98749F30-2948-48FE-8325-E58E0B1C60BC}">
    <text xml:space="preserve">Refer to speciated particulate * HAPs Metal tabs in LV PTE Calculation Spreadsheet </text>
  </threadedComment>
  <threadedComment ref="E229" dT="2023-08-01T22:08:36.09" personId="{78F471E7-1970-4235-AE1E-4247586B0CAF}" id="{FE353516-A325-48DB-98AA-55C677F0C84F}">
    <text xml:space="preserve">Control efficiency is already included in the PM10 emission lb/hr, and the PM10 lb/hr is used in the calculation for all speciated particulate emissions
</text>
  </threadedComment>
  <threadedComment ref="I229" dT="2023-12-08T17:37:00.46" personId="{78F471E7-1970-4235-AE1E-4247586B0CAF}" id="{5D73D471-FD61-4272-AFA3-364A260E30E3}">
    <text xml:space="preserve">Refer to speciated particulate * HAPs Metal tabs in LV PTE Calculation Spreadsheet </text>
  </threadedComment>
  <threadedComment ref="E230" dT="2023-08-01T22:08:36.09" personId="{78F471E7-1970-4235-AE1E-4247586B0CAF}" id="{7E3E87C1-FDB8-4A0D-9D8C-42373D001995}">
    <text xml:space="preserve">Control efficiency is already included in the PM10 emission lb/hr, and the PM10 lb/hr is used in the calculation for all speciated particulate emissions
</text>
  </threadedComment>
  <threadedComment ref="I230" dT="2023-12-08T17:37:00.46" personId="{78F471E7-1970-4235-AE1E-4247586B0CAF}" id="{74BA3D22-6739-49EF-B4A8-27E8E1D27E2B}">
    <text xml:space="preserve">Refer to speciated particulate * HAPs Metal tabs in LV PTE Calculation Spreadsheet </text>
  </threadedComment>
  <threadedComment ref="E231" dT="2023-08-01T22:08:36.09" personId="{78F471E7-1970-4235-AE1E-4247586B0CAF}" id="{5F4E062B-4ECA-49D5-91C1-BBDD0E1EA542}">
    <text xml:space="preserve">Control efficiency is already included in the PM10 emission lb/hr, and the PM10 lb/hr is used in the calculation for all speciated particulate emissions
</text>
  </threadedComment>
  <threadedComment ref="I231" dT="2023-12-08T17:37:00.46" personId="{78F471E7-1970-4235-AE1E-4247586B0CAF}" id="{DF814ECB-4E7B-4022-9C2E-16F239BE9238}">
    <text xml:space="preserve">Refer to speciated particulate * HAPs Metal tabs in LV PTE Calculation Spreadsheet </text>
  </threadedComment>
  <threadedComment ref="E232" dT="2023-08-01T22:08:36.09" personId="{78F471E7-1970-4235-AE1E-4247586B0CAF}" id="{A8E3B4AE-7E68-4F85-BA57-F0CD262DC462}">
    <text xml:space="preserve">Control efficiency is already included in the PM10 emission lb/hr, and the PM10 lb/hr is used in the calculation for all speciated particulate emissions
</text>
  </threadedComment>
  <threadedComment ref="I232" dT="2023-12-08T17:37:00.46" personId="{78F471E7-1970-4235-AE1E-4247586B0CAF}" id="{911CE5F9-1B27-4EC3-AE97-9DDB1D86D413}">
    <text xml:space="preserve">Refer to speciated particulate * HAPs Metal tabs in LV PTE Calculation Spreadsheet </text>
  </threadedComment>
  <threadedComment ref="E233" dT="2023-08-01T22:08:36.09" personId="{78F471E7-1970-4235-AE1E-4247586B0CAF}" id="{2EC92CD6-BA2C-4BF6-B947-B1807EAA0EE6}">
    <text xml:space="preserve">Control efficiency is already included in the PM10 emission lb/hr, and the PM10 lb/hr is used in the calculation for all speciated particulate emissions
</text>
  </threadedComment>
  <threadedComment ref="I233" dT="2023-12-08T17:37:00.46" personId="{78F471E7-1970-4235-AE1E-4247586B0CAF}" id="{E26B8A5E-AE65-420B-8E60-12F640289142}">
    <text xml:space="preserve">Refer to speciated particulate * HAPs Metal tabs in LV PTE Calculation Spreadsheet </text>
  </threadedComment>
  <threadedComment ref="E234" dT="2023-08-01T22:08:36.09" personId="{78F471E7-1970-4235-AE1E-4247586B0CAF}" id="{9809CBCF-CFB4-40B8-BE7B-DAA054ABF6A4}">
    <text xml:space="preserve">Control efficiency is already included in the PM10 emission lb/hr, and the PM10 lb/hr is used in the calculation for all speciated particulate emissions
</text>
  </threadedComment>
  <threadedComment ref="I234" dT="2023-12-08T17:37:00.46" personId="{78F471E7-1970-4235-AE1E-4247586B0CAF}" id="{321B6AA5-0E41-42A4-B1FA-DFA22A61C1B8}">
    <text xml:space="preserve">Refer to speciated particulate * HAPs Metal tabs in LV PTE Calculation Spreadsheet </text>
  </threadedComment>
  <threadedComment ref="E235" dT="2023-08-01T22:08:36.09" personId="{78F471E7-1970-4235-AE1E-4247586B0CAF}" id="{F5DF0665-353C-45D6-8550-A4B91A6EB10A}">
    <text xml:space="preserve">Control efficiency is already included in the PM10 emission lb/hr, and the PM10 lb/hr is used in the calculation for all speciated particulate emissions
</text>
  </threadedComment>
  <threadedComment ref="I235" dT="2023-10-20T00:59:16.03" personId="{78F471E7-1970-4235-AE1E-4247586B0CAF}" id="{224182CE-8656-4E7B-89CD-3A4D0A3031FB}">
    <text xml:space="preserve">To be ultra conservative, use the total % of the chemical in natural pozz and quicklime, to determine emissions, even though only a percentage of the chemical will actually go into each reactor for batching. 
</text>
  </threadedComment>
  <threadedComment ref="E236" dT="2023-08-01T22:08:36.09" personId="{78F471E7-1970-4235-AE1E-4247586B0CAF}" id="{53400A5F-2D52-4A7F-A0B3-795574E8D913}">
    <text xml:space="preserve">Control efficiency is already included in the PM10 emission lb/hr, and the PM10 lb/hr is used in the calculation for all speciated particulate emissions
</text>
  </threadedComment>
  <threadedComment ref="I236" dT="2023-10-20T01:03:11.49" personId="{78F471E7-1970-4235-AE1E-4247586B0CAF}" id="{67B778A5-DED5-465E-A369-D1D14C127329}">
    <text>To be ultra conservative we used the total percent from Natural Pozzolan SDS, since the main constituent in the final product is the natural SCM Pozzolan, TEA99 and polycarboxylate chemicals don’t have constituents listed on the DEQ pollutant list</text>
  </threadedComment>
  <threadedComment ref="E237" dT="2023-08-01T22:08:36.09" personId="{78F471E7-1970-4235-AE1E-4247586B0CAF}" id="{736B1C4E-00B1-4D65-A6C3-60D1CAF2D228}">
    <text xml:space="preserve">Control efficiency is already included in the PM10 emission lb/hr, and the PM10 lb/hr is used in the calculation for all speciated particulate emissions
</text>
  </threadedComment>
  <threadedComment ref="I237" dT="2023-12-08T17:37:00.46" personId="{78F471E7-1970-4235-AE1E-4247586B0CAF}" id="{034857FE-45E4-4961-8F7C-221BC0245F5A}">
    <text xml:space="preserve">Refer to speciated particulate * HAPs Metal tabs in LV PTE Calculation Spreadsheet </text>
  </threadedComment>
  <threadedComment ref="E238" dT="2023-08-01T22:08:36.09" personId="{78F471E7-1970-4235-AE1E-4247586B0CAF}" id="{37F0380E-F0AE-4A44-B56A-28B51737E9A9}">
    <text xml:space="preserve">Control efficiency is already included in the PM10 emission lb/hr, and the PM10 lb/hr is used in the calculation for all speciated particulate emissions
</text>
  </threadedComment>
  <threadedComment ref="I238" dT="2023-12-08T17:37:00.46" personId="{78F471E7-1970-4235-AE1E-4247586B0CAF}" id="{D3A37C67-FA3C-465F-B6B1-8DE6D3D3D7F6}">
    <text xml:space="preserve">Refer to speciated particulate * HAPs Metal tabs in LV PTE Calculation Spreadsheet </text>
  </threadedComment>
  <threadedComment ref="E239" dT="2023-08-01T22:08:36.09" personId="{78F471E7-1970-4235-AE1E-4247586B0CAF}" id="{99B6EE43-2660-407C-BF15-117C826D7729}">
    <text xml:space="preserve">Control efficiency is already included in the PM10 emission lb/hr, and the PM10 lb/hr is used in the calculation for all speciated particulate emissions
</text>
  </threadedComment>
  <threadedComment ref="I239" dT="2023-12-08T17:37:00.46" personId="{78F471E7-1970-4235-AE1E-4247586B0CAF}" id="{35D87009-DB4B-4264-AC90-3DD7881F014D}">
    <text xml:space="preserve">Refer to speciated particulate * HAPs Metal tabs in LV PTE Calculation Spreadsheet </text>
  </threadedComment>
  <threadedComment ref="E240" dT="2023-08-01T22:08:36.09" personId="{78F471E7-1970-4235-AE1E-4247586B0CAF}" id="{651390CE-7660-4DC9-A9B3-56307A1E9A43}">
    <text xml:space="preserve">Control efficiency is already included in the PM10 emission lb/hr, and the PM10 lb/hr is used in the calculation for all speciated particulate emissions
</text>
  </threadedComment>
  <threadedComment ref="I240" dT="2023-12-08T17:37:00.46" personId="{78F471E7-1970-4235-AE1E-4247586B0CAF}" id="{C1A9FDEF-A566-45F7-B77A-84B40E977ED2}">
    <text xml:space="preserve">Refer to speciated particulate * HAPs Metal tabs in LV PTE Calculation Spreadsheet </text>
  </threadedComment>
  <threadedComment ref="E241" dT="2023-08-01T22:08:36.09" personId="{78F471E7-1970-4235-AE1E-4247586B0CAF}" id="{EB76786F-7A47-4D71-B422-944C55CCBF3D}">
    <text xml:space="preserve">Control efficiency is already included in the PM10 emission lb/hr, and the PM10 lb/hr is used in the calculation for all speciated particulate emissions
</text>
  </threadedComment>
  <threadedComment ref="I241" dT="2023-12-08T17:37:00.46" personId="{78F471E7-1970-4235-AE1E-4247586B0CAF}" id="{695FC566-0CA1-4103-86CC-87332E1EBC02}">
    <text xml:space="preserve">Refer to speciated particulate * HAPs Metal tabs in LV PTE Calculation Spreadsheet </text>
  </threadedComment>
  <threadedComment ref="E242" dT="2023-08-01T22:08:36.09" personId="{78F471E7-1970-4235-AE1E-4247586B0CAF}" id="{69219591-F7A4-483A-9F13-CFBDED590FD9}">
    <text xml:space="preserve">Control efficiency is already included in the PM10 emission lb/hr, and the PM10 lb/hr is used in the calculation for all speciated particulate emissions
</text>
  </threadedComment>
  <threadedComment ref="I242" dT="2023-12-08T17:37:00.46" personId="{78F471E7-1970-4235-AE1E-4247586B0CAF}" id="{5F9C8EC8-6A54-4149-8EA1-A01AB954EC27}">
    <text xml:space="preserve">Refer to speciated particulate * HAPs Metal tabs in LV PTE Calculation Spreadsheet </text>
  </threadedComment>
  <threadedComment ref="E243" dT="2023-08-01T22:08:36.09" personId="{78F471E7-1970-4235-AE1E-4247586B0CAF}" id="{AEB89A2F-3350-4679-BCB8-B5CF5E4F6AE3}">
    <text xml:space="preserve">Control efficiency is already included in the PM10 emission lb/hr, and the PM10 lb/hr is used in the calculation for all speciated particulate emissions
</text>
  </threadedComment>
  <threadedComment ref="I243" dT="2023-12-08T17:37:00.46" personId="{78F471E7-1970-4235-AE1E-4247586B0CAF}" id="{68AF665C-9775-4FEF-8B69-B4D236CF380C}">
    <text xml:space="preserve">Refer to speciated particulate * HAPs Metal tabs in LV PTE Calculation Spreadsheet </text>
  </threadedComment>
  <threadedComment ref="E244" dT="2023-08-01T22:08:36.09" personId="{78F471E7-1970-4235-AE1E-4247586B0CAF}" id="{0936237A-965F-4AE2-AAAE-A1413A56D282}">
    <text xml:space="preserve">Control efficiency is already included in the PM10 emission lb/hr, and the PM10 lb/hr is used in the calculation for all speciated particulate emissions
</text>
  </threadedComment>
  <threadedComment ref="I244" dT="2023-12-08T17:37:00.46" personId="{78F471E7-1970-4235-AE1E-4247586B0CAF}" id="{E2816145-490E-4B7E-8133-9CA1DD9165C4}">
    <text xml:space="preserve">Refer to speciated particulate * HAPs Metal tabs in LV PTE Calculation Spreadsheet </text>
  </threadedComment>
  <threadedComment ref="E245" dT="2023-08-01T22:08:36.09" personId="{78F471E7-1970-4235-AE1E-4247586B0CAF}" id="{D185F1E0-CD42-4123-A7DF-054214928632}">
    <text xml:space="preserve">Control efficiency is already included in the PM10 emission lb/hr, and the PM10 lb/hr is used in the calculation for all speciated particulate emissions
</text>
  </threadedComment>
  <threadedComment ref="I245" dT="2023-12-08T17:37:00.46" personId="{78F471E7-1970-4235-AE1E-4247586B0CAF}" id="{FAB12C70-DBBE-4A17-9F2A-AD9118EEF065}">
    <text xml:space="preserve">Refer to speciated particulate * HAPs Metal tabs in LV PTE Calculation Spreadsheet </text>
  </threadedComment>
  <threadedComment ref="E246" dT="2023-08-01T22:08:36.09" personId="{78F471E7-1970-4235-AE1E-4247586B0CAF}" id="{3037DF8B-F0F9-41D3-93B9-51CBC0FEEEB5}">
    <text xml:space="preserve">Control efficiency is already included in the PM10 emission lb/hr, and the PM10 lb/hr is used in the calculation for all speciated particulate emissions
</text>
  </threadedComment>
  <threadedComment ref="I246" dT="2023-10-20T00:59:16.03" personId="{78F471E7-1970-4235-AE1E-4247586B0CAF}" id="{C8338CE1-9C8D-41D0-BE1D-892CC30C77D2}">
    <text xml:space="preserve">To be ultra conservative, use the total % of the chemical in natural pozz and quicklime, to determine emissions, even though only a percentage of the chemical will actually go into each reactor for batching. 
</text>
  </threadedComment>
  <threadedComment ref="E247" dT="2023-08-01T22:08:36.09" personId="{78F471E7-1970-4235-AE1E-4247586B0CAF}" id="{6119C122-CA11-4BB1-8FF9-8581D043AF4C}">
    <text xml:space="preserve">Control efficiency is already included in the PM10 emission lb/hr, and the PM10 lb/hr is used in the calculation for all speciated particulate emissions
</text>
  </threadedComment>
  <threadedComment ref="I247" dT="2023-10-20T01:03:11.49" personId="{78F471E7-1970-4235-AE1E-4247586B0CAF}" id="{9E7C2D07-A6D3-47DB-838A-45555ADA633E}">
    <text>To be ultra conservative we used the total percent from Natural Pozzolan SDS, since the main constituent in the final product is the natural SCM Pozzolan, TEA99 and polycarboxylate chemicals don’t have constituents listed on the DEQ pollutant list</text>
  </threadedComment>
  <threadedComment ref="E248" dT="2023-08-01T22:08:36.09" personId="{78F471E7-1970-4235-AE1E-4247586B0CAF}" id="{4FBC6104-7C8F-4615-870F-0F9B4B9168FE}">
    <text xml:space="preserve">Control efficiency is already included in the PM10 emission lb/hr, and the PM10 lb/hr is used in the calculation for all speciated particulate emissions
</text>
  </threadedComment>
  <threadedComment ref="I248" dT="2023-12-08T17:37:00.46" personId="{78F471E7-1970-4235-AE1E-4247586B0CAF}" id="{6FBEE781-AF41-419F-9CF3-93F5CA988789}">
    <text xml:space="preserve">Refer to speciated particulate * HAPs Metal tabs in LV PTE Calculation Spreadsheet </text>
  </threadedComment>
  <threadedComment ref="E249" dT="2023-08-01T22:08:36.09" personId="{78F471E7-1970-4235-AE1E-4247586B0CAF}" id="{D1571952-DB7D-40CC-8328-FA24EDD621AA}">
    <text xml:space="preserve">Control efficiency is already included in the PM10 emission lb/hr, and the PM10 lb/hr is used in the calculation for all speciated particulate emissions
</text>
  </threadedComment>
  <threadedComment ref="I249" dT="2023-12-08T17:37:00.46" personId="{78F471E7-1970-4235-AE1E-4247586B0CAF}" id="{8E51E0FF-769C-4A0B-B0E0-64F338B06171}">
    <text xml:space="preserve">Refer to speciated particulate * HAPs Metal tabs in LV PTE Calculation Spreadsheet </text>
  </threadedComment>
  <threadedComment ref="E250" dT="2023-08-01T22:08:36.09" personId="{78F471E7-1970-4235-AE1E-4247586B0CAF}" id="{C37DC923-6160-4E32-A5D7-059CDA6F316D}">
    <text xml:space="preserve">Control efficiency is already included in the PM10 emission lb/hr, and the PM10 lb/hr is used in the calculation for all speciated particulate emissions
</text>
  </threadedComment>
  <threadedComment ref="I250" dT="2023-12-08T17:37:00.46" personId="{78F471E7-1970-4235-AE1E-4247586B0CAF}" id="{DB41E8C3-C675-41CC-AB2B-7E87C79F1D16}">
    <text xml:space="preserve">Refer to speciated particulate * HAPs Metal tabs in LV PTE Calculation Spreadsheet </text>
  </threadedComment>
  <threadedComment ref="E251" dT="2023-08-01T22:08:36.09" personId="{78F471E7-1970-4235-AE1E-4247586B0CAF}" id="{CDF984EC-2077-41F3-B701-03D946DF420B}">
    <text xml:space="preserve">Control efficiency is already included in the PM10 emission lb/hr, and the PM10 lb/hr is used in the calculation for all speciated particulate emissions
</text>
  </threadedComment>
  <threadedComment ref="I251" dT="2023-12-08T17:37:00.46" personId="{78F471E7-1970-4235-AE1E-4247586B0CAF}" id="{F4FCBD15-A9C2-4170-AEDD-F625270457CB}">
    <text xml:space="preserve">Refer to speciated particulate * HAPs Metal tabs in LV PTE Calculation Spreadsheet </text>
  </threadedComment>
  <threadedComment ref="E252" dT="2023-08-01T22:08:36.09" personId="{78F471E7-1970-4235-AE1E-4247586B0CAF}" id="{9AF9FFB8-F07B-4D04-9B77-5FB6A2991F8D}">
    <text xml:space="preserve">Control efficiency is already included in the PM10 emission lb/hr, and the PM10 lb/hr is used in the calculation for all speciated particulate emissions
</text>
  </threadedComment>
  <threadedComment ref="I252" dT="2023-12-08T17:37:00.46" personId="{78F471E7-1970-4235-AE1E-4247586B0CAF}" id="{D4A605B3-D6B5-4F3C-9A2C-A3EAE9F0A50C}">
    <text xml:space="preserve">Refer to speciated particulate * HAPs Metal tabs in LV PTE Calculation Spreadsheet </text>
  </threadedComment>
  <threadedComment ref="E253" dT="2023-08-01T22:08:36.09" personId="{78F471E7-1970-4235-AE1E-4247586B0CAF}" id="{20111554-BB59-445A-8DC9-30861F926E39}">
    <text xml:space="preserve">Control efficiency is already included in the PM10 emission lb/hr, and the PM10 lb/hr is used in the calculation for all speciated particulate emissions
</text>
  </threadedComment>
  <threadedComment ref="I253" dT="2023-12-08T17:37:00.46" personId="{78F471E7-1970-4235-AE1E-4247586B0CAF}" id="{77441C44-D1F3-4391-86D1-697C8C52702D}">
    <text xml:space="preserve">Refer to speciated particulate * HAPs Metal tabs in LV PTE Calculation Spreadsheet </text>
  </threadedComment>
  <threadedComment ref="E254" dT="2023-08-01T22:08:36.09" personId="{78F471E7-1970-4235-AE1E-4247586B0CAF}" id="{777456A7-5C5B-4BEB-AC02-38B0F366E24D}">
    <text xml:space="preserve">Control efficiency is already included in the PM10 emission lb/hr, and the PM10 lb/hr is used in the calculation for all speciated particulate emissions
</text>
  </threadedComment>
  <threadedComment ref="I254" dT="2023-12-08T17:37:00.46" personId="{78F471E7-1970-4235-AE1E-4247586B0CAF}" id="{33FB8909-9812-43CB-807F-E5528583D848}">
    <text xml:space="preserve">Refer to speciated particulate * HAPs Metal tabs in LV PTE Calculation Spreadsheet </text>
  </threadedComment>
  <threadedComment ref="E255" dT="2023-08-01T22:08:36.09" personId="{78F471E7-1970-4235-AE1E-4247586B0CAF}" id="{AF0630B7-B1A0-4E18-8EEA-DF6748A407FD}">
    <text xml:space="preserve">Control efficiency is already included in the PM10 emission lb/hr, and the PM10 lb/hr is used in the calculation for all speciated particulate emissions
</text>
  </threadedComment>
  <threadedComment ref="I255" dT="2023-12-08T17:37:00.46" personId="{78F471E7-1970-4235-AE1E-4247586B0CAF}" id="{DB10C9E8-7682-45A3-BDA7-92EEF3D0ECC4}">
    <text xml:space="preserve">Refer to speciated particulate * HAPs Metal tabs in LV PTE Calculation Spreadsheet </text>
  </threadedComment>
  <threadedComment ref="E256" dT="2023-08-01T22:08:36.09" personId="{78F471E7-1970-4235-AE1E-4247586B0CAF}" id="{B3500E28-BD6A-46B4-9158-D2379E580E68}">
    <text xml:space="preserve">Control efficiency is already included in the PM10 emission lb/hr, and the PM10 lb/hr is used in the calculation for all speciated particulate emissions
</text>
  </threadedComment>
  <threadedComment ref="I256" dT="2023-12-08T17:37:00.46" personId="{78F471E7-1970-4235-AE1E-4247586B0CAF}" id="{F0483D94-08FA-4E28-8D28-B2E3D2BD5E5E}">
    <text xml:space="preserve">Refer to speciated particulate * HAPs Metal tabs in LV PTE Calculation Spreadsheet </text>
  </threadedComment>
  <threadedComment ref="E257" dT="2023-08-01T22:08:36.09" personId="{78F471E7-1970-4235-AE1E-4247586B0CAF}" id="{93268A4B-6C12-4BEE-84C4-8869843F8A5E}">
    <text xml:space="preserve">Control efficiency is already included in the PM10 emission lb/hr, and the PM10 lb/hr is used in the calculation for all speciated particulate emissions
</text>
  </threadedComment>
  <threadedComment ref="E258" dT="2023-08-01T22:08:36.09" personId="{78F471E7-1970-4235-AE1E-4247586B0CAF}" id="{7826E8F4-93F2-463B-8727-2D09D3E727F8}">
    <text xml:space="preserve">Control efficiency is already included in the PM10 emission lb/hr, and the PM10 lb/hr is used in the calculation for all speciated particulate emissions
</text>
  </threadedComment>
  <threadedComment ref="E259" dT="2023-08-01T22:08:36.09" personId="{78F471E7-1970-4235-AE1E-4247586B0CAF}" id="{9160F563-649D-4746-BB55-71A486761895}">
    <text xml:space="preserve">Control efficiency is already included in the PM10 emission lb/hr, and the PM10 lb/hr is used in the calculation for all speciated particulate emissions
</text>
  </threadedComment>
  <threadedComment ref="I259" dT="2023-12-08T17:37:00.46" personId="{78F471E7-1970-4235-AE1E-4247586B0CAF}" id="{2B5133F5-3A0B-4D17-9699-D9D981CB6829}">
    <text xml:space="preserve">Refer to speciated particulate * HAPs Metal tabs in LV PTE Calculation Spreadsheet </text>
  </threadedComment>
  <threadedComment ref="E260" dT="2023-08-01T22:08:36.09" personId="{78F471E7-1970-4235-AE1E-4247586B0CAF}" id="{EDC50B90-CB5F-4B75-9C90-0D4BEC1A0D40}">
    <text xml:space="preserve">Control efficiency is already included in the PM10 emission lb/hr, and the PM10 lb/hr is used in the calculation for all speciated particulate emissions
</text>
  </threadedComment>
  <threadedComment ref="E261" dT="2023-08-01T22:08:36.09" personId="{78F471E7-1970-4235-AE1E-4247586B0CAF}" id="{A75DA654-8F4F-497E-B603-05B08B0107C0}">
    <text xml:space="preserve">Control efficiency is already included in the PM10 emission lb/hr, and the PM10 lb/hr is used in the calculation for all speciated particulate emissions
</text>
  </threadedComment>
  <threadedComment ref="E262" dT="2023-08-01T22:08:36.09" personId="{78F471E7-1970-4235-AE1E-4247586B0CAF}" id="{EDA0B6CE-CCA2-4A15-BF31-D9EB043E0F1C}">
    <text xml:space="preserve">Control efficiency is already included in the PM10 emission lb/hr, and the PM10 lb/hr is used in the calculation for all speciated particulate emissions
</text>
  </threadedComment>
  <threadedComment ref="E263" dT="2023-08-01T22:08:36.09" personId="{78F471E7-1970-4235-AE1E-4247586B0CAF}" id="{8833FAD4-DE9D-4BF6-987F-DDE0D4443990}">
    <text xml:space="preserve">Control efficiency is already included in the PM10 emission lb/hr, and the PM10 lb/hr is used in the calculation for all speciated particulate emissions
</text>
  </threadedComment>
  <threadedComment ref="E264" dT="2023-08-01T22:08:36.09" personId="{78F471E7-1970-4235-AE1E-4247586B0CAF}" id="{CD2A289E-1A4C-4DA2-9498-D38578643BBF}">
    <text xml:space="preserve">Control efficiency is already included in the PM10 emission lb/hr, and the PM10 lb/hr is used in the calculation for all speciated particulate emissions
</text>
  </threadedComment>
  <threadedComment ref="E265" dT="2023-08-01T22:08:36.09" personId="{78F471E7-1970-4235-AE1E-4247586B0CAF}" id="{9A8C9CE5-2252-40FB-98EF-DE0986AD4B6A}">
    <text xml:space="preserve">Control efficiency is already included in the PM10 emission lb/hr, and the PM10 lb/hr is used in the calculation for all speciated particulate emissions
</text>
  </threadedComment>
  <threadedComment ref="E266" dT="2023-08-01T22:08:36.09" personId="{78F471E7-1970-4235-AE1E-4247586B0CAF}" id="{29768BC6-4601-4455-9214-1D95E1BB6453}">
    <text xml:space="preserve">Control efficiency is already included in the PM10 emission lb/hr, and the PM10 lb/hr is used in the calculation for all speciated particulate emissions
</text>
  </threadedComment>
  <threadedComment ref="E267" dT="2023-08-01T22:08:36.09" personId="{78F471E7-1970-4235-AE1E-4247586B0CAF}" id="{72C9962E-A8BF-4510-9295-787F7C24B466}">
    <text xml:space="preserve">Control efficiency is already included in the PM10 emission lb/hr, and the PM10 lb/hr is used in the calculation for all speciated particulate emissions
</text>
  </threadedComment>
  <threadedComment ref="E268" dT="2023-08-01T22:08:36.09" personId="{78F471E7-1970-4235-AE1E-4247586B0CAF}" id="{177E37ED-1D8F-43CF-A94F-8766001F3778}">
    <text xml:space="preserve">Control efficiency is already included in the PM10 emission lb/hr, and the PM10 lb/hr is used in the calculation for all speciated particulate emissions
</text>
  </threadedComment>
  <threadedComment ref="E269" dT="2023-08-01T22:08:36.09" personId="{78F471E7-1970-4235-AE1E-4247586B0CAF}" id="{CE3A461F-00AE-4553-B2AF-728DAD889CF9}">
    <text xml:space="preserve">Control efficiency is already included in the PM10 emission lb/hr, and the PM10 lb/hr is used in the calculation for all speciated particulate emissions
</text>
  </threadedComment>
  <threadedComment ref="E270" dT="2023-08-01T22:08:36.09" personId="{78F471E7-1970-4235-AE1E-4247586B0CAF}" id="{3A23E550-244F-46C2-9E42-FFFEDD861CCB}">
    <text xml:space="preserve">Control efficiency is already included in the PM10 emission lb/hr, and the PM10 lb/hr is used in the calculation for all speciated particulate emissions
</text>
  </threadedComment>
  <threadedComment ref="I270" dT="2023-12-08T17:37:00.46" personId="{78F471E7-1970-4235-AE1E-4247586B0CAF}" id="{AFEE39D9-E6A7-4EF4-9697-E2F685534B47}">
    <text xml:space="preserve">Refer to speciated particulate * HAPs Metal tabs in LV PTE Calculation Spreadsheet </text>
  </threadedComment>
  <threadedComment ref="E271" dT="2023-08-01T22:08:36.09" personId="{78F471E7-1970-4235-AE1E-4247586B0CAF}" id="{9E6DC240-46EA-44E3-9EBF-D0AD8433E7AD}">
    <text xml:space="preserve">Control efficiency is already included in the PM10 emission lb/hr, and the PM10 lb/hr is used in the calculation for all speciated particulate emissions
</text>
  </threadedComment>
  <threadedComment ref="E272" dT="2023-08-01T22:08:36.09" personId="{78F471E7-1970-4235-AE1E-4247586B0CAF}" id="{788367A1-620D-4DA2-9102-A67EF62A0959}">
    <text xml:space="preserve">Control efficiency is already included in the PM10 emission lb/hr, and the PM10 lb/hr is used in the calculation for all speciated particulate emissions
</text>
  </threadedComment>
  <threadedComment ref="E273" dT="2023-08-01T22:08:36.09" personId="{78F471E7-1970-4235-AE1E-4247586B0CAF}" id="{62EEA552-406D-4277-8116-FBDBF9F8732C}">
    <text xml:space="preserve">Control efficiency is already included in the PM10 emission lb/hr, and the PM10 lb/hr is used in the calculation for all speciated particulate emissions
</text>
  </threadedComment>
  <threadedComment ref="E274" dT="2023-08-01T22:08:36.09" personId="{78F471E7-1970-4235-AE1E-4247586B0CAF}" id="{F7D0F802-D566-49F7-9925-025DE56CDDAD}">
    <text xml:space="preserve">Control efficiency is already included in the PM10 emission lb/hr, and the PM10 lb/hr is used in the calculation for all speciated particulate emissions
</text>
  </threadedComment>
  <threadedComment ref="E275" dT="2023-08-01T22:08:36.09" personId="{78F471E7-1970-4235-AE1E-4247586B0CAF}" id="{938A1C73-33A1-443A-9238-9DA99A5573EA}">
    <text xml:space="preserve">Control efficiency is already included in the PM10 emission lb/hr, and the PM10 lb/hr is used in the calculation for all speciated particulate emissions
</text>
  </threadedComment>
  <threadedComment ref="E276" dT="2023-08-01T22:08:36.09" personId="{78F471E7-1970-4235-AE1E-4247586B0CAF}" id="{D44837CA-0E38-4DBF-BEE8-E36092AC5283}">
    <text xml:space="preserve">Control efficiency is already included in the PM10 emission lb/hr, and the PM10 lb/hr is used in the calculation for all speciated particulate emissions
</text>
  </threadedComment>
  <threadedComment ref="E277" dT="2023-08-01T22:08:36.09" personId="{78F471E7-1970-4235-AE1E-4247586B0CAF}" id="{A49394CB-1169-45A3-AA7B-581EB7EBF9A3}">
    <text xml:space="preserve">Control efficiency is already included in the PM10 emission lb/hr, and the PM10 lb/hr is used in the calculation for all speciated particulate emissions
</text>
  </threadedComment>
  <threadedComment ref="E278" dT="2023-08-01T22:08:36.09" personId="{78F471E7-1970-4235-AE1E-4247586B0CAF}" id="{9E5A7DD7-DA72-46AF-B34E-EB7C51835DD6}">
    <text xml:space="preserve">Control efficiency is already included in the PM10 emission lb/hr, and the PM10 lb/hr is used in the calculation for all speciated particulate emissions
</text>
  </threadedComment>
  <threadedComment ref="E279" dT="2023-08-01T22:08:36.09" personId="{78F471E7-1970-4235-AE1E-4247586B0CAF}" id="{E57DDFC7-5332-4D02-BB85-F43A936A626E}">
    <text xml:space="preserve">Control efficiency is already included in the PM10 emission lb/hr, and the PM10 lb/hr is used in the calculation for all speciated particulate emissions
</text>
  </threadedComment>
  <threadedComment ref="E280" dT="2023-08-01T22:08:36.09" personId="{78F471E7-1970-4235-AE1E-4247586B0CAF}" id="{643CD5CC-3484-4889-8078-7D1D72610F36}">
    <text xml:space="preserve">Control efficiency is already included in the PM10 emission lb/hr, and the PM10 lb/hr is used in the calculation for all speciated particulate emissions
</text>
  </threadedComment>
  <threadedComment ref="E281" dT="2023-08-01T22:08:36.09" personId="{78F471E7-1970-4235-AE1E-4247586B0CAF}" id="{EFF5961E-CDB7-4FD3-BC11-8EF97D097C50}">
    <text xml:space="preserve">Control efficiency is already included in the PM10 emission lb/hr, and the PM10 lb/hr is used in the calculation for all speciated particulate emissions
</text>
  </threadedComment>
  <threadedComment ref="I281" dT="2023-12-08T17:37:00.46" personId="{78F471E7-1970-4235-AE1E-4247586B0CAF}" id="{7AD86C36-9F74-46E4-B319-A48794894105}">
    <text xml:space="preserve">Refer to speciated particulate * HAPs Metal tabs in LV PTE Calculation Spreadsheet </text>
  </threadedComment>
  <threadedComment ref="E282" dT="2023-08-01T22:08:36.09" personId="{78F471E7-1970-4235-AE1E-4247586B0CAF}" id="{1559C0CC-8E17-4764-94EA-AE06DD46CD92}">
    <text xml:space="preserve">Control efficiency is already included in the PM10 emission lb/hr, and the PM10 lb/hr is used in the calculation for all speciated particulate emissions
</text>
  </threadedComment>
  <threadedComment ref="E283" dT="2023-08-01T22:08:36.09" personId="{78F471E7-1970-4235-AE1E-4247586B0CAF}" id="{C9B9AA46-F5EE-4067-AE4E-9689ECCFAC5C}">
    <text xml:space="preserve">Control efficiency is already included in the PM10 emission lb/hr, and the PM10 lb/hr is used in the calculation for all speciated particulate emissions
</text>
  </threadedComment>
  <threadedComment ref="E284" dT="2023-08-01T22:08:36.09" personId="{78F471E7-1970-4235-AE1E-4247586B0CAF}" id="{C7037CAA-B404-476D-89E7-051726C81069}">
    <text xml:space="preserve">Control efficiency is already included in the PM10 emission lb/hr, and the PM10 lb/hr is used in the calculation for all speciated particulate emissions
</text>
  </threadedComment>
  <threadedComment ref="E285" dT="2023-08-01T22:08:36.09" personId="{78F471E7-1970-4235-AE1E-4247586B0CAF}" id="{9DB647CD-A984-4D72-B825-76823FD14836}">
    <text xml:space="preserve">Control efficiency is already included in the PM10 emission lb/hr, and the PM10 lb/hr is used in the calculation for all speciated particulate emissions
</text>
  </threadedComment>
  <threadedComment ref="E286" dT="2023-08-01T22:08:36.09" personId="{78F471E7-1970-4235-AE1E-4247586B0CAF}" id="{D0D26886-BE1F-4111-860B-2BE40696F66A}">
    <text xml:space="preserve">Control efficiency is already included in the PM10 emission lb/hr, and the PM10 lb/hr is used in the calculation for all speciated particulate emissions
</text>
  </threadedComment>
  <threadedComment ref="E287" dT="2023-08-01T22:08:36.09" personId="{78F471E7-1970-4235-AE1E-4247586B0CAF}" id="{D58648C4-E363-4210-97FF-C7028367A261}">
    <text xml:space="preserve">Control efficiency is already included in the PM10 emission lb/hr, and the PM10 lb/hr is used in the calculation for all speciated particulate emissions
</text>
  </threadedComment>
  <threadedComment ref="E288" dT="2023-08-01T22:08:36.09" personId="{78F471E7-1970-4235-AE1E-4247586B0CAF}" id="{B8F146C0-A3CB-4B4C-B3CF-7388C9001FA8}">
    <text xml:space="preserve">Control efficiency is already included in the PM10 emission lb/hr, and the PM10 lb/hr is used in the calculation for all speciated particulate emissions
</text>
  </threadedComment>
  <threadedComment ref="E289" dT="2023-08-01T22:08:36.09" personId="{78F471E7-1970-4235-AE1E-4247586B0CAF}" id="{0587B129-842D-4B8D-8564-844282D6F2BA}">
    <text xml:space="preserve">Control efficiency is already included in the PM10 emission lb/hr, and the PM10 lb/hr is used in the calculation for all speciated particulate emissions
</text>
  </threadedComment>
</ThreadedComments>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oregon.gov/deq/aq/aqPermits/Pages/CAO-reg.aspx" TargetMode="External"/><Relationship Id="rId6" Type="http://schemas.openxmlformats.org/officeDocument/2006/relationships/image" Target="../media/image1.emf"/><Relationship Id="rId5" Type="http://schemas.openxmlformats.org/officeDocument/2006/relationships/package" Target="../embeddings/Microsoft_Word_Document.docx"/><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microsoft.com/office/2017/10/relationships/threadedComment" Target="../threadedComments/threadedComment2.xml"/><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U100"/>
  <sheetViews>
    <sheetView showGridLines="0" topLeftCell="A3" zoomScaleNormal="100" workbookViewId="0">
      <selection activeCell="R17" sqref="R17"/>
    </sheetView>
  </sheetViews>
  <sheetFormatPr defaultColWidth="9.1796875" defaultRowHeight="14.5" x14ac:dyDescent="0.35"/>
  <cols>
    <col min="1" max="1" width="14" style="8" customWidth="1"/>
    <col min="2" max="2" width="32" style="8" customWidth="1"/>
    <col min="3" max="16384" width="9.1796875" style="8"/>
  </cols>
  <sheetData>
    <row r="1" spans="1:21" ht="18.5" x14ac:dyDescent="0.45">
      <c r="B1" s="9"/>
    </row>
    <row r="2" spans="1:21" ht="63.75" customHeight="1" x14ac:dyDescent="0.35">
      <c r="B2" s="10"/>
      <c r="C2" s="10"/>
      <c r="D2" s="10"/>
      <c r="E2" s="10"/>
      <c r="F2" s="10"/>
      <c r="G2" s="10"/>
      <c r="H2" s="10"/>
      <c r="I2" s="10"/>
      <c r="J2" s="10"/>
      <c r="K2" s="10"/>
      <c r="L2" s="10"/>
    </row>
    <row r="3" spans="1:21" ht="63.75" customHeight="1" x14ac:dyDescent="0.35">
      <c r="B3" s="10"/>
      <c r="C3" s="10"/>
      <c r="D3" s="10"/>
      <c r="E3" s="10"/>
      <c r="F3" s="10"/>
      <c r="G3" s="10"/>
      <c r="H3" s="10"/>
      <c r="I3" s="10"/>
      <c r="J3" s="10"/>
      <c r="K3" s="10"/>
      <c r="L3" s="10"/>
      <c r="N3" s="20"/>
      <c r="O3" s="13"/>
      <c r="P3" s="13"/>
      <c r="Q3" s="13"/>
      <c r="R3" s="13"/>
    </row>
    <row r="4" spans="1:21" ht="18" customHeight="1" x14ac:dyDescent="1">
      <c r="B4" s="11"/>
    </row>
    <row r="5" spans="1:21" ht="34.5" customHeight="1" x14ac:dyDescent="0.5">
      <c r="A5" s="208" t="s">
        <v>1160</v>
      </c>
      <c r="B5" s="208"/>
      <c r="C5" s="208"/>
      <c r="D5" s="208"/>
      <c r="E5" s="208"/>
      <c r="F5" s="208"/>
      <c r="G5" s="208"/>
      <c r="H5" s="208"/>
      <c r="I5" s="208"/>
      <c r="J5" s="208"/>
      <c r="K5" s="208"/>
      <c r="L5" s="208"/>
      <c r="M5" s="208"/>
    </row>
    <row r="6" spans="1:21" ht="34.5" customHeight="1" x14ac:dyDescent="0.5">
      <c r="A6" s="32" t="s">
        <v>1231</v>
      </c>
      <c r="B6" s="33"/>
      <c r="C6" s="33"/>
      <c r="D6" s="33"/>
      <c r="E6" s="33"/>
      <c r="F6" s="33"/>
      <c r="G6" s="33"/>
      <c r="H6" s="33"/>
      <c r="I6" s="33"/>
      <c r="J6" s="33"/>
      <c r="K6" s="33"/>
      <c r="L6" s="33"/>
      <c r="M6" s="33"/>
    </row>
    <row r="7" spans="1:21" ht="34.5" customHeight="1" x14ac:dyDescent="0.5">
      <c r="A7" s="213" t="s">
        <v>1224</v>
      </c>
      <c r="B7" s="213"/>
      <c r="C7" s="213"/>
      <c r="D7" s="213"/>
      <c r="E7" s="213"/>
      <c r="F7" s="33"/>
      <c r="G7" s="33"/>
      <c r="H7" s="33"/>
      <c r="I7" s="33"/>
      <c r="J7" s="33"/>
      <c r="K7" s="33"/>
      <c r="L7" s="33"/>
      <c r="M7" s="33"/>
    </row>
    <row r="8" spans="1:21" ht="15" thickBot="1" x14ac:dyDescent="0.4">
      <c r="A8" s="212"/>
      <c r="B8" s="212"/>
      <c r="C8" s="212"/>
      <c r="D8" s="212"/>
      <c r="E8" s="212"/>
      <c r="F8" s="34"/>
      <c r="G8" s="34"/>
      <c r="H8" s="34"/>
      <c r="I8" s="34"/>
      <c r="J8" s="34"/>
      <c r="K8" s="34"/>
      <c r="L8" s="34"/>
      <c r="M8" s="35"/>
    </row>
    <row r="9" spans="1:21" s="13" customFormat="1" ht="15" customHeight="1" x14ac:dyDescent="0.35">
      <c r="A9" s="209" t="s">
        <v>1183</v>
      </c>
      <c r="B9" s="209"/>
      <c r="C9" s="209"/>
      <c r="D9" s="209"/>
      <c r="E9" s="209"/>
      <c r="F9" s="209"/>
      <c r="G9" s="209"/>
      <c r="H9" s="209"/>
      <c r="I9" s="209"/>
      <c r="J9" s="209"/>
      <c r="K9" s="209"/>
      <c r="L9" s="209"/>
      <c r="M9" s="36"/>
      <c r="N9" s="12"/>
      <c r="O9" s="12"/>
      <c r="P9" s="12"/>
      <c r="Q9" s="12"/>
      <c r="R9" s="12"/>
      <c r="S9" s="12"/>
      <c r="T9" s="12"/>
      <c r="U9" s="12"/>
    </row>
    <row r="10" spans="1:21" s="13" customFormat="1" ht="21.75" customHeight="1" x14ac:dyDescent="0.35">
      <c r="A10" s="210"/>
      <c r="B10" s="210"/>
      <c r="C10" s="210"/>
      <c r="D10" s="210"/>
      <c r="E10" s="210"/>
      <c r="F10" s="210"/>
      <c r="G10" s="210"/>
      <c r="H10" s="210"/>
      <c r="I10" s="210"/>
      <c r="J10" s="210"/>
      <c r="K10" s="210"/>
      <c r="L10" s="210"/>
      <c r="M10" s="36"/>
      <c r="N10" s="12"/>
      <c r="O10" s="12"/>
      <c r="P10" s="12"/>
      <c r="Q10" s="12"/>
      <c r="R10" s="12"/>
      <c r="S10" s="12"/>
      <c r="T10" s="12"/>
      <c r="U10" s="12"/>
    </row>
    <row r="11" spans="1:21" s="13" customFormat="1" ht="15.5" x14ac:dyDescent="0.35">
      <c r="A11" s="37"/>
      <c r="B11" s="37"/>
      <c r="C11" s="37"/>
      <c r="D11" s="37"/>
      <c r="E11" s="37"/>
      <c r="F11" s="37"/>
      <c r="G11" s="37"/>
      <c r="H11" s="37"/>
      <c r="I11" s="37"/>
      <c r="J11" s="37"/>
      <c r="K11" s="37"/>
      <c r="L11" s="37"/>
      <c r="M11" s="36"/>
      <c r="N11" s="12"/>
      <c r="O11" s="12"/>
      <c r="P11" s="12"/>
      <c r="Q11" s="12"/>
      <c r="R11" s="12"/>
      <c r="S11" s="12"/>
      <c r="T11" s="12"/>
      <c r="U11" s="12"/>
    </row>
    <row r="12" spans="1:21" s="13" customFormat="1" ht="18.75" customHeight="1" x14ac:dyDescent="0.35">
      <c r="A12" s="211" t="s">
        <v>1184</v>
      </c>
      <c r="B12" s="211"/>
      <c r="C12" s="211"/>
      <c r="D12" s="211"/>
      <c r="E12" s="211"/>
      <c r="F12" s="211"/>
      <c r="G12" s="211"/>
      <c r="H12" s="211"/>
      <c r="I12" s="211"/>
      <c r="J12" s="211"/>
      <c r="K12" s="211"/>
      <c r="L12" s="211"/>
      <c r="M12" s="36"/>
      <c r="N12" s="12"/>
      <c r="O12" s="12"/>
      <c r="P12" s="12"/>
      <c r="Q12" s="12"/>
      <c r="R12" s="12"/>
      <c r="S12" s="12"/>
      <c r="T12" s="12"/>
      <c r="U12" s="12"/>
    </row>
    <row r="13" spans="1:21" s="13" customFormat="1" ht="15.5" x14ac:dyDescent="0.35">
      <c r="A13" s="38"/>
      <c r="B13" s="39"/>
      <c r="C13" s="39"/>
      <c r="D13" s="39"/>
      <c r="E13" s="39"/>
      <c r="F13" s="39"/>
      <c r="G13" s="39"/>
      <c r="H13" s="39"/>
      <c r="I13" s="39"/>
      <c r="J13" s="39"/>
      <c r="K13" s="39"/>
      <c r="L13" s="39"/>
      <c r="M13" s="39"/>
    </row>
    <row r="14" spans="1:21" s="13" customFormat="1" ht="35.25" customHeight="1" x14ac:dyDescent="0.35">
      <c r="A14" s="40" t="s">
        <v>1161</v>
      </c>
      <c r="B14" s="40" t="s">
        <v>1162</v>
      </c>
      <c r="C14" s="207" t="s">
        <v>1163</v>
      </c>
      <c r="D14" s="207"/>
      <c r="E14" s="207"/>
      <c r="F14" s="207"/>
      <c r="G14" s="207"/>
      <c r="H14" s="207"/>
      <c r="I14" s="207"/>
      <c r="J14" s="207"/>
      <c r="K14" s="207"/>
      <c r="L14" s="207"/>
      <c r="M14" s="41"/>
      <c r="N14" s="14"/>
      <c r="O14" s="14"/>
      <c r="P14" s="14"/>
    </row>
    <row r="15" spans="1:21" s="13" customFormat="1" ht="69" customHeight="1" x14ac:dyDescent="0.35">
      <c r="A15" s="40" t="s">
        <v>1164</v>
      </c>
      <c r="B15" s="40" t="s">
        <v>1188</v>
      </c>
      <c r="C15" s="207" t="s">
        <v>1229</v>
      </c>
      <c r="D15" s="207"/>
      <c r="E15" s="207"/>
      <c r="F15" s="207"/>
      <c r="G15" s="207"/>
      <c r="H15" s="207"/>
      <c r="I15" s="207"/>
      <c r="J15" s="207"/>
      <c r="K15" s="207"/>
      <c r="L15" s="207"/>
      <c r="M15" s="41"/>
      <c r="N15" s="14"/>
      <c r="O15" s="14"/>
      <c r="P15" s="14"/>
    </row>
    <row r="16" spans="1:21" s="13" customFormat="1" ht="46.5" customHeight="1" x14ac:dyDescent="0.35">
      <c r="A16" s="42" t="s">
        <v>1165</v>
      </c>
      <c r="B16" s="42" t="s">
        <v>1190</v>
      </c>
      <c r="C16" s="207" t="s">
        <v>1241</v>
      </c>
      <c r="D16" s="207"/>
      <c r="E16" s="207"/>
      <c r="F16" s="207"/>
      <c r="G16" s="207"/>
      <c r="H16" s="207"/>
      <c r="I16" s="207"/>
      <c r="J16" s="207"/>
      <c r="K16" s="207"/>
      <c r="L16" s="207"/>
      <c r="M16" s="43"/>
      <c r="N16" s="15"/>
      <c r="O16" s="15"/>
      <c r="P16" s="15"/>
    </row>
    <row r="17" spans="1:16" s="13" customFormat="1" ht="69" customHeight="1" x14ac:dyDescent="0.35">
      <c r="A17" s="42" t="s">
        <v>1166</v>
      </c>
      <c r="B17" s="42" t="s">
        <v>1191</v>
      </c>
      <c r="C17" s="207" t="s">
        <v>1230</v>
      </c>
      <c r="D17" s="207"/>
      <c r="E17" s="207"/>
      <c r="F17" s="207"/>
      <c r="G17" s="207"/>
      <c r="H17" s="207"/>
      <c r="I17" s="207"/>
      <c r="J17" s="207"/>
      <c r="K17" s="207"/>
      <c r="L17" s="207"/>
      <c r="M17" s="41"/>
      <c r="N17" s="14"/>
      <c r="O17" s="14"/>
      <c r="P17" s="14"/>
    </row>
    <row r="18" spans="1:16" s="13" customFormat="1" ht="46.5" customHeight="1" x14ac:dyDescent="0.35">
      <c r="A18" s="42" t="s">
        <v>1189</v>
      </c>
      <c r="B18" s="42" t="s">
        <v>1192</v>
      </c>
      <c r="C18" s="207" t="s">
        <v>1242</v>
      </c>
      <c r="D18" s="207"/>
      <c r="E18" s="207"/>
      <c r="F18" s="207"/>
      <c r="G18" s="207"/>
      <c r="H18" s="207"/>
      <c r="I18" s="207"/>
      <c r="J18" s="207"/>
      <c r="K18" s="207"/>
      <c r="L18" s="207"/>
      <c r="M18" s="41"/>
      <c r="N18" s="14"/>
      <c r="O18" s="14"/>
      <c r="P18" s="14"/>
    </row>
    <row r="19" spans="1:16" s="13" customFormat="1" ht="15.5" x14ac:dyDescent="0.35">
      <c r="A19" s="39"/>
      <c r="B19" s="39"/>
      <c r="C19" s="39"/>
      <c r="D19" s="39"/>
      <c r="E19" s="39"/>
      <c r="F19" s="39"/>
      <c r="G19" s="39"/>
      <c r="H19" s="39"/>
      <c r="I19" s="39"/>
      <c r="J19" s="39"/>
      <c r="K19" s="39"/>
      <c r="L19" s="39"/>
      <c r="M19" s="39"/>
    </row>
    <row r="20" spans="1:16" s="9" customFormat="1" ht="18.5" x14ac:dyDescent="0.45">
      <c r="A20" s="44" t="s">
        <v>1333</v>
      </c>
      <c r="B20" s="44"/>
      <c r="C20" s="44"/>
      <c r="D20" s="44"/>
      <c r="E20" s="44"/>
      <c r="F20" s="44"/>
      <c r="G20" s="44"/>
      <c r="H20" s="44"/>
      <c r="I20" s="44"/>
      <c r="J20" s="44"/>
      <c r="K20" s="44"/>
      <c r="L20" s="44"/>
      <c r="M20" s="44"/>
    </row>
    <row r="21" spans="1:16" s="13" customFormat="1" ht="15.5" x14ac:dyDescent="0.35">
      <c r="A21" s="39"/>
      <c r="B21" s="39"/>
      <c r="C21" s="39"/>
      <c r="D21" s="39"/>
      <c r="E21" s="39"/>
      <c r="F21" s="39"/>
      <c r="G21" s="39"/>
      <c r="H21" s="39"/>
      <c r="I21" s="39"/>
      <c r="J21" s="39"/>
      <c r="K21" s="39"/>
      <c r="L21" s="39"/>
      <c r="M21" s="39"/>
    </row>
    <row r="22" spans="1:16" s="13" customFormat="1" ht="15.5" x14ac:dyDescent="0.35">
      <c r="A22" s="45"/>
      <c r="B22" s="39"/>
      <c r="C22" s="39"/>
      <c r="D22" s="39"/>
      <c r="E22" s="39"/>
      <c r="F22" s="39"/>
      <c r="G22" s="39"/>
      <c r="H22" s="39"/>
      <c r="I22" s="39"/>
      <c r="J22" s="39"/>
      <c r="K22" s="39"/>
      <c r="L22" s="39"/>
      <c r="M22" s="39"/>
    </row>
    <row r="23" spans="1:16" s="13" customFormat="1" ht="15.5" x14ac:dyDescent="0.35">
      <c r="A23" s="46" t="s">
        <v>1225</v>
      </c>
      <c r="B23" s="47"/>
      <c r="C23" s="47"/>
      <c r="D23" s="47"/>
      <c r="E23" s="47"/>
      <c r="F23" s="47"/>
      <c r="G23" s="47"/>
      <c r="H23" s="47"/>
      <c r="I23" s="47"/>
      <c r="J23" s="47"/>
      <c r="K23" s="47"/>
      <c r="L23" s="48"/>
      <c r="M23" s="39"/>
    </row>
    <row r="24" spans="1:16" s="16" customFormat="1" ht="15.5" x14ac:dyDescent="0.35">
      <c r="A24" s="49" t="s">
        <v>1167</v>
      </c>
      <c r="B24" s="50"/>
      <c r="C24" s="50"/>
      <c r="D24" s="50"/>
      <c r="E24" s="50"/>
      <c r="F24" s="50"/>
      <c r="G24" s="50"/>
      <c r="H24" s="50"/>
      <c r="I24" s="50"/>
      <c r="J24" s="50"/>
      <c r="K24" s="50"/>
      <c r="L24" s="51"/>
      <c r="M24" s="50"/>
    </row>
    <row r="25" spans="1:16" s="16" customFormat="1" ht="15.5" x14ac:dyDescent="0.35">
      <c r="A25" s="49" t="s">
        <v>1168</v>
      </c>
      <c r="B25" s="50"/>
      <c r="C25" s="50"/>
      <c r="D25" s="50"/>
      <c r="E25" s="50"/>
      <c r="F25" s="50"/>
      <c r="G25" s="50"/>
      <c r="H25" s="50"/>
      <c r="I25" s="50"/>
      <c r="J25" s="50"/>
      <c r="K25" s="50"/>
      <c r="L25" s="51"/>
      <c r="M25" s="50"/>
    </row>
    <row r="26" spans="1:16" s="16" customFormat="1" ht="15.5" x14ac:dyDescent="0.35">
      <c r="A26" s="49" t="s">
        <v>1169</v>
      </c>
      <c r="B26" s="50"/>
      <c r="C26" s="50"/>
      <c r="D26" s="50"/>
      <c r="E26" s="50"/>
      <c r="F26" s="50"/>
      <c r="G26" s="50"/>
      <c r="H26" s="50"/>
      <c r="I26" s="50"/>
      <c r="J26" s="50"/>
      <c r="K26" s="50"/>
      <c r="L26" s="51"/>
      <c r="M26" s="50"/>
    </row>
    <row r="27" spans="1:16" s="16" customFormat="1" ht="15.5" x14ac:dyDescent="0.35">
      <c r="A27" s="49" t="s">
        <v>1208</v>
      </c>
      <c r="B27" s="50"/>
      <c r="C27" s="50"/>
      <c r="D27" s="50"/>
      <c r="E27" s="50"/>
      <c r="F27" s="50"/>
      <c r="G27" s="50"/>
      <c r="H27" s="50"/>
      <c r="I27" s="50"/>
      <c r="J27" s="50"/>
      <c r="K27" s="50"/>
      <c r="L27" s="51"/>
      <c r="M27" s="50"/>
    </row>
    <row r="28" spans="1:16" s="16" customFormat="1" ht="15.5" x14ac:dyDescent="0.35">
      <c r="A28" s="52" t="s">
        <v>1226</v>
      </c>
      <c r="B28" s="53"/>
      <c r="C28" s="53"/>
      <c r="D28" s="53"/>
      <c r="E28" s="53"/>
      <c r="F28" s="53"/>
      <c r="G28" s="53"/>
      <c r="H28" s="53"/>
      <c r="I28" s="53"/>
      <c r="J28" s="53"/>
      <c r="K28" s="53"/>
      <c r="L28" s="54"/>
      <c r="M28" s="50"/>
    </row>
    <row r="29" spans="1:16" s="13" customFormat="1" ht="15.5" x14ac:dyDescent="0.35">
      <c r="A29" s="39"/>
      <c r="B29" s="39"/>
      <c r="C29" s="39"/>
      <c r="D29" s="39"/>
      <c r="E29" s="39"/>
      <c r="F29" s="39"/>
      <c r="G29" s="39"/>
      <c r="H29" s="39"/>
      <c r="I29" s="39"/>
      <c r="J29" s="39"/>
      <c r="K29" s="39"/>
      <c r="L29" s="39"/>
      <c r="M29" s="39"/>
    </row>
    <row r="30" spans="1:16" s="14" customFormat="1" ht="15.5" x14ac:dyDescent="0.35">
      <c r="A30" s="55" t="s">
        <v>1170</v>
      </c>
      <c r="B30" s="41"/>
      <c r="C30" s="41"/>
      <c r="D30" s="41"/>
      <c r="E30" s="41"/>
      <c r="F30" s="41"/>
      <c r="G30" s="41"/>
      <c r="H30" s="41"/>
      <c r="I30" s="41"/>
      <c r="J30" s="41"/>
      <c r="K30" s="41"/>
      <c r="L30" s="41"/>
      <c r="M30" s="41"/>
    </row>
    <row r="31" spans="1:16" s="17" customFormat="1" ht="15.5" x14ac:dyDescent="0.35">
      <c r="A31" s="56"/>
      <c r="B31" s="57"/>
      <c r="C31" s="57"/>
      <c r="D31" s="57"/>
      <c r="E31" s="57"/>
      <c r="F31" s="57"/>
      <c r="G31" s="57"/>
      <c r="H31" s="57"/>
      <c r="I31" s="57"/>
      <c r="J31" s="57"/>
      <c r="K31" s="57"/>
      <c r="L31" s="57"/>
      <c r="M31" s="57"/>
    </row>
    <row r="32" spans="1:16" s="14" customFormat="1" ht="32.25" customHeight="1" x14ac:dyDescent="0.35">
      <c r="A32" s="206" t="s">
        <v>1209</v>
      </c>
      <c r="B32" s="206"/>
      <c r="C32" s="206"/>
      <c r="D32" s="206"/>
      <c r="E32" s="206"/>
      <c r="F32" s="206"/>
      <c r="G32" s="206"/>
      <c r="H32" s="206"/>
      <c r="I32" s="206"/>
      <c r="J32" s="206"/>
      <c r="K32" s="206"/>
      <c r="L32" s="206"/>
      <c r="M32" s="41"/>
    </row>
    <row r="33" spans="1:13" s="14" customFormat="1" ht="15.5" x14ac:dyDescent="0.35">
      <c r="A33" s="41"/>
      <c r="B33" s="41"/>
      <c r="C33" s="41"/>
      <c r="D33" s="41"/>
      <c r="E33" s="41"/>
      <c r="F33" s="41"/>
      <c r="G33" s="41"/>
      <c r="H33" s="41"/>
      <c r="I33" s="41"/>
      <c r="J33" s="41"/>
      <c r="K33" s="41"/>
      <c r="L33" s="41"/>
      <c r="M33" s="41"/>
    </row>
    <row r="34" spans="1:13" s="13" customFormat="1" ht="15.5" x14ac:dyDescent="0.35">
      <c r="A34" s="58" t="s">
        <v>1211</v>
      </c>
      <c r="B34" s="39"/>
      <c r="C34" s="39"/>
      <c r="D34" s="39"/>
      <c r="E34" s="39"/>
      <c r="F34" s="39"/>
      <c r="G34" s="39"/>
      <c r="H34" s="39"/>
      <c r="I34" s="39"/>
      <c r="J34" s="39"/>
      <c r="K34" s="39"/>
      <c r="L34" s="39"/>
      <c r="M34" s="39"/>
    </row>
    <row r="35" spans="1:13" s="13" customFormat="1" ht="15.5" x14ac:dyDescent="0.35">
      <c r="A35" s="59"/>
      <c r="B35" s="39"/>
      <c r="C35" s="39"/>
      <c r="D35" s="39"/>
      <c r="E35" s="39"/>
      <c r="F35" s="39"/>
      <c r="G35" s="39"/>
      <c r="H35" s="39"/>
      <c r="I35" s="39"/>
      <c r="J35" s="39"/>
      <c r="K35" s="39"/>
      <c r="L35" s="39"/>
      <c r="M35" s="39"/>
    </row>
    <row r="36" spans="1:13" s="13" customFormat="1" ht="39" customHeight="1" x14ac:dyDescent="0.35">
      <c r="A36" s="206" t="s">
        <v>1334</v>
      </c>
      <c r="B36" s="206"/>
      <c r="C36" s="206"/>
      <c r="D36" s="206"/>
      <c r="E36" s="206"/>
      <c r="F36" s="206"/>
      <c r="G36" s="206"/>
      <c r="H36" s="206"/>
      <c r="I36" s="206"/>
      <c r="J36" s="206"/>
      <c r="K36" s="206"/>
      <c r="L36" s="206"/>
      <c r="M36" s="39"/>
    </row>
    <row r="37" spans="1:13" s="13" customFormat="1" ht="46.5" customHeight="1" x14ac:dyDescent="0.35">
      <c r="A37" s="206" t="s">
        <v>1213</v>
      </c>
      <c r="B37" s="206"/>
      <c r="C37" s="206"/>
      <c r="D37" s="206"/>
      <c r="E37" s="206"/>
      <c r="F37" s="206"/>
      <c r="G37" s="206"/>
      <c r="H37" s="206"/>
      <c r="I37" s="206"/>
      <c r="J37" s="206"/>
      <c r="K37" s="206"/>
      <c r="L37" s="206"/>
      <c r="M37" s="39"/>
    </row>
    <row r="38" spans="1:13" s="13" customFormat="1" ht="37.5" customHeight="1" x14ac:dyDescent="0.35">
      <c r="A38" s="206" t="s">
        <v>1335</v>
      </c>
      <c r="B38" s="206"/>
      <c r="C38" s="206"/>
      <c r="D38" s="206"/>
      <c r="E38" s="206"/>
      <c r="F38" s="206"/>
      <c r="G38" s="206"/>
      <c r="H38" s="206"/>
      <c r="I38" s="206"/>
      <c r="J38" s="206"/>
      <c r="K38" s="206"/>
      <c r="L38" s="206"/>
      <c r="M38" s="39"/>
    </row>
    <row r="39" spans="1:13" s="13" customFormat="1" ht="15.75" customHeight="1" x14ac:dyDescent="0.35">
      <c r="A39" s="60"/>
      <c r="B39" s="60"/>
      <c r="C39" s="60"/>
      <c r="D39" s="60"/>
      <c r="E39" s="60"/>
      <c r="F39" s="60"/>
      <c r="G39" s="60"/>
      <c r="H39" s="60"/>
      <c r="I39" s="60"/>
      <c r="J39" s="60"/>
      <c r="K39" s="60"/>
      <c r="L39" s="60"/>
      <c r="M39" s="39"/>
    </row>
    <row r="40" spans="1:13" s="13" customFormat="1" ht="34.5" customHeight="1" x14ac:dyDescent="0.35">
      <c r="A40" s="206" t="s">
        <v>1336</v>
      </c>
      <c r="B40" s="206"/>
      <c r="C40" s="206"/>
      <c r="D40" s="206"/>
      <c r="E40" s="206"/>
      <c r="F40" s="206"/>
      <c r="G40" s="206"/>
      <c r="H40" s="206"/>
      <c r="I40" s="206"/>
      <c r="J40" s="206"/>
      <c r="K40" s="206"/>
      <c r="L40" s="206"/>
      <c r="M40" s="39"/>
    </row>
    <row r="41" spans="1:13" s="13" customFormat="1" ht="15.5" x14ac:dyDescent="0.35">
      <c r="A41" s="39"/>
      <c r="B41" s="39"/>
      <c r="C41" s="39"/>
      <c r="D41" s="39"/>
      <c r="E41" s="39"/>
      <c r="F41" s="39"/>
      <c r="G41" s="39"/>
      <c r="H41" s="39"/>
      <c r="I41" s="39"/>
      <c r="J41" s="39"/>
      <c r="K41" s="39"/>
      <c r="L41" s="39"/>
      <c r="M41" s="39"/>
    </row>
    <row r="42" spans="1:13" s="13" customFormat="1" ht="15.5" x14ac:dyDescent="0.35">
      <c r="A42" s="39"/>
      <c r="B42" s="39" t="s">
        <v>1337</v>
      </c>
      <c r="C42" s="39"/>
      <c r="D42" s="39"/>
      <c r="E42" s="39"/>
      <c r="F42" s="39"/>
      <c r="G42" s="39"/>
      <c r="H42" s="39"/>
      <c r="I42" s="39"/>
      <c r="J42" s="39"/>
      <c r="K42" s="39"/>
      <c r="L42" s="39"/>
      <c r="M42" s="39"/>
    </row>
    <row r="43" spans="1:13" s="13" customFormat="1" ht="15.5" x14ac:dyDescent="0.35">
      <c r="A43" s="39"/>
      <c r="B43" s="39" t="s">
        <v>1338</v>
      </c>
      <c r="C43" s="39"/>
      <c r="D43" s="39"/>
      <c r="E43" s="39"/>
      <c r="F43" s="39"/>
      <c r="G43" s="39"/>
      <c r="H43" s="39"/>
      <c r="I43" s="39"/>
      <c r="J43" s="39"/>
      <c r="K43" s="39"/>
      <c r="L43" s="39"/>
      <c r="M43" s="39"/>
    </row>
    <row r="44" spans="1:13" s="13" customFormat="1" ht="15.75" customHeight="1" x14ac:dyDescent="0.35">
      <c r="A44" s="61"/>
      <c r="B44" s="39"/>
      <c r="C44" s="39"/>
      <c r="D44" s="39"/>
      <c r="E44" s="39"/>
      <c r="F44" s="39"/>
      <c r="G44" s="39"/>
      <c r="H44" s="39"/>
      <c r="I44" s="39"/>
      <c r="J44" s="39"/>
      <c r="K44" s="39"/>
      <c r="L44" s="39"/>
      <c r="M44" s="39"/>
    </row>
    <row r="45" spans="1:13" s="13" customFormat="1" ht="15.75" customHeight="1" x14ac:dyDescent="0.35">
      <c r="A45" s="58" t="s">
        <v>1210</v>
      </c>
      <c r="B45" s="39"/>
      <c r="C45" s="39"/>
      <c r="D45" s="39"/>
      <c r="E45" s="39"/>
      <c r="F45" s="39"/>
      <c r="G45" s="39"/>
      <c r="H45" s="39"/>
      <c r="I45" s="39"/>
      <c r="J45" s="39"/>
      <c r="K45" s="39"/>
      <c r="L45" s="39"/>
      <c r="M45" s="39"/>
    </row>
    <row r="46" spans="1:13" s="13" customFormat="1" ht="15.75" customHeight="1" x14ac:dyDescent="0.35">
      <c r="A46" s="58"/>
      <c r="B46" s="39"/>
      <c r="C46" s="39"/>
      <c r="D46" s="39"/>
      <c r="E46" s="39"/>
      <c r="F46" s="39"/>
      <c r="G46" s="39"/>
      <c r="H46" s="39"/>
      <c r="I46" s="39"/>
      <c r="J46" s="39"/>
      <c r="K46" s="39"/>
      <c r="L46" s="39"/>
      <c r="M46" s="39"/>
    </row>
    <row r="47" spans="1:13" s="13" customFormat="1" ht="39" customHeight="1" x14ac:dyDescent="0.35">
      <c r="A47" s="206" t="s">
        <v>1244</v>
      </c>
      <c r="B47" s="206"/>
      <c r="C47" s="206"/>
      <c r="D47" s="206"/>
      <c r="E47" s="206"/>
      <c r="F47" s="206"/>
      <c r="G47" s="206"/>
      <c r="H47" s="206"/>
      <c r="I47" s="206"/>
      <c r="J47" s="206"/>
      <c r="K47" s="206"/>
      <c r="L47" s="206"/>
      <c r="M47" s="39"/>
    </row>
    <row r="48" spans="1:13" s="13" customFormat="1" ht="15.75" customHeight="1" x14ac:dyDescent="0.35">
      <c r="A48" s="60"/>
      <c r="B48" s="60"/>
      <c r="C48" s="60"/>
      <c r="D48" s="60"/>
      <c r="E48" s="60"/>
      <c r="F48" s="60"/>
      <c r="G48" s="60"/>
      <c r="H48" s="60"/>
      <c r="I48" s="60"/>
      <c r="J48" s="60"/>
      <c r="K48" s="60"/>
      <c r="L48" s="60"/>
      <c r="M48" s="39"/>
    </row>
    <row r="49" spans="1:13" s="13" customFormat="1" ht="43.5" customHeight="1" x14ac:dyDescent="0.35">
      <c r="A49" s="206" t="s">
        <v>1339</v>
      </c>
      <c r="B49" s="206"/>
      <c r="C49" s="206"/>
      <c r="D49" s="206"/>
      <c r="E49" s="206"/>
      <c r="F49" s="206"/>
      <c r="G49" s="206"/>
      <c r="H49" s="206"/>
      <c r="I49" s="206"/>
      <c r="J49" s="206"/>
      <c r="K49" s="206"/>
      <c r="L49" s="206"/>
      <c r="M49" s="39"/>
    </row>
    <row r="50" spans="1:13" s="13" customFormat="1" ht="15.75" customHeight="1" x14ac:dyDescent="0.35">
      <c r="A50" s="58"/>
      <c r="B50" s="39"/>
      <c r="C50" s="39"/>
      <c r="D50" s="39"/>
      <c r="E50" s="39"/>
      <c r="F50" s="39"/>
      <c r="G50" s="39"/>
      <c r="H50" s="39"/>
      <c r="I50" s="39"/>
      <c r="J50" s="39"/>
      <c r="K50" s="39"/>
      <c r="L50" s="39"/>
      <c r="M50" s="39"/>
    </row>
    <row r="51" spans="1:13" s="13" customFormat="1" ht="46.5" customHeight="1" x14ac:dyDescent="0.35">
      <c r="A51" s="206" t="s">
        <v>1340</v>
      </c>
      <c r="B51" s="206"/>
      <c r="C51" s="206"/>
      <c r="D51" s="206"/>
      <c r="E51" s="206"/>
      <c r="F51" s="206"/>
      <c r="G51" s="206"/>
      <c r="H51" s="206"/>
      <c r="I51" s="206"/>
      <c r="J51" s="206"/>
      <c r="K51" s="206"/>
      <c r="L51" s="206"/>
      <c r="M51" s="39"/>
    </row>
    <row r="52" spans="1:13" s="13" customFormat="1" ht="15.75" customHeight="1" x14ac:dyDescent="0.35">
      <c r="A52" s="58"/>
      <c r="B52" s="39"/>
      <c r="C52" s="39"/>
      <c r="D52" s="39"/>
      <c r="E52" s="39"/>
      <c r="F52" s="39"/>
      <c r="G52" s="39"/>
      <c r="H52" s="39"/>
      <c r="I52" s="39"/>
      <c r="J52" s="39"/>
      <c r="K52" s="39"/>
      <c r="L52" s="39"/>
      <c r="M52" s="39"/>
    </row>
    <row r="53" spans="1:13" s="13" customFormat="1" ht="39" customHeight="1" x14ac:dyDescent="0.35">
      <c r="A53" s="206" t="s">
        <v>1356</v>
      </c>
      <c r="B53" s="206"/>
      <c r="C53" s="206"/>
      <c r="D53" s="206"/>
      <c r="E53" s="206"/>
      <c r="F53" s="206"/>
      <c r="G53" s="206"/>
      <c r="H53" s="206"/>
      <c r="I53" s="206"/>
      <c r="J53" s="206"/>
      <c r="K53" s="206"/>
      <c r="L53" s="206"/>
      <c r="M53" s="39"/>
    </row>
    <row r="54" spans="1:13" s="13" customFormat="1" ht="17.5" x14ac:dyDescent="0.45">
      <c r="A54" s="39"/>
      <c r="B54" s="58" t="s">
        <v>1341</v>
      </c>
      <c r="C54" s="39"/>
      <c r="D54" s="39"/>
      <c r="E54" s="39"/>
      <c r="F54" s="39"/>
      <c r="G54" s="39"/>
      <c r="H54" s="39"/>
      <c r="I54" s="39"/>
      <c r="J54" s="39"/>
      <c r="K54" s="39"/>
      <c r="L54" s="39"/>
      <c r="M54" s="39"/>
    </row>
    <row r="55" spans="1:13" s="13" customFormat="1" ht="15.5" x14ac:dyDescent="0.35">
      <c r="A55" s="39"/>
      <c r="B55" s="39" t="s">
        <v>1171</v>
      </c>
      <c r="C55" s="62" t="s">
        <v>1172</v>
      </c>
      <c r="D55" s="39" t="s">
        <v>1342</v>
      </c>
      <c r="E55" s="39"/>
      <c r="F55" s="39"/>
      <c r="G55" s="39"/>
      <c r="H55" s="39"/>
      <c r="I55" s="39"/>
      <c r="J55" s="39"/>
      <c r="K55" s="39"/>
      <c r="L55" s="39"/>
      <c r="M55" s="39"/>
    </row>
    <row r="56" spans="1:13" s="13" customFormat="1" ht="15.5" x14ac:dyDescent="0.35">
      <c r="A56" s="39"/>
      <c r="B56" s="39" t="s">
        <v>1173</v>
      </c>
      <c r="C56" s="62" t="s">
        <v>1172</v>
      </c>
      <c r="D56" s="39" t="s">
        <v>1343</v>
      </c>
      <c r="E56" s="39"/>
      <c r="F56" s="39"/>
      <c r="G56" s="39"/>
      <c r="H56" s="39"/>
      <c r="I56" s="39"/>
      <c r="J56" s="39"/>
      <c r="K56" s="39"/>
      <c r="L56" s="39"/>
      <c r="M56" s="39"/>
    </row>
    <row r="57" spans="1:13" s="13" customFormat="1" ht="15.5" x14ac:dyDescent="0.35">
      <c r="A57" s="39"/>
      <c r="B57" s="39" t="s">
        <v>1174</v>
      </c>
      <c r="C57" s="62" t="s">
        <v>1172</v>
      </c>
      <c r="D57" s="39" t="s">
        <v>1344</v>
      </c>
      <c r="E57" s="39"/>
      <c r="F57" s="39"/>
      <c r="G57" s="39"/>
      <c r="H57" s="39"/>
      <c r="I57" s="39"/>
      <c r="J57" s="39"/>
      <c r="K57" s="39"/>
      <c r="L57" s="39"/>
      <c r="M57" s="39"/>
    </row>
    <row r="58" spans="1:13" s="13" customFormat="1" ht="15.5" x14ac:dyDescent="0.35">
      <c r="A58" s="39"/>
      <c r="B58" s="39" t="s">
        <v>1175</v>
      </c>
      <c r="C58" s="62" t="s">
        <v>1172</v>
      </c>
      <c r="D58" s="39" t="s">
        <v>1345</v>
      </c>
      <c r="E58" s="39"/>
      <c r="F58" s="39"/>
      <c r="G58" s="39"/>
      <c r="H58" s="39"/>
      <c r="I58" s="39"/>
      <c r="J58" s="39"/>
      <c r="K58" s="39"/>
      <c r="L58" s="39"/>
      <c r="M58" s="39"/>
    </row>
    <row r="59" spans="1:13" s="13" customFormat="1" ht="15.5" x14ac:dyDescent="0.35">
      <c r="A59" s="39"/>
      <c r="B59" s="39"/>
      <c r="C59" s="39"/>
      <c r="D59" s="39"/>
      <c r="E59" s="39"/>
      <c r="F59" s="39"/>
      <c r="G59" s="39"/>
      <c r="H59" s="39"/>
      <c r="I59" s="39"/>
      <c r="J59" s="39"/>
      <c r="K59" s="39"/>
      <c r="L59" s="39"/>
      <c r="M59" s="39"/>
    </row>
    <row r="60" spans="1:13" s="13" customFormat="1" ht="15.5" x14ac:dyDescent="0.35">
      <c r="A60" s="58" t="s">
        <v>1212</v>
      </c>
      <c r="B60" s="39"/>
      <c r="C60" s="39"/>
      <c r="D60" s="39"/>
      <c r="E60" s="39"/>
      <c r="F60" s="39"/>
      <c r="G60" s="39"/>
      <c r="H60" s="39"/>
      <c r="I60" s="39"/>
      <c r="J60" s="39"/>
      <c r="K60" s="39"/>
      <c r="L60" s="39"/>
      <c r="M60" s="39"/>
    </row>
    <row r="61" spans="1:13" s="13" customFormat="1" ht="15.5" x14ac:dyDescent="0.35">
      <c r="A61" s="39"/>
      <c r="B61" s="39"/>
      <c r="C61" s="39"/>
      <c r="D61" s="39"/>
      <c r="E61" s="39"/>
      <c r="F61" s="39"/>
      <c r="G61" s="39"/>
      <c r="H61" s="39"/>
      <c r="I61" s="39"/>
      <c r="J61" s="39"/>
      <c r="K61" s="39"/>
      <c r="L61" s="39"/>
      <c r="M61" s="39"/>
    </row>
    <row r="62" spans="1:13" s="13" customFormat="1" ht="15.5" x14ac:dyDescent="0.35">
      <c r="A62" s="39" t="s">
        <v>1346</v>
      </c>
      <c r="B62" s="39"/>
      <c r="C62" s="39"/>
      <c r="D62" s="39"/>
      <c r="E62" s="39"/>
      <c r="F62" s="39"/>
      <c r="G62" s="39"/>
      <c r="H62" s="39"/>
      <c r="I62" s="39"/>
      <c r="J62" s="39"/>
      <c r="K62" s="39"/>
      <c r="L62" s="39"/>
      <c r="M62" s="39"/>
    </row>
    <row r="63" spans="1:13" s="13" customFormat="1" ht="15.5" x14ac:dyDescent="0.35">
      <c r="A63" s="39"/>
      <c r="B63" s="39"/>
      <c r="C63" s="39"/>
      <c r="D63" s="39"/>
      <c r="E63" s="39"/>
      <c r="F63" s="39"/>
      <c r="G63" s="39"/>
      <c r="H63" s="39"/>
      <c r="I63" s="39"/>
      <c r="J63" s="39"/>
      <c r="K63" s="39"/>
      <c r="L63" s="39"/>
      <c r="M63" s="39"/>
    </row>
    <row r="64" spans="1:13" s="13" customFormat="1" ht="15.5" x14ac:dyDescent="0.35">
      <c r="A64" s="39" t="s">
        <v>1215</v>
      </c>
      <c r="B64" s="39"/>
      <c r="C64" s="39"/>
      <c r="D64" s="39"/>
      <c r="E64" s="39"/>
      <c r="F64" s="39"/>
      <c r="G64" s="39"/>
      <c r="H64" s="39"/>
      <c r="I64" s="39"/>
      <c r="J64" s="39"/>
      <c r="K64" s="39"/>
      <c r="L64" s="39"/>
      <c r="M64" s="39"/>
    </row>
    <row r="65" spans="1:13" s="13" customFormat="1" ht="15.5" x14ac:dyDescent="0.35">
      <c r="A65" s="39"/>
      <c r="B65" s="39"/>
      <c r="C65" s="39"/>
      <c r="D65" s="39"/>
      <c r="E65" s="39"/>
      <c r="F65" s="39"/>
      <c r="G65" s="39"/>
      <c r="H65" s="39"/>
      <c r="I65" s="39"/>
      <c r="J65" s="39"/>
      <c r="K65" s="39"/>
      <c r="L65" s="39"/>
      <c r="M65" s="39"/>
    </row>
    <row r="66" spans="1:13" s="13" customFormat="1" ht="15.75" customHeight="1" x14ac:dyDescent="0.35">
      <c r="A66" s="206" t="s">
        <v>1214</v>
      </c>
      <c r="B66" s="206"/>
      <c r="C66" s="206"/>
      <c r="D66" s="206"/>
      <c r="E66" s="206"/>
      <c r="F66" s="206"/>
      <c r="G66" s="206"/>
      <c r="H66" s="206"/>
      <c r="I66" s="206"/>
      <c r="J66" s="206"/>
      <c r="K66" s="206"/>
      <c r="L66" s="206"/>
      <c r="M66" s="39"/>
    </row>
    <row r="67" spans="1:13" s="13" customFormat="1" ht="15.5" x14ac:dyDescent="0.35">
      <c r="A67" s="39"/>
      <c r="B67" s="39"/>
      <c r="C67" s="39"/>
      <c r="D67" s="39"/>
      <c r="E67" s="39"/>
      <c r="F67" s="39"/>
      <c r="G67" s="39"/>
      <c r="H67" s="39"/>
      <c r="I67" s="39"/>
      <c r="J67" s="39"/>
      <c r="K67" s="39"/>
      <c r="L67" s="39"/>
      <c r="M67" s="39"/>
    </row>
    <row r="68" spans="1:13" s="13" customFormat="1" ht="34.5" customHeight="1" x14ac:dyDescent="0.35">
      <c r="A68" s="206" t="s">
        <v>1347</v>
      </c>
      <c r="B68" s="206"/>
      <c r="C68" s="206"/>
      <c r="D68" s="206"/>
      <c r="E68" s="206"/>
      <c r="F68" s="206"/>
      <c r="G68" s="206"/>
      <c r="H68" s="206"/>
      <c r="I68" s="206"/>
      <c r="J68" s="206"/>
      <c r="K68" s="206"/>
      <c r="L68" s="206"/>
      <c r="M68" s="39"/>
    </row>
    <row r="69" spans="1:13" s="13" customFormat="1" ht="15.5" x14ac:dyDescent="0.35">
      <c r="A69" s="39"/>
      <c r="B69" s="39"/>
      <c r="C69" s="39"/>
      <c r="D69" s="39"/>
      <c r="E69" s="39"/>
      <c r="F69" s="39"/>
      <c r="G69" s="39"/>
      <c r="H69" s="39"/>
      <c r="I69" s="39"/>
      <c r="J69" s="39"/>
      <c r="K69" s="39"/>
      <c r="L69" s="39"/>
      <c r="M69" s="39"/>
    </row>
    <row r="70" spans="1:13" s="13" customFormat="1" ht="15.5" x14ac:dyDescent="0.35">
      <c r="A70" s="39"/>
      <c r="B70" s="39" t="s">
        <v>1337</v>
      </c>
      <c r="C70" s="39"/>
      <c r="D70" s="39"/>
      <c r="E70" s="39"/>
      <c r="F70" s="39"/>
      <c r="G70" s="39"/>
      <c r="H70" s="39"/>
      <c r="I70" s="39"/>
      <c r="J70" s="39"/>
      <c r="K70" s="39"/>
      <c r="L70" s="39"/>
      <c r="M70" s="39"/>
    </row>
    <row r="71" spans="1:13" s="13" customFormat="1" ht="15.5" x14ac:dyDescent="0.35">
      <c r="A71" s="39"/>
      <c r="B71" s="39" t="s">
        <v>1338</v>
      </c>
      <c r="C71" s="39"/>
      <c r="D71" s="39"/>
      <c r="E71" s="39"/>
      <c r="F71" s="39"/>
      <c r="G71" s="39"/>
      <c r="H71" s="39"/>
      <c r="I71" s="39"/>
      <c r="J71" s="39"/>
      <c r="K71" s="39"/>
      <c r="L71" s="39"/>
      <c r="M71" s="39"/>
    </row>
    <row r="72" spans="1:13" s="13" customFormat="1" ht="15.5" x14ac:dyDescent="0.35">
      <c r="A72" s="39"/>
      <c r="B72" s="39"/>
      <c r="C72" s="39"/>
      <c r="D72" s="39"/>
      <c r="E72" s="39"/>
      <c r="F72" s="39"/>
      <c r="G72" s="39"/>
      <c r="H72" s="39"/>
      <c r="I72" s="39"/>
      <c r="J72" s="39"/>
      <c r="K72" s="39"/>
      <c r="L72" s="39"/>
      <c r="M72" s="39"/>
    </row>
    <row r="73" spans="1:13" s="13" customFormat="1" ht="15.5" x14ac:dyDescent="0.35">
      <c r="A73" s="39" t="s">
        <v>1220</v>
      </c>
      <c r="B73" s="39"/>
      <c r="C73" s="39"/>
      <c r="D73" s="39"/>
      <c r="E73" s="39"/>
      <c r="F73" s="39"/>
      <c r="G73" s="39"/>
      <c r="H73" s="39"/>
      <c r="I73" s="39"/>
      <c r="J73" s="39"/>
      <c r="K73" s="39"/>
      <c r="L73" s="39"/>
      <c r="M73" s="39"/>
    </row>
    <row r="74" spans="1:13" s="13" customFormat="1" ht="15.5" x14ac:dyDescent="0.35">
      <c r="A74" s="39"/>
      <c r="B74" s="39"/>
      <c r="C74" s="39"/>
      <c r="D74" s="39"/>
      <c r="E74" s="39"/>
      <c r="F74" s="39"/>
      <c r="G74" s="39"/>
      <c r="H74" s="39"/>
      <c r="I74" s="39"/>
      <c r="J74" s="39"/>
      <c r="K74" s="39"/>
      <c r="L74" s="39"/>
      <c r="M74" s="39"/>
    </row>
    <row r="75" spans="1:13" s="13" customFormat="1" ht="15.5" x14ac:dyDescent="0.35">
      <c r="A75" s="39"/>
      <c r="B75" s="39" t="s">
        <v>1348</v>
      </c>
      <c r="C75" s="39"/>
      <c r="D75" s="39"/>
      <c r="E75" s="39"/>
      <c r="F75" s="39"/>
      <c r="G75" s="39"/>
      <c r="H75" s="39"/>
      <c r="I75" s="39"/>
      <c r="J75" s="39"/>
      <c r="K75" s="39"/>
      <c r="L75" s="39"/>
      <c r="M75" s="39"/>
    </row>
    <row r="76" spans="1:13" s="13" customFormat="1" ht="15.5" x14ac:dyDescent="0.35">
      <c r="A76" s="39"/>
      <c r="B76" s="39" t="s">
        <v>1216</v>
      </c>
      <c r="C76" s="39"/>
      <c r="D76" s="39"/>
      <c r="E76" s="39"/>
      <c r="F76" s="39"/>
      <c r="G76" s="39"/>
      <c r="H76" s="39"/>
      <c r="I76" s="39"/>
      <c r="J76" s="39"/>
      <c r="K76" s="39"/>
      <c r="L76" s="39"/>
      <c r="M76" s="39"/>
    </row>
    <row r="77" spans="1:13" s="13" customFormat="1" ht="15.5" x14ac:dyDescent="0.35">
      <c r="A77" s="63"/>
      <c r="B77" s="39"/>
      <c r="C77" s="39"/>
      <c r="D77" s="39"/>
      <c r="E77" s="39"/>
      <c r="F77" s="39"/>
      <c r="G77" s="39"/>
      <c r="H77" s="39"/>
      <c r="I77" s="39"/>
      <c r="J77" s="39"/>
      <c r="K77" s="39"/>
      <c r="L77" s="39"/>
      <c r="M77" s="39"/>
    </row>
    <row r="78" spans="1:13" s="13" customFormat="1" ht="15.5" x14ac:dyDescent="0.35">
      <c r="A78" s="58" t="s">
        <v>1217</v>
      </c>
      <c r="B78" s="39"/>
      <c r="C78" s="39"/>
      <c r="D78" s="39"/>
      <c r="E78" s="39"/>
      <c r="F78" s="39"/>
      <c r="G78" s="39"/>
      <c r="H78" s="39"/>
      <c r="I78" s="39"/>
      <c r="J78" s="39"/>
      <c r="K78" s="39"/>
      <c r="L78" s="39"/>
      <c r="M78" s="39"/>
    </row>
    <row r="79" spans="1:13" s="13" customFormat="1" ht="15.5" x14ac:dyDescent="0.35">
      <c r="A79" s="39"/>
      <c r="B79" s="39"/>
      <c r="C79" s="39"/>
      <c r="D79" s="39"/>
      <c r="E79" s="39"/>
      <c r="F79" s="39"/>
      <c r="G79" s="39"/>
      <c r="H79" s="39"/>
      <c r="I79" s="39"/>
      <c r="J79" s="39"/>
      <c r="K79" s="39"/>
      <c r="L79" s="39"/>
      <c r="M79" s="39"/>
    </row>
    <row r="80" spans="1:13" s="13" customFormat="1" ht="39" customHeight="1" x14ac:dyDescent="0.35">
      <c r="A80" s="206" t="s">
        <v>1243</v>
      </c>
      <c r="B80" s="206"/>
      <c r="C80" s="206"/>
      <c r="D80" s="206"/>
      <c r="E80" s="206"/>
      <c r="F80" s="206"/>
      <c r="G80" s="206"/>
      <c r="H80" s="206"/>
      <c r="I80" s="206"/>
      <c r="J80" s="206"/>
      <c r="K80" s="206"/>
      <c r="L80" s="206"/>
      <c r="M80" s="39"/>
    </row>
    <row r="81" spans="1:13" s="13" customFormat="1" ht="15.75" customHeight="1" x14ac:dyDescent="0.35">
      <c r="A81" s="60"/>
      <c r="B81" s="60"/>
      <c r="C81" s="60"/>
      <c r="D81" s="60"/>
      <c r="E81" s="60"/>
      <c r="F81" s="60"/>
      <c r="G81" s="60"/>
      <c r="H81" s="60"/>
      <c r="I81" s="60"/>
      <c r="J81" s="60"/>
      <c r="K81" s="60"/>
      <c r="L81" s="60"/>
      <c r="M81" s="39"/>
    </row>
    <row r="82" spans="1:13" s="13" customFormat="1" ht="45.75" customHeight="1" x14ac:dyDescent="0.35">
      <c r="A82" s="206" t="s">
        <v>1349</v>
      </c>
      <c r="B82" s="206"/>
      <c r="C82" s="206"/>
      <c r="D82" s="206"/>
      <c r="E82" s="206"/>
      <c r="F82" s="206"/>
      <c r="G82" s="206"/>
      <c r="H82" s="206"/>
      <c r="I82" s="206"/>
      <c r="J82" s="206"/>
      <c r="K82" s="206"/>
      <c r="L82" s="206"/>
      <c r="M82" s="39"/>
    </row>
    <row r="83" spans="1:13" s="13" customFormat="1" ht="15.75" customHeight="1" x14ac:dyDescent="0.35">
      <c r="A83" s="60"/>
      <c r="B83" s="60"/>
      <c r="C83" s="60"/>
      <c r="D83" s="60"/>
      <c r="E83" s="60"/>
      <c r="F83" s="60"/>
      <c r="G83" s="60"/>
      <c r="H83" s="60"/>
      <c r="I83" s="60"/>
      <c r="J83" s="60"/>
      <c r="K83" s="60"/>
      <c r="L83" s="60"/>
      <c r="M83" s="39"/>
    </row>
    <row r="84" spans="1:13" s="13" customFormat="1" ht="39" customHeight="1" x14ac:dyDescent="0.35">
      <c r="A84" s="206" t="s">
        <v>1222</v>
      </c>
      <c r="B84" s="206"/>
      <c r="C84" s="206"/>
      <c r="D84" s="206"/>
      <c r="E84" s="206"/>
      <c r="F84" s="206"/>
      <c r="G84" s="206"/>
      <c r="H84" s="206"/>
      <c r="I84" s="206"/>
      <c r="J84" s="206"/>
      <c r="K84" s="206"/>
      <c r="L84" s="206"/>
      <c r="M84" s="39"/>
    </row>
    <row r="85" spans="1:13" s="13" customFormat="1" ht="15.5" x14ac:dyDescent="0.35">
      <c r="A85" s="39"/>
      <c r="B85" s="64" t="s">
        <v>1176</v>
      </c>
      <c r="C85" s="39"/>
      <c r="D85" s="39"/>
      <c r="E85" s="39"/>
      <c r="F85" s="39"/>
      <c r="G85" s="39"/>
      <c r="H85" s="39"/>
      <c r="I85" s="39"/>
      <c r="J85" s="39"/>
      <c r="K85" s="39"/>
      <c r="L85" s="39"/>
      <c r="M85" s="39"/>
    </row>
    <row r="86" spans="1:13" s="13" customFormat="1" ht="15.75" customHeight="1" x14ac:dyDescent="0.35">
      <c r="A86" s="39"/>
      <c r="B86" s="206" t="s">
        <v>1221</v>
      </c>
      <c r="C86" s="206"/>
      <c r="D86" s="206"/>
      <c r="E86" s="206"/>
      <c r="F86" s="206"/>
      <c r="G86" s="206"/>
      <c r="H86" s="206"/>
      <c r="I86" s="206"/>
      <c r="J86" s="206"/>
      <c r="K86" s="206"/>
      <c r="L86" s="206"/>
      <c r="M86" s="39"/>
    </row>
    <row r="87" spans="1:13" s="13" customFormat="1" ht="15.75" customHeight="1" x14ac:dyDescent="0.35">
      <c r="A87" s="39"/>
      <c r="B87" s="60"/>
      <c r="C87" s="60"/>
      <c r="D87" s="60"/>
      <c r="E87" s="60"/>
      <c r="F87" s="60"/>
      <c r="G87" s="60"/>
      <c r="H87" s="60"/>
      <c r="I87" s="60"/>
      <c r="J87" s="60"/>
      <c r="K87" s="60"/>
      <c r="L87" s="60"/>
      <c r="M87" s="39"/>
    </row>
    <row r="88" spans="1:13" s="13" customFormat="1" ht="39" customHeight="1" x14ac:dyDescent="0.35">
      <c r="A88" s="206" t="s">
        <v>1227</v>
      </c>
      <c r="B88" s="206"/>
      <c r="C88" s="206"/>
      <c r="D88" s="206"/>
      <c r="E88" s="206"/>
      <c r="F88" s="206"/>
      <c r="G88" s="206"/>
      <c r="H88" s="206"/>
      <c r="I88" s="206"/>
      <c r="J88" s="206"/>
      <c r="K88" s="206"/>
      <c r="L88" s="206"/>
      <c r="M88" s="39"/>
    </row>
    <row r="89" spans="1:13" s="13" customFormat="1" ht="15.75" customHeight="1" x14ac:dyDescent="0.35">
      <c r="A89" s="39"/>
      <c r="B89" s="60"/>
      <c r="C89" s="60"/>
      <c r="D89" s="60"/>
      <c r="E89" s="60"/>
      <c r="F89" s="60"/>
      <c r="G89" s="60"/>
      <c r="H89" s="60"/>
      <c r="I89" s="60"/>
      <c r="J89" s="60"/>
      <c r="K89" s="60"/>
      <c r="L89" s="60"/>
      <c r="M89" s="39"/>
    </row>
    <row r="90" spans="1:13" s="13" customFormat="1" ht="39" customHeight="1" x14ac:dyDescent="0.35">
      <c r="A90" s="206" t="s">
        <v>1355</v>
      </c>
      <c r="B90" s="206"/>
      <c r="C90" s="206"/>
      <c r="D90" s="206"/>
      <c r="E90" s="206"/>
      <c r="F90" s="206"/>
      <c r="G90" s="206"/>
      <c r="H90" s="206"/>
      <c r="I90" s="206"/>
      <c r="J90" s="206"/>
      <c r="K90" s="206"/>
      <c r="L90" s="206"/>
      <c r="M90" s="39"/>
    </row>
    <row r="91" spans="1:13" s="13" customFormat="1" ht="17.5" x14ac:dyDescent="0.45">
      <c r="A91" s="39"/>
      <c r="B91" s="58" t="s">
        <v>1350</v>
      </c>
      <c r="C91" s="39"/>
      <c r="D91" s="39"/>
      <c r="E91" s="39"/>
      <c r="F91" s="39"/>
      <c r="G91" s="39"/>
      <c r="H91" s="39"/>
      <c r="I91" s="39"/>
      <c r="J91" s="39"/>
      <c r="K91" s="39"/>
      <c r="L91" s="39"/>
      <c r="M91" s="39"/>
    </row>
    <row r="92" spans="1:13" s="13" customFormat="1" ht="15.5" x14ac:dyDescent="0.35">
      <c r="A92" s="39"/>
      <c r="B92" s="39" t="s">
        <v>1171</v>
      </c>
      <c r="C92" s="62" t="s">
        <v>1172</v>
      </c>
      <c r="D92" s="39" t="s">
        <v>1351</v>
      </c>
      <c r="E92" s="39"/>
      <c r="F92" s="39"/>
      <c r="G92" s="39"/>
      <c r="H92" s="39"/>
      <c r="I92" s="39"/>
      <c r="J92" s="39"/>
      <c r="K92" s="39"/>
      <c r="L92" s="39"/>
      <c r="M92" s="39"/>
    </row>
    <row r="93" spans="1:13" s="13" customFormat="1" ht="15.5" x14ac:dyDescent="0.35">
      <c r="A93" s="39"/>
      <c r="B93" s="39" t="s">
        <v>1180</v>
      </c>
      <c r="C93" s="62" t="s">
        <v>1172</v>
      </c>
      <c r="D93" s="39" t="s">
        <v>1181</v>
      </c>
      <c r="E93" s="39"/>
      <c r="F93" s="39"/>
      <c r="G93" s="39"/>
      <c r="H93" s="39"/>
      <c r="I93" s="39"/>
      <c r="J93" s="39"/>
      <c r="K93" s="39"/>
      <c r="L93" s="39"/>
      <c r="M93" s="39"/>
    </row>
    <row r="94" spans="1:13" s="13" customFormat="1" ht="15.5" x14ac:dyDescent="0.35">
      <c r="A94" s="39"/>
      <c r="B94" s="39" t="s">
        <v>1177</v>
      </c>
      <c r="C94" s="62" t="s">
        <v>1172</v>
      </c>
      <c r="D94" s="39" t="s">
        <v>1352</v>
      </c>
      <c r="E94" s="39"/>
      <c r="F94" s="39"/>
      <c r="G94" s="39"/>
      <c r="H94" s="39"/>
      <c r="I94" s="39"/>
      <c r="J94" s="39"/>
      <c r="K94" s="39"/>
      <c r="L94" s="39"/>
      <c r="M94" s="39"/>
    </row>
    <row r="95" spans="1:13" s="13" customFormat="1" ht="15.5" x14ac:dyDescent="0.35">
      <c r="A95" s="39"/>
      <c r="B95" s="39" t="s">
        <v>1182</v>
      </c>
      <c r="C95" s="62" t="s">
        <v>1172</v>
      </c>
      <c r="D95" s="39" t="s">
        <v>1353</v>
      </c>
      <c r="E95" s="39"/>
      <c r="F95" s="39"/>
      <c r="G95" s="39"/>
      <c r="H95" s="39"/>
      <c r="I95" s="39"/>
      <c r="J95" s="39"/>
      <c r="K95" s="39"/>
      <c r="L95" s="39"/>
      <c r="M95" s="39"/>
    </row>
    <row r="96" spans="1:13" s="13" customFormat="1" ht="15.5" x14ac:dyDescent="0.35">
      <c r="A96" s="39"/>
      <c r="B96" s="39" t="s">
        <v>1178</v>
      </c>
      <c r="C96" s="62" t="s">
        <v>1172</v>
      </c>
      <c r="D96" s="39" t="s">
        <v>1179</v>
      </c>
      <c r="E96" s="39"/>
      <c r="F96" s="39"/>
      <c r="G96" s="39"/>
      <c r="H96" s="39"/>
      <c r="I96" s="39"/>
      <c r="J96" s="39"/>
      <c r="K96" s="39"/>
      <c r="L96" s="39"/>
      <c r="M96" s="39"/>
    </row>
    <row r="97" spans="1:13" s="13" customFormat="1" ht="15.5" x14ac:dyDescent="0.35">
      <c r="A97" s="39"/>
      <c r="B97" s="39" t="s">
        <v>1175</v>
      </c>
      <c r="C97" s="62" t="s">
        <v>1172</v>
      </c>
      <c r="D97" s="39" t="s">
        <v>1223</v>
      </c>
      <c r="E97" s="39"/>
      <c r="F97" s="39"/>
      <c r="G97" s="39"/>
      <c r="H97" s="39"/>
      <c r="I97" s="39"/>
      <c r="J97" s="39"/>
      <c r="K97" s="39"/>
      <c r="L97" s="39"/>
      <c r="M97" s="39"/>
    </row>
    <row r="98" spans="1:13" s="13" customFormat="1" ht="15.5" x14ac:dyDescent="0.35">
      <c r="B98" s="18"/>
    </row>
    <row r="99" spans="1:13" s="13" customFormat="1" ht="21" x14ac:dyDescent="0.5">
      <c r="A99" s="19"/>
    </row>
    <row r="100" spans="1:13" s="13" customFormat="1" ht="15.5" x14ac:dyDescent="0.35"/>
  </sheetData>
  <sheetProtection algorithmName="SHA-512" hashValue="NHOrgUoQ7Xbnkhob73+A3s0eR32B1CZHXbUXxJ2WYH3RVw3joPCxnORctaZvYZAcER32oeluu1qxUZRTx5/Lvg==" saltValue="tzNKFfjygdatTcgnpwN/Yw==" spinCount="100000" sheet="1" objects="1" scenarios="1"/>
  <mergeCells count="27">
    <mergeCell ref="A5:M5"/>
    <mergeCell ref="A9:L10"/>
    <mergeCell ref="A12:L12"/>
    <mergeCell ref="C14:L14"/>
    <mergeCell ref="C15:L15"/>
    <mergeCell ref="A8:E8"/>
    <mergeCell ref="A7:E7"/>
    <mergeCell ref="A36:L36"/>
    <mergeCell ref="A40:L40"/>
    <mergeCell ref="C16:L16"/>
    <mergeCell ref="C18:L18"/>
    <mergeCell ref="A38:L38"/>
    <mergeCell ref="A37:L37"/>
    <mergeCell ref="C17:L17"/>
    <mergeCell ref="A32:L32"/>
    <mergeCell ref="A90:L90"/>
    <mergeCell ref="A51:L51"/>
    <mergeCell ref="A53:L53"/>
    <mergeCell ref="A66:L66"/>
    <mergeCell ref="A68:L68"/>
    <mergeCell ref="A80:L80"/>
    <mergeCell ref="B86:L86"/>
    <mergeCell ref="A47:L47"/>
    <mergeCell ref="A49:L49"/>
    <mergeCell ref="A82:L82"/>
    <mergeCell ref="A84:L84"/>
    <mergeCell ref="A88:L88"/>
  </mergeCells>
  <hyperlinks>
    <hyperlink ref="A7" r:id="rId1" xr:uid="{00000000-0004-0000-0000-000000000000}"/>
  </hyperlinks>
  <pageMargins left="0.7" right="0.7" top="0.75" bottom="0.75" header="0.3" footer="0.3"/>
  <pageSetup scale="83" fitToHeight="10" orientation="landscape" r:id="rId2"/>
  <headerFooter>
    <oddFooter>Page &amp;P</oddFooter>
  </headerFooter>
  <drawing r:id="rId3"/>
  <legacyDrawing r:id="rId4"/>
  <oleObjects>
    <mc:AlternateContent xmlns:mc="http://schemas.openxmlformats.org/markup-compatibility/2006">
      <mc:Choice Requires="x14">
        <oleObject progId="Word.Document.12" shapeId="11265" r:id="rId5">
          <objectPr defaultSize="0" autoPict="0" r:id="rId6">
            <anchor moveWithCells="1">
              <from>
                <xdr:col>0</xdr:col>
                <xdr:colOff>76200</xdr:colOff>
                <xdr:row>0</xdr:row>
                <xdr:rowOff>88900</xdr:rowOff>
              </from>
              <to>
                <xdr:col>10</xdr:col>
                <xdr:colOff>412750</xdr:colOff>
                <xdr:row>4</xdr:row>
                <xdr:rowOff>127000</xdr:rowOff>
              </to>
            </anchor>
          </objectPr>
        </oleObject>
      </mc:Choice>
      <mc:Fallback>
        <oleObject progId="Word.Document.12" shapeId="11265" r:id="rId5"/>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5:B12"/>
  <sheetViews>
    <sheetView showGridLines="0" workbookViewId="0">
      <selection activeCell="B6" sqref="B6:B12"/>
    </sheetView>
  </sheetViews>
  <sheetFormatPr defaultColWidth="9.1796875" defaultRowHeight="14.5" x14ac:dyDescent="0.35"/>
  <cols>
    <col min="1" max="1" width="30.54296875" customWidth="1"/>
    <col min="2" max="2" width="60.54296875" customWidth="1"/>
  </cols>
  <sheetData>
    <row r="5" spans="1:2" ht="20" x14ac:dyDescent="0.4">
      <c r="A5" s="214" t="s">
        <v>1206</v>
      </c>
      <c r="B5" s="214"/>
    </row>
    <row r="6" spans="1:2" ht="22" customHeight="1" x14ac:dyDescent="0.35">
      <c r="A6" s="65" t="s">
        <v>0</v>
      </c>
      <c r="B6" s="66" t="s">
        <v>1365</v>
      </c>
    </row>
    <row r="7" spans="1:2" ht="22" customHeight="1" x14ac:dyDescent="0.35">
      <c r="A7" s="65" t="s">
        <v>1</v>
      </c>
      <c r="B7" s="66" t="s">
        <v>1366</v>
      </c>
    </row>
    <row r="8" spans="1:2" ht="22" customHeight="1" x14ac:dyDescent="0.35">
      <c r="A8" s="65" t="s">
        <v>2</v>
      </c>
      <c r="B8" s="66" t="s">
        <v>1361</v>
      </c>
    </row>
    <row r="9" spans="1:2" ht="22" customHeight="1" x14ac:dyDescent="0.35">
      <c r="A9" s="65" t="s">
        <v>3</v>
      </c>
      <c r="B9" s="66">
        <v>97630</v>
      </c>
    </row>
    <row r="10" spans="1:2" ht="60" x14ac:dyDescent="0.35">
      <c r="A10" s="65" t="s">
        <v>1207</v>
      </c>
      <c r="B10" s="66"/>
    </row>
    <row r="11" spans="1:2" ht="22" customHeight="1" x14ac:dyDescent="0.35">
      <c r="A11" s="65" t="s">
        <v>4</v>
      </c>
      <c r="B11" s="66" t="s">
        <v>1362</v>
      </c>
    </row>
    <row r="12" spans="1:2" ht="22" customHeight="1" x14ac:dyDescent="0.35">
      <c r="A12" s="65" t="s">
        <v>5</v>
      </c>
      <c r="B12" s="66" t="s">
        <v>1367</v>
      </c>
    </row>
  </sheetData>
  <sheetProtection algorithmName="SHA-512" hashValue="Qp9SvxTZe4WTn+82IbgPLGj/U1EYG6hO1q01UWHcoMMhiFK6bsOTODuPSARvOJKuRXi/t7XB+mjcNrnLqBGQ0Q==" saltValue="+v6jSzoDlreoRu+7O57AXw==" spinCount="100000" sheet="1" objects="1" scenarios="1"/>
  <mergeCells count="1">
    <mergeCell ref="A5:B5"/>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3D7BB8-5739-48A2-93EB-D14CEE1DF875}">
  <dimension ref="A1:A17"/>
  <sheetViews>
    <sheetView workbookViewId="0">
      <selection activeCell="E20" sqref="E20"/>
    </sheetView>
  </sheetViews>
  <sheetFormatPr defaultRowHeight="14.5" x14ac:dyDescent="0.35"/>
  <sheetData>
    <row r="1" spans="1:1" x14ac:dyDescent="0.35">
      <c r="A1" t="s">
        <v>1450</v>
      </c>
    </row>
    <row r="2" spans="1:1" x14ac:dyDescent="0.35">
      <c r="A2" t="s">
        <v>1445</v>
      </c>
    </row>
    <row r="3" spans="1:1" x14ac:dyDescent="0.35">
      <c r="A3" t="s">
        <v>1458</v>
      </c>
    </row>
    <row r="4" spans="1:1" x14ac:dyDescent="0.35">
      <c r="A4" t="s">
        <v>1447</v>
      </c>
    </row>
    <row r="5" spans="1:1" x14ac:dyDescent="0.35">
      <c r="A5" t="s">
        <v>1446</v>
      </c>
    </row>
    <row r="6" spans="1:1" x14ac:dyDescent="0.35">
      <c r="A6" t="s">
        <v>1448</v>
      </c>
    </row>
    <row r="7" spans="1:1" x14ac:dyDescent="0.35">
      <c r="A7" t="s">
        <v>1459</v>
      </c>
    </row>
    <row r="8" spans="1:1" x14ac:dyDescent="0.35">
      <c r="A8" t="s">
        <v>1460</v>
      </c>
    </row>
    <row r="9" spans="1:1" x14ac:dyDescent="0.35">
      <c r="A9" t="s">
        <v>1463</v>
      </c>
    </row>
    <row r="10" spans="1:1" x14ac:dyDescent="0.35">
      <c r="A10" t="s">
        <v>1461</v>
      </c>
    </row>
    <row r="11" spans="1:1" x14ac:dyDescent="0.35">
      <c r="A11" t="s">
        <v>1449</v>
      </c>
    </row>
    <row r="12" spans="1:1" x14ac:dyDescent="0.35">
      <c r="A12" t="s">
        <v>1462</v>
      </c>
    </row>
    <row r="13" spans="1:1" x14ac:dyDescent="0.35">
      <c r="A13" t="s">
        <v>1453</v>
      </c>
    </row>
    <row r="14" spans="1:1" x14ac:dyDescent="0.35">
      <c r="A14" t="s">
        <v>1451</v>
      </c>
    </row>
    <row r="15" spans="1:1" x14ac:dyDescent="0.35">
      <c r="A15" t="s">
        <v>1457</v>
      </c>
    </row>
    <row r="16" spans="1:1" x14ac:dyDescent="0.35">
      <c r="A16" t="s">
        <v>1454</v>
      </c>
    </row>
    <row r="17" spans="1:1" x14ac:dyDescent="0.35">
      <c r="A17" t="s">
        <v>1455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C000"/>
  </sheetPr>
  <dimension ref="A1:M202"/>
  <sheetViews>
    <sheetView zoomScale="90" zoomScaleNormal="90" workbookViewId="0">
      <pane ySplit="12" topLeftCell="A34" activePane="bottomLeft" state="frozen"/>
      <selection pane="bottomLeft" activeCell="A15" sqref="A15"/>
    </sheetView>
  </sheetViews>
  <sheetFormatPr defaultRowHeight="14.5" x14ac:dyDescent="0.35"/>
  <cols>
    <col min="1" max="1" width="24.54296875" style="1" customWidth="1"/>
    <col min="2" max="2" width="60.54296875" customWidth="1"/>
    <col min="3" max="3" width="28.453125" customWidth="1"/>
    <col min="4" max="5" width="18.54296875" style="1" customWidth="1"/>
    <col min="6" max="6" width="22.453125" style="1" customWidth="1"/>
    <col min="7" max="7" width="22.453125" customWidth="1"/>
    <col min="8" max="13" width="14.54296875" style="1" customWidth="1"/>
  </cols>
  <sheetData>
    <row r="1" spans="1:13" ht="20.149999999999999" customHeight="1" x14ac:dyDescent="0.35"/>
    <row r="2" spans="1:13" ht="20.149999999999999" customHeight="1" x14ac:dyDescent="0.35"/>
    <row r="3" spans="1:13" ht="20.149999999999999" customHeight="1" x14ac:dyDescent="0.35"/>
    <row r="4" spans="1:13" ht="20.149999999999999" customHeight="1" x14ac:dyDescent="0.35"/>
    <row r="5" spans="1:13" ht="20.149999999999999" customHeight="1" x14ac:dyDescent="0.35"/>
    <row r="6" spans="1:13" ht="20.149999999999999" customHeight="1" x14ac:dyDescent="0.35"/>
    <row r="7" spans="1:13" ht="20.149999999999999" customHeight="1" x14ac:dyDescent="0.35"/>
    <row r="8" spans="1:13" ht="20.149999999999999" customHeight="1" x14ac:dyDescent="0.35"/>
    <row r="9" spans="1:13" ht="20.149999999999999" customHeight="1" thickBot="1" x14ac:dyDescent="0.4"/>
    <row r="10" spans="1:13" ht="50.15" customHeight="1" thickBot="1" x14ac:dyDescent="0.4">
      <c r="A10" s="218" t="s">
        <v>13</v>
      </c>
      <c r="B10" s="219"/>
      <c r="C10" s="219"/>
      <c r="D10" s="234" t="s">
        <v>1087</v>
      </c>
      <c r="E10" s="235"/>
      <c r="F10" s="218" t="s">
        <v>6</v>
      </c>
      <c r="G10" s="219"/>
      <c r="H10" s="219"/>
      <c r="I10" s="219"/>
      <c r="J10" s="219"/>
      <c r="K10" s="219"/>
      <c r="L10" s="219"/>
      <c r="M10" s="220"/>
    </row>
    <row r="11" spans="1:13" ht="20.149999999999999" customHeight="1" thickBot="1" x14ac:dyDescent="0.4">
      <c r="A11" s="236" t="s">
        <v>1139</v>
      </c>
      <c r="B11" s="221" t="s">
        <v>9</v>
      </c>
      <c r="C11" s="223" t="s">
        <v>12</v>
      </c>
      <c r="D11" s="232" t="s">
        <v>11</v>
      </c>
      <c r="E11" s="225" t="s">
        <v>1086</v>
      </c>
      <c r="F11" s="227" t="s">
        <v>1354</v>
      </c>
      <c r="G11" s="225" t="s">
        <v>10</v>
      </c>
      <c r="H11" s="229" t="s">
        <v>1154</v>
      </c>
      <c r="I11" s="230"/>
      <c r="J11" s="231"/>
      <c r="K11" s="215" t="s">
        <v>1199</v>
      </c>
      <c r="L11" s="216"/>
      <c r="M11" s="217"/>
    </row>
    <row r="12" spans="1:13" ht="48" customHeight="1" thickBot="1" x14ac:dyDescent="0.4">
      <c r="A12" s="237"/>
      <c r="B12" s="222"/>
      <c r="C12" s="224"/>
      <c r="D12" s="233"/>
      <c r="E12" s="226"/>
      <c r="F12" s="228"/>
      <c r="G12" s="226"/>
      <c r="H12" s="67" t="s">
        <v>7</v>
      </c>
      <c r="I12" s="68" t="s">
        <v>1158</v>
      </c>
      <c r="J12" s="69" t="s">
        <v>8</v>
      </c>
      <c r="K12" s="70" t="s">
        <v>7</v>
      </c>
      <c r="L12" s="68" t="s">
        <v>1158</v>
      </c>
      <c r="M12" s="69" t="s">
        <v>8</v>
      </c>
    </row>
    <row r="13" spans="1:13" x14ac:dyDescent="0.35">
      <c r="A13" s="149" t="s">
        <v>1140</v>
      </c>
      <c r="B13" s="150" t="s">
        <v>1218</v>
      </c>
      <c r="C13" s="121" t="s">
        <v>1128</v>
      </c>
      <c r="D13" s="123" t="s">
        <v>1129</v>
      </c>
      <c r="E13" s="115" t="s">
        <v>1130</v>
      </c>
      <c r="F13" s="123" t="s">
        <v>1131</v>
      </c>
      <c r="G13" s="122" t="s">
        <v>1132</v>
      </c>
      <c r="H13" s="151">
        <v>100</v>
      </c>
      <c r="I13" s="152">
        <v>140</v>
      </c>
      <c r="J13" s="115">
        <v>200</v>
      </c>
      <c r="K13" s="151">
        <v>0.3</v>
      </c>
      <c r="L13" s="152">
        <v>0.5</v>
      </c>
      <c r="M13" s="115">
        <v>0.8</v>
      </c>
    </row>
    <row r="14" spans="1:13" x14ac:dyDescent="0.35">
      <c r="A14" s="71"/>
      <c r="B14" s="72"/>
      <c r="C14" s="73"/>
      <c r="D14" s="74"/>
      <c r="E14" s="75"/>
      <c r="F14" s="74"/>
      <c r="G14" s="76"/>
      <c r="H14" s="77"/>
      <c r="I14" s="78"/>
      <c r="J14" s="75"/>
      <c r="K14" s="77"/>
      <c r="L14" s="78"/>
      <c r="M14" s="75"/>
    </row>
    <row r="15" spans="1:13" x14ac:dyDescent="0.35">
      <c r="A15" s="79" t="s">
        <v>1368</v>
      </c>
      <c r="B15" s="80" t="s">
        <v>1369</v>
      </c>
      <c r="C15" s="81"/>
      <c r="D15" s="82" t="s">
        <v>1363</v>
      </c>
      <c r="E15" s="83" t="s">
        <v>1370</v>
      </c>
      <c r="F15" s="82" t="s">
        <v>1395</v>
      </c>
      <c r="G15" s="84" t="s">
        <v>1396</v>
      </c>
      <c r="H15" s="196">
        <v>8760</v>
      </c>
      <c r="I15" s="197">
        <v>8760</v>
      </c>
      <c r="J15" s="198">
        <v>9760</v>
      </c>
      <c r="K15" s="85">
        <v>24</v>
      </c>
      <c r="L15" s="86">
        <v>24</v>
      </c>
      <c r="M15" s="83">
        <v>24</v>
      </c>
    </row>
    <row r="16" spans="1:13" x14ac:dyDescent="0.35">
      <c r="A16" s="79" t="s">
        <v>1466</v>
      </c>
      <c r="B16" s="80" t="s">
        <v>1467</v>
      </c>
      <c r="C16" s="81" t="s">
        <v>1468</v>
      </c>
      <c r="D16" s="82" t="s">
        <v>1129</v>
      </c>
      <c r="E16" s="83" t="s">
        <v>1469</v>
      </c>
      <c r="F16" s="82" t="s">
        <v>1395</v>
      </c>
      <c r="G16" s="84" t="s">
        <v>1396</v>
      </c>
      <c r="H16" s="196">
        <v>8760</v>
      </c>
      <c r="I16" s="197">
        <v>8760</v>
      </c>
      <c r="J16" s="198">
        <v>8760</v>
      </c>
      <c r="K16" s="85">
        <v>24</v>
      </c>
      <c r="L16" s="86">
        <v>24</v>
      </c>
      <c r="M16" s="83">
        <v>24</v>
      </c>
    </row>
    <row r="17" spans="1:13" x14ac:dyDescent="0.35">
      <c r="A17" s="79" t="s">
        <v>1371</v>
      </c>
      <c r="B17" s="80" t="s">
        <v>1372</v>
      </c>
      <c r="C17" s="81" t="s">
        <v>1373</v>
      </c>
      <c r="D17" s="82" t="s">
        <v>1129</v>
      </c>
      <c r="E17" s="83" t="s">
        <v>1374</v>
      </c>
      <c r="F17" s="82" t="s">
        <v>1364</v>
      </c>
      <c r="G17" s="84" t="s">
        <v>1375</v>
      </c>
      <c r="H17" s="196">
        <v>916499</v>
      </c>
      <c r="I17" s="86">
        <v>916499</v>
      </c>
      <c r="J17" s="198">
        <v>1470427</v>
      </c>
      <c r="K17" s="85">
        <v>3525.1</v>
      </c>
      <c r="L17" s="86">
        <v>3525.1</v>
      </c>
      <c r="M17" s="83">
        <v>4028.6</v>
      </c>
    </row>
    <row r="18" spans="1:13" x14ac:dyDescent="0.35">
      <c r="A18" s="79" t="s">
        <v>1389</v>
      </c>
      <c r="B18" s="80" t="s">
        <v>1390</v>
      </c>
      <c r="C18" s="81" t="s">
        <v>1391</v>
      </c>
      <c r="D18" s="82" t="s">
        <v>1129</v>
      </c>
      <c r="E18" s="83" t="s">
        <v>1392</v>
      </c>
      <c r="F18" s="82" t="s">
        <v>1395</v>
      </c>
      <c r="G18" s="84" t="s">
        <v>1396</v>
      </c>
      <c r="H18" s="85">
        <v>4380</v>
      </c>
      <c r="I18" s="86">
        <v>4380</v>
      </c>
      <c r="J18" s="83">
        <v>8760</v>
      </c>
      <c r="K18" s="85">
        <v>12</v>
      </c>
      <c r="L18" s="86">
        <v>12</v>
      </c>
      <c r="M18" s="83">
        <v>24</v>
      </c>
    </row>
    <row r="19" spans="1:13" x14ac:dyDescent="0.35">
      <c r="A19" s="79" t="s">
        <v>1400</v>
      </c>
      <c r="B19" s="80" t="s">
        <v>1390</v>
      </c>
      <c r="C19" s="81" t="s">
        <v>1391</v>
      </c>
      <c r="D19" s="82" t="s">
        <v>1129</v>
      </c>
      <c r="E19" s="83" t="s">
        <v>1393</v>
      </c>
      <c r="F19" s="82" t="s">
        <v>1395</v>
      </c>
      <c r="G19" s="84" t="s">
        <v>1396</v>
      </c>
      <c r="H19" s="85">
        <v>4380</v>
      </c>
      <c r="I19" s="86">
        <v>4380</v>
      </c>
      <c r="J19" s="83">
        <v>8760</v>
      </c>
      <c r="K19" s="85">
        <v>12</v>
      </c>
      <c r="L19" s="86">
        <v>12</v>
      </c>
      <c r="M19" s="83">
        <v>24</v>
      </c>
    </row>
    <row r="20" spans="1:13" x14ac:dyDescent="0.35">
      <c r="A20" s="79" t="s">
        <v>1401</v>
      </c>
      <c r="B20" s="80" t="s">
        <v>1403</v>
      </c>
      <c r="C20" s="81" t="s">
        <v>1391</v>
      </c>
      <c r="D20" s="82" t="s">
        <v>1129</v>
      </c>
      <c r="E20" s="83" t="s">
        <v>1405</v>
      </c>
      <c r="F20" s="82" t="s">
        <v>1395</v>
      </c>
      <c r="G20" s="84" t="s">
        <v>1396</v>
      </c>
      <c r="H20" s="85">
        <v>4380</v>
      </c>
      <c r="I20" s="86">
        <v>4380</v>
      </c>
      <c r="J20" s="83">
        <v>8760</v>
      </c>
      <c r="K20" s="85">
        <v>12</v>
      </c>
      <c r="L20" s="86">
        <v>12</v>
      </c>
      <c r="M20" s="83">
        <v>24</v>
      </c>
    </row>
    <row r="21" spans="1:13" x14ac:dyDescent="0.35">
      <c r="A21" s="79" t="s">
        <v>1402</v>
      </c>
      <c r="B21" s="80" t="s">
        <v>1404</v>
      </c>
      <c r="C21" s="81" t="s">
        <v>1391</v>
      </c>
      <c r="D21" s="82" t="s">
        <v>1129</v>
      </c>
      <c r="E21" s="83" t="s">
        <v>1406</v>
      </c>
      <c r="F21" s="82" t="s">
        <v>1395</v>
      </c>
      <c r="G21" s="84" t="s">
        <v>1396</v>
      </c>
      <c r="H21" s="85">
        <v>4380</v>
      </c>
      <c r="I21" s="86">
        <v>4380</v>
      </c>
      <c r="J21" s="83">
        <v>8760</v>
      </c>
      <c r="K21" s="85">
        <v>12</v>
      </c>
      <c r="L21" s="86">
        <v>12</v>
      </c>
      <c r="M21" s="83">
        <v>24</v>
      </c>
    </row>
    <row r="22" spans="1:13" x14ac:dyDescent="0.35">
      <c r="A22" s="79" t="s">
        <v>1408</v>
      </c>
      <c r="B22" s="80" t="s">
        <v>1409</v>
      </c>
      <c r="C22" s="81" t="s">
        <v>1391</v>
      </c>
      <c r="D22" s="82" t="s">
        <v>1129</v>
      </c>
      <c r="E22" s="83" t="s">
        <v>1414</v>
      </c>
      <c r="F22" s="82" t="s">
        <v>1395</v>
      </c>
      <c r="G22" s="84" t="s">
        <v>1396</v>
      </c>
      <c r="H22" s="85">
        <v>2920</v>
      </c>
      <c r="I22" s="86">
        <v>4380</v>
      </c>
      <c r="J22" s="83">
        <v>8760</v>
      </c>
      <c r="K22" s="85">
        <v>8</v>
      </c>
      <c r="L22" s="86">
        <v>12</v>
      </c>
      <c r="M22" s="83">
        <v>24</v>
      </c>
    </row>
    <row r="23" spans="1:13" x14ac:dyDescent="0.35">
      <c r="A23" s="79" t="s">
        <v>1412</v>
      </c>
      <c r="B23" s="80" t="s">
        <v>1410</v>
      </c>
      <c r="C23" s="81" t="s">
        <v>1391</v>
      </c>
      <c r="D23" s="82" t="s">
        <v>1129</v>
      </c>
      <c r="E23" s="83" t="s">
        <v>1415</v>
      </c>
      <c r="F23" s="82" t="s">
        <v>1395</v>
      </c>
      <c r="G23" s="84" t="s">
        <v>1396</v>
      </c>
      <c r="H23" s="85">
        <v>2920</v>
      </c>
      <c r="I23" s="86">
        <v>4380</v>
      </c>
      <c r="J23" s="83">
        <v>8760</v>
      </c>
      <c r="K23" s="85">
        <v>8</v>
      </c>
      <c r="L23" s="86">
        <v>12</v>
      </c>
      <c r="M23" s="83">
        <v>24</v>
      </c>
    </row>
    <row r="24" spans="1:13" x14ac:dyDescent="0.35">
      <c r="A24" s="79" t="s">
        <v>1413</v>
      </c>
      <c r="B24" s="80" t="s">
        <v>1411</v>
      </c>
      <c r="C24" s="81" t="s">
        <v>1391</v>
      </c>
      <c r="D24" s="82" t="s">
        <v>1129</v>
      </c>
      <c r="E24" s="83" t="s">
        <v>1416</v>
      </c>
      <c r="F24" s="82" t="s">
        <v>1395</v>
      </c>
      <c r="G24" s="84" t="s">
        <v>1396</v>
      </c>
      <c r="H24" s="85">
        <v>2920</v>
      </c>
      <c r="I24" s="86">
        <v>4380</v>
      </c>
      <c r="J24" s="83">
        <v>8760</v>
      </c>
      <c r="K24" s="85">
        <v>8</v>
      </c>
      <c r="L24" s="86">
        <v>12</v>
      </c>
      <c r="M24" s="83">
        <v>24</v>
      </c>
    </row>
    <row r="25" spans="1:13" x14ac:dyDescent="0.35">
      <c r="A25" s="79" t="s">
        <v>1419</v>
      </c>
      <c r="B25" s="80" t="s">
        <v>1424</v>
      </c>
      <c r="C25" s="81" t="s">
        <v>1391</v>
      </c>
      <c r="D25" s="82" t="s">
        <v>1129</v>
      </c>
      <c r="E25" s="83" t="s">
        <v>1429</v>
      </c>
      <c r="F25" s="82" t="s">
        <v>1395</v>
      </c>
      <c r="G25" s="84" t="s">
        <v>1396</v>
      </c>
      <c r="H25" s="85">
        <v>8760</v>
      </c>
      <c r="I25" s="86">
        <f>H25</f>
        <v>8760</v>
      </c>
      <c r="J25" s="83">
        <v>8760</v>
      </c>
      <c r="K25" s="85">
        <v>24</v>
      </c>
      <c r="L25" s="86">
        <v>24</v>
      </c>
      <c r="M25" s="83">
        <v>24</v>
      </c>
    </row>
    <row r="26" spans="1:13" x14ac:dyDescent="0.35">
      <c r="A26" s="79" t="s">
        <v>1420</v>
      </c>
      <c r="B26" s="80" t="s">
        <v>1425</v>
      </c>
      <c r="C26" s="81" t="s">
        <v>1391</v>
      </c>
      <c r="D26" s="82" t="s">
        <v>1129</v>
      </c>
      <c r="E26" s="83" t="s">
        <v>1430</v>
      </c>
      <c r="F26" s="82" t="s">
        <v>1395</v>
      </c>
      <c r="G26" s="84" t="s">
        <v>1396</v>
      </c>
      <c r="H26" s="85">
        <v>8760</v>
      </c>
      <c r="I26" s="86">
        <f>H26</f>
        <v>8760</v>
      </c>
      <c r="J26" s="83">
        <v>8760</v>
      </c>
      <c r="K26" s="85">
        <v>24</v>
      </c>
      <c r="L26" s="86">
        <v>24</v>
      </c>
      <c r="M26" s="83">
        <v>24</v>
      </c>
    </row>
    <row r="27" spans="1:13" x14ac:dyDescent="0.35">
      <c r="A27" s="79" t="s">
        <v>1421</v>
      </c>
      <c r="B27" s="80" t="s">
        <v>1426</v>
      </c>
      <c r="C27" s="81" t="s">
        <v>1391</v>
      </c>
      <c r="D27" s="82" t="s">
        <v>1129</v>
      </c>
      <c r="E27" s="83" t="s">
        <v>1431</v>
      </c>
      <c r="F27" s="82" t="s">
        <v>1395</v>
      </c>
      <c r="G27" s="84" t="s">
        <v>1396</v>
      </c>
      <c r="H27" s="85">
        <v>8760</v>
      </c>
      <c r="I27" s="86">
        <f t="shared" ref="I27:I31" si="0">H27</f>
        <v>8760</v>
      </c>
      <c r="J27" s="83">
        <v>8760</v>
      </c>
      <c r="K27" s="85">
        <v>24</v>
      </c>
      <c r="L27" s="86">
        <v>24</v>
      </c>
      <c r="M27" s="83">
        <v>24</v>
      </c>
    </row>
    <row r="28" spans="1:13" x14ac:dyDescent="0.35">
      <c r="A28" s="79" t="s">
        <v>1422</v>
      </c>
      <c r="B28" s="80" t="s">
        <v>1427</v>
      </c>
      <c r="C28" s="81" t="s">
        <v>1391</v>
      </c>
      <c r="D28" s="82" t="s">
        <v>1129</v>
      </c>
      <c r="E28" s="83" t="s">
        <v>1432</v>
      </c>
      <c r="F28" s="82" t="s">
        <v>1395</v>
      </c>
      <c r="G28" s="84" t="s">
        <v>1396</v>
      </c>
      <c r="H28" s="85">
        <v>8760</v>
      </c>
      <c r="I28" s="86">
        <f t="shared" si="0"/>
        <v>8760</v>
      </c>
      <c r="J28" s="83">
        <v>8760</v>
      </c>
      <c r="K28" s="85">
        <v>24</v>
      </c>
      <c r="L28" s="86">
        <v>24</v>
      </c>
      <c r="M28" s="83">
        <v>24</v>
      </c>
    </row>
    <row r="29" spans="1:13" x14ac:dyDescent="0.35">
      <c r="A29" s="79"/>
      <c r="B29" s="80"/>
      <c r="C29" s="81"/>
      <c r="D29" s="82"/>
      <c r="E29" s="83"/>
      <c r="F29" s="82"/>
      <c r="G29" s="84"/>
      <c r="H29" s="85"/>
      <c r="I29" s="86"/>
      <c r="J29" s="83"/>
      <c r="K29" s="85"/>
      <c r="L29" s="86"/>
      <c r="M29" s="83"/>
    </row>
    <row r="30" spans="1:13" x14ac:dyDescent="0.35">
      <c r="A30" s="79"/>
      <c r="B30" s="80"/>
      <c r="C30" s="81"/>
      <c r="D30" s="82"/>
      <c r="E30" s="83"/>
      <c r="F30" s="82"/>
      <c r="G30" s="84"/>
      <c r="H30" s="85"/>
      <c r="I30" s="86"/>
      <c r="J30" s="83"/>
      <c r="K30" s="85"/>
      <c r="L30" s="86"/>
      <c r="M30" s="83"/>
    </row>
    <row r="31" spans="1:13" x14ac:dyDescent="0.35">
      <c r="A31" s="79" t="s">
        <v>1423</v>
      </c>
      <c r="B31" s="80" t="s">
        <v>1428</v>
      </c>
      <c r="C31" s="81" t="s">
        <v>1391</v>
      </c>
      <c r="D31" s="82" t="s">
        <v>1129</v>
      </c>
      <c r="E31" s="83" t="s">
        <v>1433</v>
      </c>
      <c r="F31" s="82" t="s">
        <v>1395</v>
      </c>
      <c r="G31" s="84" t="s">
        <v>1396</v>
      </c>
      <c r="H31" s="85">
        <v>8760</v>
      </c>
      <c r="I31" s="86">
        <f t="shared" si="0"/>
        <v>8760</v>
      </c>
      <c r="J31" s="83">
        <v>8760</v>
      </c>
      <c r="K31" s="85">
        <v>24</v>
      </c>
      <c r="L31" s="86">
        <v>24</v>
      </c>
      <c r="M31" s="83">
        <v>24</v>
      </c>
    </row>
    <row r="32" spans="1:13" x14ac:dyDescent="0.35">
      <c r="A32" s="79" t="s">
        <v>1434</v>
      </c>
      <c r="B32" s="80" t="s">
        <v>1437</v>
      </c>
      <c r="C32" s="81" t="s">
        <v>1391</v>
      </c>
      <c r="D32" s="82" t="s">
        <v>1129</v>
      </c>
      <c r="E32" s="83" t="s">
        <v>1439</v>
      </c>
      <c r="F32" s="82" t="s">
        <v>1395</v>
      </c>
      <c r="G32" s="84" t="s">
        <v>1396</v>
      </c>
      <c r="H32" s="85">
        <v>8760</v>
      </c>
      <c r="I32" s="86">
        <f t="shared" ref="I32:I33" si="1">H32</f>
        <v>8760</v>
      </c>
      <c r="J32" s="83">
        <v>8760</v>
      </c>
      <c r="K32" s="85">
        <v>24</v>
      </c>
      <c r="L32" s="86">
        <v>24</v>
      </c>
      <c r="M32" s="83">
        <v>24</v>
      </c>
    </row>
    <row r="33" spans="1:13" x14ac:dyDescent="0.35">
      <c r="A33" s="79" t="s">
        <v>1435</v>
      </c>
      <c r="B33" s="80" t="s">
        <v>1438</v>
      </c>
      <c r="C33" s="81" t="s">
        <v>1391</v>
      </c>
      <c r="D33" s="82" t="s">
        <v>1129</v>
      </c>
      <c r="E33" s="83" t="s">
        <v>1440</v>
      </c>
      <c r="F33" s="82" t="s">
        <v>1395</v>
      </c>
      <c r="G33" s="84" t="s">
        <v>1396</v>
      </c>
      <c r="H33" s="85">
        <v>8760</v>
      </c>
      <c r="I33" s="86">
        <f t="shared" si="1"/>
        <v>8760</v>
      </c>
      <c r="J33" s="83">
        <v>8760</v>
      </c>
      <c r="K33" s="85">
        <v>24</v>
      </c>
      <c r="L33" s="86">
        <v>24</v>
      </c>
      <c r="M33" s="83">
        <v>24</v>
      </c>
    </row>
    <row r="34" spans="1:13" x14ac:dyDescent="0.35">
      <c r="A34" s="79" t="s">
        <v>1477</v>
      </c>
      <c r="B34" s="80" t="s">
        <v>1476</v>
      </c>
      <c r="C34" s="81" t="s">
        <v>1456</v>
      </c>
      <c r="D34" s="82" t="s">
        <v>1363</v>
      </c>
      <c r="E34" s="83" t="s">
        <v>1436</v>
      </c>
      <c r="F34" s="82" t="s">
        <v>1395</v>
      </c>
      <c r="G34" s="84" t="s">
        <v>1396</v>
      </c>
      <c r="H34" s="85">
        <v>8760</v>
      </c>
      <c r="I34" s="86">
        <v>8760</v>
      </c>
      <c r="J34" s="83">
        <v>8760</v>
      </c>
      <c r="K34" s="85">
        <v>24</v>
      </c>
      <c r="L34" s="86">
        <v>24</v>
      </c>
      <c r="M34" s="83">
        <v>24</v>
      </c>
    </row>
    <row r="35" spans="1:13" x14ac:dyDescent="0.35">
      <c r="A35" s="79" t="s">
        <v>1473</v>
      </c>
      <c r="B35" s="80" t="s">
        <v>1475</v>
      </c>
      <c r="C35" s="81" t="s">
        <v>1456</v>
      </c>
      <c r="D35" s="82" t="s">
        <v>1363</v>
      </c>
      <c r="E35" s="83" t="s">
        <v>1480</v>
      </c>
      <c r="F35" s="82" t="s">
        <v>1395</v>
      </c>
      <c r="G35" s="84" t="s">
        <v>1396</v>
      </c>
      <c r="H35" s="85">
        <v>8760</v>
      </c>
      <c r="I35" s="86">
        <v>8760</v>
      </c>
      <c r="J35" s="83">
        <v>8760</v>
      </c>
      <c r="K35" s="85">
        <v>24</v>
      </c>
      <c r="L35" s="86">
        <v>24</v>
      </c>
      <c r="M35" s="83">
        <v>24</v>
      </c>
    </row>
    <row r="36" spans="1:13" x14ac:dyDescent="0.35">
      <c r="A36" s="79" t="s">
        <v>1472</v>
      </c>
      <c r="B36" s="80" t="s">
        <v>1474</v>
      </c>
      <c r="C36" s="81" t="s">
        <v>1456</v>
      </c>
      <c r="D36" s="82" t="s">
        <v>1363</v>
      </c>
      <c r="E36" s="83" t="s">
        <v>1472</v>
      </c>
      <c r="F36" s="82" t="s">
        <v>1395</v>
      </c>
      <c r="G36" s="84" t="s">
        <v>1396</v>
      </c>
      <c r="H36" s="85">
        <v>8760</v>
      </c>
      <c r="I36" s="86">
        <v>8760</v>
      </c>
      <c r="J36" s="83">
        <v>8760</v>
      </c>
      <c r="K36" s="85">
        <v>24</v>
      </c>
      <c r="L36" s="86">
        <v>24</v>
      </c>
      <c r="M36" s="83">
        <v>24</v>
      </c>
    </row>
    <row r="37" spans="1:13" x14ac:dyDescent="0.35">
      <c r="A37" s="79" t="s">
        <v>1478</v>
      </c>
      <c r="B37" s="80" t="s">
        <v>1479</v>
      </c>
      <c r="C37" s="81" t="s">
        <v>1456</v>
      </c>
      <c r="D37" s="82" t="s">
        <v>1363</v>
      </c>
      <c r="E37" s="83" t="s">
        <v>1481</v>
      </c>
      <c r="F37" s="82" t="s">
        <v>1395</v>
      </c>
      <c r="G37" s="84" t="s">
        <v>1396</v>
      </c>
      <c r="H37" s="85">
        <v>8760</v>
      </c>
      <c r="I37" s="86">
        <v>8760</v>
      </c>
      <c r="J37" s="83">
        <v>8760</v>
      </c>
      <c r="K37" s="85">
        <v>24</v>
      </c>
      <c r="L37" s="86">
        <v>24</v>
      </c>
      <c r="M37" s="83">
        <v>24</v>
      </c>
    </row>
    <row r="38" spans="1:13" x14ac:dyDescent="0.35">
      <c r="A38" s="79"/>
      <c r="B38" s="80"/>
      <c r="C38" s="81"/>
      <c r="D38" s="82"/>
      <c r="E38" s="83"/>
      <c r="F38" s="82"/>
      <c r="G38" s="84"/>
      <c r="H38" s="85"/>
      <c r="I38" s="86"/>
      <c r="J38" s="83"/>
      <c r="K38" s="85"/>
      <c r="L38" s="86"/>
      <c r="M38" s="83"/>
    </row>
    <row r="39" spans="1:13" x14ac:dyDescent="0.35">
      <c r="A39" s="79"/>
      <c r="B39" s="80"/>
      <c r="C39" s="81"/>
      <c r="D39" s="82"/>
      <c r="E39" s="83"/>
      <c r="F39" s="82"/>
      <c r="G39" s="84"/>
      <c r="H39" s="85"/>
      <c r="I39" s="86"/>
      <c r="J39" s="83"/>
      <c r="K39" s="85"/>
      <c r="L39" s="86"/>
      <c r="M39" s="83"/>
    </row>
    <row r="40" spans="1:13" x14ac:dyDescent="0.35">
      <c r="A40" s="79"/>
      <c r="B40" s="80"/>
      <c r="C40" s="81"/>
      <c r="D40" s="82"/>
      <c r="E40" s="83"/>
      <c r="F40" s="82"/>
      <c r="G40" s="84"/>
      <c r="H40" s="85"/>
      <c r="I40" s="86"/>
      <c r="J40" s="83"/>
      <c r="K40" s="85"/>
      <c r="L40" s="86"/>
      <c r="M40" s="83"/>
    </row>
    <row r="41" spans="1:13" x14ac:dyDescent="0.35">
      <c r="A41" s="79"/>
      <c r="B41" s="80"/>
      <c r="C41" s="81"/>
      <c r="D41" s="82"/>
      <c r="E41" s="83"/>
      <c r="F41" s="82"/>
      <c r="G41" s="84"/>
      <c r="H41" s="85"/>
      <c r="I41" s="86"/>
      <c r="J41" s="83"/>
      <c r="K41" s="85"/>
      <c r="L41" s="86"/>
      <c r="M41" s="83"/>
    </row>
    <row r="42" spans="1:13" x14ac:dyDescent="0.35">
      <c r="A42" s="79"/>
      <c r="B42" s="80"/>
      <c r="C42" s="81"/>
      <c r="D42" s="82"/>
      <c r="E42" s="83"/>
      <c r="F42" s="82"/>
      <c r="G42" s="84"/>
      <c r="H42" s="85"/>
      <c r="I42" s="86"/>
      <c r="J42" s="83"/>
      <c r="K42" s="85"/>
      <c r="L42" s="86"/>
      <c r="M42" s="83"/>
    </row>
    <row r="43" spans="1:13" x14ac:dyDescent="0.35">
      <c r="A43" s="79"/>
      <c r="B43" s="80"/>
      <c r="C43" s="81"/>
      <c r="D43" s="82"/>
      <c r="E43" s="83"/>
      <c r="F43" s="82"/>
      <c r="G43" s="84"/>
      <c r="H43" s="85"/>
      <c r="I43" s="86"/>
      <c r="J43" s="83"/>
      <c r="K43" s="85"/>
      <c r="L43" s="86"/>
      <c r="M43" s="83"/>
    </row>
    <row r="44" spans="1:13" x14ac:dyDescent="0.35">
      <c r="A44" s="79"/>
      <c r="B44" s="80"/>
      <c r="C44" s="81"/>
      <c r="D44" s="82"/>
      <c r="E44" s="83"/>
      <c r="F44" s="82"/>
      <c r="G44" s="84"/>
      <c r="H44" s="85"/>
      <c r="I44" s="86"/>
      <c r="J44" s="83"/>
      <c r="K44" s="85"/>
      <c r="L44" s="86"/>
      <c r="M44" s="83"/>
    </row>
    <row r="45" spans="1:13" x14ac:dyDescent="0.35">
      <c r="A45" s="79"/>
      <c r="B45" s="80"/>
      <c r="C45" s="81"/>
      <c r="D45" s="82"/>
      <c r="E45" s="83"/>
      <c r="F45" s="82"/>
      <c r="G45" s="84"/>
      <c r="H45" s="85"/>
      <c r="I45" s="86"/>
      <c r="J45" s="83"/>
      <c r="K45" s="85"/>
      <c r="L45" s="86"/>
      <c r="M45" s="83"/>
    </row>
    <row r="46" spans="1:13" x14ac:dyDescent="0.35">
      <c r="A46" s="79"/>
      <c r="B46" s="80"/>
      <c r="C46" s="81"/>
      <c r="D46" s="82"/>
      <c r="E46" s="83"/>
      <c r="F46" s="82"/>
      <c r="G46" s="84"/>
      <c r="H46" s="85"/>
      <c r="I46" s="86"/>
      <c r="J46" s="83"/>
      <c r="K46" s="85"/>
      <c r="L46" s="86"/>
      <c r="M46" s="83"/>
    </row>
    <row r="47" spans="1:13" x14ac:dyDescent="0.35">
      <c r="A47" s="79"/>
      <c r="B47" s="80"/>
      <c r="C47" s="81"/>
      <c r="D47" s="82"/>
      <c r="E47" s="83"/>
      <c r="F47" s="82"/>
      <c r="G47" s="84"/>
      <c r="H47" s="85"/>
      <c r="I47" s="86"/>
      <c r="J47" s="83"/>
      <c r="K47" s="85"/>
      <c r="L47" s="86"/>
      <c r="M47" s="83"/>
    </row>
    <row r="48" spans="1:13" x14ac:dyDescent="0.35">
      <c r="A48" s="79"/>
      <c r="B48" s="80"/>
      <c r="C48" s="81"/>
      <c r="D48" s="82"/>
      <c r="E48" s="83"/>
      <c r="F48" s="82"/>
      <c r="G48" s="84"/>
      <c r="H48" s="85"/>
      <c r="I48" s="86"/>
      <c r="J48" s="83"/>
      <c r="K48" s="85"/>
      <c r="L48" s="86"/>
      <c r="M48" s="83"/>
    </row>
    <row r="49" spans="1:13" x14ac:dyDescent="0.35">
      <c r="A49" s="79"/>
      <c r="B49" s="80"/>
      <c r="C49" s="81"/>
      <c r="D49" s="82"/>
      <c r="E49" s="83"/>
      <c r="F49" s="82"/>
      <c r="G49" s="84"/>
      <c r="H49" s="85"/>
      <c r="I49" s="86"/>
      <c r="J49" s="83"/>
      <c r="K49" s="85"/>
      <c r="L49" s="86"/>
      <c r="M49" s="83"/>
    </row>
    <row r="50" spans="1:13" x14ac:dyDescent="0.35">
      <c r="A50" s="79"/>
      <c r="B50" s="80"/>
      <c r="C50" s="81"/>
      <c r="D50" s="82"/>
      <c r="E50" s="83"/>
      <c r="F50" s="82"/>
      <c r="G50" s="84"/>
      <c r="H50" s="85"/>
      <c r="I50" s="86"/>
      <c r="J50" s="83"/>
      <c r="K50" s="85"/>
      <c r="L50" s="86"/>
      <c r="M50" s="83"/>
    </row>
    <row r="51" spans="1:13" x14ac:dyDescent="0.35">
      <c r="A51" s="79"/>
      <c r="B51" s="80"/>
      <c r="C51" s="81"/>
      <c r="D51" s="82"/>
      <c r="E51" s="83"/>
      <c r="F51" s="82"/>
      <c r="G51" s="84"/>
      <c r="H51" s="85"/>
      <c r="I51" s="86"/>
      <c r="J51" s="83"/>
      <c r="K51" s="85"/>
      <c r="L51" s="86"/>
      <c r="M51" s="83"/>
    </row>
    <row r="52" spans="1:13" x14ac:dyDescent="0.35">
      <c r="A52" s="79"/>
      <c r="B52" s="80"/>
      <c r="C52" s="81"/>
      <c r="D52" s="82"/>
      <c r="E52" s="83"/>
      <c r="F52" s="82"/>
      <c r="G52" s="84"/>
      <c r="H52" s="85"/>
      <c r="I52" s="86"/>
      <c r="J52" s="83"/>
      <c r="K52" s="85"/>
      <c r="L52" s="86"/>
      <c r="M52" s="83"/>
    </row>
    <row r="53" spans="1:13" x14ac:dyDescent="0.35">
      <c r="A53" s="79"/>
      <c r="B53" s="80"/>
      <c r="C53" s="81"/>
      <c r="D53" s="82"/>
      <c r="E53" s="83"/>
      <c r="F53" s="82"/>
      <c r="G53" s="84"/>
      <c r="H53" s="85"/>
      <c r="I53" s="86"/>
      <c r="J53" s="83"/>
      <c r="K53" s="85"/>
      <c r="L53" s="86"/>
      <c r="M53" s="83"/>
    </row>
    <row r="54" spans="1:13" x14ac:dyDescent="0.35">
      <c r="A54" s="79"/>
      <c r="B54" s="80"/>
      <c r="C54" s="81"/>
      <c r="D54" s="82"/>
      <c r="E54" s="83"/>
      <c r="F54" s="82"/>
      <c r="G54" s="84"/>
      <c r="H54" s="85"/>
      <c r="I54" s="86"/>
      <c r="J54" s="83"/>
      <c r="K54" s="85"/>
      <c r="L54" s="86"/>
      <c r="M54" s="83"/>
    </row>
    <row r="55" spans="1:13" x14ac:dyDescent="0.35">
      <c r="A55" s="79"/>
      <c r="B55" s="80"/>
      <c r="C55" s="81"/>
      <c r="D55" s="82"/>
      <c r="E55" s="83"/>
      <c r="F55" s="82"/>
      <c r="G55" s="84"/>
      <c r="H55" s="85"/>
      <c r="I55" s="86"/>
      <c r="J55" s="83"/>
      <c r="K55" s="85"/>
      <c r="L55" s="86"/>
      <c r="M55" s="83"/>
    </row>
    <row r="56" spans="1:13" x14ac:dyDescent="0.35">
      <c r="A56" s="79"/>
      <c r="B56" s="80"/>
      <c r="C56" s="81"/>
      <c r="D56" s="82"/>
      <c r="E56" s="83"/>
      <c r="F56" s="82"/>
      <c r="G56" s="84"/>
      <c r="H56" s="85"/>
      <c r="I56" s="86"/>
      <c r="J56" s="83"/>
      <c r="K56" s="85"/>
      <c r="L56" s="86"/>
      <c r="M56" s="83"/>
    </row>
    <row r="57" spans="1:13" x14ac:dyDescent="0.35">
      <c r="A57" s="79"/>
      <c r="B57" s="80"/>
      <c r="C57" s="81"/>
      <c r="D57" s="82"/>
      <c r="E57" s="83"/>
      <c r="F57" s="82"/>
      <c r="G57" s="84"/>
      <c r="H57" s="85"/>
      <c r="I57" s="86"/>
      <c r="J57" s="83"/>
      <c r="K57" s="85"/>
      <c r="L57" s="86"/>
      <c r="M57" s="83"/>
    </row>
    <row r="58" spans="1:13" x14ac:dyDescent="0.35">
      <c r="A58" s="79"/>
      <c r="B58" s="80"/>
      <c r="C58" s="81"/>
      <c r="D58" s="82"/>
      <c r="E58" s="83"/>
      <c r="F58" s="82"/>
      <c r="G58" s="84"/>
      <c r="H58" s="85"/>
      <c r="I58" s="86"/>
      <c r="J58" s="83"/>
      <c r="K58" s="85"/>
      <c r="L58" s="86"/>
      <c r="M58" s="83"/>
    </row>
    <row r="59" spans="1:13" x14ac:dyDescent="0.35">
      <c r="A59" s="79"/>
      <c r="B59" s="80"/>
      <c r="C59" s="81"/>
      <c r="D59" s="82"/>
      <c r="E59" s="83"/>
      <c r="F59" s="82"/>
      <c r="G59" s="84"/>
      <c r="H59" s="85"/>
      <c r="I59" s="86"/>
      <c r="J59" s="83"/>
      <c r="K59" s="85"/>
      <c r="L59" s="86"/>
      <c r="M59" s="83"/>
    </row>
    <row r="60" spans="1:13" x14ac:dyDescent="0.35">
      <c r="A60" s="79"/>
      <c r="B60" s="80"/>
      <c r="C60" s="81"/>
      <c r="D60" s="82"/>
      <c r="E60" s="83"/>
      <c r="F60" s="82"/>
      <c r="G60" s="84"/>
      <c r="H60" s="85"/>
      <c r="I60" s="86"/>
      <c r="J60" s="83"/>
      <c r="K60" s="85"/>
      <c r="L60" s="86"/>
      <c r="M60" s="83"/>
    </row>
    <row r="61" spans="1:13" x14ac:dyDescent="0.35">
      <c r="A61" s="79"/>
      <c r="B61" s="80"/>
      <c r="C61" s="81"/>
      <c r="D61" s="82"/>
      <c r="E61" s="83"/>
      <c r="F61" s="82"/>
      <c r="G61" s="84"/>
      <c r="H61" s="85"/>
      <c r="I61" s="86"/>
      <c r="J61" s="83"/>
      <c r="K61" s="85"/>
      <c r="L61" s="86"/>
      <c r="M61" s="83"/>
    </row>
    <row r="62" spans="1:13" x14ac:dyDescent="0.35">
      <c r="A62" s="79"/>
      <c r="B62" s="80"/>
      <c r="C62" s="81"/>
      <c r="D62" s="82"/>
      <c r="E62" s="83"/>
      <c r="F62" s="82"/>
      <c r="G62" s="84"/>
      <c r="H62" s="85"/>
      <c r="I62" s="86"/>
      <c r="J62" s="83"/>
      <c r="K62" s="85"/>
      <c r="L62" s="86"/>
      <c r="M62" s="83"/>
    </row>
    <row r="63" spans="1:13" x14ac:dyDescent="0.35">
      <c r="A63" s="79"/>
      <c r="B63" s="80"/>
      <c r="C63" s="81"/>
      <c r="D63" s="82"/>
      <c r="E63" s="83"/>
      <c r="F63" s="82"/>
      <c r="G63" s="84"/>
      <c r="H63" s="85"/>
      <c r="I63" s="86"/>
      <c r="J63" s="83"/>
      <c r="K63" s="85"/>
      <c r="L63" s="86"/>
      <c r="M63" s="83"/>
    </row>
    <row r="64" spans="1:13" x14ac:dyDescent="0.35">
      <c r="A64" s="79"/>
      <c r="B64" s="80"/>
      <c r="C64" s="81"/>
      <c r="D64" s="82"/>
      <c r="E64" s="83"/>
      <c r="F64" s="82"/>
      <c r="G64" s="84"/>
      <c r="H64" s="85"/>
      <c r="I64" s="86"/>
      <c r="J64" s="83"/>
      <c r="K64" s="85"/>
      <c r="L64" s="86"/>
      <c r="M64" s="83"/>
    </row>
    <row r="65" spans="1:13" x14ac:dyDescent="0.35">
      <c r="A65" s="79"/>
      <c r="B65" s="80"/>
      <c r="C65" s="81"/>
      <c r="D65" s="82"/>
      <c r="E65" s="83"/>
      <c r="F65" s="82"/>
      <c r="G65" s="84"/>
      <c r="H65" s="85"/>
      <c r="I65" s="86"/>
      <c r="J65" s="83"/>
      <c r="K65" s="85"/>
      <c r="L65" s="86"/>
      <c r="M65" s="83"/>
    </row>
    <row r="66" spans="1:13" x14ac:dyDescent="0.35">
      <c r="A66" s="79"/>
      <c r="B66" s="80"/>
      <c r="C66" s="81"/>
      <c r="D66" s="82"/>
      <c r="E66" s="83"/>
      <c r="F66" s="82"/>
      <c r="G66" s="84"/>
      <c r="H66" s="85"/>
      <c r="I66" s="86"/>
      <c r="J66" s="83"/>
      <c r="K66" s="85"/>
      <c r="L66" s="86"/>
      <c r="M66" s="83"/>
    </row>
    <row r="67" spans="1:13" x14ac:dyDescent="0.35">
      <c r="A67" s="79"/>
      <c r="B67" s="80"/>
      <c r="C67" s="81"/>
      <c r="D67" s="82"/>
      <c r="E67" s="83"/>
      <c r="F67" s="82"/>
      <c r="G67" s="84"/>
      <c r="H67" s="85"/>
      <c r="I67" s="86"/>
      <c r="J67" s="83"/>
      <c r="K67" s="85"/>
      <c r="L67" s="86"/>
      <c r="M67" s="83"/>
    </row>
    <row r="68" spans="1:13" x14ac:dyDescent="0.35">
      <c r="A68" s="79"/>
      <c r="B68" s="80"/>
      <c r="C68" s="81"/>
      <c r="D68" s="82"/>
      <c r="E68" s="83"/>
      <c r="F68" s="82"/>
      <c r="G68" s="84"/>
      <c r="H68" s="85"/>
      <c r="I68" s="86"/>
      <c r="J68" s="83"/>
      <c r="K68" s="85"/>
      <c r="L68" s="86"/>
      <c r="M68" s="83"/>
    </row>
    <row r="69" spans="1:13" x14ac:dyDescent="0.35">
      <c r="A69" s="79"/>
      <c r="B69" s="80"/>
      <c r="C69" s="81"/>
      <c r="D69" s="82"/>
      <c r="E69" s="83"/>
      <c r="F69" s="82"/>
      <c r="G69" s="84"/>
      <c r="H69" s="85"/>
      <c r="I69" s="86"/>
      <c r="J69" s="83"/>
      <c r="K69" s="85"/>
      <c r="L69" s="86"/>
      <c r="M69" s="83"/>
    </row>
    <row r="70" spans="1:13" x14ac:dyDescent="0.35">
      <c r="A70" s="79"/>
      <c r="B70" s="80"/>
      <c r="C70" s="81"/>
      <c r="D70" s="82"/>
      <c r="E70" s="83"/>
      <c r="F70" s="82"/>
      <c r="G70" s="84"/>
      <c r="H70" s="85"/>
      <c r="I70" s="86"/>
      <c r="J70" s="83"/>
      <c r="K70" s="85"/>
      <c r="L70" s="86"/>
      <c r="M70" s="83"/>
    </row>
    <row r="71" spans="1:13" x14ac:dyDescent="0.35">
      <c r="A71" s="79"/>
      <c r="B71" s="80"/>
      <c r="C71" s="81"/>
      <c r="D71" s="82"/>
      <c r="E71" s="83"/>
      <c r="F71" s="82"/>
      <c r="G71" s="84"/>
      <c r="H71" s="85"/>
      <c r="I71" s="86"/>
      <c r="J71" s="83"/>
      <c r="K71" s="85"/>
      <c r="L71" s="86"/>
      <c r="M71" s="83"/>
    </row>
    <row r="72" spans="1:13" x14ac:dyDescent="0.35">
      <c r="A72" s="79"/>
      <c r="B72" s="80"/>
      <c r="C72" s="81"/>
      <c r="D72" s="82"/>
      <c r="E72" s="83"/>
      <c r="F72" s="82"/>
      <c r="G72" s="84"/>
      <c r="H72" s="85"/>
      <c r="I72" s="86"/>
      <c r="J72" s="83"/>
      <c r="K72" s="85"/>
      <c r="L72" s="86"/>
      <c r="M72" s="83"/>
    </row>
    <row r="73" spans="1:13" x14ac:dyDescent="0.35">
      <c r="A73" s="79"/>
      <c r="B73" s="80"/>
      <c r="C73" s="81"/>
      <c r="D73" s="82"/>
      <c r="E73" s="83"/>
      <c r="F73" s="82"/>
      <c r="G73" s="84"/>
      <c r="H73" s="85"/>
      <c r="I73" s="86"/>
      <c r="J73" s="83"/>
      <c r="K73" s="85"/>
      <c r="L73" s="86"/>
      <c r="M73" s="83"/>
    </row>
    <row r="74" spans="1:13" x14ac:dyDescent="0.35">
      <c r="A74" s="79"/>
      <c r="B74" s="80"/>
      <c r="C74" s="81"/>
      <c r="D74" s="82"/>
      <c r="E74" s="83"/>
      <c r="F74" s="82"/>
      <c r="G74" s="84"/>
      <c r="H74" s="85"/>
      <c r="I74" s="86"/>
      <c r="J74" s="83"/>
      <c r="K74" s="85"/>
      <c r="L74" s="86"/>
      <c r="M74" s="83"/>
    </row>
    <row r="75" spans="1:13" x14ac:dyDescent="0.35">
      <c r="A75" s="79"/>
      <c r="B75" s="80"/>
      <c r="C75" s="81"/>
      <c r="D75" s="82"/>
      <c r="E75" s="83"/>
      <c r="F75" s="82"/>
      <c r="G75" s="84"/>
      <c r="H75" s="85"/>
      <c r="I75" s="86"/>
      <c r="J75" s="83"/>
      <c r="K75" s="85"/>
      <c r="L75" s="86"/>
      <c r="M75" s="83"/>
    </row>
    <row r="76" spans="1:13" x14ac:dyDescent="0.35">
      <c r="A76" s="79"/>
      <c r="B76" s="80"/>
      <c r="C76" s="81"/>
      <c r="D76" s="82"/>
      <c r="E76" s="83"/>
      <c r="F76" s="82"/>
      <c r="G76" s="84"/>
      <c r="H76" s="85"/>
      <c r="I76" s="86"/>
      <c r="J76" s="83"/>
      <c r="K76" s="85"/>
      <c r="L76" s="86"/>
      <c r="M76" s="83"/>
    </row>
    <row r="77" spans="1:13" x14ac:dyDescent="0.35">
      <c r="A77" s="79"/>
      <c r="B77" s="80"/>
      <c r="C77" s="81"/>
      <c r="D77" s="82"/>
      <c r="E77" s="83"/>
      <c r="F77" s="82"/>
      <c r="G77" s="84"/>
      <c r="H77" s="85"/>
      <c r="I77" s="86"/>
      <c r="J77" s="83"/>
      <c r="K77" s="85"/>
      <c r="L77" s="86"/>
      <c r="M77" s="83"/>
    </row>
    <row r="78" spans="1:13" x14ac:dyDescent="0.35">
      <c r="A78" s="79"/>
      <c r="B78" s="80"/>
      <c r="C78" s="81"/>
      <c r="D78" s="82"/>
      <c r="E78" s="83"/>
      <c r="F78" s="82"/>
      <c r="G78" s="84"/>
      <c r="H78" s="85"/>
      <c r="I78" s="86"/>
      <c r="J78" s="83"/>
      <c r="K78" s="85"/>
      <c r="L78" s="86"/>
      <c r="M78" s="83"/>
    </row>
    <row r="79" spans="1:13" x14ac:dyDescent="0.35">
      <c r="A79" s="79"/>
      <c r="B79" s="80"/>
      <c r="C79" s="81"/>
      <c r="D79" s="82"/>
      <c r="E79" s="83"/>
      <c r="F79" s="82"/>
      <c r="G79" s="84"/>
      <c r="H79" s="85"/>
      <c r="I79" s="86"/>
      <c r="J79" s="83"/>
      <c r="K79" s="85"/>
      <c r="L79" s="86"/>
      <c r="M79" s="83"/>
    </row>
    <row r="80" spans="1:13" x14ac:dyDescent="0.35">
      <c r="A80" s="79"/>
      <c r="B80" s="80"/>
      <c r="C80" s="81"/>
      <c r="D80" s="82"/>
      <c r="E80" s="83"/>
      <c r="F80" s="82"/>
      <c r="G80" s="84"/>
      <c r="H80" s="85"/>
      <c r="I80" s="86"/>
      <c r="J80" s="83"/>
      <c r="K80" s="85"/>
      <c r="L80" s="86"/>
      <c r="M80" s="83"/>
    </row>
    <row r="81" spans="1:13" x14ac:dyDescent="0.35">
      <c r="A81" s="79"/>
      <c r="B81" s="80"/>
      <c r="C81" s="81"/>
      <c r="D81" s="82"/>
      <c r="E81" s="83"/>
      <c r="F81" s="82"/>
      <c r="G81" s="84"/>
      <c r="H81" s="85"/>
      <c r="I81" s="86"/>
      <c r="J81" s="83"/>
      <c r="K81" s="85"/>
      <c r="L81" s="86"/>
      <c r="M81" s="83"/>
    </row>
    <row r="82" spans="1:13" x14ac:dyDescent="0.35">
      <c r="A82" s="79"/>
      <c r="B82" s="80"/>
      <c r="C82" s="81"/>
      <c r="D82" s="82"/>
      <c r="E82" s="83"/>
      <c r="F82" s="82"/>
      <c r="G82" s="84"/>
      <c r="H82" s="85"/>
      <c r="I82" s="86"/>
      <c r="J82" s="83"/>
      <c r="K82" s="85"/>
      <c r="L82" s="86"/>
      <c r="M82" s="83"/>
    </row>
    <row r="83" spans="1:13" x14ac:dyDescent="0.35">
      <c r="A83" s="79"/>
      <c r="B83" s="80"/>
      <c r="C83" s="81"/>
      <c r="D83" s="82"/>
      <c r="E83" s="83"/>
      <c r="F83" s="82"/>
      <c r="G83" s="84"/>
      <c r="H83" s="85"/>
      <c r="I83" s="86"/>
      <c r="J83" s="83"/>
      <c r="K83" s="85"/>
      <c r="L83" s="86"/>
      <c r="M83" s="83"/>
    </row>
    <row r="84" spans="1:13" x14ac:dyDescent="0.35">
      <c r="A84" s="79"/>
      <c r="B84" s="80"/>
      <c r="C84" s="81"/>
      <c r="D84" s="82"/>
      <c r="E84" s="83"/>
      <c r="F84" s="82"/>
      <c r="G84" s="84"/>
      <c r="H84" s="85"/>
      <c r="I84" s="86"/>
      <c r="J84" s="83"/>
      <c r="K84" s="85"/>
      <c r="L84" s="86"/>
      <c r="M84" s="83"/>
    </row>
    <row r="85" spans="1:13" x14ac:dyDescent="0.35">
      <c r="A85" s="79"/>
      <c r="B85" s="80"/>
      <c r="C85" s="81"/>
      <c r="D85" s="82"/>
      <c r="E85" s="83"/>
      <c r="F85" s="82"/>
      <c r="G85" s="84"/>
      <c r="H85" s="85"/>
      <c r="I85" s="86"/>
      <c r="J85" s="83"/>
      <c r="K85" s="85"/>
      <c r="L85" s="86"/>
      <c r="M85" s="83"/>
    </row>
    <row r="86" spans="1:13" x14ac:dyDescent="0.35">
      <c r="A86" s="79"/>
      <c r="B86" s="80"/>
      <c r="C86" s="81"/>
      <c r="D86" s="82"/>
      <c r="E86" s="83"/>
      <c r="F86" s="82"/>
      <c r="G86" s="84"/>
      <c r="H86" s="85"/>
      <c r="I86" s="86"/>
      <c r="J86" s="83"/>
      <c r="K86" s="85"/>
      <c r="L86" s="86"/>
      <c r="M86" s="83"/>
    </row>
    <row r="87" spans="1:13" x14ac:dyDescent="0.35">
      <c r="A87" s="79"/>
      <c r="B87" s="80"/>
      <c r="C87" s="81"/>
      <c r="D87" s="82"/>
      <c r="E87" s="83"/>
      <c r="F87" s="82"/>
      <c r="G87" s="84"/>
      <c r="H87" s="85"/>
      <c r="I87" s="86"/>
      <c r="J87" s="83"/>
      <c r="K87" s="85"/>
      <c r="L87" s="86"/>
      <c r="M87" s="83"/>
    </row>
    <row r="88" spans="1:13" x14ac:dyDescent="0.35">
      <c r="A88" s="79"/>
      <c r="B88" s="80"/>
      <c r="C88" s="81"/>
      <c r="D88" s="82"/>
      <c r="E88" s="83"/>
      <c r="F88" s="82"/>
      <c r="G88" s="84"/>
      <c r="H88" s="85"/>
      <c r="I88" s="86"/>
      <c r="J88" s="83"/>
      <c r="K88" s="85"/>
      <c r="L88" s="86"/>
      <c r="M88" s="83"/>
    </row>
    <row r="89" spans="1:13" x14ac:dyDescent="0.35">
      <c r="A89" s="79"/>
      <c r="B89" s="80"/>
      <c r="C89" s="81"/>
      <c r="D89" s="82"/>
      <c r="E89" s="83"/>
      <c r="F89" s="82"/>
      <c r="G89" s="84"/>
      <c r="H89" s="85"/>
      <c r="I89" s="86"/>
      <c r="J89" s="83"/>
      <c r="K89" s="85"/>
      <c r="L89" s="86"/>
      <c r="M89" s="83"/>
    </row>
    <row r="90" spans="1:13" x14ac:dyDescent="0.35">
      <c r="A90" s="79"/>
      <c r="B90" s="80"/>
      <c r="C90" s="81"/>
      <c r="D90" s="82"/>
      <c r="E90" s="83"/>
      <c r="F90" s="82"/>
      <c r="G90" s="84"/>
      <c r="H90" s="85"/>
      <c r="I90" s="86"/>
      <c r="J90" s="83"/>
      <c r="K90" s="85"/>
      <c r="L90" s="86"/>
      <c r="M90" s="83"/>
    </row>
    <row r="91" spans="1:13" x14ac:dyDescent="0.35">
      <c r="A91" s="79"/>
      <c r="B91" s="80"/>
      <c r="C91" s="81"/>
      <c r="D91" s="82"/>
      <c r="E91" s="83"/>
      <c r="F91" s="82"/>
      <c r="G91" s="84"/>
      <c r="H91" s="85"/>
      <c r="I91" s="86"/>
      <c r="J91" s="83"/>
      <c r="K91" s="85"/>
      <c r="L91" s="86"/>
      <c r="M91" s="83"/>
    </row>
    <row r="92" spans="1:13" x14ac:dyDescent="0.35">
      <c r="A92" s="79"/>
      <c r="B92" s="80"/>
      <c r="C92" s="81"/>
      <c r="D92" s="82"/>
      <c r="E92" s="83"/>
      <c r="F92" s="82"/>
      <c r="G92" s="84"/>
      <c r="H92" s="85"/>
      <c r="I92" s="86"/>
      <c r="J92" s="83"/>
      <c r="K92" s="85"/>
      <c r="L92" s="86"/>
      <c r="M92" s="83"/>
    </row>
    <row r="93" spans="1:13" x14ac:dyDescent="0.35">
      <c r="A93" s="79"/>
      <c r="B93" s="80"/>
      <c r="C93" s="81"/>
      <c r="D93" s="82"/>
      <c r="E93" s="83"/>
      <c r="F93" s="82"/>
      <c r="G93" s="84"/>
      <c r="H93" s="85"/>
      <c r="I93" s="86"/>
      <c r="J93" s="83"/>
      <c r="K93" s="85"/>
      <c r="L93" s="86"/>
      <c r="M93" s="83"/>
    </row>
    <row r="94" spans="1:13" x14ac:dyDescent="0.35">
      <c r="A94" s="79"/>
      <c r="B94" s="80"/>
      <c r="C94" s="81"/>
      <c r="D94" s="82"/>
      <c r="E94" s="83"/>
      <c r="F94" s="82"/>
      <c r="G94" s="84"/>
      <c r="H94" s="85"/>
      <c r="I94" s="86"/>
      <c r="J94" s="83"/>
      <c r="K94" s="85"/>
      <c r="L94" s="86"/>
      <c r="M94" s="83"/>
    </row>
    <row r="95" spans="1:13" x14ac:dyDescent="0.35">
      <c r="A95" s="79"/>
      <c r="B95" s="80"/>
      <c r="C95" s="81"/>
      <c r="D95" s="82"/>
      <c r="E95" s="83"/>
      <c r="F95" s="82"/>
      <c r="G95" s="84"/>
      <c r="H95" s="85"/>
      <c r="I95" s="86"/>
      <c r="J95" s="83"/>
      <c r="K95" s="85"/>
      <c r="L95" s="86"/>
      <c r="M95" s="83"/>
    </row>
    <row r="96" spans="1:13" x14ac:dyDescent="0.35">
      <c r="A96" s="79"/>
      <c r="B96" s="80"/>
      <c r="C96" s="81"/>
      <c r="D96" s="82"/>
      <c r="E96" s="83"/>
      <c r="F96" s="82"/>
      <c r="G96" s="84"/>
      <c r="H96" s="85"/>
      <c r="I96" s="86"/>
      <c r="J96" s="83"/>
      <c r="K96" s="85"/>
      <c r="L96" s="86"/>
      <c r="M96" s="83"/>
    </row>
    <row r="97" spans="1:13" x14ac:dyDescent="0.35">
      <c r="A97" s="79"/>
      <c r="B97" s="80"/>
      <c r="C97" s="81"/>
      <c r="D97" s="82"/>
      <c r="E97" s="83"/>
      <c r="F97" s="82"/>
      <c r="G97" s="84"/>
      <c r="H97" s="85"/>
      <c r="I97" s="86"/>
      <c r="J97" s="83"/>
      <c r="K97" s="85"/>
      <c r="L97" s="86"/>
      <c r="M97" s="83"/>
    </row>
    <row r="98" spans="1:13" x14ac:dyDescent="0.35">
      <c r="A98" s="79"/>
      <c r="B98" s="80"/>
      <c r="C98" s="81"/>
      <c r="D98" s="82"/>
      <c r="E98" s="83"/>
      <c r="F98" s="82"/>
      <c r="G98" s="84"/>
      <c r="H98" s="85"/>
      <c r="I98" s="86"/>
      <c r="J98" s="83"/>
      <c r="K98" s="85"/>
      <c r="L98" s="86"/>
      <c r="M98" s="83"/>
    </row>
    <row r="99" spans="1:13" x14ac:dyDescent="0.35">
      <c r="A99" s="79"/>
      <c r="B99" s="80"/>
      <c r="C99" s="81"/>
      <c r="D99" s="82"/>
      <c r="E99" s="83"/>
      <c r="F99" s="82"/>
      <c r="G99" s="84"/>
      <c r="H99" s="85"/>
      <c r="I99" s="86"/>
      <c r="J99" s="83"/>
      <c r="K99" s="85"/>
      <c r="L99" s="86"/>
      <c r="M99" s="83"/>
    </row>
    <row r="100" spans="1:13" x14ac:dyDescent="0.35">
      <c r="A100" s="79"/>
      <c r="B100" s="80"/>
      <c r="C100" s="81"/>
      <c r="D100" s="82"/>
      <c r="E100" s="83"/>
      <c r="F100" s="82"/>
      <c r="G100" s="84"/>
      <c r="H100" s="85"/>
      <c r="I100" s="86"/>
      <c r="J100" s="83"/>
      <c r="K100" s="85"/>
      <c r="L100" s="86"/>
      <c r="M100" s="83"/>
    </row>
    <row r="101" spans="1:13" x14ac:dyDescent="0.35">
      <c r="A101" s="79"/>
      <c r="B101" s="80"/>
      <c r="C101" s="81"/>
      <c r="D101" s="82"/>
      <c r="E101" s="83"/>
      <c r="F101" s="82"/>
      <c r="G101" s="84"/>
      <c r="H101" s="85"/>
      <c r="I101" s="86"/>
      <c r="J101" s="83"/>
      <c r="K101" s="85"/>
      <c r="L101" s="86"/>
      <c r="M101" s="83"/>
    </row>
    <row r="102" spans="1:13" x14ac:dyDescent="0.35">
      <c r="A102" s="79"/>
      <c r="B102" s="80"/>
      <c r="C102" s="81"/>
      <c r="D102" s="82"/>
      <c r="E102" s="83"/>
      <c r="F102" s="82"/>
      <c r="G102" s="84"/>
      <c r="H102" s="85"/>
      <c r="I102" s="86"/>
      <c r="J102" s="83"/>
      <c r="K102" s="85"/>
      <c r="L102" s="86"/>
      <c r="M102" s="83"/>
    </row>
    <row r="103" spans="1:13" x14ac:dyDescent="0.35">
      <c r="A103" s="79"/>
      <c r="B103" s="80"/>
      <c r="C103" s="81"/>
      <c r="D103" s="82"/>
      <c r="E103" s="83"/>
      <c r="F103" s="82"/>
      <c r="G103" s="84"/>
      <c r="H103" s="85"/>
      <c r="I103" s="86"/>
      <c r="J103" s="83"/>
      <c r="K103" s="85"/>
      <c r="L103" s="86"/>
      <c r="M103" s="83"/>
    </row>
    <row r="104" spans="1:13" x14ac:dyDescent="0.35">
      <c r="A104" s="79"/>
      <c r="B104" s="80"/>
      <c r="C104" s="81"/>
      <c r="D104" s="82"/>
      <c r="E104" s="83"/>
      <c r="F104" s="82"/>
      <c r="G104" s="84"/>
      <c r="H104" s="85"/>
      <c r="I104" s="86"/>
      <c r="J104" s="83"/>
      <c r="K104" s="85"/>
      <c r="L104" s="86"/>
      <c r="M104" s="83"/>
    </row>
    <row r="105" spans="1:13" x14ac:dyDescent="0.35">
      <c r="A105" s="79"/>
      <c r="B105" s="80"/>
      <c r="C105" s="81"/>
      <c r="D105" s="82"/>
      <c r="E105" s="83"/>
      <c r="F105" s="82"/>
      <c r="G105" s="84"/>
      <c r="H105" s="85"/>
      <c r="I105" s="86"/>
      <c r="J105" s="83"/>
      <c r="K105" s="85"/>
      <c r="L105" s="86"/>
      <c r="M105" s="83"/>
    </row>
    <row r="106" spans="1:13" x14ac:dyDescent="0.35">
      <c r="A106" s="79"/>
      <c r="B106" s="80"/>
      <c r="C106" s="81"/>
      <c r="D106" s="82"/>
      <c r="E106" s="83"/>
      <c r="F106" s="82"/>
      <c r="G106" s="84"/>
      <c r="H106" s="85"/>
      <c r="I106" s="86"/>
      <c r="J106" s="83"/>
      <c r="K106" s="85"/>
      <c r="L106" s="86"/>
      <c r="M106" s="83"/>
    </row>
    <row r="107" spans="1:13" x14ac:dyDescent="0.35">
      <c r="A107" s="79"/>
      <c r="B107" s="80"/>
      <c r="C107" s="81"/>
      <c r="D107" s="82"/>
      <c r="E107" s="83"/>
      <c r="F107" s="82"/>
      <c r="G107" s="84"/>
      <c r="H107" s="85"/>
      <c r="I107" s="86"/>
      <c r="J107" s="83"/>
      <c r="K107" s="85"/>
      <c r="L107" s="86"/>
      <c r="M107" s="83"/>
    </row>
    <row r="108" spans="1:13" x14ac:dyDescent="0.35">
      <c r="A108" s="79"/>
      <c r="B108" s="80"/>
      <c r="C108" s="81"/>
      <c r="D108" s="82"/>
      <c r="E108" s="83"/>
      <c r="F108" s="82"/>
      <c r="G108" s="84"/>
      <c r="H108" s="85"/>
      <c r="I108" s="86"/>
      <c r="J108" s="83"/>
      <c r="K108" s="85"/>
      <c r="L108" s="86"/>
      <c r="M108" s="83"/>
    </row>
    <row r="109" spans="1:13" x14ac:dyDescent="0.35">
      <c r="A109" s="79"/>
      <c r="B109" s="80"/>
      <c r="C109" s="81"/>
      <c r="D109" s="82"/>
      <c r="E109" s="83"/>
      <c r="F109" s="82"/>
      <c r="G109" s="84"/>
      <c r="H109" s="85"/>
      <c r="I109" s="86"/>
      <c r="J109" s="83"/>
      <c r="K109" s="85"/>
      <c r="L109" s="86"/>
      <c r="M109" s="83"/>
    </row>
    <row r="110" spans="1:13" x14ac:dyDescent="0.35">
      <c r="A110" s="79"/>
      <c r="B110" s="80"/>
      <c r="C110" s="81"/>
      <c r="D110" s="82"/>
      <c r="E110" s="83"/>
      <c r="F110" s="82"/>
      <c r="G110" s="84"/>
      <c r="H110" s="85"/>
      <c r="I110" s="86"/>
      <c r="J110" s="83"/>
      <c r="K110" s="85"/>
      <c r="L110" s="86"/>
      <c r="M110" s="83"/>
    </row>
    <row r="111" spans="1:13" x14ac:dyDescent="0.35">
      <c r="A111" s="79"/>
      <c r="B111" s="80"/>
      <c r="C111" s="81"/>
      <c r="D111" s="82"/>
      <c r="E111" s="83"/>
      <c r="F111" s="82"/>
      <c r="G111" s="84"/>
      <c r="H111" s="85"/>
      <c r="I111" s="86"/>
      <c r="J111" s="83"/>
      <c r="K111" s="85"/>
      <c r="L111" s="86"/>
      <c r="M111" s="83"/>
    </row>
    <row r="112" spans="1:13" x14ac:dyDescent="0.35">
      <c r="A112" s="79"/>
      <c r="B112" s="80"/>
      <c r="C112" s="81"/>
      <c r="D112" s="82"/>
      <c r="E112" s="83"/>
      <c r="F112" s="82"/>
      <c r="G112" s="84"/>
      <c r="H112" s="85"/>
      <c r="I112" s="86"/>
      <c r="J112" s="83"/>
      <c r="K112" s="85"/>
      <c r="L112" s="86"/>
      <c r="M112" s="83"/>
    </row>
    <row r="113" spans="1:13" x14ac:dyDescent="0.35">
      <c r="A113" s="79"/>
      <c r="B113" s="80"/>
      <c r="C113" s="81"/>
      <c r="D113" s="82"/>
      <c r="E113" s="83"/>
      <c r="F113" s="82"/>
      <c r="G113" s="84"/>
      <c r="H113" s="85"/>
      <c r="I113" s="86"/>
      <c r="J113" s="83"/>
      <c r="K113" s="85"/>
      <c r="L113" s="86"/>
      <c r="M113" s="83"/>
    </row>
    <row r="114" spans="1:13" x14ac:dyDescent="0.35">
      <c r="A114" s="79"/>
      <c r="B114" s="80"/>
      <c r="C114" s="81"/>
      <c r="D114" s="82"/>
      <c r="E114" s="83"/>
      <c r="F114" s="82"/>
      <c r="G114" s="84"/>
      <c r="H114" s="85"/>
      <c r="I114" s="86"/>
      <c r="J114" s="83"/>
      <c r="K114" s="85"/>
      <c r="L114" s="86"/>
      <c r="M114" s="83"/>
    </row>
    <row r="115" spans="1:13" x14ac:dyDescent="0.35">
      <c r="A115" s="79"/>
      <c r="B115" s="80"/>
      <c r="C115" s="81"/>
      <c r="D115" s="82"/>
      <c r="E115" s="83"/>
      <c r="F115" s="82"/>
      <c r="G115" s="84"/>
      <c r="H115" s="85"/>
      <c r="I115" s="86"/>
      <c r="J115" s="83"/>
      <c r="K115" s="85"/>
      <c r="L115" s="86"/>
      <c r="M115" s="83"/>
    </row>
    <row r="116" spans="1:13" x14ac:dyDescent="0.35">
      <c r="A116" s="79"/>
      <c r="B116" s="80"/>
      <c r="C116" s="81"/>
      <c r="D116" s="82"/>
      <c r="E116" s="83"/>
      <c r="F116" s="82"/>
      <c r="G116" s="84"/>
      <c r="H116" s="85"/>
      <c r="I116" s="86"/>
      <c r="J116" s="83"/>
      <c r="K116" s="85"/>
      <c r="L116" s="86"/>
      <c r="M116" s="83"/>
    </row>
    <row r="117" spans="1:13" x14ac:dyDescent="0.35">
      <c r="A117" s="79"/>
      <c r="B117" s="80"/>
      <c r="C117" s="81"/>
      <c r="D117" s="82"/>
      <c r="E117" s="83"/>
      <c r="F117" s="82"/>
      <c r="G117" s="84"/>
      <c r="H117" s="85"/>
      <c r="I117" s="86"/>
      <c r="J117" s="83"/>
      <c r="K117" s="85"/>
      <c r="L117" s="86"/>
      <c r="M117" s="83"/>
    </row>
    <row r="118" spans="1:13" x14ac:dyDescent="0.35">
      <c r="A118" s="79"/>
      <c r="B118" s="80"/>
      <c r="C118" s="81"/>
      <c r="D118" s="82"/>
      <c r="E118" s="83"/>
      <c r="F118" s="82"/>
      <c r="G118" s="84"/>
      <c r="H118" s="85"/>
      <c r="I118" s="86"/>
      <c r="J118" s="83"/>
      <c r="K118" s="85"/>
      <c r="L118" s="86"/>
      <c r="M118" s="83"/>
    </row>
    <row r="119" spans="1:13" x14ac:dyDescent="0.35">
      <c r="A119" s="79"/>
      <c r="B119" s="80"/>
      <c r="C119" s="81"/>
      <c r="D119" s="82"/>
      <c r="E119" s="83"/>
      <c r="F119" s="82"/>
      <c r="G119" s="84"/>
      <c r="H119" s="85"/>
      <c r="I119" s="86"/>
      <c r="J119" s="83"/>
      <c r="K119" s="85"/>
      <c r="L119" s="86"/>
      <c r="M119" s="83"/>
    </row>
    <row r="120" spans="1:13" x14ac:dyDescent="0.35">
      <c r="A120" s="79"/>
      <c r="B120" s="80"/>
      <c r="C120" s="81"/>
      <c r="D120" s="82"/>
      <c r="E120" s="83"/>
      <c r="F120" s="82"/>
      <c r="G120" s="84"/>
      <c r="H120" s="85"/>
      <c r="I120" s="86"/>
      <c r="J120" s="83"/>
      <c r="K120" s="85"/>
      <c r="L120" s="86"/>
      <c r="M120" s="83"/>
    </row>
    <row r="121" spans="1:13" x14ac:dyDescent="0.35">
      <c r="A121" s="79"/>
      <c r="B121" s="80"/>
      <c r="C121" s="81"/>
      <c r="D121" s="82"/>
      <c r="E121" s="83"/>
      <c r="F121" s="82"/>
      <c r="G121" s="84"/>
      <c r="H121" s="85"/>
      <c r="I121" s="86"/>
      <c r="J121" s="83"/>
      <c r="K121" s="85"/>
      <c r="L121" s="86"/>
      <c r="M121" s="83"/>
    </row>
    <row r="122" spans="1:13" x14ac:dyDescent="0.35">
      <c r="A122" s="79"/>
      <c r="B122" s="80"/>
      <c r="C122" s="81"/>
      <c r="D122" s="82"/>
      <c r="E122" s="83"/>
      <c r="F122" s="82"/>
      <c r="G122" s="84"/>
      <c r="H122" s="85"/>
      <c r="I122" s="86"/>
      <c r="J122" s="83"/>
      <c r="K122" s="85"/>
      <c r="L122" s="86"/>
      <c r="M122" s="83"/>
    </row>
    <row r="123" spans="1:13" x14ac:dyDescent="0.35">
      <c r="A123" s="79"/>
      <c r="B123" s="80"/>
      <c r="C123" s="81"/>
      <c r="D123" s="82"/>
      <c r="E123" s="83"/>
      <c r="F123" s="82"/>
      <c r="G123" s="84"/>
      <c r="H123" s="85"/>
      <c r="I123" s="86"/>
      <c r="J123" s="83"/>
      <c r="K123" s="85"/>
      <c r="L123" s="86"/>
      <c r="M123" s="83"/>
    </row>
    <row r="124" spans="1:13" x14ac:dyDescent="0.35">
      <c r="A124" s="79"/>
      <c r="B124" s="80"/>
      <c r="C124" s="81"/>
      <c r="D124" s="82"/>
      <c r="E124" s="83"/>
      <c r="F124" s="82"/>
      <c r="G124" s="84"/>
      <c r="H124" s="85"/>
      <c r="I124" s="86"/>
      <c r="J124" s="83"/>
      <c r="K124" s="85"/>
      <c r="L124" s="86"/>
      <c r="M124" s="83"/>
    </row>
    <row r="125" spans="1:13" x14ac:dyDescent="0.35">
      <c r="A125" s="79"/>
      <c r="B125" s="80"/>
      <c r="C125" s="81"/>
      <c r="D125" s="82"/>
      <c r="E125" s="83"/>
      <c r="F125" s="82"/>
      <c r="G125" s="84"/>
      <c r="H125" s="85"/>
      <c r="I125" s="86"/>
      <c r="J125" s="83"/>
      <c r="K125" s="85"/>
      <c r="L125" s="86"/>
      <c r="M125" s="83"/>
    </row>
    <row r="126" spans="1:13" x14ac:dyDescent="0.35">
      <c r="A126" s="79"/>
      <c r="B126" s="80"/>
      <c r="C126" s="81"/>
      <c r="D126" s="82"/>
      <c r="E126" s="83"/>
      <c r="F126" s="82"/>
      <c r="G126" s="84"/>
      <c r="H126" s="85"/>
      <c r="I126" s="86"/>
      <c r="J126" s="83"/>
      <c r="K126" s="85"/>
      <c r="L126" s="86"/>
      <c r="M126" s="83"/>
    </row>
    <row r="127" spans="1:13" x14ac:dyDescent="0.35">
      <c r="A127" s="79"/>
      <c r="B127" s="80"/>
      <c r="C127" s="81"/>
      <c r="D127" s="82"/>
      <c r="E127" s="83"/>
      <c r="F127" s="82"/>
      <c r="G127" s="84"/>
      <c r="H127" s="85"/>
      <c r="I127" s="86"/>
      <c r="J127" s="83"/>
      <c r="K127" s="85"/>
      <c r="L127" s="86"/>
      <c r="M127" s="83"/>
    </row>
    <row r="128" spans="1:13" x14ac:dyDescent="0.35">
      <c r="A128" s="79"/>
      <c r="B128" s="80"/>
      <c r="C128" s="81"/>
      <c r="D128" s="82"/>
      <c r="E128" s="83"/>
      <c r="F128" s="82"/>
      <c r="G128" s="84"/>
      <c r="H128" s="85"/>
      <c r="I128" s="86"/>
      <c r="J128" s="83"/>
      <c r="K128" s="85"/>
      <c r="L128" s="86"/>
      <c r="M128" s="83"/>
    </row>
    <row r="129" spans="1:13" x14ac:dyDescent="0.35">
      <c r="A129" s="79"/>
      <c r="B129" s="80"/>
      <c r="C129" s="81"/>
      <c r="D129" s="82"/>
      <c r="E129" s="83"/>
      <c r="F129" s="82"/>
      <c r="G129" s="84"/>
      <c r="H129" s="85"/>
      <c r="I129" s="86"/>
      <c r="J129" s="83"/>
      <c r="K129" s="85"/>
      <c r="L129" s="86"/>
      <c r="M129" s="83"/>
    </row>
    <row r="130" spans="1:13" x14ac:dyDescent="0.35">
      <c r="A130" s="79"/>
      <c r="B130" s="80"/>
      <c r="C130" s="81"/>
      <c r="D130" s="82"/>
      <c r="E130" s="83"/>
      <c r="F130" s="82"/>
      <c r="G130" s="84"/>
      <c r="H130" s="85"/>
      <c r="I130" s="86"/>
      <c r="J130" s="83"/>
      <c r="K130" s="85"/>
      <c r="L130" s="86"/>
      <c r="M130" s="83"/>
    </row>
    <row r="131" spans="1:13" x14ac:dyDescent="0.35">
      <c r="A131" s="79"/>
      <c r="B131" s="80"/>
      <c r="C131" s="81"/>
      <c r="D131" s="82"/>
      <c r="E131" s="83"/>
      <c r="F131" s="82"/>
      <c r="G131" s="84"/>
      <c r="H131" s="85"/>
      <c r="I131" s="86"/>
      <c r="J131" s="83"/>
      <c r="K131" s="85"/>
      <c r="L131" s="86"/>
      <c r="M131" s="83"/>
    </row>
    <row r="132" spans="1:13" x14ac:dyDescent="0.35">
      <c r="A132" s="79"/>
      <c r="B132" s="80"/>
      <c r="C132" s="81"/>
      <c r="D132" s="82"/>
      <c r="E132" s="83"/>
      <c r="F132" s="82"/>
      <c r="G132" s="84"/>
      <c r="H132" s="85"/>
      <c r="I132" s="86"/>
      <c r="J132" s="83"/>
      <c r="K132" s="85"/>
      <c r="L132" s="86"/>
      <c r="M132" s="83"/>
    </row>
    <row r="133" spans="1:13" x14ac:dyDescent="0.35">
      <c r="A133" s="79"/>
      <c r="B133" s="80"/>
      <c r="C133" s="81"/>
      <c r="D133" s="82"/>
      <c r="E133" s="83"/>
      <c r="F133" s="82"/>
      <c r="G133" s="84"/>
      <c r="H133" s="85"/>
      <c r="I133" s="86"/>
      <c r="J133" s="83"/>
      <c r="K133" s="85"/>
      <c r="L133" s="86"/>
      <c r="M133" s="83"/>
    </row>
    <row r="134" spans="1:13" x14ac:dyDescent="0.35">
      <c r="A134" s="79"/>
      <c r="B134" s="80"/>
      <c r="C134" s="81"/>
      <c r="D134" s="82"/>
      <c r="E134" s="83"/>
      <c r="F134" s="82"/>
      <c r="G134" s="84"/>
      <c r="H134" s="85"/>
      <c r="I134" s="86"/>
      <c r="J134" s="83"/>
      <c r="K134" s="85"/>
      <c r="L134" s="86"/>
      <c r="M134" s="83"/>
    </row>
    <row r="135" spans="1:13" x14ac:dyDescent="0.35">
      <c r="A135" s="79"/>
      <c r="B135" s="80"/>
      <c r="C135" s="81"/>
      <c r="D135" s="82"/>
      <c r="E135" s="83"/>
      <c r="F135" s="82"/>
      <c r="G135" s="84"/>
      <c r="H135" s="85"/>
      <c r="I135" s="86"/>
      <c r="J135" s="83"/>
      <c r="K135" s="85"/>
      <c r="L135" s="86"/>
      <c r="M135" s="83"/>
    </row>
    <row r="136" spans="1:13" x14ac:dyDescent="0.35">
      <c r="A136" s="79"/>
      <c r="B136" s="80"/>
      <c r="C136" s="81"/>
      <c r="D136" s="82"/>
      <c r="E136" s="83"/>
      <c r="F136" s="82"/>
      <c r="G136" s="84"/>
      <c r="H136" s="85"/>
      <c r="I136" s="86"/>
      <c r="J136" s="83"/>
      <c r="K136" s="85"/>
      <c r="L136" s="86"/>
      <c r="M136" s="83"/>
    </row>
    <row r="137" spans="1:13" x14ac:dyDescent="0.35">
      <c r="A137" s="79"/>
      <c r="B137" s="80"/>
      <c r="C137" s="81"/>
      <c r="D137" s="82"/>
      <c r="E137" s="83"/>
      <c r="F137" s="82"/>
      <c r="G137" s="84"/>
      <c r="H137" s="85"/>
      <c r="I137" s="86"/>
      <c r="J137" s="83"/>
      <c r="K137" s="85"/>
      <c r="L137" s="86"/>
      <c r="M137" s="83"/>
    </row>
    <row r="138" spans="1:13" x14ac:dyDescent="0.35">
      <c r="A138" s="79"/>
      <c r="B138" s="80"/>
      <c r="C138" s="81"/>
      <c r="D138" s="82"/>
      <c r="E138" s="83"/>
      <c r="F138" s="82"/>
      <c r="G138" s="84"/>
      <c r="H138" s="85"/>
      <c r="I138" s="86"/>
      <c r="J138" s="83"/>
      <c r="K138" s="85"/>
      <c r="L138" s="86"/>
      <c r="M138" s="83"/>
    </row>
    <row r="139" spans="1:13" x14ac:dyDescent="0.35">
      <c r="A139" s="79"/>
      <c r="B139" s="80"/>
      <c r="C139" s="81"/>
      <c r="D139" s="82"/>
      <c r="E139" s="83"/>
      <c r="F139" s="82"/>
      <c r="G139" s="84"/>
      <c r="H139" s="85"/>
      <c r="I139" s="86"/>
      <c r="J139" s="83"/>
      <c r="K139" s="85"/>
      <c r="L139" s="86"/>
      <c r="M139" s="83"/>
    </row>
    <row r="140" spans="1:13" x14ac:dyDescent="0.35">
      <c r="A140" s="79"/>
      <c r="B140" s="80"/>
      <c r="C140" s="81"/>
      <c r="D140" s="82"/>
      <c r="E140" s="83"/>
      <c r="F140" s="82"/>
      <c r="G140" s="84"/>
      <c r="H140" s="85"/>
      <c r="I140" s="86"/>
      <c r="J140" s="83"/>
      <c r="K140" s="85"/>
      <c r="L140" s="86"/>
      <c r="M140" s="83"/>
    </row>
    <row r="141" spans="1:13" x14ac:dyDescent="0.35">
      <c r="A141" s="79"/>
      <c r="B141" s="80"/>
      <c r="C141" s="81"/>
      <c r="D141" s="82"/>
      <c r="E141" s="83"/>
      <c r="F141" s="82"/>
      <c r="G141" s="84"/>
      <c r="H141" s="85"/>
      <c r="I141" s="86"/>
      <c r="J141" s="83"/>
      <c r="K141" s="85"/>
      <c r="L141" s="86"/>
      <c r="M141" s="83"/>
    </row>
    <row r="142" spans="1:13" x14ac:dyDescent="0.35">
      <c r="A142" s="79"/>
      <c r="B142" s="80"/>
      <c r="C142" s="81"/>
      <c r="D142" s="82"/>
      <c r="E142" s="83"/>
      <c r="F142" s="82"/>
      <c r="G142" s="84"/>
      <c r="H142" s="85"/>
      <c r="I142" s="86"/>
      <c r="J142" s="83"/>
      <c r="K142" s="85"/>
      <c r="L142" s="86"/>
      <c r="M142" s="83"/>
    </row>
    <row r="143" spans="1:13" x14ac:dyDescent="0.35">
      <c r="A143" s="79"/>
      <c r="B143" s="80"/>
      <c r="C143" s="81"/>
      <c r="D143" s="82"/>
      <c r="E143" s="83"/>
      <c r="F143" s="82"/>
      <c r="G143" s="84"/>
      <c r="H143" s="85"/>
      <c r="I143" s="86"/>
      <c r="J143" s="83"/>
      <c r="K143" s="85"/>
      <c r="L143" s="86"/>
      <c r="M143" s="83"/>
    </row>
    <row r="144" spans="1:13" x14ac:dyDescent="0.35">
      <c r="A144" s="79"/>
      <c r="B144" s="80"/>
      <c r="C144" s="81"/>
      <c r="D144" s="82"/>
      <c r="E144" s="83"/>
      <c r="F144" s="82"/>
      <c r="G144" s="84"/>
      <c r="H144" s="85"/>
      <c r="I144" s="86"/>
      <c r="J144" s="83"/>
      <c r="K144" s="85"/>
      <c r="L144" s="86"/>
      <c r="M144" s="83"/>
    </row>
    <row r="145" spans="1:13" x14ac:dyDescent="0.35">
      <c r="A145" s="79"/>
      <c r="B145" s="80"/>
      <c r="C145" s="81"/>
      <c r="D145" s="82"/>
      <c r="E145" s="83"/>
      <c r="F145" s="82"/>
      <c r="G145" s="84"/>
      <c r="H145" s="85"/>
      <c r="I145" s="86"/>
      <c r="J145" s="83"/>
      <c r="K145" s="85"/>
      <c r="L145" s="86"/>
      <c r="M145" s="83"/>
    </row>
    <row r="146" spans="1:13" x14ac:dyDescent="0.35">
      <c r="A146" s="79"/>
      <c r="B146" s="80"/>
      <c r="C146" s="81"/>
      <c r="D146" s="82"/>
      <c r="E146" s="83"/>
      <c r="F146" s="82"/>
      <c r="G146" s="84"/>
      <c r="H146" s="85"/>
      <c r="I146" s="86"/>
      <c r="J146" s="83"/>
      <c r="K146" s="85"/>
      <c r="L146" s="86"/>
      <c r="M146" s="83"/>
    </row>
    <row r="147" spans="1:13" x14ac:dyDescent="0.35">
      <c r="A147" s="79"/>
      <c r="B147" s="80"/>
      <c r="C147" s="81"/>
      <c r="D147" s="82"/>
      <c r="E147" s="83"/>
      <c r="F147" s="82"/>
      <c r="G147" s="84"/>
      <c r="H147" s="85"/>
      <c r="I147" s="86"/>
      <c r="J147" s="83"/>
      <c r="K147" s="85"/>
      <c r="L147" s="86"/>
      <c r="M147" s="83"/>
    </row>
    <row r="148" spans="1:13" x14ac:dyDescent="0.35">
      <c r="A148" s="79"/>
      <c r="B148" s="80"/>
      <c r="C148" s="81"/>
      <c r="D148" s="82"/>
      <c r="E148" s="83"/>
      <c r="F148" s="82"/>
      <c r="G148" s="84"/>
      <c r="H148" s="85"/>
      <c r="I148" s="86"/>
      <c r="J148" s="83"/>
      <c r="K148" s="85"/>
      <c r="L148" s="86"/>
      <c r="M148" s="83"/>
    </row>
    <row r="149" spans="1:13" x14ac:dyDescent="0.35">
      <c r="A149" s="79"/>
      <c r="B149" s="80"/>
      <c r="C149" s="81"/>
      <c r="D149" s="82"/>
      <c r="E149" s="83"/>
      <c r="F149" s="82"/>
      <c r="G149" s="84"/>
      <c r="H149" s="85"/>
      <c r="I149" s="86"/>
      <c r="J149" s="83"/>
      <c r="K149" s="85"/>
      <c r="L149" s="86"/>
      <c r="M149" s="83"/>
    </row>
    <row r="150" spans="1:13" x14ac:dyDescent="0.35">
      <c r="A150" s="79"/>
      <c r="B150" s="80"/>
      <c r="C150" s="81"/>
      <c r="D150" s="82"/>
      <c r="E150" s="83"/>
      <c r="F150" s="82"/>
      <c r="G150" s="84"/>
      <c r="H150" s="85"/>
      <c r="I150" s="86"/>
      <c r="J150" s="83"/>
      <c r="K150" s="85"/>
      <c r="L150" s="86"/>
      <c r="M150" s="83"/>
    </row>
    <row r="151" spans="1:13" x14ac:dyDescent="0.35">
      <c r="A151" s="79"/>
      <c r="B151" s="80"/>
      <c r="C151" s="81"/>
      <c r="D151" s="82"/>
      <c r="E151" s="83"/>
      <c r="F151" s="82"/>
      <c r="G151" s="84"/>
      <c r="H151" s="85"/>
      <c r="I151" s="86"/>
      <c r="J151" s="83"/>
      <c r="K151" s="85"/>
      <c r="L151" s="86"/>
      <c r="M151" s="83"/>
    </row>
    <row r="152" spans="1:13" x14ac:dyDescent="0.35">
      <c r="A152" s="79"/>
      <c r="B152" s="80"/>
      <c r="C152" s="81"/>
      <c r="D152" s="82"/>
      <c r="E152" s="83"/>
      <c r="F152" s="82"/>
      <c r="G152" s="84"/>
      <c r="H152" s="85"/>
      <c r="I152" s="86"/>
      <c r="J152" s="83"/>
      <c r="K152" s="85"/>
      <c r="L152" s="86"/>
      <c r="M152" s="83"/>
    </row>
    <row r="153" spans="1:13" x14ac:dyDescent="0.35">
      <c r="A153" s="79"/>
      <c r="B153" s="80"/>
      <c r="C153" s="81"/>
      <c r="D153" s="82"/>
      <c r="E153" s="83"/>
      <c r="F153" s="82"/>
      <c r="G153" s="84"/>
      <c r="H153" s="85"/>
      <c r="I153" s="86"/>
      <c r="J153" s="83"/>
      <c r="K153" s="85"/>
      <c r="L153" s="86"/>
      <c r="M153" s="83"/>
    </row>
    <row r="154" spans="1:13" x14ac:dyDescent="0.35">
      <c r="A154" s="79"/>
      <c r="B154" s="80"/>
      <c r="C154" s="81"/>
      <c r="D154" s="82"/>
      <c r="E154" s="83"/>
      <c r="F154" s="82"/>
      <c r="G154" s="84"/>
      <c r="H154" s="85"/>
      <c r="I154" s="86"/>
      <c r="J154" s="83"/>
      <c r="K154" s="85"/>
      <c r="L154" s="86"/>
      <c r="M154" s="83"/>
    </row>
    <row r="155" spans="1:13" x14ac:dyDescent="0.35">
      <c r="A155" s="79"/>
      <c r="B155" s="80"/>
      <c r="C155" s="81"/>
      <c r="D155" s="82"/>
      <c r="E155" s="83"/>
      <c r="F155" s="82"/>
      <c r="G155" s="84"/>
      <c r="H155" s="85"/>
      <c r="I155" s="86"/>
      <c r="J155" s="83"/>
      <c r="K155" s="85"/>
      <c r="L155" s="86"/>
      <c r="M155" s="83"/>
    </row>
    <row r="156" spans="1:13" x14ac:dyDescent="0.35">
      <c r="A156" s="79"/>
      <c r="B156" s="80"/>
      <c r="C156" s="81"/>
      <c r="D156" s="82"/>
      <c r="E156" s="83"/>
      <c r="F156" s="82"/>
      <c r="G156" s="84"/>
      <c r="H156" s="85"/>
      <c r="I156" s="86"/>
      <c r="J156" s="83"/>
      <c r="K156" s="85"/>
      <c r="L156" s="86"/>
      <c r="M156" s="83"/>
    </row>
    <row r="157" spans="1:13" x14ac:dyDescent="0.35">
      <c r="A157" s="79"/>
      <c r="B157" s="80"/>
      <c r="C157" s="81"/>
      <c r="D157" s="82"/>
      <c r="E157" s="83"/>
      <c r="F157" s="82"/>
      <c r="G157" s="84"/>
      <c r="H157" s="85"/>
      <c r="I157" s="86"/>
      <c r="J157" s="83"/>
      <c r="K157" s="85"/>
      <c r="L157" s="86"/>
      <c r="M157" s="83"/>
    </row>
    <row r="158" spans="1:13" x14ac:dyDescent="0.35">
      <c r="A158" s="79"/>
      <c r="B158" s="80"/>
      <c r="C158" s="81"/>
      <c r="D158" s="82"/>
      <c r="E158" s="83"/>
      <c r="F158" s="82"/>
      <c r="G158" s="84"/>
      <c r="H158" s="85"/>
      <c r="I158" s="86"/>
      <c r="J158" s="83"/>
      <c r="K158" s="85"/>
      <c r="L158" s="86"/>
      <c r="M158" s="83"/>
    </row>
    <row r="159" spans="1:13" x14ac:dyDescent="0.35">
      <c r="A159" s="79"/>
      <c r="B159" s="80"/>
      <c r="C159" s="81"/>
      <c r="D159" s="82"/>
      <c r="E159" s="83"/>
      <c r="F159" s="82"/>
      <c r="G159" s="84"/>
      <c r="H159" s="85"/>
      <c r="I159" s="86"/>
      <c r="J159" s="83"/>
      <c r="K159" s="85"/>
      <c r="L159" s="86"/>
      <c r="M159" s="83"/>
    </row>
    <row r="160" spans="1:13" x14ac:dyDescent="0.35">
      <c r="A160" s="79"/>
      <c r="B160" s="80"/>
      <c r="C160" s="81"/>
      <c r="D160" s="82"/>
      <c r="E160" s="83"/>
      <c r="F160" s="82"/>
      <c r="G160" s="84"/>
      <c r="H160" s="85"/>
      <c r="I160" s="86"/>
      <c r="J160" s="83"/>
      <c r="K160" s="85"/>
      <c r="L160" s="86"/>
      <c r="M160" s="83"/>
    </row>
    <row r="161" spans="1:13" x14ac:dyDescent="0.35">
      <c r="A161" s="79"/>
      <c r="B161" s="80"/>
      <c r="C161" s="81"/>
      <c r="D161" s="82"/>
      <c r="E161" s="83"/>
      <c r="F161" s="82"/>
      <c r="G161" s="84"/>
      <c r="H161" s="85"/>
      <c r="I161" s="86"/>
      <c r="J161" s="83"/>
      <c r="K161" s="85"/>
      <c r="L161" s="86"/>
      <c r="M161" s="83"/>
    </row>
    <row r="162" spans="1:13" x14ac:dyDescent="0.35">
      <c r="A162" s="79"/>
      <c r="B162" s="80"/>
      <c r="C162" s="81"/>
      <c r="D162" s="82"/>
      <c r="E162" s="83"/>
      <c r="F162" s="82"/>
      <c r="G162" s="84"/>
      <c r="H162" s="85"/>
      <c r="I162" s="86"/>
      <c r="J162" s="83"/>
      <c r="K162" s="85"/>
      <c r="L162" s="86"/>
      <c r="M162" s="83"/>
    </row>
    <row r="163" spans="1:13" x14ac:dyDescent="0.35">
      <c r="A163" s="79"/>
      <c r="B163" s="80"/>
      <c r="C163" s="81"/>
      <c r="D163" s="82"/>
      <c r="E163" s="83"/>
      <c r="F163" s="82"/>
      <c r="G163" s="84"/>
      <c r="H163" s="85"/>
      <c r="I163" s="86"/>
      <c r="J163" s="83"/>
      <c r="K163" s="85"/>
      <c r="L163" s="86"/>
      <c r="M163" s="83"/>
    </row>
    <row r="164" spans="1:13" x14ac:dyDescent="0.35">
      <c r="A164" s="79"/>
      <c r="B164" s="80"/>
      <c r="C164" s="81"/>
      <c r="D164" s="82"/>
      <c r="E164" s="83"/>
      <c r="F164" s="82"/>
      <c r="G164" s="84"/>
      <c r="H164" s="85"/>
      <c r="I164" s="86"/>
      <c r="J164" s="83"/>
      <c r="K164" s="85"/>
      <c r="L164" s="86"/>
      <c r="M164" s="83"/>
    </row>
    <row r="165" spans="1:13" x14ac:dyDescent="0.35">
      <c r="A165" s="79"/>
      <c r="B165" s="80"/>
      <c r="C165" s="81"/>
      <c r="D165" s="82"/>
      <c r="E165" s="83"/>
      <c r="F165" s="82"/>
      <c r="G165" s="84"/>
      <c r="H165" s="85"/>
      <c r="I165" s="86"/>
      <c r="J165" s="83"/>
      <c r="K165" s="85"/>
      <c r="L165" s="86"/>
      <c r="M165" s="83"/>
    </row>
    <row r="166" spans="1:13" x14ac:dyDescent="0.35">
      <c r="A166" s="79"/>
      <c r="B166" s="80"/>
      <c r="C166" s="81"/>
      <c r="D166" s="82"/>
      <c r="E166" s="83"/>
      <c r="F166" s="82"/>
      <c r="G166" s="84"/>
      <c r="H166" s="85"/>
      <c r="I166" s="86"/>
      <c r="J166" s="83"/>
      <c r="K166" s="85"/>
      <c r="L166" s="86"/>
      <c r="M166" s="83"/>
    </row>
    <row r="167" spans="1:13" x14ac:dyDescent="0.35">
      <c r="A167" s="79"/>
      <c r="B167" s="80"/>
      <c r="C167" s="81"/>
      <c r="D167" s="82"/>
      <c r="E167" s="83"/>
      <c r="F167" s="82"/>
      <c r="G167" s="84"/>
      <c r="H167" s="85"/>
      <c r="I167" s="86"/>
      <c r="J167" s="83"/>
      <c r="K167" s="85"/>
      <c r="L167" s="86"/>
      <c r="M167" s="83"/>
    </row>
    <row r="168" spans="1:13" x14ac:dyDescent="0.35">
      <c r="A168" s="79"/>
      <c r="B168" s="80"/>
      <c r="C168" s="81"/>
      <c r="D168" s="82"/>
      <c r="E168" s="83"/>
      <c r="F168" s="82"/>
      <c r="G168" s="84"/>
      <c r="H168" s="85"/>
      <c r="I168" s="86"/>
      <c r="J168" s="83"/>
      <c r="K168" s="85"/>
      <c r="L168" s="86"/>
      <c r="M168" s="83"/>
    </row>
    <row r="169" spans="1:13" x14ac:dyDescent="0.35">
      <c r="A169" s="79"/>
      <c r="B169" s="80"/>
      <c r="C169" s="81"/>
      <c r="D169" s="82"/>
      <c r="E169" s="83"/>
      <c r="F169" s="82"/>
      <c r="G169" s="84"/>
      <c r="H169" s="85"/>
      <c r="I169" s="86"/>
      <c r="J169" s="83"/>
      <c r="K169" s="85"/>
      <c r="L169" s="86"/>
      <c r="M169" s="83"/>
    </row>
    <row r="170" spans="1:13" x14ac:dyDescent="0.35">
      <c r="A170" s="79"/>
      <c r="B170" s="80"/>
      <c r="C170" s="81"/>
      <c r="D170" s="82"/>
      <c r="E170" s="83"/>
      <c r="F170" s="82"/>
      <c r="G170" s="84"/>
      <c r="H170" s="85"/>
      <c r="I170" s="86"/>
      <c r="J170" s="83"/>
      <c r="K170" s="85"/>
      <c r="L170" s="86"/>
      <c r="M170" s="83"/>
    </row>
    <row r="171" spans="1:13" x14ac:dyDescent="0.35">
      <c r="A171" s="79"/>
      <c r="B171" s="80"/>
      <c r="C171" s="81"/>
      <c r="D171" s="82"/>
      <c r="E171" s="83"/>
      <c r="F171" s="82"/>
      <c r="G171" s="84"/>
      <c r="H171" s="85"/>
      <c r="I171" s="86"/>
      <c r="J171" s="83"/>
      <c r="K171" s="85"/>
      <c r="L171" s="86"/>
      <c r="M171" s="83"/>
    </row>
    <row r="172" spans="1:13" x14ac:dyDescent="0.35">
      <c r="A172" s="79"/>
      <c r="B172" s="80"/>
      <c r="C172" s="81"/>
      <c r="D172" s="82"/>
      <c r="E172" s="83"/>
      <c r="F172" s="82"/>
      <c r="G172" s="84"/>
      <c r="H172" s="85"/>
      <c r="I172" s="86"/>
      <c r="J172" s="83"/>
      <c r="K172" s="85"/>
      <c r="L172" s="86"/>
      <c r="M172" s="83"/>
    </row>
    <row r="173" spans="1:13" x14ac:dyDescent="0.35">
      <c r="A173" s="79"/>
      <c r="B173" s="80"/>
      <c r="C173" s="81"/>
      <c r="D173" s="82"/>
      <c r="E173" s="83"/>
      <c r="F173" s="82"/>
      <c r="G173" s="84"/>
      <c r="H173" s="85"/>
      <c r="I173" s="86"/>
      <c r="J173" s="83"/>
      <c r="K173" s="85"/>
      <c r="L173" s="86"/>
      <c r="M173" s="83"/>
    </row>
    <row r="174" spans="1:13" x14ac:dyDescent="0.35">
      <c r="A174" s="79"/>
      <c r="B174" s="80"/>
      <c r="C174" s="81"/>
      <c r="D174" s="82"/>
      <c r="E174" s="83"/>
      <c r="F174" s="82"/>
      <c r="G174" s="84"/>
      <c r="H174" s="85"/>
      <c r="I174" s="86"/>
      <c r="J174" s="83"/>
      <c r="K174" s="85"/>
      <c r="L174" s="86"/>
      <c r="M174" s="83"/>
    </row>
    <row r="175" spans="1:13" x14ac:dyDescent="0.35">
      <c r="A175" s="79"/>
      <c r="B175" s="80"/>
      <c r="C175" s="81"/>
      <c r="D175" s="82"/>
      <c r="E175" s="83"/>
      <c r="F175" s="82"/>
      <c r="G175" s="84"/>
      <c r="H175" s="85"/>
      <c r="I175" s="86"/>
      <c r="J175" s="83"/>
      <c r="K175" s="85"/>
      <c r="L175" s="86"/>
      <c r="M175" s="83"/>
    </row>
    <row r="176" spans="1:13" x14ac:dyDescent="0.35">
      <c r="A176" s="79"/>
      <c r="B176" s="80"/>
      <c r="C176" s="81"/>
      <c r="D176" s="82"/>
      <c r="E176" s="83"/>
      <c r="F176" s="82"/>
      <c r="G176" s="84"/>
      <c r="H176" s="85"/>
      <c r="I176" s="86"/>
      <c r="J176" s="83"/>
      <c r="K176" s="85"/>
      <c r="L176" s="86"/>
      <c r="M176" s="83"/>
    </row>
    <row r="177" spans="1:13" x14ac:dyDescent="0.35">
      <c r="A177" s="79"/>
      <c r="B177" s="80"/>
      <c r="C177" s="81"/>
      <c r="D177" s="82"/>
      <c r="E177" s="83"/>
      <c r="F177" s="82"/>
      <c r="G177" s="84"/>
      <c r="H177" s="85"/>
      <c r="I177" s="86"/>
      <c r="J177" s="83"/>
      <c r="K177" s="85"/>
      <c r="L177" s="86"/>
      <c r="M177" s="83"/>
    </row>
    <row r="178" spans="1:13" x14ac:dyDescent="0.35">
      <c r="A178" s="79"/>
      <c r="B178" s="80"/>
      <c r="C178" s="81"/>
      <c r="D178" s="82"/>
      <c r="E178" s="83"/>
      <c r="F178" s="82"/>
      <c r="G178" s="84"/>
      <c r="H178" s="85"/>
      <c r="I178" s="86"/>
      <c r="J178" s="83"/>
      <c r="K178" s="85"/>
      <c r="L178" s="86"/>
      <c r="M178" s="83"/>
    </row>
    <row r="179" spans="1:13" x14ac:dyDescent="0.35">
      <c r="A179" s="79"/>
      <c r="B179" s="80"/>
      <c r="C179" s="81"/>
      <c r="D179" s="82"/>
      <c r="E179" s="83"/>
      <c r="F179" s="82"/>
      <c r="G179" s="84"/>
      <c r="H179" s="85"/>
      <c r="I179" s="86"/>
      <c r="J179" s="83"/>
      <c r="K179" s="85"/>
      <c r="L179" s="86"/>
      <c r="M179" s="83"/>
    </row>
    <row r="180" spans="1:13" x14ac:dyDescent="0.35">
      <c r="A180" s="79"/>
      <c r="B180" s="80"/>
      <c r="C180" s="81"/>
      <c r="D180" s="82"/>
      <c r="E180" s="83"/>
      <c r="F180" s="82"/>
      <c r="G180" s="84"/>
      <c r="H180" s="85"/>
      <c r="I180" s="86"/>
      <c r="J180" s="83"/>
      <c r="K180" s="85"/>
      <c r="L180" s="86"/>
      <c r="M180" s="83"/>
    </row>
    <row r="181" spans="1:13" x14ac:dyDescent="0.35">
      <c r="A181" s="79"/>
      <c r="B181" s="80"/>
      <c r="C181" s="81"/>
      <c r="D181" s="82"/>
      <c r="E181" s="83"/>
      <c r="F181" s="82"/>
      <c r="G181" s="84"/>
      <c r="H181" s="85"/>
      <c r="I181" s="86"/>
      <c r="J181" s="83"/>
      <c r="K181" s="85"/>
      <c r="L181" s="86"/>
      <c r="M181" s="83"/>
    </row>
    <row r="182" spans="1:13" x14ac:dyDescent="0.35">
      <c r="A182" s="79"/>
      <c r="B182" s="80"/>
      <c r="C182" s="81"/>
      <c r="D182" s="82"/>
      <c r="E182" s="83"/>
      <c r="F182" s="82"/>
      <c r="G182" s="84"/>
      <c r="H182" s="85"/>
      <c r="I182" s="86"/>
      <c r="J182" s="83"/>
      <c r="K182" s="85"/>
      <c r="L182" s="86"/>
      <c r="M182" s="83"/>
    </row>
    <row r="183" spans="1:13" x14ac:dyDescent="0.35">
      <c r="A183" s="79"/>
      <c r="B183" s="80"/>
      <c r="C183" s="81"/>
      <c r="D183" s="82"/>
      <c r="E183" s="83"/>
      <c r="F183" s="82"/>
      <c r="G183" s="84"/>
      <c r="H183" s="85"/>
      <c r="I183" s="86"/>
      <c r="J183" s="83"/>
      <c r="K183" s="85"/>
      <c r="L183" s="86"/>
      <c r="M183" s="83"/>
    </row>
    <row r="184" spans="1:13" x14ac:dyDescent="0.35">
      <c r="A184" s="79"/>
      <c r="B184" s="80"/>
      <c r="C184" s="81"/>
      <c r="D184" s="82"/>
      <c r="E184" s="83"/>
      <c r="F184" s="82"/>
      <c r="G184" s="84"/>
      <c r="H184" s="85"/>
      <c r="I184" s="86"/>
      <c r="J184" s="83"/>
      <c r="K184" s="85"/>
      <c r="L184" s="86"/>
      <c r="M184" s="83"/>
    </row>
    <row r="185" spans="1:13" x14ac:dyDescent="0.35">
      <c r="A185" s="79"/>
      <c r="B185" s="80"/>
      <c r="C185" s="81"/>
      <c r="D185" s="82"/>
      <c r="E185" s="83"/>
      <c r="F185" s="82"/>
      <c r="G185" s="84"/>
      <c r="H185" s="85"/>
      <c r="I185" s="86"/>
      <c r="J185" s="83"/>
      <c r="K185" s="85"/>
      <c r="L185" s="86"/>
      <c r="M185" s="83"/>
    </row>
    <row r="186" spans="1:13" x14ac:dyDescent="0.35">
      <c r="A186" s="79"/>
      <c r="B186" s="80"/>
      <c r="C186" s="81"/>
      <c r="D186" s="82"/>
      <c r="E186" s="83"/>
      <c r="F186" s="82"/>
      <c r="G186" s="84"/>
      <c r="H186" s="85"/>
      <c r="I186" s="86"/>
      <c r="J186" s="83"/>
      <c r="K186" s="85"/>
      <c r="L186" s="86"/>
      <c r="M186" s="83"/>
    </row>
    <row r="187" spans="1:13" x14ac:dyDescent="0.35">
      <c r="A187" s="79"/>
      <c r="B187" s="80"/>
      <c r="C187" s="81"/>
      <c r="D187" s="82"/>
      <c r="E187" s="83"/>
      <c r="F187" s="82"/>
      <c r="G187" s="84"/>
      <c r="H187" s="85"/>
      <c r="I187" s="86"/>
      <c r="J187" s="83"/>
      <c r="K187" s="85"/>
      <c r="L187" s="86"/>
      <c r="M187" s="83"/>
    </row>
    <row r="188" spans="1:13" x14ac:dyDescent="0.35">
      <c r="A188" s="79"/>
      <c r="B188" s="80"/>
      <c r="C188" s="81"/>
      <c r="D188" s="82"/>
      <c r="E188" s="83"/>
      <c r="F188" s="82"/>
      <c r="G188" s="84"/>
      <c r="H188" s="85"/>
      <c r="I188" s="86"/>
      <c r="J188" s="83"/>
      <c r="K188" s="85"/>
      <c r="L188" s="86"/>
      <c r="M188" s="83"/>
    </row>
    <row r="189" spans="1:13" x14ac:dyDescent="0.35">
      <c r="A189" s="79"/>
      <c r="B189" s="80"/>
      <c r="C189" s="81"/>
      <c r="D189" s="82"/>
      <c r="E189" s="83"/>
      <c r="F189" s="82"/>
      <c r="G189" s="84"/>
      <c r="H189" s="85"/>
      <c r="I189" s="86"/>
      <c r="J189" s="83"/>
      <c r="K189" s="85"/>
      <c r="L189" s="86"/>
      <c r="M189" s="83"/>
    </row>
    <row r="190" spans="1:13" x14ac:dyDescent="0.35">
      <c r="A190" s="79"/>
      <c r="B190" s="80"/>
      <c r="C190" s="81"/>
      <c r="D190" s="82"/>
      <c r="E190" s="83"/>
      <c r="F190" s="82"/>
      <c r="G190" s="84"/>
      <c r="H190" s="85"/>
      <c r="I190" s="86"/>
      <c r="J190" s="83"/>
      <c r="K190" s="85"/>
      <c r="L190" s="86"/>
      <c r="M190" s="83"/>
    </row>
    <row r="191" spans="1:13" x14ac:dyDescent="0.35">
      <c r="A191" s="79"/>
      <c r="B191" s="80"/>
      <c r="C191" s="81"/>
      <c r="D191" s="82"/>
      <c r="E191" s="83"/>
      <c r="F191" s="82"/>
      <c r="G191" s="84"/>
      <c r="H191" s="85"/>
      <c r="I191" s="86"/>
      <c r="J191" s="83"/>
      <c r="K191" s="85"/>
      <c r="L191" s="86"/>
      <c r="M191" s="83"/>
    </row>
    <row r="192" spans="1:13" x14ac:dyDescent="0.35">
      <c r="A192" s="79"/>
      <c r="B192" s="80"/>
      <c r="C192" s="81"/>
      <c r="D192" s="82"/>
      <c r="E192" s="83"/>
      <c r="F192" s="82"/>
      <c r="G192" s="84"/>
      <c r="H192" s="85"/>
      <c r="I192" s="86"/>
      <c r="J192" s="83"/>
      <c r="K192" s="85"/>
      <c r="L192" s="86"/>
      <c r="M192" s="83"/>
    </row>
    <row r="193" spans="1:13" x14ac:dyDescent="0.35">
      <c r="A193" s="79"/>
      <c r="B193" s="80"/>
      <c r="C193" s="81"/>
      <c r="D193" s="82"/>
      <c r="E193" s="83"/>
      <c r="F193" s="82"/>
      <c r="G193" s="84"/>
      <c r="H193" s="85"/>
      <c r="I193" s="86"/>
      <c r="J193" s="83"/>
      <c r="K193" s="85"/>
      <c r="L193" s="86"/>
      <c r="M193" s="83"/>
    </row>
    <row r="194" spans="1:13" x14ac:dyDescent="0.35">
      <c r="A194" s="79"/>
      <c r="B194" s="80"/>
      <c r="C194" s="81"/>
      <c r="D194" s="82"/>
      <c r="E194" s="83"/>
      <c r="F194" s="82"/>
      <c r="G194" s="84"/>
      <c r="H194" s="85"/>
      <c r="I194" s="86"/>
      <c r="J194" s="83"/>
      <c r="K194" s="85"/>
      <c r="L194" s="86"/>
      <c r="M194" s="83"/>
    </row>
    <row r="195" spans="1:13" x14ac:dyDescent="0.35">
      <c r="A195" s="79"/>
      <c r="B195" s="80"/>
      <c r="C195" s="81"/>
      <c r="D195" s="82"/>
      <c r="E195" s="83"/>
      <c r="F195" s="82"/>
      <c r="G195" s="84"/>
      <c r="H195" s="85"/>
      <c r="I195" s="86"/>
      <c r="J195" s="83"/>
      <c r="K195" s="85"/>
      <c r="L195" s="86"/>
      <c r="M195" s="83"/>
    </row>
    <row r="196" spans="1:13" x14ac:dyDescent="0.35">
      <c r="A196" s="79"/>
      <c r="B196" s="80"/>
      <c r="C196" s="81"/>
      <c r="D196" s="82"/>
      <c r="E196" s="83"/>
      <c r="F196" s="82"/>
      <c r="G196" s="84"/>
      <c r="H196" s="85"/>
      <c r="I196" s="86"/>
      <c r="J196" s="83"/>
      <c r="K196" s="85"/>
      <c r="L196" s="86"/>
      <c r="M196" s="83"/>
    </row>
    <row r="197" spans="1:13" x14ac:dyDescent="0.35">
      <c r="A197" s="79"/>
      <c r="B197" s="80"/>
      <c r="C197" s="81"/>
      <c r="D197" s="82"/>
      <c r="E197" s="83"/>
      <c r="F197" s="82"/>
      <c r="G197" s="84"/>
      <c r="H197" s="85"/>
      <c r="I197" s="86"/>
      <c r="J197" s="83"/>
      <c r="K197" s="85"/>
      <c r="L197" s="86"/>
      <c r="M197" s="83"/>
    </row>
    <row r="198" spans="1:13" x14ac:dyDescent="0.35">
      <c r="A198" s="79"/>
      <c r="B198" s="80"/>
      <c r="C198" s="81"/>
      <c r="D198" s="82"/>
      <c r="E198" s="83"/>
      <c r="F198" s="82"/>
      <c r="G198" s="84"/>
      <c r="H198" s="85"/>
      <c r="I198" s="86"/>
      <c r="J198" s="83"/>
      <c r="K198" s="85"/>
      <c r="L198" s="86"/>
      <c r="M198" s="83"/>
    </row>
    <row r="199" spans="1:13" x14ac:dyDescent="0.35">
      <c r="A199" s="79"/>
      <c r="B199" s="80"/>
      <c r="C199" s="81"/>
      <c r="D199" s="82"/>
      <c r="E199" s="83"/>
      <c r="F199" s="82"/>
      <c r="G199" s="84"/>
      <c r="H199" s="85"/>
      <c r="I199" s="86"/>
      <c r="J199" s="83"/>
      <c r="K199" s="85"/>
      <c r="L199" s="86"/>
      <c r="M199" s="83"/>
    </row>
    <row r="200" spans="1:13" x14ac:dyDescent="0.35">
      <c r="A200" s="79"/>
      <c r="B200" s="80"/>
      <c r="C200" s="81"/>
      <c r="D200" s="82"/>
      <c r="E200" s="83"/>
      <c r="F200" s="82"/>
      <c r="G200" s="84"/>
      <c r="H200" s="85"/>
      <c r="I200" s="86"/>
      <c r="J200" s="83"/>
      <c r="K200" s="85"/>
      <c r="L200" s="86"/>
      <c r="M200" s="83"/>
    </row>
    <row r="201" spans="1:13" ht="15" thickBot="1" x14ac:dyDescent="0.4">
      <c r="A201" s="87"/>
      <c r="B201" s="88"/>
      <c r="C201" s="89"/>
      <c r="D201" s="90"/>
      <c r="E201" s="91"/>
      <c r="F201" s="90"/>
      <c r="G201" s="92"/>
      <c r="H201" s="93"/>
      <c r="I201" s="94"/>
      <c r="J201" s="91"/>
      <c r="K201" s="93"/>
      <c r="L201" s="94"/>
      <c r="M201" s="91"/>
    </row>
    <row r="202" spans="1:13" ht="40" customHeight="1" thickBot="1" x14ac:dyDescent="0.4">
      <c r="A202" s="95"/>
      <c r="B202" s="96"/>
      <c r="C202" s="96"/>
      <c r="D202" s="97"/>
      <c r="E202" s="97"/>
      <c r="F202" s="97"/>
      <c r="G202" s="96"/>
      <c r="H202" s="97"/>
      <c r="I202" s="97"/>
      <c r="J202" s="97"/>
      <c r="K202" s="97"/>
      <c r="L202" s="97"/>
      <c r="M202" s="98"/>
    </row>
  </sheetData>
  <sheetProtection algorithmName="SHA-512" hashValue="5HyxnPh5yZRUkaWc2XLTyVHPHTS5Fc4WhHk1Fh5uX5m0suvz7RtiYyehg/T4JJFFV4iGc1g6l1M182ZPJauT1w==" saltValue="yRnkkifJD8nuYBd7XdQIRw==" spinCount="100000" sheet="1" objects="1" insertRows="0"/>
  <mergeCells count="12">
    <mergeCell ref="K11:M11"/>
    <mergeCell ref="F10:M10"/>
    <mergeCell ref="B11:B12"/>
    <mergeCell ref="C11:C12"/>
    <mergeCell ref="E11:E12"/>
    <mergeCell ref="F11:F12"/>
    <mergeCell ref="G11:G12"/>
    <mergeCell ref="H11:J11"/>
    <mergeCell ref="D11:D12"/>
    <mergeCell ref="D10:E10"/>
    <mergeCell ref="A10:C10"/>
    <mergeCell ref="A11:A12"/>
  </mergeCells>
  <pageMargins left="0.7" right="0.7" top="0.75" bottom="0.75" header="0.3" footer="0.3"/>
  <pageSetup orientation="portrait"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FFC000"/>
  </sheetPr>
  <dimension ref="A1:O751"/>
  <sheetViews>
    <sheetView tabSelected="1" zoomScale="80" zoomScaleNormal="80" workbookViewId="0">
      <pane ySplit="12" topLeftCell="A273" activePane="bottomLeft" state="frozen"/>
      <selection pane="bottomLeft" activeCell="A301" sqref="A301"/>
    </sheetView>
  </sheetViews>
  <sheetFormatPr defaultRowHeight="14.5" x14ac:dyDescent="0.35"/>
  <cols>
    <col min="1" max="1" width="22.54296875" style="1" customWidth="1"/>
    <col min="2" max="2" width="16.81640625" style="3" customWidth="1"/>
    <col min="3" max="3" width="40" customWidth="1"/>
    <col min="4" max="4" width="19.1796875" style="1" hidden="1" customWidth="1"/>
    <col min="5" max="5" width="28.453125" style="7" customWidth="1"/>
    <col min="6" max="8" width="18.54296875" style="1" customWidth="1"/>
    <col min="9" max="9" width="60.54296875" customWidth="1"/>
    <col min="10" max="15" width="18.54296875" style="1" customWidth="1"/>
  </cols>
  <sheetData>
    <row r="1" spans="1:15" ht="20.149999999999999" customHeight="1" x14ac:dyDescent="0.35">
      <c r="E1" s="153"/>
    </row>
    <row r="2" spans="1:15" ht="20.149999999999999" customHeight="1" x14ac:dyDescent="0.35">
      <c r="E2" s="153"/>
    </row>
    <row r="3" spans="1:15" ht="20.149999999999999" customHeight="1" x14ac:dyDescent="0.35">
      <c r="E3" s="153"/>
    </row>
    <row r="4" spans="1:15" ht="20.149999999999999" customHeight="1" x14ac:dyDescent="0.35">
      <c r="E4" s="153"/>
    </row>
    <row r="5" spans="1:15" ht="20.149999999999999" customHeight="1" x14ac:dyDescent="0.35">
      <c r="E5" s="153"/>
    </row>
    <row r="6" spans="1:15" ht="20.149999999999999" customHeight="1" x14ac:dyDescent="0.35">
      <c r="E6" s="153"/>
    </row>
    <row r="7" spans="1:15" ht="20.149999999999999" customHeight="1" x14ac:dyDescent="0.35">
      <c r="E7" s="153"/>
    </row>
    <row r="8" spans="1:15" ht="20.149999999999999" customHeight="1" thickBot="1" x14ac:dyDescent="0.4">
      <c r="E8" s="153"/>
    </row>
    <row r="9" spans="1:15" ht="20.149999999999999" customHeight="1" thickBot="1" x14ac:dyDescent="0.45">
      <c r="A9" s="22"/>
      <c r="B9" s="112"/>
      <c r="C9" s="113"/>
      <c r="D9" s="22"/>
      <c r="E9" s="154"/>
      <c r="F9" s="113"/>
      <c r="G9" s="113"/>
      <c r="H9" s="113"/>
      <c r="I9" s="113"/>
      <c r="J9" s="238" t="s">
        <v>1194</v>
      </c>
      <c r="K9" s="239"/>
      <c r="L9" s="239"/>
      <c r="M9" s="239"/>
      <c r="N9" s="239"/>
      <c r="O9" s="240"/>
    </row>
    <row r="10" spans="1:15" ht="20.5" thickBot="1" x14ac:dyDescent="0.4">
      <c r="A10" s="253" t="s">
        <v>1151</v>
      </c>
      <c r="B10" s="259" t="s">
        <v>1083</v>
      </c>
      <c r="C10" s="223"/>
      <c r="D10" s="260"/>
      <c r="E10" s="256" t="s">
        <v>1205</v>
      </c>
      <c r="F10" s="241" t="s">
        <v>1202</v>
      </c>
      <c r="G10" s="242"/>
      <c r="H10" s="242"/>
      <c r="I10" s="243"/>
      <c r="J10" s="267" t="s">
        <v>1195</v>
      </c>
      <c r="K10" s="268"/>
      <c r="L10" s="269"/>
      <c r="M10" s="273" t="s">
        <v>1198</v>
      </c>
      <c r="N10" s="274"/>
      <c r="O10" s="275"/>
    </row>
    <row r="11" spans="1:15" ht="18" thickBot="1" x14ac:dyDescent="0.4">
      <c r="A11" s="254"/>
      <c r="B11" s="261"/>
      <c r="C11" s="224"/>
      <c r="D11" s="262"/>
      <c r="E11" s="257"/>
      <c r="F11" s="263" t="s">
        <v>1203</v>
      </c>
      <c r="G11" s="264"/>
      <c r="H11" s="265" t="s">
        <v>1089</v>
      </c>
      <c r="I11" s="265" t="s">
        <v>1088</v>
      </c>
      <c r="J11" s="270"/>
      <c r="K11" s="271"/>
      <c r="L11" s="272"/>
      <c r="M11" s="276"/>
      <c r="N11" s="277"/>
      <c r="O11" s="278"/>
    </row>
    <row r="12" spans="1:15" ht="20.149999999999999" customHeight="1" thickBot="1" x14ac:dyDescent="0.4">
      <c r="A12" s="255"/>
      <c r="B12" s="155" t="s">
        <v>1240</v>
      </c>
      <c r="C12" s="156" t="s">
        <v>1100</v>
      </c>
      <c r="D12" s="157" t="s">
        <v>1150</v>
      </c>
      <c r="E12" s="258"/>
      <c r="F12" s="158" t="s">
        <v>1196</v>
      </c>
      <c r="G12" s="159" t="s">
        <v>1197</v>
      </c>
      <c r="H12" s="266"/>
      <c r="I12" s="266"/>
      <c r="J12" s="99" t="s">
        <v>7</v>
      </c>
      <c r="K12" s="160" t="s">
        <v>1157</v>
      </c>
      <c r="L12" s="161" t="s">
        <v>8</v>
      </c>
      <c r="M12" s="162" t="s">
        <v>7</v>
      </c>
      <c r="N12" s="160" t="s">
        <v>1157</v>
      </c>
      <c r="O12" s="69" t="s">
        <v>8</v>
      </c>
    </row>
    <row r="13" spans="1:15" ht="15.75" customHeight="1" x14ac:dyDescent="0.35">
      <c r="A13" s="119" t="s">
        <v>1140</v>
      </c>
      <c r="B13" s="163" t="s">
        <v>59</v>
      </c>
      <c r="C13" s="164" t="str">
        <f>IFERROR(IF(B13="No CAS","",INDEX('DEQ Pollutant List'!$C$7:$C$611,MATCH('3. Pollutant Emissions - EF'!B13,'DEQ Pollutant List'!$B$7:$B$611,0))),"")</f>
        <v>Amitrole</v>
      </c>
      <c r="D13" s="115">
        <f>IFERROR(IF(OR($B13="",$B13="No CAS",$B13="18540-29-9",$B13="7440-02-0"),INDEX('DEQ Pollutant List'!$A$7:$A$611,MATCH($C13,'DEQ Pollutant List'!$C$7:$C$611,0)),INDEX('DEQ Pollutant List'!$A$7:$A$611,MATCH($B13,'DEQ Pollutant List'!$B$7:$B$611,0))),"")</f>
        <v>25</v>
      </c>
      <c r="E13" s="165">
        <v>0.97499999999999998</v>
      </c>
      <c r="F13" s="166">
        <v>2.5</v>
      </c>
      <c r="G13" s="167"/>
      <c r="H13" s="115" t="s">
        <v>1133</v>
      </c>
      <c r="I13" s="168" t="s">
        <v>1200</v>
      </c>
      <c r="J13" s="169">
        <f>$F13*'2. Emissions Units &amp; Activities'!H$13*(1-$E13)</f>
        <v>6.2500000000000053</v>
      </c>
      <c r="K13" s="170">
        <f>$F13*'2. Emissions Units &amp; Activities'!I$13*(1-$E13)</f>
        <v>8.7500000000000071</v>
      </c>
      <c r="L13" s="115">
        <f>$F13*'2. Emissions Units &amp; Activities'!J$13*(1-$E13)</f>
        <v>12.500000000000011</v>
      </c>
      <c r="M13" s="169">
        <f>$F13*'2. Emissions Units &amp; Activities'!K$13*(1-$E13)</f>
        <v>1.8750000000000017E-2</v>
      </c>
      <c r="N13" s="170">
        <f>$F13*'2. Emissions Units &amp; Activities'!L$13*(1-$E13)</f>
        <v>3.1250000000000028E-2</v>
      </c>
      <c r="O13" s="115">
        <f>$F13*'2. Emissions Units &amp; Activities'!M$13*(1-$E13)</f>
        <v>5.0000000000000044E-2</v>
      </c>
    </row>
    <row r="14" spans="1:15" x14ac:dyDescent="0.35">
      <c r="A14" s="119" t="s">
        <v>1140</v>
      </c>
      <c r="B14" s="171" t="s">
        <v>81</v>
      </c>
      <c r="C14" s="121" t="str">
        <f>IFERROR(IF(B14="No CAS","",INDEX('DEQ Pollutant List'!$C$7:$C$611,MATCH('3. Pollutant Emissions - EF'!B14,'DEQ Pollutant List'!$B$7:$B$611,0))),"")</f>
        <v>Arsenic and compounds</v>
      </c>
      <c r="D14" s="115">
        <f>IFERROR(IF(OR($B14="",$B14="No CAS"),INDEX('DEQ Pollutant List'!$A$7:$A$611,MATCH($C14,'DEQ Pollutant List'!$C$7:$C$611,0)),INDEX('DEQ Pollutant List'!$A$7:$A$611,MATCH($B14,'DEQ Pollutant List'!$B$7:$B$611,0))),"")</f>
        <v>37</v>
      </c>
      <c r="E14" s="172">
        <v>0</v>
      </c>
      <c r="F14" s="173">
        <v>0.1</v>
      </c>
      <c r="G14" s="174"/>
      <c r="H14" s="115" t="s">
        <v>1133</v>
      </c>
      <c r="I14" s="168" t="s">
        <v>1134</v>
      </c>
      <c r="J14" s="173">
        <f>$F14*'2. Emissions Units &amp; Activities'!H$13*(1-$E14)</f>
        <v>10</v>
      </c>
      <c r="K14" s="175">
        <f>$F14*'2. Emissions Units &amp; Activities'!I$13*(1-$E14)</f>
        <v>14</v>
      </c>
      <c r="L14" s="115">
        <f>$F14*'2. Emissions Units &amp; Activities'!J$13*(1-$E14)</f>
        <v>20</v>
      </c>
      <c r="M14" s="173">
        <f>$F14*'2. Emissions Units &amp; Activities'!K$13*(1-$E14)</f>
        <v>0.03</v>
      </c>
      <c r="N14" s="175">
        <f>$F14*'2. Emissions Units &amp; Activities'!L$13*(1-$E14)</f>
        <v>0.05</v>
      </c>
      <c r="O14" s="115">
        <f>$F14*'2. Emissions Units &amp; Activities'!M$13*(1-$E14)</f>
        <v>8.0000000000000016E-2</v>
      </c>
    </row>
    <row r="15" spans="1:15" x14ac:dyDescent="0.35">
      <c r="A15" s="71"/>
      <c r="B15" s="176"/>
      <c r="C15" s="73" t="str">
        <f>IFERROR(IF(B15="No CAS","",INDEX(#REF!,MATCH('3. Pollutant Emissions - EF'!B15,#REF!,0))),"")</f>
        <v/>
      </c>
      <c r="D15" s="115" t="str">
        <f>IFERROR(IF(OR($B15="",$B15="No CAS"),INDEX('DEQ Pollutant List'!$A$7:$A$611,MATCH($C15,'DEQ Pollutant List'!$C$7:$C$611,0)),INDEX('DEQ Pollutant List'!$A$7:$A$611,MATCH($B15,'DEQ Pollutant List'!$B$7:$B$611,0))),"")</f>
        <v/>
      </c>
      <c r="E15" s="177"/>
      <c r="F15" s="178"/>
      <c r="G15" s="179"/>
      <c r="H15" s="75"/>
      <c r="I15" s="180"/>
      <c r="J15" s="178"/>
      <c r="K15" s="181"/>
      <c r="L15" s="75"/>
      <c r="M15" s="178"/>
      <c r="N15" s="181"/>
      <c r="O15" s="75"/>
    </row>
    <row r="16" spans="1:15" x14ac:dyDescent="0.35">
      <c r="A16" s="79" t="s">
        <v>1368</v>
      </c>
      <c r="B16" s="100" t="s">
        <v>98</v>
      </c>
      <c r="C16" s="81" t="str">
        <f>IFERROR(IF(B16="No CAS","",INDEX('DEQ Pollutant List'!$C$7:$C$611,MATCH('3. Pollutant Emissions - EF'!B16,'DEQ Pollutant List'!$B$7:$B$611,0))),"")</f>
        <v>Benzene</v>
      </c>
      <c r="D16" s="115">
        <f>IFERROR(IF(OR($B16="",$B16="No CAS"),INDEX('DEQ Pollutant List'!$A$7:$A$611,MATCH($C16,'DEQ Pollutant List'!$C$7:$C$611,0)),INDEX('DEQ Pollutant List'!$A$7:$A$611,MATCH($B16,'DEQ Pollutant List'!$B$7:$B$611,0))),"")</f>
        <v>46</v>
      </c>
      <c r="E16" s="101">
        <v>0</v>
      </c>
      <c r="F16" s="199">
        <v>3.8800000000000001E-6</v>
      </c>
      <c r="G16" s="103"/>
      <c r="H16" s="83" t="s">
        <v>1452</v>
      </c>
      <c r="I16" s="104" t="s">
        <v>1471</v>
      </c>
      <c r="J16" s="102">
        <f>$F16*2000</f>
        <v>7.7600000000000004E-3</v>
      </c>
      <c r="K16" s="105">
        <f t="shared" ref="K16:L29" si="0">$F16*2000</f>
        <v>7.7600000000000004E-3</v>
      </c>
      <c r="L16" s="83">
        <f t="shared" si="0"/>
        <v>7.7600000000000004E-3</v>
      </c>
      <c r="M16" s="102"/>
      <c r="N16" s="105"/>
      <c r="O16" s="83"/>
    </row>
    <row r="17" spans="1:15" x14ac:dyDescent="0.35">
      <c r="A17" s="79" t="s">
        <v>1368</v>
      </c>
      <c r="B17" s="100" t="s">
        <v>994</v>
      </c>
      <c r="C17" s="81" t="str">
        <f>IFERROR(IF(B17="No CAS","",INDEX('DEQ Pollutant List'!$C$7:$C$611,MATCH('3. Pollutant Emissions - EF'!B17,'DEQ Pollutant List'!$B$7:$B$611,0))),"")</f>
        <v>Toluene</v>
      </c>
      <c r="D17" s="115">
        <f>IFERROR(IF(OR($B17="",$B17="No CAS"),INDEX('DEQ Pollutant List'!$A$7:$A$611,MATCH($C17,'DEQ Pollutant List'!$C$7:$C$611,0)),INDEX('DEQ Pollutant List'!$A$7:$A$611,MATCH($B17,'DEQ Pollutant List'!$B$7:$B$611,0))),"")</f>
        <v>600</v>
      </c>
      <c r="E17" s="101">
        <v>0</v>
      </c>
      <c r="F17" s="199">
        <v>3.1199999999999999E-5</v>
      </c>
      <c r="G17" s="103"/>
      <c r="H17" s="83" t="s">
        <v>1452</v>
      </c>
      <c r="I17" s="104" t="s">
        <v>1471</v>
      </c>
      <c r="J17" s="102">
        <f t="shared" ref="J17:J29" si="1">$F17*2000</f>
        <v>6.2399999999999997E-2</v>
      </c>
      <c r="K17" s="105">
        <f t="shared" si="0"/>
        <v>6.2399999999999997E-2</v>
      </c>
      <c r="L17" s="83">
        <f t="shared" si="0"/>
        <v>6.2399999999999997E-2</v>
      </c>
      <c r="M17" s="102"/>
      <c r="N17" s="105"/>
      <c r="O17" s="83"/>
    </row>
    <row r="18" spans="1:15" x14ac:dyDescent="0.35">
      <c r="A18" s="79" t="s">
        <v>1368</v>
      </c>
      <c r="B18" s="100" t="s">
        <v>410</v>
      </c>
      <c r="C18" s="81" t="str">
        <f>IFERROR(IF(B18="No CAS","",INDEX('DEQ Pollutant List'!$C$7:$C$611,MATCH('3. Pollutant Emissions - EF'!B18,'DEQ Pollutant List'!$B$7:$B$611,0))),"")</f>
        <v>Ethyl benzene</v>
      </c>
      <c r="D18" s="115">
        <f>IFERROR(IF(OR($B18="",$B18="No CAS"),INDEX('DEQ Pollutant List'!$A$7:$A$611,MATCH($C18,'DEQ Pollutant List'!$C$7:$C$611,0)),INDEX('DEQ Pollutant List'!$A$7:$A$611,MATCH($B18,'DEQ Pollutant List'!$B$7:$B$611,0))),"")</f>
        <v>229</v>
      </c>
      <c r="E18" s="101">
        <v>0</v>
      </c>
      <c r="F18" s="199">
        <v>5.4500000000000003E-6</v>
      </c>
      <c r="G18" s="103"/>
      <c r="H18" s="83" t="s">
        <v>1452</v>
      </c>
      <c r="I18" s="104" t="s">
        <v>1471</v>
      </c>
      <c r="J18" s="102">
        <f t="shared" si="1"/>
        <v>1.09E-2</v>
      </c>
      <c r="K18" s="105">
        <f t="shared" si="0"/>
        <v>1.09E-2</v>
      </c>
      <c r="L18" s="83">
        <f t="shared" si="0"/>
        <v>1.09E-2</v>
      </c>
      <c r="M18" s="102"/>
      <c r="N18" s="105"/>
      <c r="O18" s="83"/>
    </row>
    <row r="19" spans="1:15" x14ac:dyDescent="0.35">
      <c r="A19" s="79" t="s">
        <v>1368</v>
      </c>
      <c r="B19" s="100" t="s">
        <v>1071</v>
      </c>
      <c r="C19" s="81" t="str">
        <f>IFERROR(IF(B19="No CAS","",INDEX('DEQ Pollutant List'!$C$7:$C$611,MATCH('3. Pollutant Emissions - EF'!B19,'DEQ Pollutant List'!$B$7:$B$611,0))),"")</f>
        <v>Xylene (mixture), including m-xylene, o-xylene, p-xylene</v>
      </c>
      <c r="D19" s="115">
        <f>IFERROR(IF(OR($B19="",$B19="No CAS"),INDEX('DEQ Pollutant List'!$A$7:$A$611,MATCH($C19,'DEQ Pollutant List'!$C$7:$C$611,0)),INDEX('DEQ Pollutant List'!$A$7:$A$611,MATCH($B19,'DEQ Pollutant List'!$B$7:$B$611,0))),"")</f>
        <v>628</v>
      </c>
      <c r="E19" s="101">
        <v>0</v>
      </c>
      <c r="F19" s="199">
        <v>3.3500000000000001E-5</v>
      </c>
      <c r="G19" s="103"/>
      <c r="H19" s="83" t="s">
        <v>1452</v>
      </c>
      <c r="I19" s="104" t="s">
        <v>1471</v>
      </c>
      <c r="J19" s="102">
        <f t="shared" si="1"/>
        <v>6.7000000000000004E-2</v>
      </c>
      <c r="K19" s="105">
        <f t="shared" si="0"/>
        <v>6.7000000000000004E-2</v>
      </c>
      <c r="L19" s="83">
        <f t="shared" si="0"/>
        <v>6.7000000000000004E-2</v>
      </c>
      <c r="M19" s="102"/>
      <c r="N19" s="105"/>
      <c r="O19" s="83"/>
    </row>
    <row r="20" spans="1:15" x14ac:dyDescent="0.35">
      <c r="A20" s="79" t="s">
        <v>1368</v>
      </c>
      <c r="B20" s="100" t="s">
        <v>581</v>
      </c>
      <c r="C20" s="81" t="str">
        <f>IFERROR(IF(B20="No CAS","",INDEX('DEQ Pollutant List'!$C$7:$C$611,MATCH('3. Pollutant Emissions - EF'!B20,'DEQ Pollutant List'!$B$7:$B$611,0))),"")</f>
        <v>Naphthalene</v>
      </c>
      <c r="D20" s="115">
        <f>IFERROR(IF(OR($B20="",$B20="No CAS"),INDEX('DEQ Pollutant List'!$A$7:$A$611,MATCH($C20,'DEQ Pollutant List'!$C$7:$C$611,0)),INDEX('DEQ Pollutant List'!$A$7:$A$611,MATCH($B20,'DEQ Pollutant List'!$B$7:$B$611,0))),"")</f>
        <v>428</v>
      </c>
      <c r="E20" s="101">
        <v>0</v>
      </c>
      <c r="F20" s="199">
        <v>3.7500000000000001E-7</v>
      </c>
      <c r="G20" s="103"/>
      <c r="H20" s="83" t="s">
        <v>1452</v>
      </c>
      <c r="I20" s="104" t="s">
        <v>1471</v>
      </c>
      <c r="J20" s="102">
        <f t="shared" si="1"/>
        <v>7.5000000000000002E-4</v>
      </c>
      <c r="K20" s="105">
        <f t="shared" si="0"/>
        <v>7.5000000000000002E-4</v>
      </c>
      <c r="L20" s="83">
        <f t="shared" si="0"/>
        <v>7.5000000000000002E-4</v>
      </c>
      <c r="M20" s="102"/>
      <c r="N20" s="105"/>
      <c r="O20" s="83"/>
    </row>
    <row r="21" spans="1:15" x14ac:dyDescent="0.35">
      <c r="A21" s="79" t="s">
        <v>1368</v>
      </c>
      <c r="B21" s="100" t="s">
        <v>839</v>
      </c>
      <c r="C21" s="81" t="str">
        <f>IFERROR(IF(B21="No CAS","",INDEX('DEQ Pollutant List'!$C$7:$C$611,MATCH('3. Pollutant Emissions - EF'!B21,'DEQ Pollutant List'!$B$7:$B$611,0))),"")</f>
        <v>Chrysene</v>
      </c>
      <c r="D21" s="115">
        <f>IFERROR(IF(OR($B21="",$B21="No CAS"),INDEX('DEQ Pollutant List'!$A$7:$A$611,MATCH($C21,'DEQ Pollutant List'!$C$7:$C$611,0)),INDEX('DEQ Pollutant List'!$A$7:$A$611,MATCH($B21,'DEQ Pollutant List'!$B$7:$B$611,0))),"")</f>
        <v>414</v>
      </c>
      <c r="E21" s="101">
        <v>0</v>
      </c>
      <c r="F21" s="199">
        <v>3.9300000000000003E-11</v>
      </c>
      <c r="G21" s="103"/>
      <c r="H21" s="83" t="s">
        <v>1452</v>
      </c>
      <c r="I21" s="104" t="s">
        <v>1471</v>
      </c>
      <c r="J21" s="102">
        <f t="shared" si="1"/>
        <v>7.8600000000000002E-8</v>
      </c>
      <c r="K21" s="105">
        <f t="shared" si="0"/>
        <v>7.8600000000000002E-8</v>
      </c>
      <c r="L21" s="83">
        <f t="shared" si="0"/>
        <v>7.8600000000000002E-8</v>
      </c>
      <c r="M21" s="102"/>
      <c r="N21" s="105"/>
      <c r="O21" s="83"/>
    </row>
    <row r="22" spans="1:15" x14ac:dyDescent="0.35">
      <c r="A22" s="79" t="s">
        <v>1368</v>
      </c>
      <c r="B22" s="100" t="s">
        <v>1044</v>
      </c>
      <c r="C22" s="81" t="str">
        <f>IFERROR(IF(B22="No CAS","",INDEX('DEQ Pollutant List'!$C$7:$C$611,MATCH('3. Pollutant Emissions - EF'!B22,'DEQ Pollutant List'!$B$7:$B$611,0))),"")</f>
        <v>1,2,4-Trimethylbenzene</v>
      </c>
      <c r="D22" s="115">
        <f>IFERROR(IF(OR($B22="",$B22="No CAS"),INDEX('DEQ Pollutant List'!$A$7:$A$611,MATCH($C22,'DEQ Pollutant List'!$C$7:$C$611,0)),INDEX('DEQ Pollutant List'!$A$7:$A$611,MATCH($B22,'DEQ Pollutant List'!$B$7:$B$611,0))),"")</f>
        <v>614</v>
      </c>
      <c r="E22" s="101">
        <v>0</v>
      </c>
      <c r="F22" s="199">
        <v>6.7399999999999998E-6</v>
      </c>
      <c r="G22" s="103"/>
      <c r="H22" s="83" t="s">
        <v>1452</v>
      </c>
      <c r="I22" s="104" t="s">
        <v>1471</v>
      </c>
      <c r="J22" s="102">
        <f t="shared" si="1"/>
        <v>1.3479999999999999E-2</v>
      </c>
      <c r="K22" s="105">
        <f t="shared" si="0"/>
        <v>1.3479999999999999E-2</v>
      </c>
      <c r="L22" s="83">
        <f t="shared" si="0"/>
        <v>1.3479999999999999E-2</v>
      </c>
      <c r="M22" s="102"/>
      <c r="N22" s="105"/>
      <c r="O22" s="83"/>
    </row>
    <row r="23" spans="1:15" x14ac:dyDescent="0.35">
      <c r="A23" s="79" t="s">
        <v>1368</v>
      </c>
      <c r="B23" s="100" t="s">
        <v>1046</v>
      </c>
      <c r="C23" s="81" t="s">
        <v>1047</v>
      </c>
      <c r="D23" s="115"/>
      <c r="E23" s="101">
        <v>0</v>
      </c>
      <c r="F23" s="199">
        <v>1.99E-6</v>
      </c>
      <c r="G23" s="103"/>
      <c r="H23" s="83" t="s">
        <v>1452</v>
      </c>
      <c r="I23" s="104" t="s">
        <v>1471</v>
      </c>
      <c r="J23" s="102">
        <f t="shared" si="1"/>
        <v>3.98E-3</v>
      </c>
      <c r="K23" s="105">
        <f t="shared" si="0"/>
        <v>3.98E-3</v>
      </c>
      <c r="L23" s="83">
        <f t="shared" si="0"/>
        <v>3.98E-3</v>
      </c>
      <c r="M23" s="102"/>
      <c r="N23" s="105"/>
      <c r="O23" s="83"/>
    </row>
    <row r="24" spans="1:15" x14ac:dyDescent="0.35">
      <c r="A24" s="79" t="s">
        <v>1368</v>
      </c>
      <c r="B24" s="100" t="s">
        <v>483</v>
      </c>
      <c r="C24" s="81" t="str">
        <f>IFERROR(IF(B24="No CAS","",INDEX('DEQ Pollutant List'!$C$7:$C$611,MATCH('3. Pollutant Emissions - EF'!B24,'DEQ Pollutant List'!$B$7:$B$611,0))),"")</f>
        <v>Hexane</v>
      </c>
      <c r="D24" s="115">
        <f>IFERROR(IF(OR($B24="",$B24="No CAS"),INDEX('DEQ Pollutant List'!$A$7:$A$611,MATCH($C24,'DEQ Pollutant List'!$C$7:$C$611,0)),INDEX('DEQ Pollutant List'!$A$7:$A$611,MATCH($B24,'DEQ Pollutant List'!$B$7:$B$611,0))),"")</f>
        <v>289</v>
      </c>
      <c r="E24" s="101">
        <v>0</v>
      </c>
      <c r="F24" s="199">
        <v>8.6300000000000005E-4</v>
      </c>
      <c r="G24" s="103"/>
      <c r="H24" s="83" t="s">
        <v>1452</v>
      </c>
      <c r="I24" s="104" t="s">
        <v>1471</v>
      </c>
      <c r="J24" s="102">
        <f t="shared" si="1"/>
        <v>1.7260000000000002</v>
      </c>
      <c r="K24" s="105">
        <f t="shared" si="0"/>
        <v>1.7260000000000002</v>
      </c>
      <c r="L24" s="83">
        <f t="shared" si="0"/>
        <v>1.7260000000000002</v>
      </c>
      <c r="M24" s="102"/>
      <c r="N24" s="105"/>
      <c r="O24" s="83"/>
    </row>
    <row r="25" spans="1:15" x14ac:dyDescent="0.35">
      <c r="A25" s="79" t="s">
        <v>1368</v>
      </c>
      <c r="B25" s="100" t="s">
        <v>564</v>
      </c>
      <c r="C25" s="81" t="s">
        <v>565</v>
      </c>
      <c r="D25" s="115"/>
      <c r="E25" s="101">
        <v>0</v>
      </c>
      <c r="F25" s="199">
        <v>1.6899999999999999E-4</v>
      </c>
      <c r="G25" s="103"/>
      <c r="H25" s="83" t="s">
        <v>1452</v>
      </c>
      <c r="I25" s="104" t="s">
        <v>1471</v>
      </c>
      <c r="J25" s="102">
        <f t="shared" si="1"/>
        <v>0.33799999999999997</v>
      </c>
      <c r="K25" s="105">
        <f t="shared" si="0"/>
        <v>0.33799999999999997</v>
      </c>
      <c r="L25" s="83">
        <f t="shared" si="0"/>
        <v>0.33799999999999997</v>
      </c>
      <c r="M25" s="102"/>
      <c r="N25" s="105"/>
      <c r="O25" s="83"/>
    </row>
    <row r="26" spans="1:15" x14ac:dyDescent="0.35">
      <c r="A26" s="79" t="s">
        <v>1368</v>
      </c>
      <c r="B26" s="100" t="s">
        <v>508</v>
      </c>
      <c r="C26" s="81" t="s">
        <v>1283</v>
      </c>
      <c r="D26" s="115"/>
      <c r="E26" s="101">
        <v>0</v>
      </c>
      <c r="F26" s="199">
        <v>3.5100000000000001E-7</v>
      </c>
      <c r="G26" s="103"/>
      <c r="H26" s="83" t="s">
        <v>1452</v>
      </c>
      <c r="I26" s="104" t="s">
        <v>1471</v>
      </c>
      <c r="J26" s="102">
        <f t="shared" si="1"/>
        <v>7.0200000000000004E-4</v>
      </c>
      <c r="K26" s="105">
        <f t="shared" si="0"/>
        <v>7.0200000000000004E-4</v>
      </c>
      <c r="L26" s="83">
        <f t="shared" si="0"/>
        <v>7.0200000000000004E-4</v>
      </c>
      <c r="M26" s="102"/>
      <c r="N26" s="105"/>
      <c r="O26" s="83"/>
    </row>
    <row r="27" spans="1:15" x14ac:dyDescent="0.35">
      <c r="A27" s="79" t="s">
        <v>1368</v>
      </c>
      <c r="B27" s="100" t="s">
        <v>821</v>
      </c>
      <c r="C27" s="81" t="s">
        <v>822</v>
      </c>
      <c r="D27" s="115"/>
      <c r="E27" s="101">
        <v>0</v>
      </c>
      <c r="F27" s="199">
        <v>1.0700000000000001E-12</v>
      </c>
      <c r="G27" s="103"/>
      <c r="H27" s="83" t="s">
        <v>1452</v>
      </c>
      <c r="I27" s="104" t="s">
        <v>1471</v>
      </c>
      <c r="J27" s="102">
        <f t="shared" si="1"/>
        <v>2.1400000000000001E-9</v>
      </c>
      <c r="K27" s="105">
        <f t="shared" si="0"/>
        <v>2.1400000000000001E-9</v>
      </c>
      <c r="L27" s="83">
        <f t="shared" si="0"/>
        <v>2.1400000000000001E-9</v>
      </c>
      <c r="M27" s="102"/>
      <c r="N27" s="105"/>
      <c r="O27" s="83"/>
    </row>
    <row r="28" spans="1:15" x14ac:dyDescent="0.35">
      <c r="A28" s="79" t="s">
        <v>1368</v>
      </c>
      <c r="B28" s="100" t="s">
        <v>863</v>
      </c>
      <c r="C28" s="81" t="s">
        <v>864</v>
      </c>
      <c r="D28" s="115"/>
      <c r="E28" s="101">
        <v>0</v>
      </c>
      <c r="F28" s="199">
        <v>2.9499999999999999E-9</v>
      </c>
      <c r="G28" s="103"/>
      <c r="H28" s="83" t="s">
        <v>1452</v>
      </c>
      <c r="I28" s="104" t="s">
        <v>1471</v>
      </c>
      <c r="J28" s="102">
        <f t="shared" si="1"/>
        <v>5.9000000000000003E-6</v>
      </c>
      <c r="K28" s="105">
        <f t="shared" si="0"/>
        <v>5.9000000000000003E-6</v>
      </c>
      <c r="L28" s="83">
        <f t="shared" si="0"/>
        <v>5.9000000000000003E-6</v>
      </c>
      <c r="M28" s="102"/>
      <c r="N28" s="105"/>
      <c r="O28" s="83"/>
    </row>
    <row r="29" spans="1:15" x14ac:dyDescent="0.35">
      <c r="A29" s="79" t="s">
        <v>1368</v>
      </c>
      <c r="B29" s="100" t="s">
        <v>871</v>
      </c>
      <c r="C29" s="81" t="s">
        <v>872</v>
      </c>
      <c r="D29" s="115"/>
      <c r="E29" s="101">
        <v>0</v>
      </c>
      <c r="F29" s="199">
        <v>5.0100000000000003E-10</v>
      </c>
      <c r="G29" s="103"/>
      <c r="H29" s="83" t="s">
        <v>1452</v>
      </c>
      <c r="I29" s="104" t="s">
        <v>1471</v>
      </c>
      <c r="J29" s="102">
        <f t="shared" si="1"/>
        <v>1.0020000000000001E-6</v>
      </c>
      <c r="K29" s="105">
        <f t="shared" si="0"/>
        <v>1.0020000000000001E-6</v>
      </c>
      <c r="L29" s="83">
        <f t="shared" si="0"/>
        <v>1.0020000000000001E-6</v>
      </c>
      <c r="M29" s="102"/>
      <c r="N29" s="105"/>
      <c r="O29" s="83"/>
    </row>
    <row r="30" spans="1:15" x14ac:dyDescent="0.35">
      <c r="A30" s="79" t="s">
        <v>1368</v>
      </c>
      <c r="B30" s="100" t="s">
        <v>873</v>
      </c>
      <c r="C30" s="81" t="s">
        <v>874</v>
      </c>
      <c r="D30" s="115"/>
      <c r="E30" s="101">
        <v>0</v>
      </c>
      <c r="F30" s="199">
        <v>4.67E-26</v>
      </c>
      <c r="G30" s="103"/>
      <c r="H30" s="83" t="s">
        <v>1452</v>
      </c>
      <c r="I30" s="104" t="s">
        <v>1471</v>
      </c>
      <c r="J30" s="102"/>
      <c r="K30" s="105"/>
      <c r="L30" s="83"/>
      <c r="M30" s="102"/>
      <c r="N30" s="105"/>
      <c r="O30" s="83"/>
    </row>
    <row r="31" spans="1:15" x14ac:dyDescent="0.35">
      <c r="A31" s="79" t="s">
        <v>1368</v>
      </c>
      <c r="B31" s="100" t="s">
        <v>98</v>
      </c>
      <c r="C31" s="81" t="str">
        <f>IFERROR(IF(B31="No CAS","",INDEX('DEQ Pollutant List'!$C$7:$C$611,MATCH('3. Pollutant Emissions - EF'!B31,'DEQ Pollutant List'!$B$7:$B$611,0))),"")</f>
        <v>Benzene</v>
      </c>
      <c r="D31" s="115"/>
      <c r="E31" s="101">
        <v>0</v>
      </c>
      <c r="F31" s="102"/>
      <c r="G31" s="200">
        <v>6.3400000000000003E-6</v>
      </c>
      <c r="H31" s="83" t="s">
        <v>1397</v>
      </c>
      <c r="I31" s="104" t="s">
        <v>1471</v>
      </c>
      <c r="J31" s="102"/>
      <c r="K31" s="105"/>
      <c r="L31" s="83"/>
      <c r="M31" s="102">
        <f>$G31*24</f>
        <v>1.5216000000000001E-4</v>
      </c>
      <c r="N31" s="105">
        <f t="shared" ref="N31:O45" si="2">$G31*24</f>
        <v>1.5216000000000001E-4</v>
      </c>
      <c r="O31" s="83">
        <f t="shared" si="2"/>
        <v>1.5216000000000001E-4</v>
      </c>
    </row>
    <row r="32" spans="1:15" x14ac:dyDescent="0.35">
      <c r="A32" s="79" t="s">
        <v>1368</v>
      </c>
      <c r="B32" s="100" t="s">
        <v>994</v>
      </c>
      <c r="C32" s="81" t="str">
        <f>IFERROR(IF(B32="No CAS","",INDEX('DEQ Pollutant List'!$C$7:$C$611,MATCH('3. Pollutant Emissions - EF'!B32,'DEQ Pollutant List'!$B$7:$B$611,0))),"")</f>
        <v>Toluene</v>
      </c>
      <c r="D32" s="115"/>
      <c r="E32" s="101">
        <v>0</v>
      </c>
      <c r="F32" s="102"/>
      <c r="G32" s="200">
        <v>5.0899999999999997E-5</v>
      </c>
      <c r="H32" s="83" t="s">
        <v>1397</v>
      </c>
      <c r="I32" s="104" t="s">
        <v>1471</v>
      </c>
      <c r="J32" s="102"/>
      <c r="K32" s="105"/>
      <c r="L32" s="83"/>
      <c r="M32" s="102">
        <f t="shared" ref="M32:M45" si="3">$G32*24</f>
        <v>1.2216E-3</v>
      </c>
      <c r="N32" s="105">
        <f t="shared" si="2"/>
        <v>1.2216E-3</v>
      </c>
      <c r="O32" s="83">
        <f t="shared" si="2"/>
        <v>1.2216E-3</v>
      </c>
    </row>
    <row r="33" spans="1:15" x14ac:dyDescent="0.35">
      <c r="A33" s="79" t="s">
        <v>1368</v>
      </c>
      <c r="B33" s="100" t="s">
        <v>410</v>
      </c>
      <c r="C33" s="81" t="str">
        <f>IFERROR(IF(B33="No CAS","",INDEX('DEQ Pollutant List'!$C$7:$C$611,MATCH('3. Pollutant Emissions - EF'!B33,'DEQ Pollutant List'!$B$7:$B$611,0))),"")</f>
        <v>Ethyl benzene</v>
      </c>
      <c r="D33" s="115"/>
      <c r="E33" s="101">
        <v>0</v>
      </c>
      <c r="F33" s="102"/>
      <c r="G33" s="200">
        <v>8.8999999999999995E-6</v>
      </c>
      <c r="H33" s="83" t="s">
        <v>1397</v>
      </c>
      <c r="I33" s="104" t="s">
        <v>1471</v>
      </c>
      <c r="J33" s="102"/>
      <c r="K33" s="105"/>
      <c r="L33" s="83"/>
      <c r="M33" s="102">
        <f t="shared" si="3"/>
        <v>2.1359999999999999E-4</v>
      </c>
      <c r="N33" s="105">
        <f t="shared" si="2"/>
        <v>2.1359999999999999E-4</v>
      </c>
      <c r="O33" s="83">
        <f t="shared" si="2"/>
        <v>2.1359999999999999E-4</v>
      </c>
    </row>
    <row r="34" spans="1:15" x14ac:dyDescent="0.35">
      <c r="A34" s="79" t="s">
        <v>1368</v>
      </c>
      <c r="B34" s="100" t="s">
        <v>1071</v>
      </c>
      <c r="C34" s="81" t="str">
        <f>IFERROR(IF(B34="No CAS","",INDEX('DEQ Pollutant List'!$C$7:$C$611,MATCH('3. Pollutant Emissions - EF'!B34,'DEQ Pollutant List'!$B$7:$B$611,0))),"")</f>
        <v>Xylene (mixture), including m-xylene, o-xylene, p-xylene</v>
      </c>
      <c r="D34" s="115"/>
      <c r="E34" s="101">
        <v>0</v>
      </c>
      <c r="F34" s="102"/>
      <c r="G34" s="200">
        <v>5.4799999999999997E-5</v>
      </c>
      <c r="H34" s="83" t="s">
        <v>1397</v>
      </c>
      <c r="I34" s="104" t="s">
        <v>1471</v>
      </c>
      <c r="J34" s="102"/>
      <c r="K34" s="105"/>
      <c r="L34" s="83"/>
      <c r="M34" s="102">
        <f t="shared" si="3"/>
        <v>1.3151999999999999E-3</v>
      </c>
      <c r="N34" s="105">
        <f t="shared" si="2"/>
        <v>1.3151999999999999E-3</v>
      </c>
      <c r="O34" s="83">
        <f t="shared" si="2"/>
        <v>1.3151999999999999E-3</v>
      </c>
    </row>
    <row r="35" spans="1:15" x14ac:dyDescent="0.35">
      <c r="A35" s="79" t="s">
        <v>1368</v>
      </c>
      <c r="B35" s="100" t="s">
        <v>581</v>
      </c>
      <c r="C35" s="81" t="str">
        <f>IFERROR(IF(B35="No CAS","",INDEX('DEQ Pollutant List'!$C$7:$C$611,MATCH('3. Pollutant Emissions - EF'!B35,'DEQ Pollutant List'!$B$7:$B$611,0))),"")</f>
        <v>Naphthalene</v>
      </c>
      <c r="D35" s="115"/>
      <c r="E35" s="101">
        <v>0</v>
      </c>
      <c r="F35" s="102"/>
      <c r="G35" s="200">
        <v>6.13E-7</v>
      </c>
      <c r="H35" s="83" t="s">
        <v>1397</v>
      </c>
      <c r="I35" s="104" t="s">
        <v>1471</v>
      </c>
      <c r="J35" s="102"/>
      <c r="K35" s="105"/>
      <c r="L35" s="83"/>
      <c r="M35" s="102">
        <f t="shared" si="3"/>
        <v>1.4712000000000001E-5</v>
      </c>
      <c r="N35" s="105">
        <f t="shared" si="2"/>
        <v>1.4712000000000001E-5</v>
      </c>
      <c r="O35" s="83">
        <f t="shared" si="2"/>
        <v>1.4712000000000001E-5</v>
      </c>
    </row>
    <row r="36" spans="1:15" x14ac:dyDescent="0.35">
      <c r="A36" s="79" t="s">
        <v>1368</v>
      </c>
      <c r="B36" s="100" t="s">
        <v>839</v>
      </c>
      <c r="C36" s="81" t="str">
        <f>IFERROR(IF(B36="No CAS","",INDEX('DEQ Pollutant List'!$C$7:$C$611,MATCH('3. Pollutant Emissions - EF'!B36,'DEQ Pollutant List'!$B$7:$B$611,0))),"")</f>
        <v>Chrysene</v>
      </c>
      <c r="D36" s="115"/>
      <c r="E36" s="101">
        <v>0</v>
      </c>
      <c r="F36" s="102"/>
      <c r="G36" s="200">
        <v>6.4199999999999995E-11</v>
      </c>
      <c r="H36" s="83" t="s">
        <v>1397</v>
      </c>
      <c r="I36" s="104" t="s">
        <v>1471</v>
      </c>
      <c r="J36" s="102"/>
      <c r="K36" s="105"/>
      <c r="L36" s="83"/>
      <c r="M36" s="102">
        <f t="shared" si="3"/>
        <v>1.5407999999999999E-9</v>
      </c>
      <c r="N36" s="105">
        <f t="shared" si="2"/>
        <v>1.5407999999999999E-9</v>
      </c>
      <c r="O36" s="83">
        <f t="shared" si="2"/>
        <v>1.5407999999999999E-9</v>
      </c>
    </row>
    <row r="37" spans="1:15" x14ac:dyDescent="0.35">
      <c r="A37" s="79" t="s">
        <v>1368</v>
      </c>
      <c r="B37" s="100" t="s">
        <v>1044</v>
      </c>
      <c r="C37" s="81" t="str">
        <f>IFERROR(IF(B37="No CAS","",INDEX('DEQ Pollutant List'!$C$7:$C$611,MATCH('3. Pollutant Emissions - EF'!B37,'DEQ Pollutant List'!$B$7:$B$611,0))),"")</f>
        <v>1,2,4-Trimethylbenzene</v>
      </c>
      <c r="D37" s="115"/>
      <c r="E37" s="101">
        <v>0</v>
      </c>
      <c r="F37" s="102"/>
      <c r="G37" s="200">
        <v>1.1E-5</v>
      </c>
      <c r="H37" s="83" t="s">
        <v>1397</v>
      </c>
      <c r="I37" s="104" t="s">
        <v>1471</v>
      </c>
      <c r="J37" s="102"/>
      <c r="K37" s="105"/>
      <c r="L37" s="83"/>
      <c r="M37" s="102">
        <f t="shared" si="3"/>
        <v>2.6400000000000002E-4</v>
      </c>
      <c r="N37" s="105">
        <f t="shared" si="2"/>
        <v>2.6400000000000002E-4</v>
      </c>
      <c r="O37" s="83">
        <f t="shared" si="2"/>
        <v>2.6400000000000002E-4</v>
      </c>
    </row>
    <row r="38" spans="1:15" x14ac:dyDescent="0.35">
      <c r="A38" s="79" t="s">
        <v>1368</v>
      </c>
      <c r="B38" s="100" t="s">
        <v>1046</v>
      </c>
      <c r="C38" s="81" t="s">
        <v>1047</v>
      </c>
      <c r="D38" s="115"/>
      <c r="E38" s="101">
        <v>0</v>
      </c>
      <c r="F38" s="102"/>
      <c r="G38" s="200">
        <v>3.2499999999999998E-6</v>
      </c>
      <c r="H38" s="83" t="s">
        <v>1397</v>
      </c>
      <c r="I38" s="104" t="s">
        <v>1471</v>
      </c>
      <c r="J38" s="102"/>
      <c r="K38" s="105"/>
      <c r="L38" s="83"/>
      <c r="M38" s="102">
        <f t="shared" si="3"/>
        <v>7.7999999999999999E-5</v>
      </c>
      <c r="N38" s="105">
        <f t="shared" si="2"/>
        <v>7.7999999999999999E-5</v>
      </c>
      <c r="O38" s="83">
        <f t="shared" si="2"/>
        <v>7.7999999999999999E-5</v>
      </c>
    </row>
    <row r="39" spans="1:15" x14ac:dyDescent="0.35">
      <c r="A39" s="79" t="s">
        <v>1368</v>
      </c>
      <c r="B39" s="100" t="s">
        <v>483</v>
      </c>
      <c r="C39" s="81" t="str">
        <f>IFERROR(IF(B39="No CAS","",INDEX('DEQ Pollutant List'!$C$7:$C$611,MATCH('3. Pollutant Emissions - EF'!B39,'DEQ Pollutant List'!$B$7:$B$611,0))),"")</f>
        <v>Hexane</v>
      </c>
      <c r="D39" s="115"/>
      <c r="E39" s="101">
        <v>0</v>
      </c>
      <c r="F39" s="102"/>
      <c r="G39" s="200">
        <v>1.41E-3</v>
      </c>
      <c r="H39" s="83" t="s">
        <v>1397</v>
      </c>
      <c r="I39" s="104" t="s">
        <v>1471</v>
      </c>
      <c r="J39" s="102"/>
      <c r="K39" s="105"/>
      <c r="L39" s="83"/>
      <c r="M39" s="102">
        <f t="shared" si="3"/>
        <v>3.3840000000000002E-2</v>
      </c>
      <c r="N39" s="105">
        <f t="shared" si="2"/>
        <v>3.3840000000000002E-2</v>
      </c>
      <c r="O39" s="83">
        <f t="shared" si="2"/>
        <v>3.3840000000000002E-2</v>
      </c>
    </row>
    <row r="40" spans="1:15" x14ac:dyDescent="0.35">
      <c r="A40" s="79" t="s">
        <v>1368</v>
      </c>
      <c r="B40" s="100" t="s">
        <v>564</v>
      </c>
      <c r="C40" s="81" t="s">
        <v>565</v>
      </c>
      <c r="D40" s="115">
        <f>IFERROR(IF(OR($B40="",$B40="No CAS"),INDEX('DEQ Pollutant List'!$A$7:$A$611,MATCH($C40,'DEQ Pollutant List'!$C$7:$C$611,0)),INDEX('DEQ Pollutant List'!$A$7:$A$611,MATCH($B40,'DEQ Pollutant List'!$B$7:$B$611,0))),"")</f>
        <v>346</v>
      </c>
      <c r="E40" s="101">
        <v>0</v>
      </c>
      <c r="F40" s="102"/>
      <c r="G40" s="200">
        <v>2.7700000000000001E-4</v>
      </c>
      <c r="H40" s="83" t="s">
        <v>1397</v>
      </c>
      <c r="I40" s="104" t="s">
        <v>1471</v>
      </c>
      <c r="J40" s="102"/>
      <c r="K40" s="105"/>
      <c r="L40" s="83"/>
      <c r="M40" s="102">
        <f t="shared" si="3"/>
        <v>6.6480000000000003E-3</v>
      </c>
      <c r="N40" s="105">
        <f t="shared" si="2"/>
        <v>6.6480000000000003E-3</v>
      </c>
      <c r="O40" s="83">
        <f t="shared" si="2"/>
        <v>6.6480000000000003E-3</v>
      </c>
    </row>
    <row r="41" spans="1:15" x14ac:dyDescent="0.35">
      <c r="A41" s="79" t="s">
        <v>1368</v>
      </c>
      <c r="B41" s="100" t="s">
        <v>508</v>
      </c>
      <c r="C41" s="81" t="s">
        <v>1283</v>
      </c>
      <c r="D41" s="115"/>
      <c r="E41" s="101">
        <v>0</v>
      </c>
      <c r="F41" s="102"/>
      <c r="G41" s="200">
        <v>6.6199999999999997E-7</v>
      </c>
      <c r="H41" s="83" t="s">
        <v>1397</v>
      </c>
      <c r="I41" s="104" t="s">
        <v>1471</v>
      </c>
      <c r="J41" s="102"/>
      <c r="K41" s="105"/>
      <c r="L41" s="83"/>
      <c r="M41" s="102">
        <f t="shared" si="3"/>
        <v>1.5888000000000001E-5</v>
      </c>
      <c r="N41" s="105">
        <f t="shared" si="2"/>
        <v>1.5888000000000001E-5</v>
      </c>
      <c r="O41" s="83">
        <f t="shared" si="2"/>
        <v>1.5888000000000001E-5</v>
      </c>
    </row>
    <row r="42" spans="1:15" x14ac:dyDescent="0.35">
      <c r="A42" s="79" t="s">
        <v>1368</v>
      </c>
      <c r="B42" s="100" t="s">
        <v>821</v>
      </c>
      <c r="C42" s="81" t="s">
        <v>822</v>
      </c>
      <c r="D42" s="115"/>
      <c r="E42" s="101">
        <v>0</v>
      </c>
      <c r="F42" s="102"/>
      <c r="G42" s="200">
        <v>2.0100000000000001E-12</v>
      </c>
      <c r="H42" s="83" t="s">
        <v>1397</v>
      </c>
      <c r="I42" s="104" t="s">
        <v>1471</v>
      </c>
      <c r="J42" s="102"/>
      <c r="K42" s="105"/>
      <c r="L42" s="83"/>
      <c r="M42" s="102">
        <f t="shared" si="3"/>
        <v>4.8240000000000006E-11</v>
      </c>
      <c r="N42" s="105">
        <f t="shared" si="2"/>
        <v>4.8240000000000006E-11</v>
      </c>
      <c r="O42" s="83">
        <f t="shared" si="2"/>
        <v>4.8240000000000006E-11</v>
      </c>
    </row>
    <row r="43" spans="1:15" x14ac:dyDescent="0.35">
      <c r="A43" s="79" t="s">
        <v>1368</v>
      </c>
      <c r="B43" s="100" t="s">
        <v>863</v>
      </c>
      <c r="C43" s="81" t="s">
        <v>864</v>
      </c>
      <c r="D43" s="115"/>
      <c r="E43" s="101">
        <v>0</v>
      </c>
      <c r="F43" s="102"/>
      <c r="G43" s="200">
        <v>5.5599999999999998E-9</v>
      </c>
      <c r="H43" s="83" t="s">
        <v>1397</v>
      </c>
      <c r="I43" s="104" t="s">
        <v>1471</v>
      </c>
      <c r="J43" s="102"/>
      <c r="K43" s="105"/>
      <c r="L43" s="83"/>
      <c r="M43" s="102">
        <f t="shared" si="3"/>
        <v>1.3344000000000001E-7</v>
      </c>
      <c r="N43" s="105">
        <f t="shared" si="2"/>
        <v>1.3344000000000001E-7</v>
      </c>
      <c r="O43" s="83">
        <f t="shared" si="2"/>
        <v>1.3344000000000001E-7</v>
      </c>
    </row>
    <row r="44" spans="1:15" x14ac:dyDescent="0.35">
      <c r="A44" s="79" t="s">
        <v>1368</v>
      </c>
      <c r="B44" s="100" t="s">
        <v>871</v>
      </c>
      <c r="C44" s="81" t="s">
        <v>872</v>
      </c>
      <c r="D44" s="115"/>
      <c r="E44" s="101">
        <v>0</v>
      </c>
      <c r="F44" s="102"/>
      <c r="G44" s="200">
        <v>9.4400000000000005E-10</v>
      </c>
      <c r="H44" s="83" t="s">
        <v>1397</v>
      </c>
      <c r="I44" s="104" t="s">
        <v>1471</v>
      </c>
      <c r="J44" s="102"/>
      <c r="K44" s="105"/>
      <c r="L44" s="83"/>
      <c r="M44" s="102">
        <f t="shared" si="3"/>
        <v>2.2656000000000001E-8</v>
      </c>
      <c r="N44" s="105">
        <f t="shared" si="2"/>
        <v>2.2656000000000001E-8</v>
      </c>
      <c r="O44" s="83">
        <f t="shared" si="2"/>
        <v>2.2656000000000001E-8</v>
      </c>
    </row>
    <row r="45" spans="1:15" x14ac:dyDescent="0.35">
      <c r="A45" s="79" t="s">
        <v>1368</v>
      </c>
      <c r="B45" s="100" t="s">
        <v>873</v>
      </c>
      <c r="C45" s="81" t="s">
        <v>874</v>
      </c>
      <c r="D45" s="115"/>
      <c r="E45" s="101">
        <v>0</v>
      </c>
      <c r="F45" s="102"/>
      <c r="G45" s="200">
        <v>8.8100000000000003E-26</v>
      </c>
      <c r="H45" s="83" t="s">
        <v>1397</v>
      </c>
      <c r="I45" s="104" t="s">
        <v>1471</v>
      </c>
      <c r="J45" s="102"/>
      <c r="K45" s="105"/>
      <c r="L45" s="83"/>
      <c r="M45" s="102">
        <f t="shared" si="3"/>
        <v>2.1143999999999999E-24</v>
      </c>
      <c r="N45" s="105">
        <f t="shared" si="2"/>
        <v>2.1143999999999999E-24</v>
      </c>
      <c r="O45" s="83">
        <f t="shared" si="2"/>
        <v>2.1143999999999999E-24</v>
      </c>
    </row>
    <row r="46" spans="1:15" x14ac:dyDescent="0.35">
      <c r="A46" s="79"/>
      <c r="B46" s="100"/>
      <c r="C46" s="81"/>
      <c r="D46" s="115"/>
      <c r="E46" s="101"/>
      <c r="F46" s="102"/>
      <c r="G46" s="200"/>
      <c r="H46" s="83"/>
      <c r="I46" s="104"/>
      <c r="J46" s="102"/>
      <c r="K46" s="105"/>
      <c r="L46" s="83"/>
      <c r="M46" s="102"/>
      <c r="N46" s="105"/>
      <c r="O46" s="83"/>
    </row>
    <row r="47" spans="1:15" x14ac:dyDescent="0.35">
      <c r="A47" s="79" t="s">
        <v>1371</v>
      </c>
      <c r="B47" s="100" t="s">
        <v>813</v>
      </c>
      <c r="C47" s="81" t="s">
        <v>814</v>
      </c>
      <c r="D47" s="115"/>
      <c r="E47" s="101">
        <v>0</v>
      </c>
      <c r="F47" s="199">
        <v>2.1100000000000001E-5</v>
      </c>
      <c r="G47" s="200">
        <f t="shared" ref="G47:G111" si="4">F47</f>
        <v>2.1100000000000001E-5</v>
      </c>
      <c r="H47" s="83" t="s">
        <v>1376</v>
      </c>
      <c r="I47" s="104" t="s">
        <v>1470</v>
      </c>
      <c r="J47" s="199">
        <f>F47*'2. Emissions Units &amp; Activities'!H17/1000*(1-E47)</f>
        <v>1.9338128900000001E-2</v>
      </c>
      <c r="K47" s="204">
        <f t="shared" ref="K47:K224" si="5">J47</f>
        <v>1.9338128900000001E-2</v>
      </c>
      <c r="L47" s="201">
        <f>F47*'2. Emissions Units &amp; Activities'!J17/1000*(1-E47)</f>
        <v>3.1026009700000003E-2</v>
      </c>
      <c r="M47" s="199">
        <f>G47*'2. Emissions Units &amp; Activities'!K17/1000*(1-'3. Pollutant Emissions - EF'!E47)</f>
        <v>7.4379610000000003E-5</v>
      </c>
      <c r="N47" s="204">
        <f t="shared" ref="N47:N100" si="6">M47</f>
        <v>7.4379610000000003E-5</v>
      </c>
      <c r="O47" s="201">
        <f>G47*'2. Emissions Units &amp; Activities'!M17/1000*(1-'3. Pollutant Emissions - EF'!E47)</f>
        <v>8.5003460000000004E-5</v>
      </c>
    </row>
    <row r="48" spans="1:15" x14ac:dyDescent="0.35">
      <c r="A48" s="79" t="s">
        <v>1371</v>
      </c>
      <c r="B48" s="100" t="s">
        <v>815</v>
      </c>
      <c r="C48" s="81" t="s">
        <v>816</v>
      </c>
      <c r="D48" s="115"/>
      <c r="E48" s="101">
        <v>0</v>
      </c>
      <c r="F48" s="199">
        <v>2.53E-7</v>
      </c>
      <c r="G48" s="200">
        <f t="shared" si="4"/>
        <v>2.53E-7</v>
      </c>
      <c r="H48" s="83" t="s">
        <v>1376</v>
      </c>
      <c r="I48" s="104" t="s">
        <v>1470</v>
      </c>
      <c r="J48" s="199">
        <f>F48*'2. Emissions Units &amp; Activities'!H17/1000*(1-E48)</f>
        <v>2.3187424700000001E-4</v>
      </c>
      <c r="K48" s="204">
        <f t="shared" si="5"/>
        <v>2.3187424700000001E-4</v>
      </c>
      <c r="L48" s="201">
        <f>F48*'2. Emissions Units &amp; Activities'!J17/1000*(1-E48)</f>
        <v>3.7201803100000004E-4</v>
      </c>
      <c r="M48" s="199">
        <f>G48*'2. Emissions Units &amp; Activities'!K17/1000*(1-'3. Pollutant Emissions - EF'!E48)</f>
        <v>8.9185030000000001E-7</v>
      </c>
      <c r="N48" s="204">
        <f t="shared" si="6"/>
        <v>8.9185030000000001E-7</v>
      </c>
      <c r="O48" s="201">
        <f>G48*'2. Emissions Units &amp; Activities'!M17/1000*(1-'3. Pollutant Emissions - EF'!E48)</f>
        <v>1.0192358E-6</v>
      </c>
    </row>
    <row r="49" spans="1:15" x14ac:dyDescent="0.35">
      <c r="A49" s="79" t="s">
        <v>1371</v>
      </c>
      <c r="B49" s="100" t="s">
        <v>817</v>
      </c>
      <c r="C49" s="81" t="s">
        <v>818</v>
      </c>
      <c r="D49" s="115"/>
      <c r="E49" s="101">
        <v>0</v>
      </c>
      <c r="F49" s="199">
        <v>1.22E-6</v>
      </c>
      <c r="G49" s="200">
        <f>F49</f>
        <v>1.22E-6</v>
      </c>
      <c r="H49" s="83" t="s">
        <v>1376</v>
      </c>
      <c r="I49" s="104" t="s">
        <v>1470</v>
      </c>
      <c r="J49" s="199">
        <f>F49*'2. Emissions Units &amp; Activities'!H17/1000*(1-E49)</f>
        <v>1.1181287799999998E-3</v>
      </c>
      <c r="K49" s="204">
        <f t="shared" si="5"/>
        <v>1.1181287799999998E-3</v>
      </c>
      <c r="L49" s="201">
        <f>F49*'2. Emissions Units &amp; Activities'!J17/1000*(1-E49)</f>
        <v>1.79392094E-3</v>
      </c>
      <c r="M49" s="199">
        <f>G49*'2. Emissions Units &amp; Activities'!K17/1000*(1-'3. Pollutant Emissions - EF'!E49)</f>
        <v>4.3006219999999993E-6</v>
      </c>
      <c r="N49" s="204">
        <f t="shared" si="6"/>
        <v>4.3006219999999993E-6</v>
      </c>
      <c r="O49" s="201">
        <f>G49*'2. Emissions Units &amp; Activities'!M17/1000*(1-'3. Pollutant Emissions - EF'!E49)</f>
        <v>4.9148919999999999E-6</v>
      </c>
    </row>
    <row r="50" spans="1:15" x14ac:dyDescent="0.35">
      <c r="A50" s="79" t="s">
        <v>1371</v>
      </c>
      <c r="B50" s="100" t="s">
        <v>75</v>
      </c>
      <c r="C50" s="81" t="s">
        <v>76</v>
      </c>
      <c r="D50" s="115"/>
      <c r="E50" s="101"/>
      <c r="F50" s="199">
        <v>5.2500000000000003E-3</v>
      </c>
      <c r="G50" s="200">
        <f>F50</f>
        <v>5.2500000000000003E-3</v>
      </c>
      <c r="H50" s="83" t="s">
        <v>1376</v>
      </c>
      <c r="I50" s="104" t="s">
        <v>1381</v>
      </c>
      <c r="J50" s="199">
        <f>F50*'2. Emissions Units &amp; Activities'!H17/1000*(1-E50)</f>
        <v>4.8116197500000011</v>
      </c>
      <c r="K50" s="204">
        <f t="shared" si="5"/>
        <v>4.8116197500000011</v>
      </c>
      <c r="L50" s="201">
        <f>F50*'2. Emissions Units &amp; Activities'!J17/1000*(1-E50)</f>
        <v>7.7197417499999998</v>
      </c>
      <c r="M50" s="199">
        <f>G50*'2. Emissions Units &amp; Activities'!K17/1000*(1-'3. Pollutant Emissions - EF'!E50)</f>
        <v>1.8506775E-2</v>
      </c>
      <c r="N50" s="204">
        <f t="shared" si="6"/>
        <v>1.8506775E-2</v>
      </c>
      <c r="O50" s="201">
        <f>G50*'2. Emissions Units &amp; Activities'!M17/1000*(1-'3. Pollutant Emissions - EF'!E50)</f>
        <v>2.115015E-2</v>
      </c>
    </row>
    <row r="51" spans="1:15" x14ac:dyDescent="0.35">
      <c r="A51" s="79" t="s">
        <v>1466</v>
      </c>
      <c r="B51" s="100" t="s">
        <v>81</v>
      </c>
      <c r="C51" s="81" t="str">
        <f>IFERROR(IF(B51="No CAS","",INDEX('DEQ Pollutant List'!$C$7:$C$611,MATCH('3. Pollutant Emissions - EF'!B51,'DEQ Pollutant List'!$B$7:$B$611,0))),"")</f>
        <v>Arsenic and compounds</v>
      </c>
      <c r="D51" s="115"/>
      <c r="E51" s="101">
        <v>0</v>
      </c>
      <c r="F51" s="199">
        <f xml:space="preserve"> 0.0000316*0.50799</f>
        <v>1.6052484000000002E-5</v>
      </c>
      <c r="G51" s="200">
        <f>F51</f>
        <v>1.6052484000000002E-5</v>
      </c>
      <c r="H51" s="83" t="s">
        <v>1397</v>
      </c>
      <c r="I51" s="104" t="s">
        <v>1482</v>
      </c>
      <c r="J51" s="199">
        <f>F51*'2. Emissions Units &amp; Activities'!H16</f>
        <v>0.14061975984000002</v>
      </c>
      <c r="K51" s="204">
        <f t="shared" si="5"/>
        <v>0.14061975984000002</v>
      </c>
      <c r="L51" s="201">
        <f>F51*'2. Emissions Units &amp; Activities'!J16</f>
        <v>0.14061975984000002</v>
      </c>
      <c r="M51" s="199">
        <f>G51*'2. Emissions Units &amp; Activities'!K16</f>
        <v>3.8525961600000002E-4</v>
      </c>
      <c r="N51" s="204">
        <f t="shared" si="6"/>
        <v>3.8525961600000002E-4</v>
      </c>
      <c r="O51" s="201">
        <f>G51*'2. Emissions Units &amp; Activities'!M16</f>
        <v>3.8525961600000002E-4</v>
      </c>
    </row>
    <row r="52" spans="1:15" x14ac:dyDescent="0.35">
      <c r="A52" s="79" t="s">
        <v>1371</v>
      </c>
      <c r="B52" s="100" t="s">
        <v>81</v>
      </c>
      <c r="C52" s="81" t="str">
        <f>IFERROR(IF(B52="No CAS","",INDEX('DEQ Pollutant List'!$C$7:$C$611,MATCH('3. Pollutant Emissions - EF'!B52,'DEQ Pollutant List'!$B$7:$B$611,0))),"")</f>
        <v>Arsenic and compounds</v>
      </c>
      <c r="D52" s="115">
        <f>IFERROR(IF(OR($B52="",$B52="No CAS"),INDEX('DEQ Pollutant List'!$A$7:$A$611,MATCH($C52,'DEQ Pollutant List'!$C$7:$C$611,0)),INDEX('DEQ Pollutant List'!$A$7:$A$611,MATCH($B52,'DEQ Pollutant List'!$B$7:$B$611,0))),"")</f>
        <v>37</v>
      </c>
      <c r="E52" s="101">
        <v>0</v>
      </c>
      <c r="F52" s="199">
        <v>1.32E-3</v>
      </c>
      <c r="G52" s="200">
        <f t="shared" si="4"/>
        <v>1.32E-3</v>
      </c>
      <c r="H52" s="83" t="s">
        <v>1376</v>
      </c>
      <c r="I52" s="104" t="s">
        <v>1381</v>
      </c>
      <c r="J52" s="199">
        <f>F52*'2. Emissions Units &amp; Activities'!H17/1000*(1-E52)</f>
        <v>1.2097786799999999</v>
      </c>
      <c r="K52" s="204">
        <f t="shared" si="5"/>
        <v>1.2097786799999999</v>
      </c>
      <c r="L52" s="201">
        <f>F52*'2. Emissions Units &amp; Activities'!J17/1000*(1-E52)</f>
        <v>1.9409636399999999</v>
      </c>
      <c r="M52" s="199">
        <f>G52*'2. Emissions Units &amp; Activities'!K17/1000*(1-'3. Pollutant Emissions - EF'!E52)</f>
        <v>4.6531319999999999E-3</v>
      </c>
      <c r="N52" s="204">
        <f t="shared" si="6"/>
        <v>4.6531319999999999E-3</v>
      </c>
      <c r="O52" s="201">
        <f>G52*'2. Emissions Units &amp; Activities'!M17/1000*(1-'3. Pollutant Emissions - EF'!E52)</f>
        <v>5.3177519999999994E-3</v>
      </c>
    </row>
    <row r="53" spans="1:15" x14ac:dyDescent="0.35">
      <c r="A53" s="79" t="s">
        <v>1371</v>
      </c>
      <c r="B53" s="100" t="s">
        <v>96</v>
      </c>
      <c r="C53" s="81" t="s">
        <v>97</v>
      </c>
      <c r="D53" s="115"/>
      <c r="E53" s="101">
        <v>0</v>
      </c>
      <c r="F53" s="199">
        <v>2.5699999999999998E-3</v>
      </c>
      <c r="G53" s="200">
        <f t="shared" si="4"/>
        <v>2.5699999999999998E-3</v>
      </c>
      <c r="H53" s="83" t="s">
        <v>1376</v>
      </c>
      <c r="I53" s="104" t="s">
        <v>1381</v>
      </c>
      <c r="J53" s="199">
        <f>F53*'2. Emissions Units &amp; Activities'!H17/1000*(1-E53)</f>
        <v>2.3554024299999998</v>
      </c>
      <c r="K53" s="204">
        <f t="shared" si="5"/>
        <v>2.3554024299999998</v>
      </c>
      <c r="L53" s="201">
        <f>F53*'2. Emissions Units &amp; Activities'!J17/1000*(1-E53)</f>
        <v>3.7789973899999993</v>
      </c>
      <c r="M53" s="199">
        <f>G53*'2. Emissions Units &amp; Activities'!K17/1000*(1-'3. Pollutant Emissions - EF'!E53)</f>
        <v>9.0595069999999979E-3</v>
      </c>
      <c r="N53" s="204">
        <f t="shared" si="6"/>
        <v>9.0595069999999979E-3</v>
      </c>
      <c r="O53" s="201">
        <f>G53*'2. Emissions Units &amp; Activities'!M17/1000*(1-'3. Pollutant Emissions - EF'!E53)</f>
        <v>1.0353501999999999E-2</v>
      </c>
    </row>
    <row r="54" spans="1:15" x14ac:dyDescent="0.35">
      <c r="A54" s="79" t="s">
        <v>1466</v>
      </c>
      <c r="B54" s="100" t="s">
        <v>96</v>
      </c>
      <c r="C54" s="81" t="s">
        <v>97</v>
      </c>
      <c r="D54" s="115"/>
      <c r="E54" s="101">
        <v>0</v>
      </c>
      <c r="F54" s="199">
        <f>0.0000271*0.50799</f>
        <v>1.3766529000000002E-5</v>
      </c>
      <c r="G54" s="200">
        <f t="shared" si="4"/>
        <v>1.3766529000000002E-5</v>
      </c>
      <c r="H54" s="83" t="s">
        <v>1397</v>
      </c>
      <c r="I54" s="104" t="s">
        <v>1483</v>
      </c>
      <c r="J54" s="199">
        <f>F54*'2. Emissions Units &amp; Activities'!H16</f>
        <v>0.12059479404000002</v>
      </c>
      <c r="K54" s="204">
        <f t="shared" si="5"/>
        <v>0.12059479404000002</v>
      </c>
      <c r="L54" s="201">
        <f>F54*'2. Emissions Units &amp; Activities'!J16</f>
        <v>0.12059479404000002</v>
      </c>
      <c r="M54" s="199">
        <f>G54*'2. Emissions Units &amp; Activities'!K16</f>
        <v>3.3039669600000004E-4</v>
      </c>
      <c r="N54" s="204">
        <f t="shared" si="6"/>
        <v>3.3039669600000004E-4</v>
      </c>
      <c r="O54" s="201">
        <f>G54*'2. Emissions Units &amp; Activities'!M16</f>
        <v>3.3039669600000004E-4</v>
      </c>
    </row>
    <row r="55" spans="1:15" x14ac:dyDescent="0.35">
      <c r="A55" s="79" t="s">
        <v>1371</v>
      </c>
      <c r="B55" s="100" t="s">
        <v>98</v>
      </c>
      <c r="C55" s="81" t="str">
        <f>IFERROR(IF(B55="No CAS","",INDEX('DEQ Pollutant List'!$C$7:$C$611,MATCH('3. Pollutant Emissions - EF'!B55,'DEQ Pollutant List'!$B$7:$B$611,0))),"")</f>
        <v>Benzene</v>
      </c>
      <c r="D55" s="115">
        <f>IFERROR(IF(OR($B55="",$B55="No CAS"),INDEX('DEQ Pollutant List'!$A$7:$A$611,MATCH($C55,'DEQ Pollutant List'!$C$7:$C$611,0)),INDEX('DEQ Pollutant List'!$A$7:$A$611,MATCH($B55,'DEQ Pollutant List'!$B$7:$B$611,0))),"")</f>
        <v>46</v>
      </c>
      <c r="E55" s="101">
        <v>0</v>
      </c>
      <c r="F55" s="199">
        <v>2.14E-4</v>
      </c>
      <c r="G55" s="200">
        <f t="shared" si="4"/>
        <v>2.14E-4</v>
      </c>
      <c r="H55" s="83" t="s">
        <v>1376</v>
      </c>
      <c r="I55" s="104" t="s">
        <v>1377</v>
      </c>
      <c r="J55" s="199">
        <f>F55*'2. Emissions Units &amp; Activities'!H17/1000*(1-E55)</f>
        <v>0.196130786</v>
      </c>
      <c r="K55" s="204">
        <f t="shared" si="5"/>
        <v>0.196130786</v>
      </c>
      <c r="L55" s="201">
        <f>F55*'2. Emissions Units &amp; Activities'!J17/1000*(1-E55)</f>
        <v>0.314671378</v>
      </c>
      <c r="M55" s="199">
        <f>G55*'2. Emissions Units &amp; Activities'!K17/1000*(1-'3. Pollutant Emissions - EF'!E55)</f>
        <v>7.5437140000000002E-4</v>
      </c>
      <c r="N55" s="204">
        <f t="shared" si="6"/>
        <v>7.5437140000000002E-4</v>
      </c>
      <c r="O55" s="201">
        <f>G55*'2. Emissions Units &amp; Activities'!M17/1000*(1-'3. Pollutant Emissions - EF'!E55)</f>
        <v>8.6212039999999999E-4</v>
      </c>
    </row>
    <row r="56" spans="1:15" x14ac:dyDescent="0.35">
      <c r="A56" s="79" t="s">
        <v>1371</v>
      </c>
      <c r="B56" s="100" t="s">
        <v>821</v>
      </c>
      <c r="C56" s="81" t="s">
        <v>822</v>
      </c>
      <c r="D56" s="115"/>
      <c r="E56" s="101">
        <v>0</v>
      </c>
      <c r="F56" s="199">
        <v>4.0099999999999997E-6</v>
      </c>
      <c r="G56" s="200">
        <f t="shared" si="4"/>
        <v>4.0099999999999997E-6</v>
      </c>
      <c r="H56" s="83" t="s">
        <v>1376</v>
      </c>
      <c r="I56" s="104" t="s">
        <v>1377</v>
      </c>
      <c r="J56" s="199">
        <f>F56*'2. Emissions Units &amp; Activities'!H17/1000*(1-E56)</f>
        <v>3.6751609899999997E-3</v>
      </c>
      <c r="K56" s="204">
        <f t="shared" si="5"/>
        <v>3.6751609899999997E-3</v>
      </c>
      <c r="L56" s="201">
        <f>F56*'2. Emissions Units &amp; Activities'!J17/1000*(1-E56)</f>
        <v>5.89641227E-3</v>
      </c>
      <c r="M56" s="199">
        <f>G56*'2. Emissions Units &amp; Activities'!K17/1000*(1-'3. Pollutant Emissions - EF'!E56)</f>
        <v>1.4135650999999998E-5</v>
      </c>
      <c r="N56" s="204">
        <f t="shared" si="6"/>
        <v>1.4135650999999998E-5</v>
      </c>
      <c r="O56" s="201">
        <f>G56*'2. Emissions Units &amp; Activities'!M17/1000*(1-'3. Pollutant Emissions - EF'!E56)</f>
        <v>1.6154685999999998E-5</v>
      </c>
    </row>
    <row r="57" spans="1:15" x14ac:dyDescent="0.35">
      <c r="A57" s="79" t="s">
        <v>1371</v>
      </c>
      <c r="B57" s="100" t="s">
        <v>823</v>
      </c>
      <c r="C57" s="81" t="s">
        <v>824</v>
      </c>
      <c r="D57" s="115"/>
      <c r="E57" s="101">
        <v>0</v>
      </c>
      <c r="F57" s="199">
        <v>4.0000000000000001E-3</v>
      </c>
      <c r="G57" s="200">
        <f t="shared" si="4"/>
        <v>4.0000000000000001E-3</v>
      </c>
      <c r="H57" s="83" t="s">
        <v>1376</v>
      </c>
      <c r="I57" s="104" t="s">
        <v>1382</v>
      </c>
      <c r="J57" s="199">
        <f>F57*'2. Emissions Units &amp; Activities'!H17/1000*(1-E57)</f>
        <v>3.6659960000000003</v>
      </c>
      <c r="K57" s="204">
        <f t="shared" si="5"/>
        <v>3.6659960000000003</v>
      </c>
      <c r="L57" s="201">
        <f>F57*'2. Emissions Units &amp; Activities'!J17/1000*(1-E57)</f>
        <v>5.8817080000000006</v>
      </c>
      <c r="M57" s="199">
        <f>G57*'2. Emissions Units &amp; Activities'!K17/1000*(1-'3. Pollutant Emissions - EF'!E57)</f>
        <v>1.4100400000000001E-2</v>
      </c>
      <c r="N57" s="204">
        <f t="shared" si="6"/>
        <v>1.4100400000000001E-2</v>
      </c>
      <c r="O57" s="201">
        <f>G57*'2. Emissions Units &amp; Activities'!M17/1000*(1-'3. Pollutant Emissions - EF'!E57)</f>
        <v>1.6114400000000001E-2</v>
      </c>
    </row>
    <row r="58" spans="1:15" x14ac:dyDescent="0.35">
      <c r="A58" s="79" t="s">
        <v>1371</v>
      </c>
      <c r="B58" s="100"/>
      <c r="C58" s="81" t="s">
        <v>1378</v>
      </c>
      <c r="D58" s="115"/>
      <c r="E58" s="101">
        <v>0</v>
      </c>
      <c r="F58" s="199">
        <v>1.48E-6</v>
      </c>
      <c r="G58" s="200">
        <f t="shared" si="4"/>
        <v>1.48E-6</v>
      </c>
      <c r="H58" s="83" t="s">
        <v>1376</v>
      </c>
      <c r="I58" s="104" t="s">
        <v>1380</v>
      </c>
      <c r="J58" s="199">
        <f>F58*'2. Emissions Units &amp; Activities'!H17/1000*(1-E58)</f>
        <v>1.3564185200000002E-3</v>
      </c>
      <c r="K58" s="204">
        <f t="shared" si="5"/>
        <v>1.3564185200000002E-3</v>
      </c>
      <c r="L58" s="201">
        <f>F58*'2. Emissions Units &amp; Activities'!J17/1000*(1-E58)</f>
        <v>2.1762319599999999E-3</v>
      </c>
      <c r="M58" s="199">
        <f>G58*'2. Emissions Units &amp; Activities'!K17/1000*(1-'3. Pollutant Emissions - EF'!E58)</f>
        <v>5.2171479999999992E-6</v>
      </c>
      <c r="N58" s="204">
        <f t="shared" si="6"/>
        <v>5.2171479999999992E-6</v>
      </c>
      <c r="O58" s="201">
        <f>G58*'2. Emissions Units &amp; Activities'!M17/1000*(1-'3. Pollutant Emissions - EF'!E58)</f>
        <v>5.9623280000000004E-6</v>
      </c>
    </row>
    <row r="59" spans="1:15" x14ac:dyDescent="0.35">
      <c r="A59" s="79" t="s">
        <v>1371</v>
      </c>
      <c r="B59" s="100" t="s">
        <v>113</v>
      </c>
      <c r="C59" s="81" t="s">
        <v>114</v>
      </c>
      <c r="D59" s="115"/>
      <c r="E59" s="101">
        <v>0</v>
      </c>
      <c r="F59" s="199">
        <v>2.7800000000000001E-5</v>
      </c>
      <c r="G59" s="200">
        <f t="shared" si="4"/>
        <v>2.7800000000000001E-5</v>
      </c>
      <c r="H59" s="83" t="s">
        <v>1376</v>
      </c>
      <c r="I59" s="104" t="s">
        <v>1377</v>
      </c>
      <c r="J59" s="199">
        <f>F59*'2. Emissions Units &amp; Activities'!H17/1000*(1-E59)</f>
        <v>2.5478672200000003E-2</v>
      </c>
      <c r="K59" s="204">
        <f t="shared" si="5"/>
        <v>2.5478672200000003E-2</v>
      </c>
      <c r="L59" s="201">
        <f>F59*'2. Emissions Units &amp; Activities'!J17/1000*(1-E59)</f>
        <v>4.0877870600000005E-2</v>
      </c>
      <c r="M59" s="199">
        <f>G59*'2. Emissions Units &amp; Activities'!K17/1000*(1-'3. Pollutant Emissions - EF'!E59)</f>
        <v>9.7997780000000004E-5</v>
      </c>
      <c r="N59" s="204">
        <f t="shared" si="6"/>
        <v>9.7997780000000004E-5</v>
      </c>
      <c r="O59" s="201">
        <f>G59*'2. Emissions Units &amp; Activities'!M17/1000*(1-'3. Pollutant Emissions - EF'!E59)</f>
        <v>1.1199507999999999E-4</v>
      </c>
    </row>
    <row r="60" spans="1:15" x14ac:dyDescent="0.35">
      <c r="A60" s="79" t="s">
        <v>1371</v>
      </c>
      <c r="B60" s="100" t="s">
        <v>122</v>
      </c>
      <c r="C60" s="81" t="s">
        <v>1320</v>
      </c>
      <c r="D60" s="115"/>
      <c r="E60" s="101">
        <v>0</v>
      </c>
      <c r="F60" s="199">
        <v>2.2000000000000001E-3</v>
      </c>
      <c r="G60" s="200">
        <f t="shared" si="4"/>
        <v>2.2000000000000001E-3</v>
      </c>
      <c r="H60" s="83" t="s">
        <v>1376</v>
      </c>
      <c r="I60" s="104" t="s">
        <v>1382</v>
      </c>
      <c r="J60" s="199">
        <f>F60*'2. Emissions Units &amp; Activities'!H17/1000*(1-E60)</f>
        <v>2.0162978000000003</v>
      </c>
      <c r="K60" s="204">
        <f t="shared" si="5"/>
        <v>2.0162978000000003</v>
      </c>
      <c r="L60" s="201">
        <f>F60*'2. Emissions Units &amp; Activities'!J17/1000*(1-E60)</f>
        <v>3.2349394</v>
      </c>
      <c r="M60" s="199">
        <f>G60*'2. Emissions Units &amp; Activities'!K17/1000*(1-'3. Pollutant Emissions - EF'!E60)</f>
        <v>7.7552200000000002E-3</v>
      </c>
      <c r="N60" s="204">
        <f t="shared" si="6"/>
        <v>7.7552200000000002E-3</v>
      </c>
      <c r="O60" s="201">
        <f>G60*'2. Emissions Units &amp; Activities'!M17/1000*(1-'3. Pollutant Emissions - EF'!E60)</f>
        <v>8.8629200000000016E-3</v>
      </c>
    </row>
    <row r="61" spans="1:15" x14ac:dyDescent="0.35">
      <c r="A61" s="79" t="s">
        <v>1371</v>
      </c>
      <c r="B61" s="100" t="s">
        <v>831</v>
      </c>
      <c r="C61" s="81" t="s">
        <v>832</v>
      </c>
      <c r="D61" s="115"/>
      <c r="E61" s="101">
        <v>0</v>
      </c>
      <c r="F61" s="199">
        <v>2.26E-6</v>
      </c>
      <c r="G61" s="200">
        <f t="shared" si="4"/>
        <v>2.26E-6</v>
      </c>
      <c r="H61" s="83" t="s">
        <v>1376</v>
      </c>
      <c r="I61" s="104" t="s">
        <v>1377</v>
      </c>
      <c r="J61" s="199">
        <f>F61*'2. Emissions Units &amp; Activities'!H17/1000*(1-E61)</f>
        <v>2.0712877399999999E-3</v>
      </c>
      <c r="K61" s="204">
        <f t="shared" si="5"/>
        <v>2.0712877399999999E-3</v>
      </c>
      <c r="L61" s="201">
        <f>F61*'2. Emissions Units &amp; Activities'!J17/1000*(1-E61)</f>
        <v>3.3231650199999998E-3</v>
      </c>
      <c r="M61" s="199">
        <f>G61*'2. Emissions Units &amp; Activities'!K17/1000*(1-'3. Pollutant Emissions - EF'!E61)</f>
        <v>7.9667260000000006E-6</v>
      </c>
      <c r="N61" s="204">
        <f t="shared" si="6"/>
        <v>7.9667260000000006E-6</v>
      </c>
      <c r="O61" s="201">
        <f>G61*'2. Emissions Units &amp; Activities'!M17/1000*(1-'3. Pollutant Emissions - EF'!E61)</f>
        <v>9.1046359999999993E-6</v>
      </c>
    </row>
    <row r="62" spans="1:15" x14ac:dyDescent="0.35">
      <c r="A62" s="79" t="s">
        <v>1371</v>
      </c>
      <c r="B62" s="100" t="s">
        <v>148</v>
      </c>
      <c r="C62" s="81" t="s">
        <v>1379</v>
      </c>
      <c r="D62" s="115"/>
      <c r="E62" s="101">
        <v>0</v>
      </c>
      <c r="F62" s="199">
        <v>5.1000000000000004E-4</v>
      </c>
      <c r="G62" s="200">
        <f t="shared" si="4"/>
        <v>5.1000000000000004E-4</v>
      </c>
      <c r="H62" s="83" t="s">
        <v>1376</v>
      </c>
      <c r="I62" s="104" t="s">
        <v>1383</v>
      </c>
      <c r="J62" s="199">
        <f>F62*'2. Emissions Units &amp; Activities'!H17/1000*(1-E62)</f>
        <v>0.46741449000000007</v>
      </c>
      <c r="K62" s="204">
        <f t="shared" si="5"/>
        <v>0.46741449000000007</v>
      </c>
      <c r="L62" s="201">
        <f>F62*'2. Emissions Units &amp; Activities'!J17/1000*(1-E62)</f>
        <v>0.74991777000000004</v>
      </c>
      <c r="M62" s="199">
        <f>G62*'2. Emissions Units &amp; Activities'!K17/1000*(1-'3. Pollutant Emissions - EF'!E62)</f>
        <v>1.7978009999999999E-3</v>
      </c>
      <c r="N62" s="204">
        <f t="shared" si="6"/>
        <v>1.7978009999999999E-3</v>
      </c>
      <c r="O62" s="201">
        <f>G62*'2. Emissions Units &amp; Activities'!M17/1000*(1-'3. Pollutant Emissions - EF'!E62)</f>
        <v>2.0545860000000002E-3</v>
      </c>
    </row>
    <row r="63" spans="1:15" x14ac:dyDescent="0.35">
      <c r="A63" s="79" t="s">
        <v>1371</v>
      </c>
      <c r="B63" s="100" t="s">
        <v>154</v>
      </c>
      <c r="C63" s="81" t="str">
        <f>IFERROR(IF(B63="No CAS","",INDEX('DEQ Pollutant List'!$C$7:$C$611,MATCH('3. Pollutant Emissions - EF'!B63,'DEQ Pollutant List'!$B$7:$B$611,0))),"")</f>
        <v>Cadmium and compounds</v>
      </c>
      <c r="D63" s="115">
        <f>IFERROR(IF(OR($B63="",$B63="No CAS"),INDEX('DEQ Pollutant List'!$A$7:$A$611,MATCH($C63,'DEQ Pollutant List'!$C$7:$C$611,0)),INDEX('DEQ Pollutant List'!$A$7:$A$611,MATCH($B63,'DEQ Pollutant List'!$B$7:$B$611,0))),"")</f>
        <v>83</v>
      </c>
      <c r="E63" s="101">
        <v>0</v>
      </c>
      <c r="F63" s="199">
        <v>3.9800000000000002E-4</v>
      </c>
      <c r="G63" s="200">
        <f t="shared" si="4"/>
        <v>3.9800000000000002E-4</v>
      </c>
      <c r="H63" s="83" t="s">
        <v>1376</v>
      </c>
      <c r="I63" s="104" t="s">
        <v>1381</v>
      </c>
      <c r="J63" s="199">
        <f>F63*'2. Emissions Units &amp; Activities'!H17/1000*(1-E63)</f>
        <v>0.36476660200000005</v>
      </c>
      <c r="K63" s="204">
        <f t="shared" si="5"/>
        <v>0.36476660200000005</v>
      </c>
      <c r="L63" s="201">
        <f>F63*'2. Emissions Units &amp; Activities'!J17/1000*(1-E63)</f>
        <v>0.585229946</v>
      </c>
      <c r="M63" s="199">
        <f>G63*'2. Emissions Units &amp; Activities'!K17/1000*(1-'3. Pollutant Emissions - EF'!E63)</f>
        <v>1.4029898000000002E-3</v>
      </c>
      <c r="N63" s="204">
        <f t="shared" si="6"/>
        <v>1.4029898000000002E-3</v>
      </c>
      <c r="O63" s="201">
        <f>G63*'2. Emissions Units &amp; Activities'!M17/1000*(1-'3. Pollutant Emissions - EF'!E63)</f>
        <v>1.6033828E-3</v>
      </c>
    </row>
    <row r="64" spans="1:15" x14ac:dyDescent="0.35">
      <c r="A64" s="79" t="s">
        <v>1466</v>
      </c>
      <c r="B64" s="100" t="s">
        <v>154</v>
      </c>
      <c r="C64" s="81" t="str">
        <f>IFERROR(IF(B64="No CAS","",INDEX('DEQ Pollutant List'!$C$7:$C$611,MATCH('3. Pollutant Emissions - EF'!B64,'DEQ Pollutant List'!$B$7:$B$611,0))),"")</f>
        <v>Cadmium and compounds</v>
      </c>
      <c r="D64" s="115"/>
      <c r="E64" s="101">
        <v>0</v>
      </c>
      <c r="F64" s="199">
        <f>0.00000007*0.50799</f>
        <v>3.5559300000000004E-8</v>
      </c>
      <c r="G64" s="200">
        <f t="shared" si="4"/>
        <v>3.5559300000000004E-8</v>
      </c>
      <c r="H64" s="83" t="s">
        <v>1397</v>
      </c>
      <c r="I64" s="104" t="s">
        <v>1484</v>
      </c>
      <c r="J64" s="199">
        <f>F64*'2. Emissions Units &amp; Activities'!H16</f>
        <v>3.1149946800000005E-4</v>
      </c>
      <c r="K64" s="204">
        <f t="shared" si="5"/>
        <v>3.1149946800000005E-4</v>
      </c>
      <c r="L64" s="201">
        <f>F64*'2. Emissions Units &amp; Activities'!J16</f>
        <v>3.1149946800000005E-4</v>
      </c>
      <c r="M64" s="199">
        <f>G64*'2. Emissions Units &amp; Activities'!K16</f>
        <v>8.5342320000000004E-7</v>
      </c>
      <c r="N64" s="204">
        <f t="shared" si="6"/>
        <v>8.5342320000000004E-7</v>
      </c>
      <c r="O64" s="201">
        <f>G64*'2. Emissions Units &amp; Activities'!M16</f>
        <v>8.5342320000000004E-7</v>
      </c>
    </row>
    <row r="65" spans="1:15" x14ac:dyDescent="0.35">
      <c r="A65" s="79" t="s">
        <v>1371</v>
      </c>
      <c r="B65" s="100" t="s">
        <v>230</v>
      </c>
      <c r="C65" s="81" t="str">
        <f>IFERROR(IF(B65="No CAS","",INDEX('DEQ Pollutant List'!$C$7:$C$611,MATCH('3. Pollutant Emissions - EF'!B65,'DEQ Pollutant List'!$B$7:$B$611,0))),"")</f>
        <v>Chromium VI, chromate and dichromate particulate</v>
      </c>
      <c r="D65" s="115">
        <f>IFERROR(IF(OR($B65="",$B65="No CAS"),INDEX('DEQ Pollutant List'!$A$7:$A$611,MATCH($C65,'DEQ Pollutant List'!$C$7:$C$611,0)),INDEX('DEQ Pollutant List'!$A$7:$A$611,MATCH($B65,'DEQ Pollutant List'!$B$7:$B$611,0))),"")</f>
        <v>136</v>
      </c>
      <c r="E65" s="101">
        <v>0</v>
      </c>
      <c r="F65" s="199">
        <v>2.4800000000000001E-4</v>
      </c>
      <c r="G65" s="200">
        <f t="shared" si="4"/>
        <v>2.4800000000000001E-4</v>
      </c>
      <c r="H65" s="83" t="s">
        <v>1376</v>
      </c>
      <c r="I65" s="104" t="s">
        <v>1381</v>
      </c>
      <c r="J65" s="199">
        <f>F65*'2. Emissions Units &amp; Activities'!H17/1000*(1-E65)</f>
        <v>0.22729175200000001</v>
      </c>
      <c r="K65" s="204">
        <f t="shared" si="5"/>
        <v>0.22729175200000001</v>
      </c>
      <c r="L65" s="201">
        <f>F65*'2. Emissions Units &amp; Activities'!J17/1000*(1-E65)</f>
        <v>0.36466589600000004</v>
      </c>
      <c r="M65" s="199">
        <f>G65*'2. Emissions Units &amp; Activities'!K17/1000*(1-'3. Pollutant Emissions - EF'!E65)</f>
        <v>8.742248E-4</v>
      </c>
      <c r="N65" s="204">
        <f t="shared" si="6"/>
        <v>8.742248E-4</v>
      </c>
      <c r="O65" s="201">
        <f>G65*'2. Emissions Units &amp; Activities'!M17/1000*(1-'3. Pollutant Emissions - EF'!E65)</f>
        <v>9.9909280000000009E-4</v>
      </c>
    </row>
    <row r="66" spans="1:15" x14ac:dyDescent="0.35">
      <c r="A66" s="79" t="s">
        <v>1371</v>
      </c>
      <c r="B66" s="100" t="s">
        <v>234</v>
      </c>
      <c r="C66" s="81" t="str">
        <f>IFERROR(IF(B66="No CAS","",INDEX('DEQ Pollutant List'!$C$7:$C$611,MATCH('3. Pollutant Emissions - EF'!B66,'DEQ Pollutant List'!$B$7:$B$611,0))),"")</f>
        <v>Cobalt and compounds</v>
      </c>
      <c r="D66" s="115">
        <f>IFERROR(IF(OR($B66="",$B66="No CAS"),INDEX('DEQ Pollutant List'!$A$7:$A$611,MATCH($C66,'DEQ Pollutant List'!$C$7:$C$611,0)),INDEX('DEQ Pollutant List'!$A$7:$A$611,MATCH($B66,'DEQ Pollutant List'!$B$7:$B$611,0))),"")</f>
        <v>146</v>
      </c>
      <c r="E66" s="101">
        <v>0</v>
      </c>
      <c r="F66" s="199">
        <v>6.0200000000000002E-3</v>
      </c>
      <c r="G66" s="200">
        <f t="shared" si="4"/>
        <v>6.0200000000000002E-3</v>
      </c>
      <c r="H66" s="83" t="s">
        <v>1376</v>
      </c>
      <c r="I66" s="104" t="s">
        <v>1381</v>
      </c>
      <c r="J66" s="199">
        <f>F66*'2. Emissions Units &amp; Activities'!H17/1000*(1-E66)</f>
        <v>5.5173239800000005</v>
      </c>
      <c r="K66" s="204">
        <f t="shared" si="5"/>
        <v>5.5173239800000005</v>
      </c>
      <c r="L66" s="201">
        <f>F66*'2. Emissions Units &amp; Activities'!J17/1000*(1-E66)</f>
        <v>8.8519705399999999</v>
      </c>
      <c r="M66" s="199">
        <f>G66*'2. Emissions Units &amp; Activities'!K17/1000*(1-'3. Pollutant Emissions - EF'!E66)</f>
        <v>2.1221101999999999E-2</v>
      </c>
      <c r="N66" s="204">
        <f t="shared" si="6"/>
        <v>2.1221101999999999E-2</v>
      </c>
      <c r="O66" s="201">
        <f>G66*'2. Emissions Units &amp; Activities'!M17/1000*(1-'3. Pollutant Emissions - EF'!E66)</f>
        <v>2.4252172000000002E-2</v>
      </c>
    </row>
    <row r="67" spans="1:15" x14ac:dyDescent="0.35">
      <c r="A67" s="79" t="s">
        <v>1371</v>
      </c>
      <c r="B67" s="100" t="s">
        <v>839</v>
      </c>
      <c r="C67" s="81" t="s">
        <v>840</v>
      </c>
      <c r="D67" s="115"/>
      <c r="E67" s="101">
        <v>0</v>
      </c>
      <c r="F67" s="199">
        <v>2.3800000000000001E-6</v>
      </c>
      <c r="G67" s="200">
        <f t="shared" si="4"/>
        <v>2.3800000000000001E-6</v>
      </c>
      <c r="H67" s="83" t="s">
        <v>1376</v>
      </c>
      <c r="I67" s="104" t="s">
        <v>1377</v>
      </c>
      <c r="J67" s="199">
        <f>F67*'2. Emissions Units &amp; Activities'!H17/1000*(1-E67)</f>
        <v>2.1812676200000003E-3</v>
      </c>
      <c r="K67" s="204">
        <f t="shared" si="5"/>
        <v>2.1812676200000003E-3</v>
      </c>
      <c r="L67" s="201">
        <f>F67*'2. Emissions Units &amp; Activities'!J17/1000*(1-E67)</f>
        <v>3.4996162600000004E-3</v>
      </c>
      <c r="M67" s="199">
        <f>G67*'2. Emissions Units &amp; Activities'!K17/1000*(1-'3. Pollutant Emissions - EF'!E67)</f>
        <v>8.389738000000001E-6</v>
      </c>
      <c r="N67" s="204">
        <f t="shared" si="6"/>
        <v>8.389738000000001E-6</v>
      </c>
      <c r="O67" s="201">
        <f>G67*'2. Emissions Units &amp; Activities'!M17/1000*(1-'3. Pollutant Emissions - EF'!E67)</f>
        <v>9.5880679999999997E-6</v>
      </c>
    </row>
    <row r="68" spans="1:15" x14ac:dyDescent="0.35">
      <c r="A68" s="79" t="s">
        <v>1371</v>
      </c>
      <c r="B68" s="100" t="s">
        <v>236</v>
      </c>
      <c r="C68" s="81" t="s">
        <v>237</v>
      </c>
      <c r="D68" s="115"/>
      <c r="E68" s="101">
        <v>0</v>
      </c>
      <c r="F68" s="199">
        <v>1.7600000000000001E-3</v>
      </c>
      <c r="G68" s="200">
        <f t="shared" si="4"/>
        <v>1.7600000000000001E-3</v>
      </c>
      <c r="H68" s="83" t="s">
        <v>1376</v>
      </c>
      <c r="I68" s="104" t="s">
        <v>1381</v>
      </c>
      <c r="J68" s="199">
        <f>F68*'2. Emissions Units &amp; Activities'!H17/1000*(1-E68)</f>
        <v>1.6130382400000001</v>
      </c>
      <c r="K68" s="204">
        <f t="shared" si="5"/>
        <v>1.6130382400000001</v>
      </c>
      <c r="L68" s="201">
        <f>F68*'2. Emissions Units &amp; Activities'!J17/1000*(1-E68)</f>
        <v>2.5879515200000003</v>
      </c>
      <c r="M68" s="199">
        <f>G68*'2. Emissions Units &amp; Activities'!K17/1000*(1-'3. Pollutant Emissions - EF'!E68)</f>
        <v>6.2041760000000005E-3</v>
      </c>
      <c r="N68" s="204">
        <f t="shared" si="6"/>
        <v>6.2041760000000005E-3</v>
      </c>
      <c r="O68" s="201">
        <f>G68*'2. Emissions Units &amp; Activities'!M17/1000*(1-'3. Pollutant Emissions - EF'!E68)</f>
        <v>7.090336E-3</v>
      </c>
    </row>
    <row r="69" spans="1:15" x14ac:dyDescent="0.35">
      <c r="A69" s="79" t="s">
        <v>1371</v>
      </c>
      <c r="B69" s="100" t="s">
        <v>849</v>
      </c>
      <c r="C69" s="81" t="s">
        <v>850</v>
      </c>
      <c r="D69" s="115"/>
      <c r="E69" s="101">
        <v>0</v>
      </c>
      <c r="F69" s="199">
        <v>1.6700000000000001E-6</v>
      </c>
      <c r="G69" s="200">
        <f t="shared" si="4"/>
        <v>1.6700000000000001E-6</v>
      </c>
      <c r="H69" s="83" t="s">
        <v>1376</v>
      </c>
      <c r="I69" s="104" t="s">
        <v>1377</v>
      </c>
      <c r="J69" s="199">
        <f>F69*'2. Emissions Units &amp; Activities'!H17/1000*(1-E69)</f>
        <v>1.53055333E-3</v>
      </c>
      <c r="K69" s="204">
        <f t="shared" si="5"/>
        <v>1.53055333E-3</v>
      </c>
      <c r="L69" s="201">
        <f>F69*'2. Emissions Units &amp; Activities'!J17/1000*(1-E69)</f>
        <v>2.4556130899999998E-3</v>
      </c>
      <c r="M69" s="199">
        <f>G69*'2. Emissions Units &amp; Activities'!K17/1000*(1-'3. Pollutant Emissions - EF'!E69)</f>
        <v>5.8869170000000002E-6</v>
      </c>
      <c r="N69" s="204">
        <f t="shared" si="6"/>
        <v>5.8869170000000002E-6</v>
      </c>
      <c r="O69" s="201">
        <f>G69*'2. Emissions Units &amp; Activities'!M17/1000*(1-'3. Pollutant Emissions - EF'!E69)</f>
        <v>6.7277619999999996E-6</v>
      </c>
    </row>
    <row r="70" spans="1:15" x14ac:dyDescent="0.35">
      <c r="A70" s="79" t="s">
        <v>1371</v>
      </c>
      <c r="B70" s="100" t="s">
        <v>308</v>
      </c>
      <c r="C70" s="81" t="s">
        <v>1324</v>
      </c>
      <c r="D70" s="115"/>
      <c r="E70" s="101">
        <v>0</v>
      </c>
      <c r="F70" s="199">
        <v>7.9999999999999996E-7</v>
      </c>
      <c r="G70" s="200">
        <f t="shared" si="4"/>
        <v>7.9999999999999996E-7</v>
      </c>
      <c r="H70" s="83" t="s">
        <v>1376</v>
      </c>
      <c r="I70" s="104" t="s">
        <v>1384</v>
      </c>
      <c r="J70" s="199">
        <f>F70*'2. Emissions Units &amp; Activities'!H17/1000*(1-E70)</f>
        <v>7.3319919999999998E-4</v>
      </c>
      <c r="K70" s="204">
        <f t="shared" si="5"/>
        <v>7.3319919999999998E-4</v>
      </c>
      <c r="L70" s="201">
        <f>F70*'2. Emissions Units &amp; Activities'!J17/1000*(1-E70)</f>
        <v>1.1763416E-3</v>
      </c>
      <c r="M70" s="199">
        <f>G70*'2. Emissions Units &amp; Activities'!K17/1000*(1-'3. Pollutant Emissions - EF'!E70)</f>
        <v>2.8200799999999998E-6</v>
      </c>
      <c r="N70" s="204">
        <f t="shared" si="6"/>
        <v>2.8200799999999998E-6</v>
      </c>
      <c r="O70" s="201">
        <f>G70*'2. Emissions Units &amp; Activities'!M17/1000*(1-'3. Pollutant Emissions - EF'!E70)</f>
        <v>3.2228799999999995E-6</v>
      </c>
    </row>
    <row r="71" spans="1:15" x14ac:dyDescent="0.35">
      <c r="A71" s="79" t="s">
        <v>1371</v>
      </c>
      <c r="B71" s="100" t="s">
        <v>410</v>
      </c>
      <c r="C71" s="81" t="str">
        <f>IFERROR(IF(B71="No CAS","",INDEX('DEQ Pollutant List'!$C$7:$C$611,MATCH('3. Pollutant Emissions - EF'!B71,'DEQ Pollutant List'!$B$7:$B$611,0))),"")</f>
        <v>Ethyl benzene</v>
      </c>
      <c r="D71" s="115">
        <f>IFERROR(IF(OR($B71="",$B71="No CAS"),INDEX('DEQ Pollutant List'!$A$7:$A$611,MATCH($C71,'DEQ Pollutant List'!$C$7:$C$611,0)),INDEX('DEQ Pollutant List'!$A$7:$A$611,MATCH($B71,'DEQ Pollutant List'!$B$7:$B$611,0))),"")</f>
        <v>229</v>
      </c>
      <c r="E71" s="101">
        <v>0</v>
      </c>
      <c r="F71" s="199">
        <v>6.3600000000000001E-5</v>
      </c>
      <c r="G71" s="200">
        <f t="shared" si="4"/>
        <v>6.3600000000000001E-5</v>
      </c>
      <c r="H71" s="83" t="s">
        <v>1376</v>
      </c>
      <c r="I71" s="104" t="s">
        <v>1377</v>
      </c>
      <c r="J71" s="199">
        <f>F71*'2. Emissions Units &amp; Activities'!H17/1000*(1-E71)</f>
        <v>5.8289336400000002E-2</v>
      </c>
      <c r="K71" s="204">
        <f t="shared" si="5"/>
        <v>5.8289336400000002E-2</v>
      </c>
      <c r="L71" s="201">
        <f>F71*'2. Emissions Units &amp; Activities'!J17/1000*(1-E71)</f>
        <v>9.3519157199999994E-2</v>
      </c>
      <c r="M71" s="199">
        <f>G71*'2. Emissions Units &amp; Activities'!K17/1000*(1-'3. Pollutant Emissions - EF'!E71)</f>
        <v>2.2419636000000002E-4</v>
      </c>
      <c r="N71" s="204">
        <f t="shared" si="6"/>
        <v>2.2419636000000002E-4</v>
      </c>
      <c r="O71" s="201">
        <f>G71*'2. Emissions Units &amp; Activities'!M17/1000*(1-'3. Pollutant Emissions - EF'!E71)</f>
        <v>2.5621896000000002E-4</v>
      </c>
    </row>
    <row r="72" spans="1:15" x14ac:dyDescent="0.35">
      <c r="A72" s="79" t="s">
        <v>1371</v>
      </c>
      <c r="B72" s="100" t="s">
        <v>861</v>
      </c>
      <c r="C72" s="81" t="s">
        <v>862</v>
      </c>
      <c r="D72" s="115"/>
      <c r="E72" s="101">
        <v>0</v>
      </c>
      <c r="F72" s="199">
        <v>4.8400000000000002E-6</v>
      </c>
      <c r="G72" s="200">
        <f t="shared" si="4"/>
        <v>4.8400000000000002E-6</v>
      </c>
      <c r="H72" s="83" t="s">
        <v>1376</v>
      </c>
      <c r="I72" s="104" t="s">
        <v>1377</v>
      </c>
      <c r="J72" s="199">
        <f>F72*'2. Emissions Units &amp; Activities'!H17/1000*(1-E72)</f>
        <v>4.4358551600000001E-3</v>
      </c>
      <c r="K72" s="204">
        <f t="shared" si="5"/>
        <v>4.4358551600000001E-3</v>
      </c>
      <c r="L72" s="201">
        <f>F72*'2. Emissions Units &amp; Activities'!J17/1000*(1-E72)</f>
        <v>7.1168666800000002E-3</v>
      </c>
      <c r="M72" s="199">
        <f>G72*'2. Emissions Units &amp; Activities'!K17/1000*(1-'3. Pollutant Emissions - EF'!E72)</f>
        <v>1.7061484000000002E-5</v>
      </c>
      <c r="N72" s="204">
        <f t="shared" si="6"/>
        <v>1.7061484000000002E-5</v>
      </c>
      <c r="O72" s="201">
        <f>G72*'2. Emissions Units &amp; Activities'!M17/1000*(1-'3. Pollutant Emissions - EF'!E72)</f>
        <v>1.9498424000000002E-5</v>
      </c>
    </row>
    <row r="73" spans="1:15" x14ac:dyDescent="0.35">
      <c r="A73" s="79" t="s">
        <v>1371</v>
      </c>
      <c r="B73" s="100" t="s">
        <v>863</v>
      </c>
      <c r="C73" s="81" t="s">
        <v>864</v>
      </c>
      <c r="D73" s="115"/>
      <c r="E73" s="101">
        <v>0</v>
      </c>
      <c r="F73" s="199">
        <v>4.4700000000000004E-6</v>
      </c>
      <c r="G73" s="200">
        <f t="shared" si="4"/>
        <v>4.4700000000000004E-6</v>
      </c>
      <c r="H73" s="83" t="s">
        <v>1376</v>
      </c>
      <c r="I73" s="104" t="s">
        <v>1377</v>
      </c>
      <c r="J73" s="199">
        <f>F73*'2. Emissions Units &amp; Activities'!H17/1000*(1-E73)</f>
        <v>4.0967505300000002E-3</v>
      </c>
      <c r="K73" s="204">
        <f t="shared" si="5"/>
        <v>4.0967505300000002E-3</v>
      </c>
      <c r="L73" s="201">
        <f>F73*'2. Emissions Units &amp; Activities'!J17/1000*(1-E73)</f>
        <v>6.5728086900000001E-3</v>
      </c>
      <c r="M73" s="199">
        <f>G73*'2. Emissions Units &amp; Activities'!K17/1000*(1-'3. Pollutant Emissions - EF'!E73)</f>
        <v>1.5757197000000001E-5</v>
      </c>
      <c r="N73" s="204">
        <f t="shared" si="6"/>
        <v>1.5757197000000001E-5</v>
      </c>
      <c r="O73" s="201">
        <f>G73*'2. Emissions Units &amp; Activities'!M17/1000*(1-'3. Pollutant Emissions - EF'!E73)</f>
        <v>1.8007841999999999E-5</v>
      </c>
    </row>
    <row r="74" spans="1:15" x14ac:dyDescent="0.35">
      <c r="A74" s="79" t="s">
        <v>1371</v>
      </c>
      <c r="B74" s="100" t="s">
        <v>1385</v>
      </c>
      <c r="C74" s="81" t="s">
        <v>440</v>
      </c>
      <c r="D74" s="115"/>
      <c r="E74" s="101">
        <v>0</v>
      </c>
      <c r="F74" s="199">
        <v>3.73E-2</v>
      </c>
      <c r="G74" s="200">
        <f t="shared" si="4"/>
        <v>3.73E-2</v>
      </c>
      <c r="H74" s="83" t="s">
        <v>1376</v>
      </c>
      <c r="I74" s="104" t="s">
        <v>1381</v>
      </c>
      <c r="J74" s="199">
        <f>F74*'2. Emissions Units &amp; Activities'!H17/1000*(1-E74)</f>
        <v>34.185412700000001</v>
      </c>
      <c r="K74" s="204">
        <f t="shared" si="5"/>
        <v>34.185412700000001</v>
      </c>
      <c r="L74" s="201">
        <f>F74*'2. Emissions Units &amp; Activities'!J17/1000*(1-E74)</f>
        <v>54.846927100000002</v>
      </c>
      <c r="M74" s="199">
        <f>G74*'2. Emissions Units &amp; Activities'!K17/1000*(1-'3. Pollutant Emissions - EF'!E74)</f>
        <v>0.13148623000000001</v>
      </c>
      <c r="N74" s="204">
        <f t="shared" si="6"/>
        <v>0.13148623000000001</v>
      </c>
      <c r="O74" s="201">
        <f>G74*'2. Emissions Units &amp; Activities'!M17/1000*(1-'3. Pollutant Emissions - EF'!E74)</f>
        <v>0.15026677999999999</v>
      </c>
    </row>
    <row r="75" spans="1:15" x14ac:dyDescent="0.35">
      <c r="A75" s="79" t="s">
        <v>1371</v>
      </c>
      <c r="B75" s="100" t="s">
        <v>443</v>
      </c>
      <c r="C75" s="81" t="str">
        <f>IFERROR(IF(B75="No CAS","",INDEX('DEQ Pollutant List'!$C$7:$C$611,MATCH('3. Pollutant Emissions - EF'!B75,'DEQ Pollutant List'!$B$7:$B$611,0))),"")</f>
        <v>Formaldehyde</v>
      </c>
      <c r="D75" s="115">
        <f>IFERROR(IF(OR($B75="",$B75="No CAS"),INDEX('DEQ Pollutant List'!$A$7:$A$611,MATCH($C75,'DEQ Pollutant List'!$C$7:$C$611,0)),INDEX('DEQ Pollutant List'!$A$7:$A$611,MATCH($B75,'DEQ Pollutant List'!$B$7:$B$611,0))),"")</f>
        <v>250</v>
      </c>
      <c r="E75" s="101">
        <v>0</v>
      </c>
      <c r="F75" s="199">
        <v>3.3000000000000002E-2</v>
      </c>
      <c r="G75" s="200">
        <f t="shared" si="4"/>
        <v>3.3000000000000002E-2</v>
      </c>
      <c r="H75" s="83" t="s">
        <v>1376</v>
      </c>
      <c r="I75" s="104" t="s">
        <v>1377</v>
      </c>
      <c r="J75" s="199">
        <f>F75*'2. Emissions Units &amp; Activities'!H17/1000*(1-E75)</f>
        <v>30.244467</v>
      </c>
      <c r="K75" s="204">
        <f t="shared" si="5"/>
        <v>30.244467</v>
      </c>
      <c r="L75" s="201">
        <f>F75*'2. Emissions Units &amp; Activities'!J17/1000*(1-E75)</f>
        <v>48.524090999999999</v>
      </c>
      <c r="M75" s="199">
        <f>G75*'2. Emissions Units &amp; Activities'!K17/1000*(1-'3. Pollutant Emissions - EF'!E75)</f>
        <v>0.1163283</v>
      </c>
      <c r="N75" s="204">
        <f t="shared" si="6"/>
        <v>0.1163283</v>
      </c>
      <c r="O75" s="201">
        <f>G75*'2. Emissions Units &amp; Activities'!M17/1000*(1-'3. Pollutant Emissions - EF'!E75)</f>
        <v>0.1329438</v>
      </c>
    </row>
    <row r="76" spans="1:15" x14ac:dyDescent="0.35">
      <c r="A76" s="79" t="s">
        <v>1371</v>
      </c>
      <c r="B76" s="100" t="s">
        <v>489</v>
      </c>
      <c r="C76" s="81" t="s">
        <v>1386</v>
      </c>
      <c r="D76" s="115"/>
      <c r="E76" s="101">
        <v>0</v>
      </c>
      <c r="F76" s="199">
        <f>0.05%*66</f>
        <v>3.3000000000000002E-2</v>
      </c>
      <c r="G76" s="200">
        <f t="shared" si="4"/>
        <v>3.3000000000000002E-2</v>
      </c>
      <c r="H76" s="83" t="s">
        <v>1376</v>
      </c>
      <c r="I76" s="104" t="s">
        <v>1442</v>
      </c>
      <c r="J76" s="199">
        <f>F76*'2. Emissions Units &amp; Activities'!H17/1000*(1-E76)</f>
        <v>30.244467</v>
      </c>
      <c r="K76" s="204">
        <f t="shared" si="5"/>
        <v>30.244467</v>
      </c>
      <c r="L76" s="201">
        <f>F76*'2. Emissions Units &amp; Activities'!J17/1000*(1-E76)</f>
        <v>48.524090999999999</v>
      </c>
      <c r="M76" s="199">
        <f>G76*'2. Emissions Units &amp; Activities'!K17/1000*(1-'3. Pollutant Emissions - EF'!E76)</f>
        <v>0.1163283</v>
      </c>
      <c r="N76" s="204">
        <f t="shared" si="6"/>
        <v>0.1163283</v>
      </c>
      <c r="O76" s="201">
        <f>G76*'2. Emissions Units &amp; Activities'!M17/1000*(1-'3. Pollutant Emissions - EF'!E76)</f>
        <v>0.1329438</v>
      </c>
    </row>
    <row r="77" spans="1:15" x14ac:dyDescent="0.35">
      <c r="A77" s="79" t="s">
        <v>1371</v>
      </c>
      <c r="B77" s="100" t="s">
        <v>865</v>
      </c>
      <c r="C77" s="81" t="s">
        <v>866</v>
      </c>
      <c r="D77" s="115"/>
      <c r="E77" s="101">
        <v>0</v>
      </c>
      <c r="F77" s="199">
        <v>2.1399999999999998E-6</v>
      </c>
      <c r="G77" s="200">
        <f t="shared" si="4"/>
        <v>2.1399999999999998E-6</v>
      </c>
      <c r="H77" s="83" t="s">
        <v>1376</v>
      </c>
      <c r="I77" s="81" t="s">
        <v>1444</v>
      </c>
      <c r="J77" s="199">
        <f>F77*'2. Emissions Units &amp; Activities'!H17/1000*(1-E77)</f>
        <v>1.9613078599999998E-3</v>
      </c>
      <c r="K77" s="204">
        <f t="shared" si="5"/>
        <v>1.9613078599999998E-3</v>
      </c>
      <c r="L77" s="201">
        <f>F77*'2. Emissions Units &amp; Activities'!J17/1000*(1-E77)</f>
        <v>3.1467137799999997E-3</v>
      </c>
      <c r="M77" s="199">
        <f>G77*'2. Emissions Units &amp; Activities'!K17/1000*(1-'3. Pollutant Emissions - EF'!E77)</f>
        <v>7.5437139999999994E-6</v>
      </c>
      <c r="N77" s="204">
        <f t="shared" si="6"/>
        <v>7.5437139999999994E-6</v>
      </c>
      <c r="O77" s="201">
        <f>G77*'2. Emissions Units &amp; Activities'!M17/1000*(1-'3. Pollutant Emissions - EF'!E77)</f>
        <v>8.621203999999999E-6</v>
      </c>
    </row>
    <row r="78" spans="1:15" x14ac:dyDescent="0.35">
      <c r="A78" s="79" t="s">
        <v>1371</v>
      </c>
      <c r="B78" s="100" t="s">
        <v>512</v>
      </c>
      <c r="C78" s="81" t="str">
        <f>IFERROR(IF(B78="No CAS","",INDEX('DEQ Pollutant List'!$C$7:$C$611,MATCH('3. Pollutant Emissions - EF'!B78,'DEQ Pollutant List'!$B$7:$B$611,0))),"")</f>
        <v>Lead and compounds</v>
      </c>
      <c r="D78" s="115">
        <f>IFERROR(IF(OR($B78="",$B78="No CAS"),INDEX('DEQ Pollutant List'!$A$7:$A$611,MATCH($C78,'DEQ Pollutant List'!$C$7:$C$611,0)),INDEX('DEQ Pollutant List'!$A$7:$A$611,MATCH($B78,'DEQ Pollutant List'!$B$7:$B$611,0))),"")</f>
        <v>305</v>
      </c>
      <c r="E78" s="101">
        <v>0</v>
      </c>
      <c r="F78" s="199">
        <v>1.5100000000000001E-3</v>
      </c>
      <c r="G78" s="200">
        <f t="shared" si="4"/>
        <v>1.5100000000000001E-3</v>
      </c>
      <c r="H78" s="83" t="s">
        <v>1376</v>
      </c>
      <c r="I78" s="202" t="s">
        <v>1381</v>
      </c>
      <c r="J78" s="199">
        <f>F78*'2. Emissions Units &amp; Activities'!H17/1000*(1-E78)</f>
        <v>1.3839134900000001</v>
      </c>
      <c r="K78" s="204">
        <f t="shared" si="5"/>
        <v>1.3839134900000001</v>
      </c>
      <c r="L78" s="201">
        <f>F78*'2. Emissions Units &amp; Activities'!J17/1000*(1-E78)</f>
        <v>2.2203447700000001</v>
      </c>
      <c r="M78" s="199">
        <f>G78*'2. Emissions Units &amp; Activities'!K17/1000*(1-'3. Pollutant Emissions - EF'!E78)</f>
        <v>5.3229009999999997E-3</v>
      </c>
      <c r="N78" s="204">
        <f t="shared" si="6"/>
        <v>5.3229009999999997E-3</v>
      </c>
      <c r="O78" s="201">
        <f>G78*'2. Emissions Units &amp; Activities'!M17/1000*(1-'3. Pollutant Emissions - EF'!E78)</f>
        <v>6.0831860000000008E-3</v>
      </c>
    </row>
    <row r="79" spans="1:15" x14ac:dyDescent="0.35">
      <c r="A79" s="79" t="s">
        <v>1466</v>
      </c>
      <c r="B79" s="100" t="s">
        <v>512</v>
      </c>
      <c r="C79" s="81" t="str">
        <f>IFERROR(IF(B79="No CAS","",INDEX('DEQ Pollutant List'!$C$7:$C$611,MATCH('3. Pollutant Emissions - EF'!B79,'DEQ Pollutant List'!$B$7:$B$611,0))),"")</f>
        <v>Lead and compounds</v>
      </c>
      <c r="D79" s="115"/>
      <c r="E79" s="101">
        <v>0</v>
      </c>
      <c r="F79" s="199">
        <f>0.000001*0.50799</f>
        <v>5.0798999999999998E-7</v>
      </c>
      <c r="G79" s="200">
        <f t="shared" si="4"/>
        <v>5.0798999999999998E-7</v>
      </c>
      <c r="H79" s="83" t="s">
        <v>1397</v>
      </c>
      <c r="I79" s="202" t="s">
        <v>1485</v>
      </c>
      <c r="J79" s="199">
        <f>F79*'2. Emissions Units &amp; Activities'!H16</f>
        <v>4.4499924E-3</v>
      </c>
      <c r="K79" s="204">
        <f t="shared" si="5"/>
        <v>4.4499924E-3</v>
      </c>
      <c r="L79" s="201">
        <f>F79*'2. Emissions Units &amp; Activities'!J16</f>
        <v>4.4499924E-3</v>
      </c>
      <c r="M79" s="199">
        <f>G79*'2. Emissions Units &amp; Activities'!K16</f>
        <v>1.219176E-5</v>
      </c>
      <c r="N79" s="204">
        <f t="shared" si="6"/>
        <v>1.219176E-5</v>
      </c>
      <c r="O79" s="201">
        <f>G79*'2. Emissions Units &amp; Activities'!M16</f>
        <v>1.219176E-5</v>
      </c>
    </row>
    <row r="80" spans="1:15" x14ac:dyDescent="0.35">
      <c r="A80" s="79" t="s">
        <v>1371</v>
      </c>
      <c r="B80" s="100" t="s">
        <v>518</v>
      </c>
      <c r="C80" s="81" t="str">
        <f>IFERROR(IF(B80="No CAS","",INDEX('DEQ Pollutant List'!$C$7:$C$611,MATCH('3. Pollutant Emissions - EF'!B80,'DEQ Pollutant List'!$B$7:$B$611,0))),"")</f>
        <v>Manganese and compounds</v>
      </c>
      <c r="D80" s="115">
        <f>IFERROR(IF(OR($B80="",$B80="No CAS"),INDEX('DEQ Pollutant List'!$A$7:$A$611,MATCH($C80,'DEQ Pollutant List'!$C$7:$C$611,0)),INDEX('DEQ Pollutant List'!$A$7:$A$611,MATCH($B80,'DEQ Pollutant List'!$B$7:$B$611,0))),"")</f>
        <v>312</v>
      </c>
      <c r="E80" s="101">
        <v>0</v>
      </c>
      <c r="F80" s="199">
        <v>3.0000000000000001E-3</v>
      </c>
      <c r="G80" s="200">
        <f t="shared" si="4"/>
        <v>3.0000000000000001E-3</v>
      </c>
      <c r="H80" s="83" t="s">
        <v>1376</v>
      </c>
      <c r="I80" s="104" t="s">
        <v>1381</v>
      </c>
      <c r="J80" s="199">
        <f>F80*'2. Emissions Units &amp; Activities'!H17/1000*(1-E80)</f>
        <v>2.7494969999999999</v>
      </c>
      <c r="K80" s="204">
        <f t="shared" si="5"/>
        <v>2.7494969999999999</v>
      </c>
      <c r="L80" s="201">
        <f>F80*'2. Emissions Units &amp; Activities'!J17/1000*(1-E80)</f>
        <v>4.4112809999999998</v>
      </c>
      <c r="M80" s="199">
        <f>G80*'2. Emissions Units &amp; Activities'!K17/1000*(1-'3. Pollutant Emissions - EF'!E80)</f>
        <v>1.0575300000000001E-2</v>
      </c>
      <c r="N80" s="204">
        <f t="shared" si="6"/>
        <v>1.0575300000000001E-2</v>
      </c>
      <c r="O80" s="201">
        <f>G80*'2. Emissions Units &amp; Activities'!M17/1000*(1-'3. Pollutant Emissions - EF'!E80)</f>
        <v>1.2085800000000001E-2</v>
      </c>
    </row>
    <row r="81" spans="1:15" x14ac:dyDescent="0.35">
      <c r="A81" s="79" t="s">
        <v>1466</v>
      </c>
      <c r="B81" s="100" t="s">
        <v>518</v>
      </c>
      <c r="C81" s="81" t="str">
        <f>IFERROR(IF(B81="No CAS","",INDEX('DEQ Pollutant List'!$C$7:$C$611,MATCH('3. Pollutant Emissions - EF'!B81,'DEQ Pollutant List'!$B$7:$B$611,0))),"")</f>
        <v>Manganese and compounds</v>
      </c>
      <c r="D81" s="115"/>
      <c r="E81" s="101">
        <v>0</v>
      </c>
      <c r="F81" s="199">
        <f>0.0000851*0.50799</f>
        <v>4.3229949000000005E-5</v>
      </c>
      <c r="G81" s="200">
        <f t="shared" si="4"/>
        <v>4.3229949000000005E-5</v>
      </c>
      <c r="H81" s="83" t="s">
        <v>1397</v>
      </c>
      <c r="I81" s="104" t="s">
        <v>1486</v>
      </c>
      <c r="J81" s="199">
        <f>F81*'2. Emissions Units &amp; Activities'!H16</f>
        <v>0.37869435324000006</v>
      </c>
      <c r="K81" s="204">
        <f t="shared" si="5"/>
        <v>0.37869435324000006</v>
      </c>
      <c r="L81" s="201">
        <f>F81*'2. Emissions Units &amp; Activities'!J16</f>
        <v>0.37869435324000006</v>
      </c>
      <c r="M81" s="199">
        <f>G81*'2. Emissions Units &amp; Activities'!K16</f>
        <v>1.0375187760000002E-3</v>
      </c>
      <c r="N81" s="204">
        <f t="shared" si="6"/>
        <v>1.0375187760000002E-3</v>
      </c>
      <c r="O81" s="201">
        <f>G81*'2. Emissions Units &amp; Activities'!M16</f>
        <v>1.0375187760000002E-3</v>
      </c>
    </row>
    <row r="82" spans="1:15" x14ac:dyDescent="0.35">
      <c r="A82" s="79" t="s">
        <v>1371</v>
      </c>
      <c r="B82" s="100" t="s">
        <v>524</v>
      </c>
      <c r="C82" s="81" t="s">
        <v>525</v>
      </c>
      <c r="D82" s="115"/>
      <c r="E82" s="101">
        <v>0</v>
      </c>
      <c r="F82" s="199">
        <v>1.13E-4</v>
      </c>
      <c r="G82" s="200">
        <f t="shared" si="4"/>
        <v>1.13E-4</v>
      </c>
      <c r="H82" s="83" t="s">
        <v>1376</v>
      </c>
      <c r="I82" s="104" t="s">
        <v>1381</v>
      </c>
      <c r="J82" s="199">
        <f>F82*'2. Emissions Units &amp; Activities'!H17/1000*(1-E82)</f>
        <v>0.10356438699999999</v>
      </c>
      <c r="K82" s="204">
        <f t="shared" si="5"/>
        <v>0.10356438699999999</v>
      </c>
      <c r="L82" s="201">
        <f>F82*'2. Emissions Units &amp; Activities'!J17/1000*(1-E82)</f>
        <v>0.16615825100000001</v>
      </c>
      <c r="M82" s="199">
        <f>G82*'2. Emissions Units &amp; Activities'!K17/1000*(1-'3. Pollutant Emissions - EF'!E82)</f>
        <v>3.983363E-4</v>
      </c>
      <c r="N82" s="204">
        <f t="shared" si="6"/>
        <v>3.983363E-4</v>
      </c>
      <c r="O82" s="201">
        <f>G82*'2. Emissions Units &amp; Activities'!M17/1000*(1-'3. Pollutant Emissions - EF'!E82)</f>
        <v>4.5523179999999995E-4</v>
      </c>
    </row>
    <row r="83" spans="1:15" x14ac:dyDescent="0.35">
      <c r="A83" s="79" t="s">
        <v>1466</v>
      </c>
      <c r="B83" s="100" t="s">
        <v>524</v>
      </c>
      <c r="C83" s="81" t="s">
        <v>525</v>
      </c>
      <c r="D83" s="115"/>
      <c r="E83" s="101">
        <v>0</v>
      </c>
      <c r="F83" s="199">
        <f>0.0000000057*0.50799</f>
        <v>2.8955430000000002E-9</v>
      </c>
      <c r="G83" s="200">
        <f t="shared" si="4"/>
        <v>2.8955430000000002E-9</v>
      </c>
      <c r="H83" s="83" t="s">
        <v>1397</v>
      </c>
      <c r="I83" s="104" t="s">
        <v>1487</v>
      </c>
      <c r="J83" s="199">
        <f>F83*'2. Emissions Units &amp; Activities'!H16</f>
        <v>2.5364956680000003E-5</v>
      </c>
      <c r="K83" s="204">
        <f t="shared" si="5"/>
        <v>2.5364956680000003E-5</v>
      </c>
      <c r="L83" s="201">
        <f>F83*'2. Emissions Units &amp; Activities'!J16</f>
        <v>2.5364956680000003E-5</v>
      </c>
      <c r="M83" s="199">
        <f>G83*'2. Emissions Units &amp; Activities'!K16</f>
        <v>6.9493032000000009E-8</v>
      </c>
      <c r="N83" s="204">
        <f t="shared" si="6"/>
        <v>6.9493032000000009E-8</v>
      </c>
      <c r="O83" s="201">
        <f>G83*'2. Emissions Units &amp; Activities'!M16</f>
        <v>6.9493032000000009E-8</v>
      </c>
    </row>
    <row r="84" spans="1:15" x14ac:dyDescent="0.35">
      <c r="A84" s="79" t="s">
        <v>1371</v>
      </c>
      <c r="B84" s="100" t="s">
        <v>575</v>
      </c>
      <c r="C84" s="81" t="s">
        <v>1387</v>
      </c>
      <c r="D84" s="115"/>
      <c r="E84" s="101">
        <v>0</v>
      </c>
      <c r="F84" s="199">
        <f>0.000787*1.5</f>
        <v>1.1805000000000001E-3</v>
      </c>
      <c r="G84" s="200">
        <f t="shared" si="4"/>
        <v>1.1805000000000001E-3</v>
      </c>
      <c r="H84" s="83" t="s">
        <v>1376</v>
      </c>
      <c r="I84" s="104" t="s">
        <v>1394</v>
      </c>
      <c r="J84" s="199">
        <f>F84*'2. Emissions Units &amp; Activities'!H17/1000*(1-E84)</f>
        <v>1.0819270695000001</v>
      </c>
      <c r="K84" s="204">
        <f t="shared" si="5"/>
        <v>1.0819270695000001</v>
      </c>
      <c r="L84" s="201">
        <f>F84*'2. Emissions Units &amp; Activities'!J17/1000*(1-E84)</f>
        <v>1.7358390735000002</v>
      </c>
      <c r="M84" s="199">
        <f>G84*'2. Emissions Units &amp; Activities'!K17/1000*(1-'3. Pollutant Emissions - EF'!E84)</f>
        <v>4.1613805500000005E-3</v>
      </c>
      <c r="N84" s="204">
        <f t="shared" si="6"/>
        <v>4.1613805500000005E-3</v>
      </c>
      <c r="O84" s="201">
        <f>G84*'2. Emissions Units &amp; Activities'!M17/1000*(1-'3. Pollutant Emissions - EF'!E84)</f>
        <v>4.7557623000000007E-3</v>
      </c>
    </row>
    <row r="85" spans="1:15" x14ac:dyDescent="0.35">
      <c r="A85" s="79" t="s">
        <v>1371</v>
      </c>
      <c r="B85" s="100" t="s">
        <v>583</v>
      </c>
      <c r="C85" s="81" t="str">
        <f>IFERROR(IF(B85="No CAS","",INDEX('DEQ Pollutant List'!$C$7:$C$611,MATCH('3. Pollutant Emissions - EF'!B85,'DEQ Pollutant List'!$B$7:$B$611,0))),"")</f>
        <v>Nickel and compounds</v>
      </c>
      <c r="D85" s="115">
        <f>IFERROR(IF(OR($B85="",$B85="No CAS"),INDEX('DEQ Pollutant List'!$A$7:$A$611,MATCH($C85,'DEQ Pollutant List'!$C$7:$C$611,0)),INDEX('DEQ Pollutant List'!$A$7:$A$611,MATCH($B85,'DEQ Pollutant List'!$B$7:$B$611,0))),"")</f>
        <v>364</v>
      </c>
      <c r="E85" s="101">
        <v>0</v>
      </c>
      <c r="F85" s="199">
        <v>1.0999999999999999E-2</v>
      </c>
      <c r="G85" s="200">
        <f t="shared" si="4"/>
        <v>1.0999999999999999E-2</v>
      </c>
      <c r="H85" s="83" t="s">
        <v>1376</v>
      </c>
      <c r="I85" s="104" t="s">
        <v>1443</v>
      </c>
      <c r="J85" s="199">
        <f>F85*'2. Emissions Units &amp; Activities'!H17/1000*(1-E85)</f>
        <v>10.081488999999999</v>
      </c>
      <c r="K85" s="204">
        <f t="shared" si="5"/>
        <v>10.081488999999999</v>
      </c>
      <c r="L85" s="201">
        <f>F85*'2. Emissions Units &amp; Activities'!J17/1000*(1-E85)</f>
        <v>16.174696999999998</v>
      </c>
      <c r="M85" s="199">
        <f>G85*'2. Emissions Units &amp; Activities'!K17/1000*(1-'3. Pollutant Emissions - EF'!E85)</f>
        <v>3.8776100000000001E-2</v>
      </c>
      <c r="N85" s="204">
        <f t="shared" si="6"/>
        <v>3.8776100000000001E-2</v>
      </c>
      <c r="O85" s="201">
        <f>G85*'2. Emissions Units &amp; Activities'!M17/1000*(1-'3. Pollutant Emissions - EF'!E85)</f>
        <v>4.4314599999999996E-2</v>
      </c>
    </row>
    <row r="86" spans="1:15" x14ac:dyDescent="0.35">
      <c r="A86" s="79" t="s">
        <v>1466</v>
      </c>
      <c r="B86" s="100" t="s">
        <v>583</v>
      </c>
      <c r="C86" s="81" t="str">
        <f>IFERROR(IF(B86="No CAS","",INDEX('DEQ Pollutant List'!$C$7:$C$611,MATCH('3. Pollutant Emissions - EF'!B86,'DEQ Pollutant List'!$B$7:$B$611,0))),"")</f>
        <v>Nickel and compounds</v>
      </c>
      <c r="D86" s="115"/>
      <c r="E86" s="101">
        <v>0</v>
      </c>
      <c r="F86" s="199">
        <f>0.0000002*0.50799</f>
        <v>1.0159800000000001E-7</v>
      </c>
      <c r="G86" s="200">
        <f t="shared" si="4"/>
        <v>1.0159800000000001E-7</v>
      </c>
      <c r="H86" s="83" t="s">
        <v>1397</v>
      </c>
      <c r="I86" s="104" t="s">
        <v>1488</v>
      </c>
      <c r="J86" s="199">
        <f>F86*'2. Emissions Units &amp; Activities'!H16</f>
        <v>8.8999848000000006E-4</v>
      </c>
      <c r="K86" s="204">
        <f t="shared" si="5"/>
        <v>8.8999848000000006E-4</v>
      </c>
      <c r="L86" s="201">
        <f>F86*'2. Emissions Units &amp; Activities'!J16</f>
        <v>8.8999848000000006E-4</v>
      </c>
      <c r="M86" s="199">
        <f>G86*'2. Emissions Units &amp; Activities'!K16</f>
        <v>2.4383520000000002E-6</v>
      </c>
      <c r="N86" s="204">
        <f t="shared" si="6"/>
        <v>2.4383520000000002E-6</v>
      </c>
      <c r="O86" s="201">
        <f>G86*'2. Emissions Units &amp; Activities'!M16</f>
        <v>2.4383520000000002E-6</v>
      </c>
    </row>
    <row r="87" spans="1:15" x14ac:dyDescent="0.35">
      <c r="A87" s="79" t="s">
        <v>1371</v>
      </c>
      <c r="B87" s="100" t="s">
        <v>792</v>
      </c>
      <c r="C87" s="81" t="s">
        <v>793</v>
      </c>
      <c r="D87" s="115"/>
      <c r="E87" s="101">
        <v>0</v>
      </c>
      <c r="F87" s="199">
        <v>3.1E-9</v>
      </c>
      <c r="G87" s="200">
        <f t="shared" si="4"/>
        <v>3.1E-9</v>
      </c>
      <c r="H87" s="83" t="s">
        <v>1376</v>
      </c>
      <c r="I87" s="104" t="s">
        <v>1377</v>
      </c>
      <c r="J87" s="199">
        <f>F87*'2. Emissions Units &amp; Activities'!H17/1000*(1-E87)</f>
        <v>2.8411469000000001E-6</v>
      </c>
      <c r="K87" s="204">
        <f t="shared" si="5"/>
        <v>2.8411469000000001E-6</v>
      </c>
      <c r="L87" s="201">
        <f>F87*'2. Emissions Units &amp; Activities'!J17/1000*(1-E87)</f>
        <v>4.5583237E-6</v>
      </c>
      <c r="M87" s="199">
        <f>G87*'2. Emissions Units &amp; Activities'!K17/1000*(1-'3. Pollutant Emissions - EF'!E87)</f>
        <v>1.0927809999999999E-8</v>
      </c>
      <c r="N87" s="204">
        <f t="shared" si="6"/>
        <v>1.0927809999999999E-8</v>
      </c>
      <c r="O87" s="201">
        <f>G87*'2. Emissions Units &amp; Activities'!M17/1000*(1-'3. Pollutant Emissions - EF'!E87)</f>
        <v>1.2488659999999999E-8</v>
      </c>
    </row>
    <row r="88" spans="1:15" x14ac:dyDescent="0.35">
      <c r="A88" s="79" t="s">
        <v>1371</v>
      </c>
      <c r="B88" s="100" t="s">
        <v>693</v>
      </c>
      <c r="C88" s="81" t="str">
        <f>IFERROR(IF(B88="No CAS","",INDEX('DEQ Pollutant List'!$C$7:$C$611,MATCH('3. Pollutant Emissions - EF'!B88,'DEQ Pollutant List'!$B$7:$B$611,0))),"")</f>
        <v>Phenol</v>
      </c>
      <c r="D88" s="115">
        <f>IFERROR(IF(OR($B88="",$B88="No CAS"),INDEX('DEQ Pollutant List'!$A$7:$A$611,MATCH($C88,'DEQ Pollutant List'!$C$7:$C$611,0)),INDEX('DEQ Pollutant List'!$A$7:$A$611,MATCH($B88,'DEQ Pollutant List'!$B$7:$B$611,0))),"")</f>
        <v>497</v>
      </c>
      <c r="E88" s="101">
        <v>0</v>
      </c>
      <c r="F88" s="199">
        <v>2.8E-5</v>
      </c>
      <c r="G88" s="200">
        <f t="shared" si="4"/>
        <v>2.8E-5</v>
      </c>
      <c r="H88" s="83" t="s">
        <v>1376</v>
      </c>
      <c r="I88" s="104" t="s">
        <v>1388</v>
      </c>
      <c r="J88" s="199">
        <f>F88*'2. Emissions Units &amp; Activities'!H17/1000*(1-E88)</f>
        <v>2.5661971999999998E-2</v>
      </c>
      <c r="K88" s="204">
        <f t="shared" si="5"/>
        <v>2.5661971999999998E-2</v>
      </c>
      <c r="L88" s="201">
        <f>F88*'2. Emissions Units &amp; Activities'!J17/1000*(1-E88)</f>
        <v>4.1171956000000003E-2</v>
      </c>
      <c r="M88" s="199">
        <f>G88*'2. Emissions Units &amp; Activities'!K17/1000*(1-'3. Pollutant Emissions - EF'!E88)</f>
        <v>9.8702799999999993E-5</v>
      </c>
      <c r="N88" s="204">
        <f t="shared" si="6"/>
        <v>9.8702799999999993E-5</v>
      </c>
      <c r="O88" s="201">
        <f>G88*'2. Emissions Units &amp; Activities'!M17/1000*(1-'3. Pollutant Emissions - EF'!E88)</f>
        <v>1.1280079999999999E-4</v>
      </c>
    </row>
    <row r="89" spans="1:15" x14ac:dyDescent="0.35">
      <c r="A89" s="79" t="s">
        <v>1371</v>
      </c>
      <c r="B89" s="100" t="s">
        <v>871</v>
      </c>
      <c r="C89" s="81" t="s">
        <v>872</v>
      </c>
      <c r="D89" s="115"/>
      <c r="E89" s="101">
        <v>0</v>
      </c>
      <c r="F89" s="199">
        <v>1.0499999999999999E-5</v>
      </c>
      <c r="G89" s="200">
        <f t="shared" si="4"/>
        <v>1.0499999999999999E-5</v>
      </c>
      <c r="H89" s="83" t="s">
        <v>1376</v>
      </c>
      <c r="I89" s="104" t="s">
        <v>1377</v>
      </c>
      <c r="J89" s="199">
        <f>F89*'2. Emissions Units &amp; Activities'!H17/1000*(1-E89)</f>
        <v>9.6232394999999984E-3</v>
      </c>
      <c r="K89" s="204">
        <f t="shared" si="5"/>
        <v>9.6232394999999984E-3</v>
      </c>
      <c r="L89" s="201">
        <f>F89*'2. Emissions Units &amp; Activities'!J17/1000*(1-E89)</f>
        <v>1.54394835E-2</v>
      </c>
      <c r="M89" s="199">
        <f>G89*'2. Emissions Units &amp; Activities'!K17/1000*(1-'3. Pollutant Emissions - EF'!E89)</f>
        <v>3.7013549999999997E-5</v>
      </c>
      <c r="N89" s="204">
        <f t="shared" si="6"/>
        <v>3.7013549999999997E-5</v>
      </c>
      <c r="O89" s="201">
        <f>G89*'2. Emissions Units &amp; Activities'!M17/1000*(1-'3. Pollutant Emissions - EF'!E89)</f>
        <v>4.2300299999999999E-5</v>
      </c>
    </row>
    <row r="90" spans="1:15" x14ac:dyDescent="0.35">
      <c r="A90" s="79" t="s">
        <v>1371</v>
      </c>
      <c r="B90" s="100" t="s">
        <v>873</v>
      </c>
      <c r="C90" s="81" t="s">
        <v>874</v>
      </c>
      <c r="D90" s="115"/>
      <c r="E90" s="101">
        <v>0</v>
      </c>
      <c r="F90" s="199">
        <v>4.25E-6</v>
      </c>
      <c r="G90" s="200">
        <f t="shared" si="4"/>
        <v>4.25E-6</v>
      </c>
      <c r="H90" s="83" t="s">
        <v>1376</v>
      </c>
      <c r="I90" s="104" t="s">
        <v>1377</v>
      </c>
      <c r="J90" s="199">
        <f>F90*'2. Emissions Units &amp; Activities'!H17/1000*(1-E90)</f>
        <v>3.8951207499999998E-3</v>
      </c>
      <c r="K90" s="204">
        <f t="shared" si="5"/>
        <v>3.8951207499999998E-3</v>
      </c>
      <c r="L90" s="201">
        <f>F90*'2. Emissions Units &amp; Activities'!J17/1000*(1-E90)</f>
        <v>6.2493147500000002E-3</v>
      </c>
      <c r="M90" s="199">
        <f>G90*'2. Emissions Units &amp; Activities'!K17/1000*(1-'3. Pollutant Emissions - EF'!E90)</f>
        <v>1.4981674999999999E-5</v>
      </c>
      <c r="N90" s="204">
        <f t="shared" si="6"/>
        <v>1.4981674999999999E-5</v>
      </c>
      <c r="O90" s="201">
        <f>G90*'2. Emissions Units &amp; Activities'!M17/1000*(1-'3. Pollutant Emissions - EF'!E90)</f>
        <v>1.7121549999999999E-5</v>
      </c>
    </row>
    <row r="91" spans="1:15" x14ac:dyDescent="0.35">
      <c r="A91" s="79" t="s">
        <v>1371</v>
      </c>
      <c r="B91" s="100">
        <v>504</v>
      </c>
      <c r="C91" s="81" t="s">
        <v>1094</v>
      </c>
      <c r="D91" s="115"/>
      <c r="E91" s="101">
        <v>0</v>
      </c>
      <c r="F91" s="199">
        <v>9.4599999999999997E-3</v>
      </c>
      <c r="G91" s="200">
        <f t="shared" si="4"/>
        <v>9.4599999999999997E-3</v>
      </c>
      <c r="H91" s="83" t="s">
        <v>1376</v>
      </c>
      <c r="I91" s="104" t="s">
        <v>1381</v>
      </c>
      <c r="J91" s="199">
        <f>F91*'2. Emissions Units &amp; Activities'!H17/1000*(1-E91)</f>
        <v>8.6700805399999989</v>
      </c>
      <c r="K91" s="204">
        <f t="shared" si="5"/>
        <v>8.6700805399999989</v>
      </c>
      <c r="L91" s="201">
        <f>F91*'2. Emissions Units &amp; Activities'!J17/1000*(1-E91)</f>
        <v>13.91023942</v>
      </c>
      <c r="M91" s="199">
        <f>G91*'2. Emissions Units &amp; Activities'!K17/1000*(1-'3. Pollutant Emissions - EF'!E91)</f>
        <v>3.3347445999999996E-2</v>
      </c>
      <c r="N91" s="204">
        <f t="shared" si="6"/>
        <v>3.3347445999999996E-2</v>
      </c>
      <c r="O91" s="201">
        <f>G91*'2. Emissions Units &amp; Activities'!M17/1000*(1-'3. Pollutant Emissions - EF'!E91)</f>
        <v>3.8110555999999997E-2</v>
      </c>
    </row>
    <row r="92" spans="1:15" x14ac:dyDescent="0.35">
      <c r="A92" s="79" t="s">
        <v>1371</v>
      </c>
      <c r="B92" s="100" t="s">
        <v>581</v>
      </c>
      <c r="C92" s="81" t="str">
        <f>IFERROR(IF(B92="No CAS","",INDEX('DEQ Pollutant List'!$C$7:$C$611,MATCH('3. Pollutant Emissions - EF'!B92,'DEQ Pollutant List'!$B$7:$B$611,0))),"")</f>
        <v>Naphthalene</v>
      </c>
      <c r="D92" s="115">
        <f>IFERROR(IF(OR($B92="",$B92="No CAS"),INDEX('DEQ Pollutant List'!$A$7:$A$611,MATCH($C92,'DEQ Pollutant List'!$C$7:$C$611,0)),INDEX('DEQ Pollutant List'!$A$7:$A$611,MATCH($B92,'DEQ Pollutant List'!$B$7:$B$611,0))),"")</f>
        <v>428</v>
      </c>
      <c r="E92" s="101">
        <v>0</v>
      </c>
      <c r="F92" s="199">
        <v>1.1299999999999999E-3</v>
      </c>
      <c r="G92" s="200">
        <f t="shared" si="4"/>
        <v>1.1299999999999999E-3</v>
      </c>
      <c r="H92" s="203" t="s">
        <v>1376</v>
      </c>
      <c r="I92" s="104" t="s">
        <v>1377</v>
      </c>
      <c r="J92" s="199">
        <f>F92*'2. Emissions Units &amp; Activities'!H17/1000*(1-E92)</f>
        <v>1.0356438699999999</v>
      </c>
      <c r="K92" s="204">
        <f t="shared" si="5"/>
        <v>1.0356438699999999</v>
      </c>
      <c r="L92" s="201">
        <f>F92*'2. Emissions Units &amp; Activities'!J17/1000*(1-E92)</f>
        <v>1.6615825099999999</v>
      </c>
      <c r="M92" s="199">
        <f>G92*'2. Emissions Units &amp; Activities'!K17/1000*(1-'3. Pollutant Emissions - EF'!E92)</f>
        <v>3.9833630000000002E-3</v>
      </c>
      <c r="N92" s="204">
        <f t="shared" si="6"/>
        <v>3.9833630000000002E-3</v>
      </c>
      <c r="O92" s="201">
        <f>G92*'2. Emissions Units &amp; Activities'!M17/1000*(1-'3. Pollutant Emissions - EF'!E92)</f>
        <v>4.5523179999999996E-3</v>
      </c>
    </row>
    <row r="93" spans="1:15" x14ac:dyDescent="0.35">
      <c r="A93" s="79" t="s">
        <v>1371</v>
      </c>
      <c r="B93" s="100" t="s">
        <v>945</v>
      </c>
      <c r="C93" s="81" t="s">
        <v>946</v>
      </c>
      <c r="D93" s="115"/>
      <c r="E93" s="101">
        <v>0</v>
      </c>
      <c r="F93" s="199">
        <v>6.8300000000000001E-4</v>
      </c>
      <c r="G93" s="200">
        <f t="shared" si="4"/>
        <v>6.8300000000000001E-4</v>
      </c>
      <c r="H93" s="203" t="s">
        <v>1376</v>
      </c>
      <c r="I93" s="104" t="s">
        <v>1465</v>
      </c>
      <c r="J93" s="199">
        <f>F93*'2. Emissions Units &amp; Activities'!H17/1000*(1-E93)</f>
        <v>0.62596881700000007</v>
      </c>
      <c r="K93" s="204">
        <f t="shared" si="5"/>
        <v>0.62596881700000007</v>
      </c>
      <c r="L93" s="201">
        <f>F93*'2. Emissions Units &amp; Activities'!J17/1000*(1-E93)</f>
        <v>1.0043016410000001</v>
      </c>
      <c r="M93" s="199">
        <f>G93*'2. Emissions Units &amp; Activities'!K17/1000*(1-'3. Pollutant Emissions - EF'!E93)</f>
        <v>2.4076433000000002E-3</v>
      </c>
      <c r="N93" s="204">
        <f t="shared" si="6"/>
        <v>2.4076433000000002E-3</v>
      </c>
      <c r="O93" s="201">
        <f>G93*'2. Emissions Units &amp; Activities'!M17/1000*(1-'3. Pollutant Emissions - EF'!E93)</f>
        <v>2.7515337999999999E-3</v>
      </c>
    </row>
    <row r="94" spans="1:15" x14ac:dyDescent="0.35">
      <c r="A94" s="79" t="s">
        <v>1371</v>
      </c>
      <c r="B94" s="100" t="s">
        <v>945</v>
      </c>
      <c r="C94" s="81" t="s">
        <v>946</v>
      </c>
      <c r="D94" s="115"/>
      <c r="E94" s="101">
        <v>0</v>
      </c>
      <c r="F94" s="199">
        <f>0.000007*0.50799</f>
        <v>3.5559300000000001E-6</v>
      </c>
      <c r="G94" s="200">
        <f t="shared" si="4"/>
        <v>3.5559300000000001E-6</v>
      </c>
      <c r="H94" s="203" t="s">
        <v>1397</v>
      </c>
      <c r="I94" s="104" t="s">
        <v>1489</v>
      </c>
      <c r="J94" s="199">
        <f>F94*'2. Emissions Units &amp; Activities'!H16</f>
        <v>3.1149946800000002E-2</v>
      </c>
      <c r="K94" s="204">
        <f t="shared" si="5"/>
        <v>3.1149946800000002E-2</v>
      </c>
      <c r="L94" s="201">
        <f>F94*'2. Emissions Units &amp; Activities'!J16</f>
        <v>3.1149946800000002E-2</v>
      </c>
      <c r="M94" s="199">
        <f>G94*'2. Emissions Units &amp; Activities'!K16</f>
        <v>8.5342320000000006E-5</v>
      </c>
      <c r="N94" s="204">
        <f t="shared" si="6"/>
        <v>8.5342320000000006E-5</v>
      </c>
      <c r="O94" s="201">
        <f>G94*'2. Emissions Units &amp; Activities'!M16</f>
        <v>8.5342320000000006E-5</v>
      </c>
    </row>
    <row r="95" spans="1:15" x14ac:dyDescent="0.35">
      <c r="A95" s="79" t="s">
        <v>1371</v>
      </c>
      <c r="B95" s="100" t="s">
        <v>994</v>
      </c>
      <c r="C95" s="81" t="str">
        <f>IFERROR(IF(B95="No CAS","",INDEX('DEQ Pollutant List'!$C$7:$C$611,MATCH('3. Pollutant Emissions - EF'!B95,'DEQ Pollutant List'!$B$7:$B$611,0))),"")</f>
        <v>Toluene</v>
      </c>
      <c r="D95" s="115">
        <f>IFERROR(IF(OR($B95="",$B95="No CAS"),INDEX('DEQ Pollutant List'!$A$7:$A$611,MATCH($C95,'DEQ Pollutant List'!$C$7:$C$611,0)),INDEX('DEQ Pollutant List'!$A$7:$A$611,MATCH($B95,'DEQ Pollutant List'!$B$7:$B$611,0))),"")</f>
        <v>600</v>
      </c>
      <c r="E95" s="101">
        <v>0</v>
      </c>
      <c r="F95" s="199">
        <v>6.1999999999999998E-3</v>
      </c>
      <c r="G95" s="200">
        <f t="shared" si="4"/>
        <v>6.1999999999999998E-3</v>
      </c>
      <c r="H95" s="83" t="s">
        <v>1376</v>
      </c>
      <c r="I95" s="104" t="s">
        <v>1377</v>
      </c>
      <c r="J95" s="199">
        <f>F95*'2. Emissions Units &amp; Activities'!H17/1000*(1-E95)</f>
        <v>5.6822937999999992</v>
      </c>
      <c r="K95" s="204">
        <f t="shared" si="5"/>
        <v>5.6822937999999992</v>
      </c>
      <c r="L95" s="201">
        <f>F95*'2. Emissions Units &amp; Activities'!J17/1000*(1-E95)</f>
        <v>9.1166473999999997</v>
      </c>
      <c r="M95" s="199">
        <f>G95*'2. Emissions Units &amp; Activities'!K17/1000*(1-'3. Pollutant Emissions - EF'!E95)</f>
        <v>2.1855619999999999E-2</v>
      </c>
      <c r="N95" s="204">
        <f t="shared" si="6"/>
        <v>2.1855619999999999E-2</v>
      </c>
      <c r="O95" s="201">
        <f>G95*'2. Emissions Units &amp; Activities'!M17/1000*(1-'3. Pollutant Emissions - EF'!E95)</f>
        <v>2.4977319999999997E-2</v>
      </c>
    </row>
    <row r="96" spans="1:15" x14ac:dyDescent="0.35">
      <c r="A96" s="79" t="s">
        <v>1371</v>
      </c>
      <c r="B96" s="100" t="s">
        <v>1019</v>
      </c>
      <c r="C96" s="81" t="s">
        <v>1247</v>
      </c>
      <c r="D96" s="115">
        <f>IFERROR(IF(OR($B96="",$B96="No CAS"),INDEX('DEQ Pollutant List'!$A$7:$A$611,MATCH($C96,'DEQ Pollutant List'!$C$7:$C$611,0)),INDEX('DEQ Pollutant List'!$A$7:$A$611,MATCH($B96,'DEQ Pollutant List'!$B$7:$B$611,0))),"")</f>
        <v>326</v>
      </c>
      <c r="E96" s="101">
        <v>0</v>
      </c>
      <c r="F96" s="199">
        <v>2.3599999999999999E-4</v>
      </c>
      <c r="G96" s="200">
        <f t="shared" si="4"/>
        <v>2.3599999999999999E-4</v>
      </c>
      <c r="H96" s="83" t="s">
        <v>1376</v>
      </c>
      <c r="I96" s="104" t="s">
        <v>1377</v>
      </c>
      <c r="J96" s="199">
        <f>F96*'2. Emissions Units &amp; Activities'!H17/1000*(1-E96)</f>
        <v>0.21629376399999997</v>
      </c>
      <c r="K96" s="204">
        <f t="shared" si="5"/>
        <v>0.21629376399999997</v>
      </c>
      <c r="L96" s="201">
        <f>F96*'2. Emissions Units &amp; Activities'!J17/1000*(1-E96)</f>
        <v>0.34702077199999998</v>
      </c>
      <c r="M96" s="199">
        <f>G96*'2. Emissions Units &amp; Activities'!K17/1000*(1-'3. Pollutant Emissions - EF'!E96)</f>
        <v>8.3192360000000003E-4</v>
      </c>
      <c r="N96" s="204">
        <f t="shared" si="6"/>
        <v>8.3192360000000003E-4</v>
      </c>
      <c r="O96" s="201">
        <f>G96*'2. Emissions Units &amp; Activities'!M17/1000*(1-'3. Pollutant Emissions - EF'!E96)</f>
        <v>9.5074959999999996E-4</v>
      </c>
    </row>
    <row r="97" spans="1:15" x14ac:dyDescent="0.35">
      <c r="A97" s="79" t="s">
        <v>1371</v>
      </c>
      <c r="B97" s="100" t="s">
        <v>1074</v>
      </c>
      <c r="C97" s="81" t="s">
        <v>1126</v>
      </c>
      <c r="D97" s="115">
        <f>IFERROR(IF(OR($B97="",$B97="No CAS"),INDEX('DEQ Pollutant List'!$A$7:$A$611,MATCH($C97,'DEQ Pollutant List'!$C$7:$C$611,0)),INDEX('DEQ Pollutant List'!$A$7:$A$611,MATCH($B97,'DEQ Pollutant List'!$B$7:$B$611,0))),"")</f>
        <v>630</v>
      </c>
      <c r="E97" s="101">
        <v>0</v>
      </c>
      <c r="F97" s="199">
        <v>1.0900000000000001E-4</v>
      </c>
      <c r="G97" s="200">
        <f t="shared" si="4"/>
        <v>1.0900000000000001E-4</v>
      </c>
      <c r="H97" s="83" t="s">
        <v>1376</v>
      </c>
      <c r="I97" s="104" t="s">
        <v>1377</v>
      </c>
      <c r="J97" s="199">
        <f>F97*'2. Emissions Units &amp; Activities'!H17/1000*(1-E97)</f>
        <v>9.9898391000000003E-2</v>
      </c>
      <c r="K97" s="204">
        <f t="shared" si="5"/>
        <v>9.9898391000000003E-2</v>
      </c>
      <c r="L97" s="201">
        <f>F97*'2. Emissions Units &amp; Activities'!J17/1000*(1-E97)</f>
        <v>0.16027654299999999</v>
      </c>
      <c r="M97" s="199">
        <f>G97*'2. Emissions Units &amp; Activities'!K17/1000*(1-'3. Pollutant Emissions - EF'!E97)</f>
        <v>3.8423590000000001E-4</v>
      </c>
      <c r="N97" s="204">
        <f t="shared" si="6"/>
        <v>3.8423590000000001E-4</v>
      </c>
      <c r="O97" s="201">
        <f>G97*'2. Emissions Units &amp; Activities'!M17/1000*(1-'3. Pollutant Emissions - EF'!E97)</f>
        <v>4.3911739999999996E-4</v>
      </c>
    </row>
    <row r="98" spans="1:15" x14ac:dyDescent="0.35">
      <c r="A98" s="79" t="s">
        <v>1371</v>
      </c>
      <c r="B98" s="100" t="s">
        <v>1055</v>
      </c>
      <c r="C98" s="81" t="s">
        <v>1056</v>
      </c>
      <c r="D98" s="115">
        <f>IFERROR(IF(OR($B98="",$B98="No CAS"),INDEX('DEQ Pollutant List'!$A$7:$A$611,MATCH($C98,'DEQ Pollutant List'!$C$7:$C$611,0)),INDEX('DEQ Pollutant List'!$A$7:$A$611,MATCH($B98,'DEQ Pollutant List'!$B$7:$B$611,0))),"")</f>
        <v>620</v>
      </c>
      <c r="E98" s="101">
        <v>0</v>
      </c>
      <c r="F98" s="199">
        <v>3.1800000000000002E-2</v>
      </c>
      <c r="G98" s="200">
        <f t="shared" si="4"/>
        <v>3.1800000000000002E-2</v>
      </c>
      <c r="H98" s="83" t="s">
        <v>1376</v>
      </c>
      <c r="I98" s="104" t="s">
        <v>1381</v>
      </c>
      <c r="J98" s="199">
        <f>F98*'2. Emissions Units &amp; Activities'!H17/1000*(1-E98)</f>
        <v>29.144668200000002</v>
      </c>
      <c r="K98" s="204">
        <f t="shared" si="5"/>
        <v>29.144668200000002</v>
      </c>
      <c r="L98" s="201">
        <f>F98*'2. Emissions Units &amp; Activities'!J17/1000*(1-E98)</f>
        <v>46.759578599999998</v>
      </c>
      <c r="M98" s="199">
        <f>G98*'2. Emissions Units &amp; Activities'!K17/1000*(1-'3. Pollutant Emissions - EF'!E98)</f>
        <v>0.11209818000000001</v>
      </c>
      <c r="N98" s="204">
        <f t="shared" si="6"/>
        <v>0.11209818000000001</v>
      </c>
      <c r="O98" s="201">
        <f>G98*'2. Emissions Units &amp; Activities'!M17/1000*(1-'3. Pollutant Emissions - EF'!E98)</f>
        <v>0.12810948</v>
      </c>
    </row>
    <row r="99" spans="1:15" x14ac:dyDescent="0.35">
      <c r="A99" s="79" t="s">
        <v>1371</v>
      </c>
      <c r="B99" s="100" t="s">
        <v>1076</v>
      </c>
      <c r="C99" s="81" t="s">
        <v>1077</v>
      </c>
      <c r="D99" s="115">
        <f>IFERROR(IF(OR($B99="",$B99="No CAS"),INDEX('DEQ Pollutant List'!$A$7:$A$611,MATCH($C99,'DEQ Pollutant List'!$C$7:$C$611,0)),INDEX('DEQ Pollutant List'!$A$7:$A$611,MATCH($B99,'DEQ Pollutant List'!$B$7:$B$611,0))),"")</f>
        <v>632</v>
      </c>
      <c r="E99" s="101">
        <v>0</v>
      </c>
      <c r="F99" s="199">
        <v>2.1899999999999999E-2</v>
      </c>
      <c r="G99" s="200">
        <f t="shared" si="4"/>
        <v>2.1899999999999999E-2</v>
      </c>
      <c r="H99" s="83" t="s">
        <v>1376</v>
      </c>
      <c r="I99" s="104" t="s">
        <v>1381</v>
      </c>
      <c r="J99" s="199">
        <f>F99*'2. Emissions Units &amp; Activities'!H17/1000*(1-E99)</f>
        <v>20.071328099999999</v>
      </c>
      <c r="K99" s="204">
        <f t="shared" si="5"/>
        <v>20.071328099999999</v>
      </c>
      <c r="L99" s="201">
        <f>F99*'2. Emissions Units &amp; Activities'!J17/1000*(1-E99)</f>
        <v>32.202351299999997</v>
      </c>
      <c r="M99" s="199">
        <f>G99*'2. Emissions Units &amp; Activities'!K17/1000*(1-'3. Pollutant Emissions - EF'!E99)</f>
        <v>7.7199689999999987E-2</v>
      </c>
      <c r="N99" s="204">
        <f t="shared" si="6"/>
        <v>7.7199689999999987E-2</v>
      </c>
      <c r="O99" s="201">
        <f>G99*'2. Emissions Units &amp; Activities'!M17/1000*(1-'3. Pollutant Emissions - EF'!E99)</f>
        <v>8.8226339999999986E-2</v>
      </c>
    </row>
    <row r="100" spans="1:15" x14ac:dyDescent="0.35">
      <c r="A100" s="79" t="s">
        <v>1466</v>
      </c>
      <c r="B100" s="100" t="s">
        <v>1076</v>
      </c>
      <c r="C100" s="81" t="s">
        <v>1077</v>
      </c>
      <c r="D100" s="115"/>
      <c r="E100" s="101">
        <v>0</v>
      </c>
      <c r="F100" s="199">
        <f>0.0000003*0.50799</f>
        <v>1.5239700000000001E-7</v>
      </c>
      <c r="G100" s="200">
        <f t="shared" si="4"/>
        <v>1.5239700000000001E-7</v>
      </c>
      <c r="H100" s="83" t="s">
        <v>1397</v>
      </c>
      <c r="I100" s="104" t="s">
        <v>1490</v>
      </c>
      <c r="J100" s="199">
        <f>F100*'2. Emissions Units &amp; Activities'!H16</f>
        <v>1.33499772E-3</v>
      </c>
      <c r="K100" s="204">
        <f t="shared" si="5"/>
        <v>1.33499772E-3</v>
      </c>
      <c r="L100" s="201">
        <f>F100*'2. Emissions Units &amp; Activities'!J16</f>
        <v>1.33499772E-3</v>
      </c>
      <c r="M100" s="199">
        <f>G100*'2. Emissions Units &amp; Activities'!K16</f>
        <v>3.6575280000000001E-6</v>
      </c>
      <c r="N100" s="204">
        <f t="shared" si="6"/>
        <v>3.6575280000000001E-6</v>
      </c>
      <c r="O100" s="201">
        <f>G100*'2. Emissions Units &amp; Activities'!M16</f>
        <v>3.6575280000000001E-6</v>
      </c>
    </row>
    <row r="101" spans="1:15" x14ac:dyDescent="0.35">
      <c r="A101" s="79" t="s">
        <v>1389</v>
      </c>
      <c r="B101" s="100" t="s">
        <v>949</v>
      </c>
      <c r="C101" s="81" t="str">
        <f>IFERROR(IF(B101="No CAS","",INDEX('DEQ Pollutant List'!$C$7:$C$611,MATCH('3. Pollutant Emissions - EF'!B101,'DEQ Pollutant List'!$B$7:$B$611,0))),"")</f>
        <v>Silica, crystalline (respirable)</v>
      </c>
      <c r="D101" s="115">
        <f>IFERROR(IF(OR($B101="",$B101="No CAS"),INDEX('DEQ Pollutant List'!$A$7:$A$611,MATCH($C101,'DEQ Pollutant List'!$C$7:$C$611,0)),INDEX('DEQ Pollutant List'!$A$7:$A$611,MATCH($B101,'DEQ Pollutant List'!$B$7:$B$611,0))),"")</f>
        <v>579</v>
      </c>
      <c r="E101" s="101">
        <v>0</v>
      </c>
      <c r="F101" s="102">
        <f>0.0553*2%</f>
        <v>1.106E-3</v>
      </c>
      <c r="G101" s="103">
        <f t="shared" si="4"/>
        <v>1.106E-3</v>
      </c>
      <c r="H101" s="83" t="s">
        <v>1397</v>
      </c>
      <c r="I101" s="104" t="s">
        <v>1441</v>
      </c>
      <c r="J101" s="102">
        <f>F101*'2. Emissions Units &amp; Activities'!H18</f>
        <v>4.8442800000000004</v>
      </c>
      <c r="K101" s="105">
        <f t="shared" si="5"/>
        <v>4.8442800000000004</v>
      </c>
      <c r="L101" s="83">
        <f>F101*'2. Emissions Units &amp; Activities'!J18</f>
        <v>9.6885600000000007</v>
      </c>
      <c r="M101" s="102">
        <f>G101*'2. Emissions Units &amp; Activities'!K18</f>
        <v>1.3271999999999999E-2</v>
      </c>
      <c r="N101" s="105">
        <f>M101</f>
        <v>1.3271999999999999E-2</v>
      </c>
      <c r="O101" s="83">
        <f>G101*'2. Emissions Units &amp; Activities'!M18</f>
        <v>2.6543999999999998E-2</v>
      </c>
    </row>
    <row r="102" spans="1:15" x14ac:dyDescent="0.35">
      <c r="A102" s="79" t="s">
        <v>1389</v>
      </c>
      <c r="B102" s="100" t="s">
        <v>40</v>
      </c>
      <c r="C102" s="81" t="str">
        <f>IFERROR(IF(B102="No CAS","",INDEX('DEQ Pollutant List'!$C$7:$C$611,MATCH('3. Pollutant Emissions - EF'!B102,'DEQ Pollutant List'!$B$7:$B$611,0))),"")</f>
        <v>Aluminum and compounds</v>
      </c>
      <c r="D102" s="115">
        <f>IFERROR(IF(OR($B102="",$B102="No CAS"),INDEX('DEQ Pollutant List'!$A$7:$A$611,MATCH($C102,'DEQ Pollutant List'!$C$7:$C$611,0)),INDEX('DEQ Pollutant List'!$A$7:$A$611,MATCH($B102,'DEQ Pollutant List'!$B$7:$B$611,0))),"")</f>
        <v>13</v>
      </c>
      <c r="E102" s="101">
        <v>0</v>
      </c>
      <c r="F102" s="102">
        <f>(0.0553*6.5%)*0.265</f>
        <v>9.5254250000000008E-4</v>
      </c>
      <c r="G102" s="103">
        <f t="shared" si="4"/>
        <v>9.5254250000000008E-4</v>
      </c>
      <c r="H102" s="83" t="s">
        <v>1397</v>
      </c>
      <c r="I102" s="104" t="s">
        <v>1399</v>
      </c>
      <c r="J102" s="102">
        <f>F102*'2. Emissions Units &amp; Activities'!H18</f>
        <v>4.17213615</v>
      </c>
      <c r="K102" s="105">
        <f t="shared" si="5"/>
        <v>4.17213615</v>
      </c>
      <c r="L102" s="83">
        <f>F102*'2. Emissions Units &amp; Activities'!J18</f>
        <v>8.3442723000000001</v>
      </c>
      <c r="M102" s="102">
        <f>G102*'2. Emissions Units &amp; Activities'!K18</f>
        <v>1.1430510000000001E-2</v>
      </c>
      <c r="N102" s="105">
        <f>M102</f>
        <v>1.1430510000000001E-2</v>
      </c>
      <c r="O102" s="83">
        <f>G102*'2. Emissions Units &amp; Activities'!M18</f>
        <v>2.2861020000000003E-2</v>
      </c>
    </row>
    <row r="103" spans="1:15" x14ac:dyDescent="0.35">
      <c r="A103" s="79" t="s">
        <v>1389</v>
      </c>
      <c r="B103" s="100" t="s">
        <v>81</v>
      </c>
      <c r="C103" s="81" t="s">
        <v>82</v>
      </c>
      <c r="D103" s="115"/>
      <c r="E103" s="101">
        <v>0</v>
      </c>
      <c r="F103" s="102">
        <f>(0.0553*0.0000316)</f>
        <v>1.7474800000000003E-6</v>
      </c>
      <c r="G103" s="103">
        <f t="shared" si="4"/>
        <v>1.7474800000000003E-6</v>
      </c>
      <c r="H103" s="83" t="s">
        <v>1397</v>
      </c>
      <c r="I103" s="104" t="s">
        <v>1464</v>
      </c>
      <c r="J103" s="102">
        <f>F103*'2. Emissions Units &amp; Activities'!H18</f>
        <v>7.6539624000000013E-3</v>
      </c>
      <c r="K103" s="105">
        <f t="shared" si="5"/>
        <v>7.6539624000000013E-3</v>
      </c>
      <c r="L103" s="83">
        <f>F103*'2. Emissions Units &amp; Activities'!J18</f>
        <v>1.5307924800000003E-2</v>
      </c>
      <c r="M103" s="102">
        <f>G103*'2. Emissions Units &amp; Activities'!K18</f>
        <v>2.0969760000000004E-5</v>
      </c>
      <c r="N103" s="105">
        <f t="shared" ref="N103:N111" si="7">M103</f>
        <v>2.0969760000000004E-5</v>
      </c>
      <c r="O103" s="83">
        <f>G103*'2. Emissions Units &amp; Activities'!M18</f>
        <v>4.1939520000000009E-5</v>
      </c>
    </row>
    <row r="104" spans="1:15" x14ac:dyDescent="0.35">
      <c r="A104" s="79" t="s">
        <v>1389</v>
      </c>
      <c r="B104" s="100" t="s">
        <v>96</v>
      </c>
      <c r="C104" s="81" t="s">
        <v>97</v>
      </c>
      <c r="D104" s="115"/>
      <c r="E104" s="101">
        <v>0</v>
      </c>
      <c r="F104" s="102">
        <f>(0.0553*0.0000271)</f>
        <v>1.4986300000000001E-6</v>
      </c>
      <c r="G104" s="103">
        <f t="shared" si="4"/>
        <v>1.4986300000000001E-6</v>
      </c>
      <c r="H104" s="83" t="s">
        <v>1397</v>
      </c>
      <c r="I104" s="104" t="s">
        <v>1464</v>
      </c>
      <c r="J104" s="102">
        <f>F104*'2. Emissions Units &amp; Activities'!H18</f>
        <v>6.5639994000000002E-3</v>
      </c>
      <c r="K104" s="105">
        <f t="shared" si="5"/>
        <v>6.5639994000000002E-3</v>
      </c>
      <c r="L104" s="83">
        <f>F104*'2. Emissions Units &amp; Activities'!J18</f>
        <v>1.31279988E-2</v>
      </c>
      <c r="M104" s="102">
        <f>G104*'2. Emissions Units &amp; Activities'!K18</f>
        <v>1.7983560000000002E-5</v>
      </c>
      <c r="N104" s="105">
        <f t="shared" si="7"/>
        <v>1.7983560000000002E-5</v>
      </c>
      <c r="O104" s="83">
        <f>G104*'2. Emissions Units &amp; Activities'!M18</f>
        <v>3.5967120000000005E-5</v>
      </c>
    </row>
    <row r="105" spans="1:15" x14ac:dyDescent="0.35">
      <c r="A105" s="79" t="s">
        <v>1389</v>
      </c>
      <c r="B105" s="100" t="s">
        <v>154</v>
      </c>
      <c r="C105" s="81" t="s">
        <v>155</v>
      </c>
      <c r="D105" s="115"/>
      <c r="E105" s="101">
        <v>0</v>
      </c>
      <c r="F105" s="102">
        <f>(0.0553*0.00000007)</f>
        <v>3.8710000000000004E-9</v>
      </c>
      <c r="G105" s="103">
        <f t="shared" si="4"/>
        <v>3.8710000000000004E-9</v>
      </c>
      <c r="H105" s="83" t="s">
        <v>1397</v>
      </c>
      <c r="I105" s="104" t="s">
        <v>1464</v>
      </c>
      <c r="J105" s="102">
        <f>F105*'2. Emissions Units &amp; Activities'!H18</f>
        <v>1.6954980000000001E-5</v>
      </c>
      <c r="K105" s="105">
        <f t="shared" si="5"/>
        <v>1.6954980000000001E-5</v>
      </c>
      <c r="L105" s="83">
        <f>F105*'2. Emissions Units &amp; Activities'!J18</f>
        <v>3.3909960000000003E-5</v>
      </c>
      <c r="M105" s="102">
        <f>G105*'2. Emissions Units &amp; Activities'!K18</f>
        <v>4.6452000000000005E-8</v>
      </c>
      <c r="N105" s="105">
        <f t="shared" si="7"/>
        <v>4.6452000000000005E-8</v>
      </c>
      <c r="O105" s="83">
        <f>G105*'2. Emissions Units &amp; Activities'!M18</f>
        <v>9.2904000000000009E-8</v>
      </c>
    </row>
    <row r="106" spans="1:15" x14ac:dyDescent="0.35">
      <c r="A106" s="79" t="s">
        <v>1389</v>
      </c>
      <c r="B106" s="100" t="s">
        <v>512</v>
      </c>
      <c r="C106" s="81" t="s">
        <v>513</v>
      </c>
      <c r="D106" s="115"/>
      <c r="E106" s="101">
        <v>0</v>
      </c>
      <c r="F106" s="102">
        <f>(0.0553*0.000001)</f>
        <v>5.5299999999999999E-8</v>
      </c>
      <c r="G106" s="103">
        <f t="shared" si="4"/>
        <v>5.5299999999999999E-8</v>
      </c>
      <c r="H106" s="83" t="s">
        <v>1397</v>
      </c>
      <c r="I106" s="104" t="s">
        <v>1464</v>
      </c>
      <c r="J106" s="102">
        <f>F106*'2. Emissions Units &amp; Activities'!H18</f>
        <v>2.4221399999999998E-4</v>
      </c>
      <c r="K106" s="105">
        <f t="shared" si="5"/>
        <v>2.4221399999999998E-4</v>
      </c>
      <c r="L106" s="83">
        <f>F106*'2. Emissions Units &amp; Activities'!J18</f>
        <v>4.8442799999999996E-4</v>
      </c>
      <c r="M106" s="102">
        <f>G106*'2. Emissions Units &amp; Activities'!K18</f>
        <v>6.6359999999999999E-7</v>
      </c>
      <c r="N106" s="105">
        <f t="shared" si="7"/>
        <v>6.6359999999999999E-7</v>
      </c>
      <c r="O106" s="83">
        <f>G106*'2. Emissions Units &amp; Activities'!M18</f>
        <v>1.3272E-6</v>
      </c>
    </row>
    <row r="107" spans="1:15" x14ac:dyDescent="0.35">
      <c r="A107" s="79" t="s">
        <v>1389</v>
      </c>
      <c r="B107" s="100" t="s">
        <v>518</v>
      </c>
      <c r="C107" s="81" t="s">
        <v>519</v>
      </c>
      <c r="D107" s="115"/>
      <c r="E107" s="101">
        <v>0</v>
      </c>
      <c r="F107" s="102">
        <f>(0.0553*0.0000851)</f>
        <v>4.7060299999999999E-6</v>
      </c>
      <c r="G107" s="103">
        <f t="shared" si="4"/>
        <v>4.7060299999999999E-6</v>
      </c>
      <c r="H107" s="83" t="s">
        <v>1397</v>
      </c>
      <c r="I107" s="104" t="s">
        <v>1464</v>
      </c>
      <c r="J107" s="102">
        <f>F107*'2. Emissions Units &amp; Activities'!H18</f>
        <v>2.0612411399999999E-2</v>
      </c>
      <c r="K107" s="105">
        <f t="shared" si="5"/>
        <v>2.0612411399999999E-2</v>
      </c>
      <c r="L107" s="83">
        <f>F107*'2. Emissions Units &amp; Activities'!J18</f>
        <v>4.1224822799999998E-2</v>
      </c>
      <c r="M107" s="102">
        <f>G107*'2. Emissions Units &amp; Activities'!K18</f>
        <v>5.6472359999999995E-5</v>
      </c>
      <c r="N107" s="105">
        <f t="shared" si="7"/>
        <v>5.6472359999999995E-5</v>
      </c>
      <c r="O107" s="83">
        <f>G107*'2. Emissions Units &amp; Activities'!M18</f>
        <v>1.1294471999999999E-4</v>
      </c>
    </row>
    <row r="108" spans="1:15" x14ac:dyDescent="0.35">
      <c r="A108" s="79" t="s">
        <v>1389</v>
      </c>
      <c r="B108" s="100" t="s">
        <v>524</v>
      </c>
      <c r="C108" s="81" t="s">
        <v>525</v>
      </c>
      <c r="D108" s="115"/>
      <c r="E108" s="101">
        <v>0</v>
      </c>
      <c r="F108" s="102">
        <f>(0.0553*0.0000000057)</f>
        <v>3.1520999999999999E-10</v>
      </c>
      <c r="G108" s="103">
        <f t="shared" si="4"/>
        <v>3.1520999999999999E-10</v>
      </c>
      <c r="H108" s="83" t="s">
        <v>1397</v>
      </c>
      <c r="I108" s="104" t="s">
        <v>1464</v>
      </c>
      <c r="J108" s="102">
        <f>F108*'2. Emissions Units &amp; Activities'!H18</f>
        <v>1.3806198E-6</v>
      </c>
      <c r="K108" s="105">
        <f t="shared" si="5"/>
        <v>1.3806198E-6</v>
      </c>
      <c r="L108" s="83">
        <f>F108*'2. Emissions Units &amp; Activities'!J18</f>
        <v>2.7612396E-6</v>
      </c>
      <c r="M108" s="102">
        <f>G108*'2. Emissions Units &amp; Activities'!K18</f>
        <v>3.7825199999999999E-9</v>
      </c>
      <c r="N108" s="105">
        <f t="shared" si="7"/>
        <v>3.7825199999999999E-9</v>
      </c>
      <c r="O108" s="83">
        <f>G108*'2. Emissions Units &amp; Activities'!M18</f>
        <v>7.5650399999999998E-9</v>
      </c>
    </row>
    <row r="109" spans="1:15" x14ac:dyDescent="0.35">
      <c r="A109" s="79" t="s">
        <v>1389</v>
      </c>
      <c r="B109" s="100" t="s">
        <v>583</v>
      </c>
      <c r="C109" s="81" t="s">
        <v>584</v>
      </c>
      <c r="D109" s="115"/>
      <c r="E109" s="101">
        <v>0</v>
      </c>
      <c r="F109" s="102">
        <f>(0.0553*0.0000002)</f>
        <v>1.1059999999999999E-8</v>
      </c>
      <c r="G109" s="103">
        <f t="shared" si="4"/>
        <v>1.1059999999999999E-8</v>
      </c>
      <c r="H109" s="83" t="s">
        <v>1397</v>
      </c>
      <c r="I109" s="104" t="s">
        <v>1464</v>
      </c>
      <c r="J109" s="102">
        <f>F109*'2. Emissions Units &amp; Activities'!H18</f>
        <v>4.8442799999999996E-5</v>
      </c>
      <c r="K109" s="105">
        <f t="shared" si="5"/>
        <v>4.8442799999999996E-5</v>
      </c>
      <c r="L109" s="83">
        <f>F109*'2. Emissions Units &amp; Activities'!J18</f>
        <v>9.6885599999999993E-5</v>
      </c>
      <c r="M109" s="102">
        <f>G109*'2. Emissions Units &amp; Activities'!K18</f>
        <v>1.3271999999999999E-7</v>
      </c>
      <c r="N109" s="105">
        <f t="shared" si="7"/>
        <v>1.3271999999999999E-7</v>
      </c>
      <c r="O109" s="83">
        <f>G109*'2. Emissions Units &amp; Activities'!M18</f>
        <v>2.6543999999999997E-7</v>
      </c>
    </row>
    <row r="110" spans="1:15" x14ac:dyDescent="0.35">
      <c r="A110" s="79" t="s">
        <v>1389</v>
      </c>
      <c r="B110" s="100" t="s">
        <v>945</v>
      </c>
      <c r="C110" s="81" t="s">
        <v>946</v>
      </c>
      <c r="D110" s="115"/>
      <c r="E110" s="101">
        <v>0</v>
      </c>
      <c r="F110" s="102">
        <f>(0.0553*0.000007)</f>
        <v>3.8710000000000002E-7</v>
      </c>
      <c r="G110" s="103">
        <f t="shared" si="4"/>
        <v>3.8710000000000002E-7</v>
      </c>
      <c r="H110" s="83" t="s">
        <v>1397</v>
      </c>
      <c r="I110" s="104" t="s">
        <v>1464</v>
      </c>
      <c r="J110" s="102">
        <f>F110*'2. Emissions Units &amp; Activities'!H18</f>
        <v>1.6954980000000001E-3</v>
      </c>
      <c r="K110" s="105">
        <f t="shared" si="5"/>
        <v>1.6954980000000001E-3</v>
      </c>
      <c r="L110" s="83">
        <f>F110*'2. Emissions Units &amp; Activities'!J18</f>
        <v>3.3909960000000003E-3</v>
      </c>
      <c r="M110" s="102">
        <f>G110*'2. Emissions Units &amp; Activities'!K18</f>
        <v>4.6452E-6</v>
      </c>
      <c r="N110" s="105">
        <f t="shared" si="7"/>
        <v>4.6452E-6</v>
      </c>
      <c r="O110" s="83">
        <f>G110*'2. Emissions Units &amp; Activities'!M18</f>
        <v>9.2904E-6</v>
      </c>
    </row>
    <row r="111" spans="1:15" x14ac:dyDescent="0.35">
      <c r="A111" s="79" t="s">
        <v>1389</v>
      </c>
      <c r="B111" s="100" t="s">
        <v>1076</v>
      </c>
      <c r="C111" s="81" t="s">
        <v>1077</v>
      </c>
      <c r="D111" s="115"/>
      <c r="E111" s="101">
        <v>0</v>
      </c>
      <c r="F111" s="102">
        <f>(0.0553*0.0000003)</f>
        <v>1.6589999999999998E-8</v>
      </c>
      <c r="G111" s="103">
        <f t="shared" si="4"/>
        <v>1.6589999999999998E-8</v>
      </c>
      <c r="H111" s="83" t="s">
        <v>1397</v>
      </c>
      <c r="I111" s="104" t="s">
        <v>1464</v>
      </c>
      <c r="J111" s="102">
        <f>F111*'2. Emissions Units &amp; Activities'!H18</f>
        <v>7.2664199999999995E-5</v>
      </c>
      <c r="K111" s="105">
        <f t="shared" si="5"/>
        <v>7.2664199999999995E-5</v>
      </c>
      <c r="L111" s="83">
        <f>F111*'2. Emissions Units &amp; Activities'!J18</f>
        <v>1.4532839999999999E-4</v>
      </c>
      <c r="M111" s="102">
        <f>G111*'2. Emissions Units &amp; Activities'!K18</f>
        <v>1.9907999999999998E-7</v>
      </c>
      <c r="N111" s="105">
        <f t="shared" si="7"/>
        <v>1.9907999999999998E-7</v>
      </c>
      <c r="O111" s="83">
        <f>G111*'2. Emissions Units &amp; Activities'!M18</f>
        <v>3.9815999999999996E-7</v>
      </c>
    </row>
    <row r="112" spans="1:15" x14ac:dyDescent="0.35">
      <c r="A112" s="79" t="s">
        <v>1400</v>
      </c>
      <c r="B112" s="100" t="s">
        <v>949</v>
      </c>
      <c r="C112" s="81" t="str">
        <f>IFERROR(IF(B112="No CAS","",INDEX('DEQ Pollutant List'!$C$7:$C$611,MATCH('3. Pollutant Emissions - EF'!B112,'DEQ Pollutant List'!$B$7:$B$611,0))),"")</f>
        <v>Silica, crystalline (respirable)</v>
      </c>
      <c r="D112" s="115">
        <f>IFERROR(IF(OR($B112="",$B112="No CAS"),INDEX('DEQ Pollutant List'!$A$7:$A$611,MATCH($C112,'DEQ Pollutant List'!$C$7:$C$611,0)),INDEX('DEQ Pollutant List'!$A$7:$A$611,MATCH($B112,'DEQ Pollutant List'!$B$7:$B$611,0))),"")</f>
        <v>579</v>
      </c>
      <c r="E112" s="101">
        <v>0</v>
      </c>
      <c r="F112" s="102">
        <f>0.0553*2%</f>
        <v>1.106E-3</v>
      </c>
      <c r="G112" s="103">
        <f t="shared" ref="G112:G146" si="8">F112</f>
        <v>1.106E-3</v>
      </c>
      <c r="H112" s="83" t="s">
        <v>1397</v>
      </c>
      <c r="I112" s="104" t="s">
        <v>1398</v>
      </c>
      <c r="J112" s="102">
        <f>F112*'2. Emissions Units &amp; Activities'!H19</f>
        <v>4.8442800000000004</v>
      </c>
      <c r="K112" s="105">
        <f t="shared" si="5"/>
        <v>4.8442800000000004</v>
      </c>
      <c r="L112" s="83">
        <f>F112*'2. Emissions Units &amp; Activities'!J19</f>
        <v>9.6885600000000007</v>
      </c>
      <c r="M112" s="102">
        <f>G112*'2. Emissions Units &amp; Activities'!K19</f>
        <v>1.3271999999999999E-2</v>
      </c>
      <c r="N112" s="105">
        <f t="shared" ref="N112:N268" si="9">M112</f>
        <v>1.3271999999999999E-2</v>
      </c>
      <c r="O112" s="83">
        <f>G112*'2. Emissions Units &amp; Activities'!M19</f>
        <v>2.6543999999999998E-2</v>
      </c>
    </row>
    <row r="113" spans="1:15" x14ac:dyDescent="0.35">
      <c r="A113" s="79" t="s">
        <v>1400</v>
      </c>
      <c r="B113" s="100" t="s">
        <v>40</v>
      </c>
      <c r="C113" s="81" t="str">
        <f>IFERROR(IF(B113="No CAS","",INDEX('DEQ Pollutant List'!$C$7:$C$611,MATCH('3. Pollutant Emissions - EF'!B113,'DEQ Pollutant List'!$B$7:$B$611,0))),"")</f>
        <v>Aluminum and compounds</v>
      </c>
      <c r="D113" s="115">
        <f>IFERROR(IF(OR($B113="",$B113="No CAS"),INDEX('DEQ Pollutant List'!$A$7:$A$611,MATCH($C113,'DEQ Pollutant List'!$C$7:$C$611,0)),INDEX('DEQ Pollutant List'!$A$7:$A$611,MATCH($B113,'DEQ Pollutant List'!$B$7:$B$611,0))),"")</f>
        <v>13</v>
      </c>
      <c r="E113" s="101">
        <v>0</v>
      </c>
      <c r="F113" s="102">
        <f>(0.0553*6.5%)*0.265</f>
        <v>9.5254250000000008E-4</v>
      </c>
      <c r="G113" s="103">
        <f t="shared" si="8"/>
        <v>9.5254250000000008E-4</v>
      </c>
      <c r="H113" s="83" t="s">
        <v>1397</v>
      </c>
      <c r="I113" s="104" t="s">
        <v>1399</v>
      </c>
      <c r="J113" s="102">
        <f>F113*'2. Emissions Units &amp; Activities'!H19</f>
        <v>4.17213615</v>
      </c>
      <c r="K113" s="105">
        <f t="shared" si="5"/>
        <v>4.17213615</v>
      </c>
      <c r="L113" s="83">
        <f>F113*'2. Emissions Units &amp; Activities'!J19</f>
        <v>8.3442723000000001</v>
      </c>
      <c r="M113" s="102">
        <f>G113*'2. Emissions Units &amp; Activities'!K19</f>
        <v>1.1430510000000001E-2</v>
      </c>
      <c r="N113" s="105">
        <f t="shared" si="9"/>
        <v>1.1430510000000001E-2</v>
      </c>
      <c r="O113" s="83">
        <f>G113*'2. Emissions Units &amp; Activities'!M19</f>
        <v>2.2861020000000003E-2</v>
      </c>
    </row>
    <row r="114" spans="1:15" x14ac:dyDescent="0.35">
      <c r="A114" s="79" t="s">
        <v>1400</v>
      </c>
      <c r="B114" s="100" t="s">
        <v>81</v>
      </c>
      <c r="C114" s="81" t="s">
        <v>82</v>
      </c>
      <c r="D114" s="115"/>
      <c r="E114" s="101">
        <v>0</v>
      </c>
      <c r="F114" s="102">
        <f>(0.0553*0.0000316)</f>
        <v>1.7474800000000003E-6</v>
      </c>
      <c r="G114" s="103">
        <f t="shared" si="8"/>
        <v>1.7474800000000003E-6</v>
      </c>
      <c r="H114" s="83" t="s">
        <v>1397</v>
      </c>
      <c r="I114" s="104" t="s">
        <v>1464</v>
      </c>
      <c r="J114" s="102">
        <f>F114*'2. Emissions Units &amp; Activities'!H19</f>
        <v>7.6539624000000013E-3</v>
      </c>
      <c r="K114" s="105">
        <f t="shared" si="5"/>
        <v>7.6539624000000013E-3</v>
      </c>
      <c r="L114" s="83">
        <f>F114*'2. Emissions Units &amp; Activities'!J19</f>
        <v>1.5307924800000003E-2</v>
      </c>
      <c r="M114" s="102">
        <f>G114*'2. Emissions Units &amp; Activities'!K19</f>
        <v>2.0969760000000004E-5</v>
      </c>
      <c r="N114" s="105">
        <f t="shared" si="9"/>
        <v>2.0969760000000004E-5</v>
      </c>
      <c r="O114" s="83">
        <f>G114*'2. Emissions Units &amp; Activities'!M19</f>
        <v>4.1939520000000009E-5</v>
      </c>
    </row>
    <row r="115" spans="1:15" x14ac:dyDescent="0.35">
      <c r="A115" s="79" t="s">
        <v>1400</v>
      </c>
      <c r="B115" s="100" t="s">
        <v>96</v>
      </c>
      <c r="C115" s="81" t="s">
        <v>97</v>
      </c>
      <c r="D115" s="115"/>
      <c r="E115" s="101">
        <v>0</v>
      </c>
      <c r="F115" s="102">
        <f>(0.0553*0.0000271)</f>
        <v>1.4986300000000001E-6</v>
      </c>
      <c r="G115" s="103">
        <f t="shared" si="8"/>
        <v>1.4986300000000001E-6</v>
      </c>
      <c r="H115" s="83" t="s">
        <v>1397</v>
      </c>
      <c r="I115" s="104" t="s">
        <v>1464</v>
      </c>
      <c r="J115" s="102">
        <f>F115*'2. Emissions Units &amp; Activities'!H19</f>
        <v>6.5639994000000002E-3</v>
      </c>
      <c r="K115" s="105">
        <f t="shared" si="5"/>
        <v>6.5639994000000002E-3</v>
      </c>
      <c r="L115" s="83">
        <f>F115*'2. Emissions Units &amp; Activities'!J19</f>
        <v>1.31279988E-2</v>
      </c>
      <c r="M115" s="102">
        <f>G115*'2. Emissions Units &amp; Activities'!K19</f>
        <v>1.7983560000000002E-5</v>
      </c>
      <c r="N115" s="105">
        <f t="shared" si="9"/>
        <v>1.7983560000000002E-5</v>
      </c>
      <c r="O115" s="83">
        <f>G115*'2. Emissions Units &amp; Activities'!M19</f>
        <v>3.5967120000000005E-5</v>
      </c>
    </row>
    <row r="116" spans="1:15" x14ac:dyDescent="0.35">
      <c r="A116" s="79" t="s">
        <v>1400</v>
      </c>
      <c r="B116" s="100" t="s">
        <v>154</v>
      </c>
      <c r="C116" s="81" t="s">
        <v>155</v>
      </c>
      <c r="D116" s="115"/>
      <c r="E116" s="101">
        <v>0</v>
      </c>
      <c r="F116" s="102">
        <f>(0.0553*0.00000007)</f>
        <v>3.8710000000000004E-9</v>
      </c>
      <c r="G116" s="103">
        <f t="shared" si="8"/>
        <v>3.8710000000000004E-9</v>
      </c>
      <c r="H116" s="83" t="s">
        <v>1397</v>
      </c>
      <c r="I116" s="104" t="s">
        <v>1464</v>
      </c>
      <c r="J116" s="102">
        <f>F116*'2. Emissions Units &amp; Activities'!H19</f>
        <v>1.6954980000000001E-5</v>
      </c>
      <c r="K116" s="105">
        <f t="shared" si="5"/>
        <v>1.6954980000000001E-5</v>
      </c>
      <c r="L116" s="83">
        <f>F116*'2. Emissions Units &amp; Activities'!J19</f>
        <v>3.3909960000000003E-5</v>
      </c>
      <c r="M116" s="102">
        <f>G116*'2. Emissions Units &amp; Activities'!K19</f>
        <v>4.6452000000000005E-8</v>
      </c>
      <c r="N116" s="105">
        <f t="shared" si="9"/>
        <v>4.6452000000000005E-8</v>
      </c>
      <c r="O116" s="83">
        <f>G116*'2. Emissions Units &amp; Activities'!M19</f>
        <v>9.2904000000000009E-8</v>
      </c>
    </row>
    <row r="117" spans="1:15" x14ac:dyDescent="0.35">
      <c r="A117" s="79" t="s">
        <v>1400</v>
      </c>
      <c r="B117" s="100" t="s">
        <v>512</v>
      </c>
      <c r="C117" s="81" t="s">
        <v>513</v>
      </c>
      <c r="D117" s="115"/>
      <c r="E117" s="101">
        <v>0</v>
      </c>
      <c r="F117" s="102">
        <f>(0.0553*0.000001)</f>
        <v>5.5299999999999999E-8</v>
      </c>
      <c r="G117" s="103">
        <f t="shared" si="8"/>
        <v>5.5299999999999999E-8</v>
      </c>
      <c r="H117" s="83" t="s">
        <v>1397</v>
      </c>
      <c r="I117" s="104" t="s">
        <v>1464</v>
      </c>
      <c r="J117" s="102">
        <f>F117*'2. Emissions Units &amp; Activities'!H19</f>
        <v>2.4221399999999998E-4</v>
      </c>
      <c r="K117" s="105">
        <f t="shared" si="5"/>
        <v>2.4221399999999998E-4</v>
      </c>
      <c r="L117" s="83">
        <f>F117*'2. Emissions Units &amp; Activities'!J19</f>
        <v>4.8442799999999996E-4</v>
      </c>
      <c r="M117" s="102">
        <f>G117*'2. Emissions Units &amp; Activities'!K19</f>
        <v>6.6359999999999999E-7</v>
      </c>
      <c r="N117" s="105">
        <f t="shared" si="9"/>
        <v>6.6359999999999999E-7</v>
      </c>
      <c r="O117" s="83">
        <f>G117*'2. Emissions Units &amp; Activities'!M19</f>
        <v>1.3272E-6</v>
      </c>
    </row>
    <row r="118" spans="1:15" x14ac:dyDescent="0.35">
      <c r="A118" s="79" t="s">
        <v>1400</v>
      </c>
      <c r="B118" s="100" t="s">
        <v>518</v>
      </c>
      <c r="C118" s="81" t="s">
        <v>519</v>
      </c>
      <c r="D118" s="115"/>
      <c r="E118" s="101">
        <v>0</v>
      </c>
      <c r="F118" s="102">
        <f>(0.0553*0.0000851)</f>
        <v>4.7060299999999999E-6</v>
      </c>
      <c r="G118" s="103">
        <f t="shared" si="8"/>
        <v>4.7060299999999999E-6</v>
      </c>
      <c r="H118" s="83" t="s">
        <v>1397</v>
      </c>
      <c r="I118" s="104" t="s">
        <v>1464</v>
      </c>
      <c r="J118" s="102">
        <f>F118*'2. Emissions Units &amp; Activities'!H19</f>
        <v>2.0612411399999999E-2</v>
      </c>
      <c r="K118" s="105">
        <f t="shared" si="5"/>
        <v>2.0612411399999999E-2</v>
      </c>
      <c r="L118" s="83">
        <f>F118*'2. Emissions Units &amp; Activities'!J19</f>
        <v>4.1224822799999998E-2</v>
      </c>
      <c r="M118" s="102">
        <f>G118*'2. Emissions Units &amp; Activities'!K19</f>
        <v>5.6472359999999995E-5</v>
      </c>
      <c r="N118" s="105">
        <f t="shared" si="9"/>
        <v>5.6472359999999995E-5</v>
      </c>
      <c r="O118" s="83">
        <f>G118*'2. Emissions Units &amp; Activities'!M19</f>
        <v>1.1294471999999999E-4</v>
      </c>
    </row>
    <row r="119" spans="1:15" x14ac:dyDescent="0.35">
      <c r="A119" s="79" t="s">
        <v>1400</v>
      </c>
      <c r="B119" s="100" t="s">
        <v>524</v>
      </c>
      <c r="C119" s="81" t="s">
        <v>525</v>
      </c>
      <c r="D119" s="115"/>
      <c r="E119" s="101">
        <v>0</v>
      </c>
      <c r="F119" s="102">
        <f>(0.0553*0.0000000057)</f>
        <v>3.1520999999999999E-10</v>
      </c>
      <c r="G119" s="103">
        <f t="shared" si="8"/>
        <v>3.1520999999999999E-10</v>
      </c>
      <c r="H119" s="83" t="s">
        <v>1397</v>
      </c>
      <c r="I119" s="104" t="s">
        <v>1464</v>
      </c>
      <c r="J119" s="102">
        <f>F119*'2. Emissions Units &amp; Activities'!H19</f>
        <v>1.3806198E-6</v>
      </c>
      <c r="K119" s="105">
        <f t="shared" si="5"/>
        <v>1.3806198E-6</v>
      </c>
      <c r="L119" s="83">
        <f>F119*'2. Emissions Units &amp; Activities'!J19</f>
        <v>2.7612396E-6</v>
      </c>
      <c r="M119" s="102">
        <f>G119*'2. Emissions Units &amp; Activities'!K19</f>
        <v>3.7825199999999999E-9</v>
      </c>
      <c r="N119" s="105">
        <f t="shared" si="9"/>
        <v>3.7825199999999999E-9</v>
      </c>
      <c r="O119" s="83">
        <f>G119*'2. Emissions Units &amp; Activities'!M19</f>
        <v>7.5650399999999998E-9</v>
      </c>
    </row>
    <row r="120" spans="1:15" x14ac:dyDescent="0.35">
      <c r="A120" s="79" t="s">
        <v>1400</v>
      </c>
      <c r="B120" s="100" t="s">
        <v>583</v>
      </c>
      <c r="C120" s="81" t="s">
        <v>584</v>
      </c>
      <c r="D120" s="115"/>
      <c r="E120" s="101">
        <v>0</v>
      </c>
      <c r="F120" s="102">
        <f>(0.0553*0.0000002)</f>
        <v>1.1059999999999999E-8</v>
      </c>
      <c r="G120" s="103">
        <f t="shared" si="8"/>
        <v>1.1059999999999999E-8</v>
      </c>
      <c r="H120" s="83" t="s">
        <v>1397</v>
      </c>
      <c r="I120" s="104" t="s">
        <v>1464</v>
      </c>
      <c r="J120" s="102">
        <f>F120*'2. Emissions Units &amp; Activities'!H19</f>
        <v>4.8442799999999996E-5</v>
      </c>
      <c r="K120" s="105">
        <f t="shared" si="5"/>
        <v>4.8442799999999996E-5</v>
      </c>
      <c r="L120" s="83">
        <f>F120*'2. Emissions Units &amp; Activities'!J19</f>
        <v>9.6885599999999993E-5</v>
      </c>
      <c r="M120" s="102">
        <f>G120*'2. Emissions Units &amp; Activities'!K19</f>
        <v>1.3271999999999999E-7</v>
      </c>
      <c r="N120" s="105">
        <f t="shared" si="9"/>
        <v>1.3271999999999999E-7</v>
      </c>
      <c r="O120" s="83">
        <f>G120*'2. Emissions Units &amp; Activities'!M19</f>
        <v>2.6543999999999997E-7</v>
      </c>
    </row>
    <row r="121" spans="1:15" x14ac:dyDescent="0.35">
      <c r="A121" s="79" t="s">
        <v>1400</v>
      </c>
      <c r="B121" s="100" t="s">
        <v>945</v>
      </c>
      <c r="C121" s="81" t="s">
        <v>946</v>
      </c>
      <c r="D121" s="115"/>
      <c r="E121" s="101">
        <v>0</v>
      </c>
      <c r="F121" s="102">
        <f>(0.0553*0.000007)</f>
        <v>3.8710000000000002E-7</v>
      </c>
      <c r="G121" s="103">
        <f t="shared" si="8"/>
        <v>3.8710000000000002E-7</v>
      </c>
      <c r="H121" s="83" t="s">
        <v>1397</v>
      </c>
      <c r="I121" s="104" t="s">
        <v>1464</v>
      </c>
      <c r="J121" s="102">
        <f>F121*'2. Emissions Units &amp; Activities'!H19</f>
        <v>1.6954980000000001E-3</v>
      </c>
      <c r="K121" s="105">
        <f t="shared" si="5"/>
        <v>1.6954980000000001E-3</v>
      </c>
      <c r="L121" s="83">
        <f>F121*'2. Emissions Units &amp; Activities'!J19</f>
        <v>3.3909960000000003E-3</v>
      </c>
      <c r="M121" s="102">
        <f>G121*'2. Emissions Units &amp; Activities'!K19</f>
        <v>4.6452E-6</v>
      </c>
      <c r="N121" s="105">
        <f t="shared" si="9"/>
        <v>4.6452E-6</v>
      </c>
      <c r="O121" s="83">
        <f>G121*'2. Emissions Units &amp; Activities'!M19</f>
        <v>9.2904E-6</v>
      </c>
    </row>
    <row r="122" spans="1:15" x14ac:dyDescent="0.35">
      <c r="A122" s="79" t="s">
        <v>1400</v>
      </c>
      <c r="B122" s="100" t="s">
        <v>1076</v>
      </c>
      <c r="C122" s="81" t="s">
        <v>1077</v>
      </c>
      <c r="D122" s="115"/>
      <c r="E122" s="101">
        <v>0</v>
      </c>
      <c r="F122" s="102">
        <f>(0.0553*0.0000003)</f>
        <v>1.6589999999999998E-8</v>
      </c>
      <c r="G122" s="103">
        <f t="shared" si="8"/>
        <v>1.6589999999999998E-8</v>
      </c>
      <c r="H122" s="83" t="s">
        <v>1397</v>
      </c>
      <c r="I122" s="104" t="s">
        <v>1464</v>
      </c>
      <c r="J122" s="102">
        <f>F122*'2. Emissions Units &amp; Activities'!H19</f>
        <v>7.2664199999999995E-5</v>
      </c>
      <c r="K122" s="105">
        <f t="shared" si="5"/>
        <v>7.2664199999999995E-5</v>
      </c>
      <c r="L122" s="83">
        <f>F122*'2. Emissions Units &amp; Activities'!J19</f>
        <v>1.4532839999999999E-4</v>
      </c>
      <c r="M122" s="102">
        <f>G122*'2. Emissions Units &amp; Activities'!K19</f>
        <v>1.9907999999999998E-7</v>
      </c>
      <c r="N122" s="105">
        <f t="shared" si="9"/>
        <v>1.9907999999999998E-7</v>
      </c>
      <c r="O122" s="83">
        <f>G122*'2. Emissions Units &amp; Activities'!M19</f>
        <v>3.9815999999999996E-7</v>
      </c>
    </row>
    <row r="123" spans="1:15" x14ac:dyDescent="0.35">
      <c r="A123" s="79" t="s">
        <v>1401</v>
      </c>
      <c r="B123" s="100" t="s">
        <v>949</v>
      </c>
      <c r="C123" s="81" t="str">
        <f>IFERROR(IF(B123="No CAS","",INDEX('DEQ Pollutant List'!$C$7:$C$611,MATCH('3. Pollutant Emissions - EF'!B123,'DEQ Pollutant List'!$B$7:$B$611,0))),"")</f>
        <v>Silica, crystalline (respirable)</v>
      </c>
      <c r="D123" s="115">
        <f>IFERROR(IF(OR($B123="",$B123="No CAS"),INDEX('DEQ Pollutant List'!$A$7:$A$611,MATCH($C123,'DEQ Pollutant List'!$C$7:$C$611,0)),INDEX('DEQ Pollutant List'!$A$7:$A$611,MATCH($B123,'DEQ Pollutant List'!$B$7:$B$611,0))),"")</f>
        <v>579</v>
      </c>
      <c r="E123" s="101">
        <v>0</v>
      </c>
      <c r="F123" s="102">
        <f>0.0298*1.5%</f>
        <v>4.4699999999999997E-4</v>
      </c>
      <c r="G123" s="103">
        <f t="shared" si="8"/>
        <v>4.4699999999999997E-4</v>
      </c>
      <c r="H123" s="83" t="s">
        <v>1397</v>
      </c>
      <c r="I123" s="104" t="s">
        <v>1407</v>
      </c>
      <c r="J123" s="102">
        <f>F123*'2. Emissions Units &amp; Activities'!H20</f>
        <v>1.9578599999999999</v>
      </c>
      <c r="K123" s="105">
        <f t="shared" si="5"/>
        <v>1.9578599999999999</v>
      </c>
      <c r="L123" s="83">
        <f>F123*'2. Emissions Units &amp; Activities'!J20</f>
        <v>3.9157199999999999</v>
      </c>
      <c r="M123" s="102">
        <f>G123*'2. Emissions Units &amp; Activities'!K20</f>
        <v>5.3639999999999998E-3</v>
      </c>
      <c r="N123" s="105">
        <f t="shared" si="9"/>
        <v>5.3639999999999998E-3</v>
      </c>
      <c r="O123" s="83">
        <f>G123*'2. Emissions Units &amp; Activities'!M20</f>
        <v>1.0728E-2</v>
      </c>
    </row>
    <row r="124" spans="1:15" x14ac:dyDescent="0.35">
      <c r="A124" s="79" t="s">
        <v>1402</v>
      </c>
      <c r="B124" s="100" t="s">
        <v>949</v>
      </c>
      <c r="C124" s="81" t="str">
        <f>IFERROR(IF(B124="No CAS","",INDEX('DEQ Pollutant List'!$C$7:$C$611,MATCH('3. Pollutant Emissions - EF'!B124,'DEQ Pollutant List'!$B$7:$B$611,0))),"")</f>
        <v>Silica, crystalline (respirable)</v>
      </c>
      <c r="D124" s="115">
        <f>IFERROR(IF(OR($B124="",$B124="No CAS"),INDEX('DEQ Pollutant List'!$A$7:$A$611,MATCH($C124,'DEQ Pollutant List'!$C$7:$C$611,0)),INDEX('DEQ Pollutant List'!$A$7:$A$611,MATCH($B124,'DEQ Pollutant List'!$B$7:$B$611,0))),"")</f>
        <v>579</v>
      </c>
      <c r="E124" s="101">
        <v>0</v>
      </c>
      <c r="F124" s="102">
        <f>0.0298*1.5%</f>
        <v>4.4699999999999997E-4</v>
      </c>
      <c r="G124" s="103">
        <f t="shared" si="8"/>
        <v>4.4699999999999997E-4</v>
      </c>
      <c r="H124" s="83" t="s">
        <v>1397</v>
      </c>
      <c r="I124" s="104" t="s">
        <v>1407</v>
      </c>
      <c r="J124" s="102">
        <f>F124*'2. Emissions Units &amp; Activities'!H21</f>
        <v>1.9578599999999999</v>
      </c>
      <c r="K124" s="105">
        <f t="shared" si="5"/>
        <v>1.9578599999999999</v>
      </c>
      <c r="L124" s="83">
        <f>F124*'2. Emissions Units &amp; Activities'!J21</f>
        <v>3.9157199999999999</v>
      </c>
      <c r="M124" s="102">
        <f>G124*'2. Emissions Units &amp; Activities'!K21</f>
        <v>5.3639999999999998E-3</v>
      </c>
      <c r="N124" s="105">
        <f t="shared" si="9"/>
        <v>5.3639999999999998E-3</v>
      </c>
      <c r="O124" s="83">
        <f>G124*'2. Emissions Units &amp; Activities'!M21</f>
        <v>1.0728E-2</v>
      </c>
    </row>
    <row r="125" spans="1:15" x14ac:dyDescent="0.35">
      <c r="A125" s="79" t="s">
        <v>1408</v>
      </c>
      <c r="B125" s="100" t="s">
        <v>949</v>
      </c>
      <c r="C125" s="81" t="str">
        <f>IFERROR(IF(B125="No CAS","",INDEX('DEQ Pollutant List'!$C$7:$C$611,MATCH('3. Pollutant Emissions - EF'!B125,'DEQ Pollutant List'!$B$7:$B$611,0))),"")</f>
        <v>Silica, crystalline (respirable)</v>
      </c>
      <c r="D125" s="115">
        <f>IFERROR(IF(OR($B125="",$B125="No CAS"),INDEX('DEQ Pollutant List'!$A$7:$A$611,MATCH($C125,'DEQ Pollutant List'!$C$7:$C$611,0)),INDEX('DEQ Pollutant List'!$A$7:$A$611,MATCH($B125,'DEQ Pollutant List'!$B$7:$B$611,0))),"")</f>
        <v>579</v>
      </c>
      <c r="E125" s="101">
        <v>0</v>
      </c>
      <c r="F125" s="102">
        <f>0.0363*3.5%</f>
        <v>1.2705000000000001E-3</v>
      </c>
      <c r="G125" s="103">
        <f t="shared" si="8"/>
        <v>1.2705000000000001E-3</v>
      </c>
      <c r="H125" s="83" t="s">
        <v>1397</v>
      </c>
      <c r="I125" s="104" t="s">
        <v>1417</v>
      </c>
      <c r="J125" s="102">
        <f>F125*'2. Emissions Units &amp; Activities'!H22</f>
        <v>3.7098600000000004</v>
      </c>
      <c r="K125" s="105">
        <f t="shared" si="5"/>
        <v>3.7098600000000004</v>
      </c>
      <c r="L125" s="83">
        <f>F125*'2. Emissions Units &amp; Activities'!J22</f>
        <v>11.129580000000001</v>
      </c>
      <c r="M125" s="102">
        <f>G125*'2. Emissions Units &amp; Activities'!K22</f>
        <v>1.0164000000000001E-2</v>
      </c>
      <c r="N125" s="105">
        <f t="shared" si="9"/>
        <v>1.0164000000000001E-2</v>
      </c>
      <c r="O125" s="83">
        <f>G125*'2. Emissions Units &amp; Activities'!M22</f>
        <v>3.0492000000000005E-2</v>
      </c>
    </row>
    <row r="126" spans="1:15" x14ac:dyDescent="0.35">
      <c r="A126" s="79" t="s">
        <v>1408</v>
      </c>
      <c r="B126" s="100" t="s">
        <v>40</v>
      </c>
      <c r="C126" s="81" t="str">
        <f>IFERROR(IF(B126="No CAS","",INDEX('DEQ Pollutant List'!$C$7:$C$611,MATCH('3. Pollutant Emissions - EF'!B126,'DEQ Pollutant List'!$B$7:$B$611,0))),"")</f>
        <v>Aluminum and compounds</v>
      </c>
      <c r="D126" s="115">
        <f>IFERROR(IF(OR($B126="",$B126="No CAS"),INDEX('DEQ Pollutant List'!$A$7:$A$611,MATCH($C126,'DEQ Pollutant List'!$C$7:$C$611,0)),INDEX('DEQ Pollutant List'!$A$7:$A$611,MATCH($B126,'DEQ Pollutant List'!$B$7:$B$611,0))),"")</f>
        <v>13</v>
      </c>
      <c r="E126" s="101">
        <v>0</v>
      </c>
      <c r="F126" s="102">
        <f>(0.0363*6.5%)*0.265</f>
        <v>6.2526750000000005E-4</v>
      </c>
      <c r="G126" s="103">
        <f t="shared" si="8"/>
        <v>6.2526750000000005E-4</v>
      </c>
      <c r="H126" s="83" t="s">
        <v>1397</v>
      </c>
      <c r="I126" s="104" t="s">
        <v>1418</v>
      </c>
      <c r="J126" s="102">
        <f>F126*'2. Emissions Units &amp; Activities'!H22</f>
        <v>1.8257811000000002</v>
      </c>
      <c r="K126" s="105">
        <f t="shared" si="5"/>
        <v>1.8257811000000002</v>
      </c>
      <c r="L126" s="83">
        <f>F126*'2. Emissions Units &amp; Activities'!J22</f>
        <v>5.4773433000000002</v>
      </c>
      <c r="M126" s="102">
        <f>G126*'2. Emissions Units &amp; Activities'!K22</f>
        <v>5.0021400000000004E-3</v>
      </c>
      <c r="N126" s="105">
        <f t="shared" si="9"/>
        <v>5.0021400000000004E-3</v>
      </c>
      <c r="O126" s="83">
        <f>G126*'2. Emissions Units &amp; Activities'!M22</f>
        <v>1.5006420000000001E-2</v>
      </c>
    </row>
    <row r="127" spans="1:15" x14ac:dyDescent="0.35">
      <c r="A127" s="79" t="s">
        <v>1408</v>
      </c>
      <c r="B127" s="100" t="s">
        <v>81</v>
      </c>
      <c r="C127" s="81" t="s">
        <v>82</v>
      </c>
      <c r="D127" s="115"/>
      <c r="E127" s="101">
        <v>0</v>
      </c>
      <c r="F127" s="102">
        <f>(0.0363*0.0000316)</f>
        <v>1.1470800000000001E-6</v>
      </c>
      <c r="G127" s="103">
        <f t="shared" si="8"/>
        <v>1.1470800000000001E-6</v>
      </c>
      <c r="H127" s="83" t="s">
        <v>1397</v>
      </c>
      <c r="I127" s="104" t="s">
        <v>1464</v>
      </c>
      <c r="J127" s="102">
        <f>F127*'2. Emissions Units &amp; Activities'!H22</f>
        <v>3.3494736000000002E-3</v>
      </c>
      <c r="K127" s="105">
        <f t="shared" si="5"/>
        <v>3.3494736000000002E-3</v>
      </c>
      <c r="L127" s="83">
        <f>F127*'2. Emissions Units &amp; Activities'!J22</f>
        <v>1.0048420800000001E-2</v>
      </c>
      <c r="M127" s="102">
        <f>G127*'2. Emissions Units &amp; Activities'!K22</f>
        <v>9.1766400000000006E-6</v>
      </c>
      <c r="N127" s="105">
        <f t="shared" si="9"/>
        <v>9.1766400000000006E-6</v>
      </c>
      <c r="O127" s="83">
        <f>G127*'2. Emissions Units &amp; Activities'!M22</f>
        <v>2.7529920000000004E-5</v>
      </c>
    </row>
    <row r="128" spans="1:15" x14ac:dyDescent="0.35">
      <c r="A128" s="79" t="s">
        <v>1408</v>
      </c>
      <c r="B128" s="100" t="s">
        <v>96</v>
      </c>
      <c r="C128" s="81" t="s">
        <v>97</v>
      </c>
      <c r="D128" s="115"/>
      <c r="E128" s="101">
        <v>0</v>
      </c>
      <c r="F128" s="102">
        <f>(0.0363*0.0000271)</f>
        <v>9.8372999999999998E-7</v>
      </c>
      <c r="G128" s="103">
        <f t="shared" si="8"/>
        <v>9.8372999999999998E-7</v>
      </c>
      <c r="H128" s="83" t="s">
        <v>1397</v>
      </c>
      <c r="I128" s="104" t="s">
        <v>1464</v>
      </c>
      <c r="J128" s="102">
        <f>F128*'2. Emissions Units &amp; Activities'!H22</f>
        <v>2.8724915999999998E-3</v>
      </c>
      <c r="K128" s="105">
        <f t="shared" si="5"/>
        <v>2.8724915999999998E-3</v>
      </c>
      <c r="L128" s="83">
        <f>F128*'2. Emissions Units &amp; Activities'!J22</f>
        <v>8.6174748000000002E-3</v>
      </c>
      <c r="M128" s="102">
        <f>G128*'2. Emissions Units &amp; Activities'!K22</f>
        <v>7.8698399999999999E-6</v>
      </c>
      <c r="N128" s="105">
        <f t="shared" si="9"/>
        <v>7.8698399999999999E-6</v>
      </c>
      <c r="O128" s="83">
        <f>G128*'2. Emissions Units &amp; Activities'!M22</f>
        <v>2.360952E-5</v>
      </c>
    </row>
    <row r="129" spans="1:15" x14ac:dyDescent="0.35">
      <c r="A129" s="79" t="s">
        <v>1408</v>
      </c>
      <c r="B129" s="100" t="s">
        <v>154</v>
      </c>
      <c r="C129" s="81" t="s">
        <v>155</v>
      </c>
      <c r="D129" s="115"/>
      <c r="E129" s="101">
        <v>0</v>
      </c>
      <c r="F129" s="102">
        <f>(0.0363*0.00000007)</f>
        <v>2.5410000000000002E-9</v>
      </c>
      <c r="G129" s="103">
        <f t="shared" si="8"/>
        <v>2.5410000000000002E-9</v>
      </c>
      <c r="H129" s="83" t="s">
        <v>1397</v>
      </c>
      <c r="I129" s="104" t="s">
        <v>1464</v>
      </c>
      <c r="J129" s="102">
        <f>F129*'2. Emissions Units &amp; Activities'!H22</f>
        <v>7.4197200000000009E-6</v>
      </c>
      <c r="K129" s="105">
        <f t="shared" si="5"/>
        <v>7.4197200000000009E-6</v>
      </c>
      <c r="L129" s="83">
        <f>F129*'2. Emissions Units &amp; Activities'!J22</f>
        <v>2.2259160000000003E-5</v>
      </c>
      <c r="M129" s="102">
        <f>G129*'2. Emissions Units &amp; Activities'!K22</f>
        <v>2.0328000000000002E-8</v>
      </c>
      <c r="N129" s="105">
        <f t="shared" si="9"/>
        <v>2.0328000000000002E-8</v>
      </c>
      <c r="O129" s="83">
        <f>G129*'2. Emissions Units &amp; Activities'!M22</f>
        <v>6.0984000000000012E-8</v>
      </c>
    </row>
    <row r="130" spans="1:15" x14ac:dyDescent="0.35">
      <c r="A130" s="79" t="s">
        <v>1408</v>
      </c>
      <c r="B130" s="100" t="s">
        <v>512</v>
      </c>
      <c r="C130" s="81" t="s">
        <v>513</v>
      </c>
      <c r="D130" s="115"/>
      <c r="E130" s="101">
        <v>0</v>
      </c>
      <c r="F130" s="102">
        <f>(0.0363*0.000001)</f>
        <v>3.6299999999999994E-8</v>
      </c>
      <c r="G130" s="103">
        <f t="shared" si="8"/>
        <v>3.6299999999999994E-8</v>
      </c>
      <c r="H130" s="83" t="s">
        <v>1397</v>
      </c>
      <c r="I130" s="104" t="s">
        <v>1464</v>
      </c>
      <c r="J130" s="102">
        <f>F130*'2. Emissions Units &amp; Activities'!H22</f>
        <v>1.0599599999999998E-4</v>
      </c>
      <c r="K130" s="105">
        <f t="shared" si="5"/>
        <v>1.0599599999999998E-4</v>
      </c>
      <c r="L130" s="83">
        <f>F130*'2. Emissions Units &amp; Activities'!J22</f>
        <v>3.1798799999999995E-4</v>
      </c>
      <c r="M130" s="102">
        <f>G130*'2. Emissions Units &amp; Activities'!K22</f>
        <v>2.9039999999999995E-7</v>
      </c>
      <c r="N130" s="105">
        <f t="shared" si="9"/>
        <v>2.9039999999999995E-7</v>
      </c>
      <c r="O130" s="83">
        <f>G130*'2. Emissions Units &amp; Activities'!M22</f>
        <v>8.7119999999999981E-7</v>
      </c>
    </row>
    <row r="131" spans="1:15" x14ac:dyDescent="0.35">
      <c r="A131" s="79" t="s">
        <v>1408</v>
      </c>
      <c r="B131" s="100" t="s">
        <v>518</v>
      </c>
      <c r="C131" s="81" t="s">
        <v>519</v>
      </c>
      <c r="D131" s="115"/>
      <c r="E131" s="101">
        <v>0</v>
      </c>
      <c r="F131" s="102">
        <f>(0.0363*0.0000851)</f>
        <v>3.0891299999999998E-6</v>
      </c>
      <c r="G131" s="103">
        <f t="shared" si="8"/>
        <v>3.0891299999999998E-6</v>
      </c>
      <c r="H131" s="83" t="s">
        <v>1397</v>
      </c>
      <c r="I131" s="104" t="s">
        <v>1464</v>
      </c>
      <c r="J131" s="102">
        <f>F131*'2. Emissions Units &amp; Activities'!H22</f>
        <v>9.0202595999999986E-3</v>
      </c>
      <c r="K131" s="105">
        <f t="shared" si="5"/>
        <v>9.0202595999999986E-3</v>
      </c>
      <c r="L131" s="83">
        <f>F131*'2. Emissions Units &amp; Activities'!J22</f>
        <v>2.7060778799999997E-2</v>
      </c>
      <c r="M131" s="102">
        <f>G131*'2. Emissions Units &amp; Activities'!K22</f>
        <v>2.4713039999999998E-5</v>
      </c>
      <c r="N131" s="105">
        <f t="shared" si="9"/>
        <v>2.4713039999999998E-5</v>
      </c>
      <c r="O131" s="83">
        <f>G131*'2. Emissions Units &amp; Activities'!M22</f>
        <v>7.4139119999999998E-5</v>
      </c>
    </row>
    <row r="132" spans="1:15" x14ac:dyDescent="0.35">
      <c r="A132" s="79" t="s">
        <v>1408</v>
      </c>
      <c r="B132" s="100" t="s">
        <v>524</v>
      </c>
      <c r="C132" s="81" t="s">
        <v>525</v>
      </c>
      <c r="D132" s="115"/>
      <c r="E132" s="101">
        <v>0</v>
      </c>
      <c r="F132" s="102">
        <f>(0.0363*0.0000000057)</f>
        <v>2.0690999999999999E-10</v>
      </c>
      <c r="G132" s="103">
        <f t="shared" si="8"/>
        <v>2.0690999999999999E-10</v>
      </c>
      <c r="H132" s="83" t="s">
        <v>1397</v>
      </c>
      <c r="I132" s="104" t="s">
        <v>1464</v>
      </c>
      <c r="J132" s="102">
        <f>F132*'2. Emissions Units &amp; Activities'!H22</f>
        <v>6.0417719999999996E-7</v>
      </c>
      <c r="K132" s="105">
        <f t="shared" si="5"/>
        <v>6.0417719999999996E-7</v>
      </c>
      <c r="L132" s="83">
        <f>F132*'2. Emissions Units &amp; Activities'!J22</f>
        <v>1.8125315999999999E-6</v>
      </c>
      <c r="M132" s="102">
        <f>G132*'2. Emissions Units &amp; Activities'!K22</f>
        <v>1.6552799999999999E-9</v>
      </c>
      <c r="N132" s="105">
        <f t="shared" si="9"/>
        <v>1.6552799999999999E-9</v>
      </c>
      <c r="O132" s="83">
        <f>G132*'2. Emissions Units &amp; Activities'!M22</f>
        <v>4.9658399999999999E-9</v>
      </c>
    </row>
    <row r="133" spans="1:15" x14ac:dyDescent="0.35">
      <c r="A133" s="79" t="s">
        <v>1408</v>
      </c>
      <c r="B133" s="100" t="s">
        <v>583</v>
      </c>
      <c r="C133" s="81" t="s">
        <v>584</v>
      </c>
      <c r="D133" s="115"/>
      <c r="E133" s="101">
        <v>0</v>
      </c>
      <c r="F133" s="102">
        <f>(0.0363*0.0000002)</f>
        <v>7.2599999999999993E-9</v>
      </c>
      <c r="G133" s="103">
        <f t="shared" si="8"/>
        <v>7.2599999999999993E-9</v>
      </c>
      <c r="H133" s="83" t="s">
        <v>1397</v>
      </c>
      <c r="I133" s="104" t="s">
        <v>1464</v>
      </c>
      <c r="J133" s="102">
        <f>F133*'2. Emissions Units &amp; Activities'!H22</f>
        <v>2.1199199999999999E-5</v>
      </c>
      <c r="K133" s="105">
        <f t="shared" si="5"/>
        <v>2.1199199999999999E-5</v>
      </c>
      <c r="L133" s="83">
        <f>F133*'2. Emissions Units &amp; Activities'!J22</f>
        <v>6.3597599999999996E-5</v>
      </c>
      <c r="M133" s="102">
        <f>G133*'2. Emissions Units &amp; Activities'!K22</f>
        <v>5.8079999999999995E-8</v>
      </c>
      <c r="N133" s="105">
        <f t="shared" si="9"/>
        <v>5.8079999999999995E-8</v>
      </c>
      <c r="O133" s="83">
        <f>G133*'2. Emissions Units &amp; Activities'!M22</f>
        <v>1.7423999999999998E-7</v>
      </c>
    </row>
    <row r="134" spans="1:15" x14ac:dyDescent="0.35">
      <c r="A134" s="79" t="s">
        <v>1408</v>
      </c>
      <c r="B134" s="100" t="s">
        <v>945</v>
      </c>
      <c r="C134" s="81" t="s">
        <v>946</v>
      </c>
      <c r="D134" s="115"/>
      <c r="E134" s="101">
        <v>0</v>
      </c>
      <c r="F134" s="102">
        <f>(0.0363*0.000007)</f>
        <v>2.5409999999999998E-7</v>
      </c>
      <c r="G134" s="103">
        <f t="shared" si="8"/>
        <v>2.5409999999999998E-7</v>
      </c>
      <c r="H134" s="83" t="s">
        <v>1397</v>
      </c>
      <c r="I134" s="104" t="s">
        <v>1464</v>
      </c>
      <c r="J134" s="102">
        <f>F134*'2. Emissions Units &amp; Activities'!H22</f>
        <v>7.4197199999999992E-4</v>
      </c>
      <c r="K134" s="105">
        <f t="shared" si="5"/>
        <v>7.4197199999999992E-4</v>
      </c>
      <c r="L134" s="83">
        <f>F134*'2. Emissions Units &amp; Activities'!J22</f>
        <v>2.2259159999999997E-3</v>
      </c>
      <c r="M134" s="102">
        <f>G134*'2. Emissions Units &amp; Activities'!K22</f>
        <v>2.0327999999999998E-6</v>
      </c>
      <c r="N134" s="105">
        <f t="shared" si="9"/>
        <v>2.0327999999999998E-6</v>
      </c>
      <c r="O134" s="83">
        <f>G134*'2. Emissions Units &amp; Activities'!M22</f>
        <v>6.0983999999999991E-6</v>
      </c>
    </row>
    <row r="135" spans="1:15" x14ac:dyDescent="0.35">
      <c r="A135" s="79" t="s">
        <v>1408</v>
      </c>
      <c r="B135" s="100" t="s">
        <v>1076</v>
      </c>
      <c r="C135" s="81" t="s">
        <v>1077</v>
      </c>
      <c r="D135" s="115"/>
      <c r="E135" s="101">
        <v>0</v>
      </c>
      <c r="F135" s="102">
        <f>(0.0363*0.0000003)</f>
        <v>1.0889999999999999E-8</v>
      </c>
      <c r="G135" s="103">
        <f t="shared" si="8"/>
        <v>1.0889999999999999E-8</v>
      </c>
      <c r="H135" s="83" t="s">
        <v>1397</v>
      </c>
      <c r="I135" s="104" t="s">
        <v>1464</v>
      </c>
      <c r="J135" s="102">
        <f>F135*'2. Emissions Units &amp; Activities'!H22</f>
        <v>3.1798799999999998E-5</v>
      </c>
      <c r="K135" s="105">
        <f t="shared" si="5"/>
        <v>3.1798799999999998E-5</v>
      </c>
      <c r="L135" s="83">
        <f>F135*'2. Emissions Units &amp; Activities'!J22</f>
        <v>9.5396399999999994E-5</v>
      </c>
      <c r="M135" s="102">
        <f>G135*'2. Emissions Units &amp; Activities'!K22</f>
        <v>8.7119999999999989E-8</v>
      </c>
      <c r="N135" s="105">
        <f t="shared" si="9"/>
        <v>8.7119999999999989E-8</v>
      </c>
      <c r="O135" s="83">
        <f>G135*'2. Emissions Units &amp; Activities'!M22</f>
        <v>2.6135999999999995E-7</v>
      </c>
    </row>
    <row r="136" spans="1:15" x14ac:dyDescent="0.35">
      <c r="A136" s="79" t="s">
        <v>1412</v>
      </c>
      <c r="B136" s="100" t="s">
        <v>949</v>
      </c>
      <c r="C136" s="81" t="str">
        <f>IFERROR(IF(B136="No CAS","",INDEX('DEQ Pollutant List'!$C$7:$C$611,MATCH('3. Pollutant Emissions - EF'!B136,'DEQ Pollutant List'!$B$7:$B$611,0))),"")</f>
        <v>Silica, crystalline (respirable)</v>
      </c>
      <c r="D136" s="115">
        <f>IFERROR(IF(OR($B136="",$B136="No CAS"),INDEX('DEQ Pollutant List'!$A$7:$A$611,MATCH($C136,'DEQ Pollutant List'!$C$7:$C$611,0)),INDEX('DEQ Pollutant List'!$A$7:$A$611,MATCH($B136,'DEQ Pollutant List'!$B$7:$B$611,0))),"")</f>
        <v>579</v>
      </c>
      <c r="E136" s="101">
        <v>0</v>
      </c>
      <c r="F136" s="102">
        <f>0.0363*3.5%</f>
        <v>1.2705000000000001E-3</v>
      </c>
      <c r="G136" s="103">
        <f t="shared" si="8"/>
        <v>1.2705000000000001E-3</v>
      </c>
      <c r="H136" s="83" t="s">
        <v>1397</v>
      </c>
      <c r="I136" s="104" t="s">
        <v>1417</v>
      </c>
      <c r="J136" s="102">
        <f>F136*'2. Emissions Units &amp; Activities'!H23</f>
        <v>3.7098600000000004</v>
      </c>
      <c r="K136" s="105">
        <f t="shared" si="5"/>
        <v>3.7098600000000004</v>
      </c>
      <c r="L136" s="83">
        <f>F136*'2. Emissions Units &amp; Activities'!J23</f>
        <v>11.129580000000001</v>
      </c>
      <c r="M136" s="102">
        <f>G136*'2. Emissions Units &amp; Activities'!K23</f>
        <v>1.0164000000000001E-2</v>
      </c>
      <c r="N136" s="105">
        <f t="shared" si="9"/>
        <v>1.0164000000000001E-2</v>
      </c>
      <c r="O136" s="83">
        <f>G136*'2. Emissions Units &amp; Activities'!M23</f>
        <v>3.0492000000000005E-2</v>
      </c>
    </row>
    <row r="137" spans="1:15" x14ac:dyDescent="0.35">
      <c r="A137" s="79" t="s">
        <v>1412</v>
      </c>
      <c r="B137" s="100" t="s">
        <v>40</v>
      </c>
      <c r="C137" s="81" t="str">
        <f>IFERROR(IF(B137="No CAS","",INDEX('DEQ Pollutant List'!$C$7:$C$611,MATCH('3. Pollutant Emissions - EF'!B137,'DEQ Pollutant List'!$B$7:$B$611,0))),"")</f>
        <v>Aluminum and compounds</v>
      </c>
      <c r="D137" s="115">
        <f>IFERROR(IF(OR($B137="",$B137="No CAS"),INDEX('DEQ Pollutant List'!$A$7:$A$611,MATCH($C137,'DEQ Pollutant List'!$C$7:$C$611,0)),INDEX('DEQ Pollutant List'!$A$7:$A$611,MATCH($B137,'DEQ Pollutant List'!$B$7:$B$611,0))),"")</f>
        <v>13</v>
      </c>
      <c r="E137" s="101">
        <v>0</v>
      </c>
      <c r="F137" s="102">
        <f>(0.0363*6.5%)*0.265</f>
        <v>6.2526750000000005E-4</v>
      </c>
      <c r="G137" s="103">
        <f t="shared" si="8"/>
        <v>6.2526750000000005E-4</v>
      </c>
      <c r="H137" s="83" t="s">
        <v>1397</v>
      </c>
      <c r="I137" s="104" t="s">
        <v>1418</v>
      </c>
      <c r="J137" s="102">
        <f>F137*'2. Emissions Units &amp; Activities'!H23</f>
        <v>1.8257811000000002</v>
      </c>
      <c r="K137" s="105">
        <f t="shared" si="5"/>
        <v>1.8257811000000002</v>
      </c>
      <c r="L137" s="83">
        <f>F137*'2. Emissions Units &amp; Activities'!J23</f>
        <v>5.4773433000000002</v>
      </c>
      <c r="M137" s="102">
        <f>G137*'2. Emissions Units &amp; Activities'!K23</f>
        <v>5.0021400000000004E-3</v>
      </c>
      <c r="N137" s="105">
        <f t="shared" si="9"/>
        <v>5.0021400000000004E-3</v>
      </c>
      <c r="O137" s="83">
        <f>G137*'2. Emissions Units &amp; Activities'!M23</f>
        <v>1.5006420000000001E-2</v>
      </c>
    </row>
    <row r="138" spans="1:15" x14ac:dyDescent="0.35">
      <c r="A138" s="79" t="s">
        <v>1412</v>
      </c>
      <c r="B138" s="100" t="s">
        <v>81</v>
      </c>
      <c r="C138" s="81" t="s">
        <v>82</v>
      </c>
      <c r="D138" s="115"/>
      <c r="E138" s="101">
        <v>0</v>
      </c>
      <c r="F138" s="102">
        <f>(0.0363*0.0000316)</f>
        <v>1.1470800000000001E-6</v>
      </c>
      <c r="G138" s="103">
        <f t="shared" si="8"/>
        <v>1.1470800000000001E-6</v>
      </c>
      <c r="H138" s="83" t="s">
        <v>1397</v>
      </c>
      <c r="I138" s="104" t="s">
        <v>1464</v>
      </c>
      <c r="J138" s="102">
        <f>F138*'2. Emissions Units &amp; Activities'!H23</f>
        <v>3.3494736000000002E-3</v>
      </c>
      <c r="K138" s="105">
        <f t="shared" si="5"/>
        <v>3.3494736000000002E-3</v>
      </c>
      <c r="L138" s="83">
        <f>F138*'2. Emissions Units &amp; Activities'!J23</f>
        <v>1.0048420800000001E-2</v>
      </c>
      <c r="M138" s="102">
        <f>G138*'2. Emissions Units &amp; Activities'!K23</f>
        <v>9.1766400000000006E-6</v>
      </c>
      <c r="N138" s="105">
        <f t="shared" si="9"/>
        <v>9.1766400000000006E-6</v>
      </c>
      <c r="O138" s="83">
        <f>G138*'2. Emissions Units &amp; Activities'!M23</f>
        <v>2.7529920000000004E-5</v>
      </c>
    </row>
    <row r="139" spans="1:15" x14ac:dyDescent="0.35">
      <c r="A139" s="79" t="s">
        <v>1412</v>
      </c>
      <c r="B139" s="100" t="s">
        <v>96</v>
      </c>
      <c r="C139" s="81" t="s">
        <v>97</v>
      </c>
      <c r="D139" s="115"/>
      <c r="E139" s="101">
        <v>0</v>
      </c>
      <c r="F139" s="102">
        <f>(0.0363*0.0000271)</f>
        <v>9.8372999999999998E-7</v>
      </c>
      <c r="G139" s="103">
        <f t="shared" si="8"/>
        <v>9.8372999999999998E-7</v>
      </c>
      <c r="H139" s="83" t="s">
        <v>1397</v>
      </c>
      <c r="I139" s="104" t="s">
        <v>1464</v>
      </c>
      <c r="J139" s="102">
        <f>F139*'2. Emissions Units &amp; Activities'!H23</f>
        <v>2.8724915999999998E-3</v>
      </c>
      <c r="K139" s="105">
        <f t="shared" si="5"/>
        <v>2.8724915999999998E-3</v>
      </c>
      <c r="L139" s="83">
        <f>F139*'2. Emissions Units &amp; Activities'!J23</f>
        <v>8.6174748000000002E-3</v>
      </c>
      <c r="M139" s="102">
        <f>G139*'2. Emissions Units &amp; Activities'!K23</f>
        <v>7.8698399999999999E-6</v>
      </c>
      <c r="N139" s="105">
        <f t="shared" si="9"/>
        <v>7.8698399999999999E-6</v>
      </c>
      <c r="O139" s="83">
        <f>G139*'2. Emissions Units &amp; Activities'!M23</f>
        <v>2.360952E-5</v>
      </c>
    </row>
    <row r="140" spans="1:15" x14ac:dyDescent="0.35">
      <c r="A140" s="79" t="s">
        <v>1412</v>
      </c>
      <c r="B140" s="100" t="s">
        <v>154</v>
      </c>
      <c r="C140" s="81" t="s">
        <v>155</v>
      </c>
      <c r="D140" s="115"/>
      <c r="E140" s="101">
        <v>0</v>
      </c>
      <c r="F140" s="102">
        <f>(0.0363*0.00000007)</f>
        <v>2.5410000000000002E-9</v>
      </c>
      <c r="G140" s="103">
        <f t="shared" si="8"/>
        <v>2.5410000000000002E-9</v>
      </c>
      <c r="H140" s="83" t="s">
        <v>1397</v>
      </c>
      <c r="I140" s="104" t="s">
        <v>1464</v>
      </c>
      <c r="J140" s="102">
        <f>F140*'2. Emissions Units &amp; Activities'!H23</f>
        <v>7.4197200000000009E-6</v>
      </c>
      <c r="K140" s="105">
        <f t="shared" si="5"/>
        <v>7.4197200000000009E-6</v>
      </c>
      <c r="L140" s="83">
        <f>F140*'2. Emissions Units &amp; Activities'!J23</f>
        <v>2.2259160000000003E-5</v>
      </c>
      <c r="M140" s="102">
        <f>G140*'2. Emissions Units &amp; Activities'!K23</f>
        <v>2.0328000000000002E-8</v>
      </c>
      <c r="N140" s="105">
        <f t="shared" si="9"/>
        <v>2.0328000000000002E-8</v>
      </c>
      <c r="O140" s="83">
        <f>G140*'2. Emissions Units &amp; Activities'!M23</f>
        <v>6.0984000000000012E-8</v>
      </c>
    </row>
    <row r="141" spans="1:15" x14ac:dyDescent="0.35">
      <c r="A141" s="79" t="s">
        <v>1412</v>
      </c>
      <c r="B141" s="100" t="s">
        <v>512</v>
      </c>
      <c r="C141" s="81" t="s">
        <v>513</v>
      </c>
      <c r="D141" s="115"/>
      <c r="E141" s="101">
        <v>0</v>
      </c>
      <c r="F141" s="102">
        <f>(0.0363*0.000001)</f>
        <v>3.6299999999999994E-8</v>
      </c>
      <c r="G141" s="103">
        <f t="shared" si="8"/>
        <v>3.6299999999999994E-8</v>
      </c>
      <c r="H141" s="83" t="s">
        <v>1397</v>
      </c>
      <c r="I141" s="104" t="s">
        <v>1464</v>
      </c>
      <c r="J141" s="102">
        <f>F141*'2. Emissions Units &amp; Activities'!H23</f>
        <v>1.0599599999999998E-4</v>
      </c>
      <c r="K141" s="105">
        <f t="shared" si="5"/>
        <v>1.0599599999999998E-4</v>
      </c>
      <c r="L141" s="83">
        <f>F141*'2. Emissions Units &amp; Activities'!J23</f>
        <v>3.1798799999999995E-4</v>
      </c>
      <c r="M141" s="102">
        <f>G141*'2. Emissions Units &amp; Activities'!K23</f>
        <v>2.9039999999999995E-7</v>
      </c>
      <c r="N141" s="105">
        <f t="shared" si="9"/>
        <v>2.9039999999999995E-7</v>
      </c>
      <c r="O141" s="83">
        <f>G141*'2. Emissions Units &amp; Activities'!M23</f>
        <v>8.7119999999999981E-7</v>
      </c>
    </row>
    <row r="142" spans="1:15" x14ac:dyDescent="0.35">
      <c r="A142" s="79" t="s">
        <v>1412</v>
      </c>
      <c r="B142" s="100" t="s">
        <v>518</v>
      </c>
      <c r="C142" s="81" t="s">
        <v>519</v>
      </c>
      <c r="D142" s="115"/>
      <c r="E142" s="101">
        <v>0</v>
      </c>
      <c r="F142" s="102">
        <f>(0.0363*0.0000851)</f>
        <v>3.0891299999999998E-6</v>
      </c>
      <c r="G142" s="103">
        <f t="shared" si="8"/>
        <v>3.0891299999999998E-6</v>
      </c>
      <c r="H142" s="83" t="s">
        <v>1397</v>
      </c>
      <c r="I142" s="104" t="s">
        <v>1464</v>
      </c>
      <c r="J142" s="102">
        <f>F142*'2. Emissions Units &amp; Activities'!H23</f>
        <v>9.0202595999999986E-3</v>
      </c>
      <c r="K142" s="105">
        <f t="shared" si="5"/>
        <v>9.0202595999999986E-3</v>
      </c>
      <c r="L142" s="83">
        <f>F142*'2. Emissions Units &amp; Activities'!J23</f>
        <v>2.7060778799999997E-2</v>
      </c>
      <c r="M142" s="102">
        <f>G142*'2. Emissions Units &amp; Activities'!K23</f>
        <v>2.4713039999999998E-5</v>
      </c>
      <c r="N142" s="105">
        <f t="shared" si="9"/>
        <v>2.4713039999999998E-5</v>
      </c>
      <c r="O142" s="83">
        <f>G142*'2. Emissions Units &amp; Activities'!M23</f>
        <v>7.4139119999999998E-5</v>
      </c>
    </row>
    <row r="143" spans="1:15" x14ac:dyDescent="0.35">
      <c r="A143" s="79" t="s">
        <v>1412</v>
      </c>
      <c r="B143" s="100" t="s">
        <v>524</v>
      </c>
      <c r="C143" s="81" t="s">
        <v>525</v>
      </c>
      <c r="D143" s="115"/>
      <c r="E143" s="101">
        <v>0</v>
      </c>
      <c r="F143" s="102">
        <f>(0.0363*0.0000000057)</f>
        <v>2.0690999999999999E-10</v>
      </c>
      <c r="G143" s="103">
        <f t="shared" si="8"/>
        <v>2.0690999999999999E-10</v>
      </c>
      <c r="H143" s="83" t="s">
        <v>1397</v>
      </c>
      <c r="I143" s="104" t="s">
        <v>1464</v>
      </c>
      <c r="J143" s="102">
        <f>F143*'2. Emissions Units &amp; Activities'!H23</f>
        <v>6.0417719999999996E-7</v>
      </c>
      <c r="K143" s="105">
        <f t="shared" si="5"/>
        <v>6.0417719999999996E-7</v>
      </c>
      <c r="L143" s="83">
        <f>F143*'2. Emissions Units &amp; Activities'!J23</f>
        <v>1.8125315999999999E-6</v>
      </c>
      <c r="M143" s="102">
        <f>G143*'2. Emissions Units &amp; Activities'!K23</f>
        <v>1.6552799999999999E-9</v>
      </c>
      <c r="N143" s="105">
        <f t="shared" si="9"/>
        <v>1.6552799999999999E-9</v>
      </c>
      <c r="O143" s="83">
        <f>G143*'2. Emissions Units &amp; Activities'!M23</f>
        <v>4.9658399999999999E-9</v>
      </c>
    </row>
    <row r="144" spans="1:15" x14ac:dyDescent="0.35">
      <c r="A144" s="79" t="s">
        <v>1412</v>
      </c>
      <c r="B144" s="100" t="s">
        <v>583</v>
      </c>
      <c r="C144" s="81" t="s">
        <v>584</v>
      </c>
      <c r="D144" s="115"/>
      <c r="E144" s="101">
        <v>0</v>
      </c>
      <c r="F144" s="102">
        <f>(0.0363*0.0000002)</f>
        <v>7.2599999999999993E-9</v>
      </c>
      <c r="G144" s="103">
        <f t="shared" si="8"/>
        <v>7.2599999999999993E-9</v>
      </c>
      <c r="H144" s="83" t="s">
        <v>1397</v>
      </c>
      <c r="I144" s="104" t="s">
        <v>1464</v>
      </c>
      <c r="J144" s="102">
        <f>F144*'2. Emissions Units &amp; Activities'!H23</f>
        <v>2.1199199999999999E-5</v>
      </c>
      <c r="K144" s="105">
        <f t="shared" si="5"/>
        <v>2.1199199999999999E-5</v>
      </c>
      <c r="L144" s="83">
        <f>F144*'2. Emissions Units &amp; Activities'!J23</f>
        <v>6.3597599999999996E-5</v>
      </c>
      <c r="M144" s="102">
        <f>G144*'2. Emissions Units &amp; Activities'!K23</f>
        <v>5.8079999999999995E-8</v>
      </c>
      <c r="N144" s="105">
        <f t="shared" si="9"/>
        <v>5.8079999999999995E-8</v>
      </c>
      <c r="O144" s="83">
        <f>G144*'2. Emissions Units &amp; Activities'!M23</f>
        <v>1.7423999999999998E-7</v>
      </c>
    </row>
    <row r="145" spans="1:15" x14ac:dyDescent="0.35">
      <c r="A145" s="79" t="s">
        <v>1412</v>
      </c>
      <c r="B145" s="100" t="s">
        <v>945</v>
      </c>
      <c r="C145" s="81" t="s">
        <v>946</v>
      </c>
      <c r="D145" s="115"/>
      <c r="E145" s="101">
        <v>0</v>
      </c>
      <c r="F145" s="102">
        <f>(0.0363*0.000007)</f>
        <v>2.5409999999999998E-7</v>
      </c>
      <c r="G145" s="103">
        <f t="shared" si="8"/>
        <v>2.5409999999999998E-7</v>
      </c>
      <c r="H145" s="83" t="s">
        <v>1397</v>
      </c>
      <c r="I145" s="104" t="s">
        <v>1464</v>
      </c>
      <c r="J145" s="102">
        <f>F145*'2. Emissions Units &amp; Activities'!H23</f>
        <v>7.4197199999999992E-4</v>
      </c>
      <c r="K145" s="105">
        <f t="shared" si="5"/>
        <v>7.4197199999999992E-4</v>
      </c>
      <c r="L145" s="83">
        <f>F145*'2. Emissions Units &amp; Activities'!J23</f>
        <v>2.2259159999999997E-3</v>
      </c>
      <c r="M145" s="102">
        <f>G145*'2. Emissions Units &amp; Activities'!K23</f>
        <v>2.0327999999999998E-6</v>
      </c>
      <c r="N145" s="105">
        <f t="shared" si="9"/>
        <v>2.0327999999999998E-6</v>
      </c>
      <c r="O145" s="83">
        <f>G145*'2. Emissions Units &amp; Activities'!M23</f>
        <v>6.0983999999999991E-6</v>
      </c>
    </row>
    <row r="146" spans="1:15" x14ac:dyDescent="0.35">
      <c r="A146" s="79" t="s">
        <v>1412</v>
      </c>
      <c r="B146" s="100" t="s">
        <v>1076</v>
      </c>
      <c r="C146" s="81" t="s">
        <v>1077</v>
      </c>
      <c r="D146" s="115"/>
      <c r="E146" s="101">
        <v>0</v>
      </c>
      <c r="F146" s="102">
        <f>(0.0363*0.0000003)</f>
        <v>1.0889999999999999E-8</v>
      </c>
      <c r="G146" s="103">
        <f t="shared" si="8"/>
        <v>1.0889999999999999E-8</v>
      </c>
      <c r="H146" s="83" t="s">
        <v>1397</v>
      </c>
      <c r="I146" s="104" t="s">
        <v>1464</v>
      </c>
      <c r="J146" s="102">
        <f>F146*'2. Emissions Units &amp; Activities'!H23</f>
        <v>3.1798799999999998E-5</v>
      </c>
      <c r="K146" s="105">
        <f t="shared" si="5"/>
        <v>3.1798799999999998E-5</v>
      </c>
      <c r="L146" s="83">
        <f>F146*'2. Emissions Units &amp; Activities'!J23</f>
        <v>9.5396399999999994E-5</v>
      </c>
      <c r="M146" s="102">
        <f>G146*'2. Emissions Units &amp; Activities'!K23</f>
        <v>8.7119999999999989E-8</v>
      </c>
      <c r="N146" s="105">
        <f t="shared" si="9"/>
        <v>8.7119999999999989E-8</v>
      </c>
      <c r="O146" s="83">
        <f>G146*'2. Emissions Units &amp; Activities'!M23</f>
        <v>2.6135999999999995E-7</v>
      </c>
    </row>
    <row r="147" spans="1:15" x14ac:dyDescent="0.35">
      <c r="A147" s="79" t="s">
        <v>1413</v>
      </c>
      <c r="B147" s="100" t="s">
        <v>949</v>
      </c>
      <c r="C147" s="81" t="str">
        <f>IFERROR(IF(B147="No CAS","",INDEX('DEQ Pollutant List'!$C$7:$C$611,MATCH('3. Pollutant Emissions - EF'!B147,'DEQ Pollutant List'!$B$7:$B$611,0))),"")</f>
        <v>Silica, crystalline (respirable)</v>
      </c>
      <c r="D147" s="115">
        <f>IFERROR(IF(OR($B147="",$B147="No CAS"),INDEX('DEQ Pollutant List'!$A$7:$A$611,MATCH($C147,'DEQ Pollutant List'!$C$7:$C$611,0)),INDEX('DEQ Pollutant List'!$A$7:$A$611,MATCH($B147,'DEQ Pollutant List'!$B$7:$B$611,0))),"")</f>
        <v>579</v>
      </c>
      <c r="E147" s="101">
        <v>0</v>
      </c>
      <c r="F147" s="102">
        <f>0.0363*3.5%</f>
        <v>1.2705000000000001E-3</v>
      </c>
      <c r="G147" s="103">
        <f t="shared" ref="G147:G247" si="10">F147</f>
        <v>1.2705000000000001E-3</v>
      </c>
      <c r="H147" s="83" t="s">
        <v>1397</v>
      </c>
      <c r="I147" s="104" t="s">
        <v>1417</v>
      </c>
      <c r="J147" s="102">
        <f>F147*'2. Emissions Units &amp; Activities'!H24</f>
        <v>3.7098600000000004</v>
      </c>
      <c r="K147" s="105">
        <f t="shared" si="5"/>
        <v>3.7098600000000004</v>
      </c>
      <c r="L147" s="83">
        <f>F147*'2. Emissions Units &amp; Activities'!J24</f>
        <v>11.129580000000001</v>
      </c>
      <c r="M147" s="102">
        <f>G147*'2. Emissions Units &amp; Activities'!K24</f>
        <v>1.0164000000000001E-2</v>
      </c>
      <c r="N147" s="105">
        <f t="shared" si="9"/>
        <v>1.0164000000000001E-2</v>
      </c>
      <c r="O147" s="83">
        <f>G147*'2. Emissions Units &amp; Activities'!M24</f>
        <v>3.0492000000000005E-2</v>
      </c>
    </row>
    <row r="148" spans="1:15" x14ac:dyDescent="0.35">
      <c r="A148" s="79" t="s">
        <v>1413</v>
      </c>
      <c r="B148" s="100" t="s">
        <v>40</v>
      </c>
      <c r="C148" s="81" t="str">
        <f>IFERROR(IF(B148="No CAS","",INDEX('DEQ Pollutant List'!$C$7:$C$611,MATCH('3. Pollutant Emissions - EF'!B148,'DEQ Pollutant List'!$B$7:$B$611,0))),"")</f>
        <v>Aluminum and compounds</v>
      </c>
      <c r="D148" s="115">
        <f>IFERROR(IF(OR($B148="",$B148="No CAS"),INDEX('DEQ Pollutant List'!$A$7:$A$611,MATCH($C148,'DEQ Pollutant List'!$C$7:$C$611,0)),INDEX('DEQ Pollutant List'!$A$7:$A$611,MATCH($B148,'DEQ Pollutant List'!$B$7:$B$611,0))),"")</f>
        <v>13</v>
      </c>
      <c r="E148" s="101">
        <v>0</v>
      </c>
      <c r="F148" s="102">
        <f>(0.0363*6.5%)*0.265</f>
        <v>6.2526750000000005E-4</v>
      </c>
      <c r="G148" s="103">
        <f t="shared" si="10"/>
        <v>6.2526750000000005E-4</v>
      </c>
      <c r="H148" s="83" t="s">
        <v>1397</v>
      </c>
      <c r="I148" s="104" t="s">
        <v>1418</v>
      </c>
      <c r="J148" s="102">
        <f>F148*'2. Emissions Units &amp; Activities'!H24</f>
        <v>1.8257811000000002</v>
      </c>
      <c r="K148" s="105">
        <f t="shared" si="5"/>
        <v>1.8257811000000002</v>
      </c>
      <c r="L148" s="83">
        <f>F148*'2. Emissions Units &amp; Activities'!J24</f>
        <v>5.4773433000000002</v>
      </c>
      <c r="M148" s="102">
        <f>G148*'2. Emissions Units &amp; Activities'!K24</f>
        <v>5.0021400000000004E-3</v>
      </c>
      <c r="N148" s="105">
        <f t="shared" si="9"/>
        <v>5.0021400000000004E-3</v>
      </c>
      <c r="O148" s="83">
        <f>G148*'2. Emissions Units &amp; Activities'!M24</f>
        <v>1.5006420000000001E-2</v>
      </c>
    </row>
    <row r="149" spans="1:15" x14ac:dyDescent="0.35">
      <c r="A149" s="79" t="s">
        <v>1413</v>
      </c>
      <c r="B149" s="100" t="s">
        <v>81</v>
      </c>
      <c r="C149" s="81" t="s">
        <v>82</v>
      </c>
      <c r="D149" s="115"/>
      <c r="E149" s="101">
        <v>0</v>
      </c>
      <c r="F149" s="102">
        <f>(0.0363*0.0000316)</f>
        <v>1.1470800000000001E-6</v>
      </c>
      <c r="G149" s="103">
        <f t="shared" si="10"/>
        <v>1.1470800000000001E-6</v>
      </c>
      <c r="H149" s="83" t="s">
        <v>1397</v>
      </c>
      <c r="I149" s="104" t="s">
        <v>1464</v>
      </c>
      <c r="J149" s="102">
        <f>F149*'2. Emissions Units &amp; Activities'!H24</f>
        <v>3.3494736000000002E-3</v>
      </c>
      <c r="K149" s="105">
        <f t="shared" si="5"/>
        <v>3.3494736000000002E-3</v>
      </c>
      <c r="L149" s="83">
        <f>F149*'2. Emissions Units &amp; Activities'!J24</f>
        <v>1.0048420800000001E-2</v>
      </c>
      <c r="M149" s="102">
        <f>G149*'2. Emissions Units &amp; Activities'!K24</f>
        <v>9.1766400000000006E-6</v>
      </c>
      <c r="N149" s="105">
        <f t="shared" si="9"/>
        <v>9.1766400000000006E-6</v>
      </c>
      <c r="O149" s="83">
        <f>G149*'2. Emissions Units &amp; Activities'!M24</f>
        <v>2.7529920000000004E-5</v>
      </c>
    </row>
    <row r="150" spans="1:15" x14ac:dyDescent="0.35">
      <c r="A150" s="79" t="s">
        <v>1413</v>
      </c>
      <c r="B150" s="100" t="s">
        <v>96</v>
      </c>
      <c r="C150" s="81" t="s">
        <v>97</v>
      </c>
      <c r="D150" s="115"/>
      <c r="E150" s="101">
        <v>0</v>
      </c>
      <c r="F150" s="102">
        <f>(0.0363*0.0000271)</f>
        <v>9.8372999999999998E-7</v>
      </c>
      <c r="G150" s="103">
        <f t="shared" si="10"/>
        <v>9.8372999999999998E-7</v>
      </c>
      <c r="H150" s="83" t="s">
        <v>1397</v>
      </c>
      <c r="I150" s="104" t="s">
        <v>1464</v>
      </c>
      <c r="J150" s="102">
        <f>F150*'2. Emissions Units &amp; Activities'!H24</f>
        <v>2.8724915999999998E-3</v>
      </c>
      <c r="K150" s="105">
        <f t="shared" si="5"/>
        <v>2.8724915999999998E-3</v>
      </c>
      <c r="L150" s="83">
        <f>F150*'2. Emissions Units &amp; Activities'!J24</f>
        <v>8.6174748000000002E-3</v>
      </c>
      <c r="M150" s="102">
        <f>G150*'2. Emissions Units &amp; Activities'!K24</f>
        <v>7.8698399999999999E-6</v>
      </c>
      <c r="N150" s="105">
        <f t="shared" si="9"/>
        <v>7.8698399999999999E-6</v>
      </c>
      <c r="O150" s="83">
        <f>G150*'2. Emissions Units &amp; Activities'!M24</f>
        <v>2.360952E-5</v>
      </c>
    </row>
    <row r="151" spans="1:15" x14ac:dyDescent="0.35">
      <c r="A151" s="79" t="s">
        <v>1413</v>
      </c>
      <c r="B151" s="100" t="s">
        <v>154</v>
      </c>
      <c r="C151" s="81" t="s">
        <v>155</v>
      </c>
      <c r="D151" s="115"/>
      <c r="E151" s="101">
        <v>0</v>
      </c>
      <c r="F151" s="102">
        <f>(0.0363*0.00000007)</f>
        <v>2.5410000000000002E-9</v>
      </c>
      <c r="G151" s="103">
        <f t="shared" si="10"/>
        <v>2.5410000000000002E-9</v>
      </c>
      <c r="H151" s="83" t="s">
        <v>1397</v>
      </c>
      <c r="I151" s="104" t="s">
        <v>1464</v>
      </c>
      <c r="J151" s="102">
        <f>F151*'2. Emissions Units &amp; Activities'!H24</f>
        <v>7.4197200000000009E-6</v>
      </c>
      <c r="K151" s="105">
        <f t="shared" si="5"/>
        <v>7.4197200000000009E-6</v>
      </c>
      <c r="L151" s="83">
        <f>F151*'2. Emissions Units &amp; Activities'!J24</f>
        <v>2.2259160000000003E-5</v>
      </c>
      <c r="M151" s="102">
        <f>G151*'2. Emissions Units &amp; Activities'!K24</f>
        <v>2.0328000000000002E-8</v>
      </c>
      <c r="N151" s="105">
        <f t="shared" si="9"/>
        <v>2.0328000000000002E-8</v>
      </c>
      <c r="O151" s="83">
        <f>G151*'2. Emissions Units &amp; Activities'!M24</f>
        <v>6.0984000000000012E-8</v>
      </c>
    </row>
    <row r="152" spans="1:15" x14ac:dyDescent="0.35">
      <c r="A152" s="79" t="s">
        <v>1413</v>
      </c>
      <c r="B152" s="100" t="s">
        <v>512</v>
      </c>
      <c r="C152" s="81" t="s">
        <v>513</v>
      </c>
      <c r="D152" s="115"/>
      <c r="E152" s="101">
        <v>0</v>
      </c>
      <c r="F152" s="102">
        <f>(0.0363*0.000001)</f>
        <v>3.6299999999999994E-8</v>
      </c>
      <c r="G152" s="103">
        <f t="shared" si="10"/>
        <v>3.6299999999999994E-8</v>
      </c>
      <c r="H152" s="83" t="s">
        <v>1397</v>
      </c>
      <c r="I152" s="104" t="s">
        <v>1464</v>
      </c>
      <c r="J152" s="102">
        <f>F152*'2. Emissions Units &amp; Activities'!H24</f>
        <v>1.0599599999999998E-4</v>
      </c>
      <c r="K152" s="105">
        <f t="shared" si="5"/>
        <v>1.0599599999999998E-4</v>
      </c>
      <c r="L152" s="83">
        <f>F152*'2. Emissions Units &amp; Activities'!J24</f>
        <v>3.1798799999999995E-4</v>
      </c>
      <c r="M152" s="102">
        <f>G152*'2. Emissions Units &amp; Activities'!K24</f>
        <v>2.9039999999999995E-7</v>
      </c>
      <c r="N152" s="105">
        <f t="shared" si="9"/>
        <v>2.9039999999999995E-7</v>
      </c>
      <c r="O152" s="83">
        <f>G152*'2. Emissions Units &amp; Activities'!M24</f>
        <v>8.7119999999999981E-7</v>
      </c>
    </row>
    <row r="153" spans="1:15" x14ac:dyDescent="0.35">
      <c r="A153" s="79" t="s">
        <v>1413</v>
      </c>
      <c r="B153" s="100" t="s">
        <v>518</v>
      </c>
      <c r="C153" s="81" t="s">
        <v>519</v>
      </c>
      <c r="D153" s="115"/>
      <c r="E153" s="101">
        <v>0</v>
      </c>
      <c r="F153" s="102">
        <f>(0.0363*0.0000851)</f>
        <v>3.0891299999999998E-6</v>
      </c>
      <c r="G153" s="103">
        <f t="shared" si="10"/>
        <v>3.0891299999999998E-6</v>
      </c>
      <c r="H153" s="83" t="s">
        <v>1397</v>
      </c>
      <c r="I153" s="104" t="s">
        <v>1464</v>
      </c>
      <c r="J153" s="102">
        <f>F153*'2. Emissions Units &amp; Activities'!H24</f>
        <v>9.0202595999999986E-3</v>
      </c>
      <c r="K153" s="105">
        <f t="shared" si="5"/>
        <v>9.0202595999999986E-3</v>
      </c>
      <c r="L153" s="83">
        <f>F153*'2. Emissions Units &amp; Activities'!J24</f>
        <v>2.7060778799999997E-2</v>
      </c>
      <c r="M153" s="102">
        <f>G153*'2. Emissions Units &amp; Activities'!K24</f>
        <v>2.4713039999999998E-5</v>
      </c>
      <c r="N153" s="105">
        <f t="shared" si="9"/>
        <v>2.4713039999999998E-5</v>
      </c>
      <c r="O153" s="83">
        <f>G153*'2. Emissions Units &amp; Activities'!M24</f>
        <v>7.4139119999999998E-5</v>
      </c>
    </row>
    <row r="154" spans="1:15" x14ac:dyDescent="0.35">
      <c r="A154" s="79" t="s">
        <v>1413</v>
      </c>
      <c r="B154" s="100" t="s">
        <v>524</v>
      </c>
      <c r="C154" s="81" t="s">
        <v>525</v>
      </c>
      <c r="D154" s="115"/>
      <c r="E154" s="101">
        <v>0</v>
      </c>
      <c r="F154" s="102">
        <f>(0.0363*0.0000000057)</f>
        <v>2.0690999999999999E-10</v>
      </c>
      <c r="G154" s="103">
        <f t="shared" si="10"/>
        <v>2.0690999999999999E-10</v>
      </c>
      <c r="H154" s="83" t="s">
        <v>1397</v>
      </c>
      <c r="I154" s="104" t="s">
        <v>1464</v>
      </c>
      <c r="J154" s="102">
        <f>F154*'2. Emissions Units &amp; Activities'!H24</f>
        <v>6.0417719999999996E-7</v>
      </c>
      <c r="K154" s="105">
        <f t="shared" si="5"/>
        <v>6.0417719999999996E-7</v>
      </c>
      <c r="L154" s="83">
        <f>F154*'2. Emissions Units &amp; Activities'!J24</f>
        <v>1.8125315999999999E-6</v>
      </c>
      <c r="M154" s="102">
        <f>G154*'2. Emissions Units &amp; Activities'!K24</f>
        <v>1.6552799999999999E-9</v>
      </c>
      <c r="N154" s="105">
        <f t="shared" si="9"/>
        <v>1.6552799999999999E-9</v>
      </c>
      <c r="O154" s="83">
        <f>G154*'2. Emissions Units &amp; Activities'!M24</f>
        <v>4.9658399999999999E-9</v>
      </c>
    </row>
    <row r="155" spans="1:15" x14ac:dyDescent="0.35">
      <c r="A155" s="79" t="s">
        <v>1413</v>
      </c>
      <c r="B155" s="100" t="s">
        <v>583</v>
      </c>
      <c r="C155" s="81" t="s">
        <v>584</v>
      </c>
      <c r="D155" s="115"/>
      <c r="E155" s="101">
        <v>0</v>
      </c>
      <c r="F155" s="102">
        <f>(0.0363*0.0000002)</f>
        <v>7.2599999999999993E-9</v>
      </c>
      <c r="G155" s="103">
        <f t="shared" si="10"/>
        <v>7.2599999999999993E-9</v>
      </c>
      <c r="H155" s="83" t="s">
        <v>1397</v>
      </c>
      <c r="I155" s="104" t="s">
        <v>1464</v>
      </c>
      <c r="J155" s="102">
        <f>F155*'2. Emissions Units &amp; Activities'!H24</f>
        <v>2.1199199999999999E-5</v>
      </c>
      <c r="K155" s="105">
        <f t="shared" si="5"/>
        <v>2.1199199999999999E-5</v>
      </c>
      <c r="L155" s="83">
        <f>F155*'2. Emissions Units &amp; Activities'!J24</f>
        <v>6.3597599999999996E-5</v>
      </c>
      <c r="M155" s="102">
        <f>G155*'2. Emissions Units &amp; Activities'!K24</f>
        <v>5.8079999999999995E-8</v>
      </c>
      <c r="N155" s="105">
        <f t="shared" si="9"/>
        <v>5.8079999999999995E-8</v>
      </c>
      <c r="O155" s="83">
        <f>G155*'2. Emissions Units &amp; Activities'!M24</f>
        <v>1.7423999999999998E-7</v>
      </c>
    </row>
    <row r="156" spans="1:15" x14ac:dyDescent="0.35">
      <c r="A156" s="79" t="s">
        <v>1413</v>
      </c>
      <c r="B156" s="100" t="s">
        <v>945</v>
      </c>
      <c r="C156" s="81" t="s">
        <v>946</v>
      </c>
      <c r="D156" s="115"/>
      <c r="E156" s="101">
        <v>0</v>
      </c>
      <c r="F156" s="102">
        <f>(0.0363*0.000007)</f>
        <v>2.5409999999999998E-7</v>
      </c>
      <c r="G156" s="103">
        <f t="shared" si="10"/>
        <v>2.5409999999999998E-7</v>
      </c>
      <c r="H156" s="83" t="s">
        <v>1397</v>
      </c>
      <c r="I156" s="104" t="s">
        <v>1464</v>
      </c>
      <c r="J156" s="102">
        <f>F156*'2. Emissions Units &amp; Activities'!H24</f>
        <v>7.4197199999999992E-4</v>
      </c>
      <c r="K156" s="105">
        <f t="shared" si="5"/>
        <v>7.4197199999999992E-4</v>
      </c>
      <c r="L156" s="83">
        <f>F156*'2. Emissions Units &amp; Activities'!J24</f>
        <v>2.2259159999999997E-3</v>
      </c>
      <c r="M156" s="102">
        <f>G156*'2. Emissions Units &amp; Activities'!K24</f>
        <v>2.0327999999999998E-6</v>
      </c>
      <c r="N156" s="105">
        <f t="shared" si="9"/>
        <v>2.0327999999999998E-6</v>
      </c>
      <c r="O156" s="83">
        <f>G156*'2. Emissions Units &amp; Activities'!M24</f>
        <v>6.0983999999999991E-6</v>
      </c>
    </row>
    <row r="157" spans="1:15" x14ac:dyDescent="0.35">
      <c r="A157" s="79" t="s">
        <v>1413</v>
      </c>
      <c r="B157" s="100" t="s">
        <v>1076</v>
      </c>
      <c r="C157" s="81" t="s">
        <v>1077</v>
      </c>
      <c r="D157" s="115"/>
      <c r="E157" s="101">
        <v>0</v>
      </c>
      <c r="F157" s="102">
        <f>(0.0363*0.0000003)</f>
        <v>1.0889999999999999E-8</v>
      </c>
      <c r="G157" s="103">
        <f t="shared" si="10"/>
        <v>1.0889999999999999E-8</v>
      </c>
      <c r="H157" s="83" t="s">
        <v>1397</v>
      </c>
      <c r="I157" s="104" t="s">
        <v>1464</v>
      </c>
      <c r="J157" s="102">
        <f>F157*'2. Emissions Units &amp; Activities'!H24</f>
        <v>3.1798799999999998E-5</v>
      </c>
      <c r="K157" s="105">
        <f t="shared" si="5"/>
        <v>3.1798799999999998E-5</v>
      </c>
      <c r="L157" s="83">
        <f>F157*'2. Emissions Units &amp; Activities'!J24</f>
        <v>9.5396399999999994E-5</v>
      </c>
      <c r="M157" s="102">
        <f>G157*'2. Emissions Units &amp; Activities'!K24</f>
        <v>8.7119999999999989E-8</v>
      </c>
      <c r="N157" s="105">
        <f t="shared" si="9"/>
        <v>8.7119999999999989E-8</v>
      </c>
      <c r="O157" s="83">
        <f>G157*'2. Emissions Units &amp; Activities'!M24</f>
        <v>2.6135999999999995E-7</v>
      </c>
    </row>
    <row r="158" spans="1:15" x14ac:dyDescent="0.35">
      <c r="A158" s="79" t="s">
        <v>1419</v>
      </c>
      <c r="B158" s="100" t="s">
        <v>949</v>
      </c>
      <c r="C158" s="81" t="str">
        <f>IFERROR(IF(B158="No CAS","",INDEX('DEQ Pollutant List'!$C$7:$C$611,MATCH('3. Pollutant Emissions - EF'!B158,'DEQ Pollutant List'!$B$7:$B$611,0))),"")</f>
        <v>Silica, crystalline (respirable)</v>
      </c>
      <c r="D158" s="115">
        <f>IFERROR(IF(OR($B158="",$B158="No CAS"),INDEX('DEQ Pollutant List'!$A$7:$A$611,MATCH($C158,'DEQ Pollutant List'!$C$7:$C$611,0)),INDEX('DEQ Pollutant List'!$A$7:$A$611,MATCH($B158,'DEQ Pollutant List'!$B$7:$B$611,0))),"")</f>
        <v>579</v>
      </c>
      <c r="E158" s="101">
        <v>0</v>
      </c>
      <c r="F158" s="102">
        <f>0.0296*3.5%</f>
        <v>1.0360000000000002E-3</v>
      </c>
      <c r="G158" s="103">
        <f t="shared" si="10"/>
        <v>1.0360000000000002E-3</v>
      </c>
      <c r="H158" s="83" t="s">
        <v>1397</v>
      </c>
      <c r="I158" s="104" t="s">
        <v>1417</v>
      </c>
      <c r="J158" s="102">
        <f>F158*'2. Emissions Units &amp; Activities'!H25</f>
        <v>9.0753600000000016</v>
      </c>
      <c r="K158" s="105">
        <f t="shared" si="5"/>
        <v>9.0753600000000016</v>
      </c>
      <c r="L158" s="83">
        <f>F158*'2. Emissions Units &amp; Activities'!J25</f>
        <v>9.0753600000000016</v>
      </c>
      <c r="M158" s="102">
        <f>G158*'2. Emissions Units &amp; Activities'!K25</f>
        <v>2.4864000000000004E-2</v>
      </c>
      <c r="N158" s="105">
        <f t="shared" si="9"/>
        <v>2.4864000000000004E-2</v>
      </c>
      <c r="O158" s="83">
        <f>G158*'2. Emissions Units &amp; Activities'!M25</f>
        <v>2.4864000000000004E-2</v>
      </c>
    </row>
    <row r="159" spans="1:15" x14ac:dyDescent="0.35">
      <c r="A159" s="79" t="s">
        <v>1419</v>
      </c>
      <c r="B159" s="100" t="s">
        <v>40</v>
      </c>
      <c r="C159" s="81" t="str">
        <f>IFERROR(IF(B159="No CAS","",INDEX('DEQ Pollutant List'!$C$7:$C$611,MATCH('3. Pollutant Emissions - EF'!B159,'DEQ Pollutant List'!$B$7:$B$611,0))),"")</f>
        <v>Aluminum and compounds</v>
      </c>
      <c r="D159" s="115">
        <f>IFERROR(IF(OR($B159="",$B159="No CAS"),INDEX('DEQ Pollutant List'!$A$7:$A$611,MATCH($C159,'DEQ Pollutant List'!$C$7:$C$611,0)),INDEX('DEQ Pollutant List'!$A$7:$A$611,MATCH($B159,'DEQ Pollutant List'!$B$7:$B$611,0))),"")</f>
        <v>13</v>
      </c>
      <c r="E159" s="101">
        <v>0</v>
      </c>
      <c r="F159" s="102">
        <f>(0.0296*6.5%)*0.265</f>
        <v>5.0986000000000011E-4</v>
      </c>
      <c r="G159" s="103">
        <f t="shared" si="10"/>
        <v>5.0986000000000011E-4</v>
      </c>
      <c r="H159" s="83" t="s">
        <v>1397</v>
      </c>
      <c r="I159" s="104" t="s">
        <v>1418</v>
      </c>
      <c r="J159" s="102">
        <f>F159*'2. Emissions Units &amp; Activities'!H25</f>
        <v>4.4663736000000007</v>
      </c>
      <c r="K159" s="105">
        <f t="shared" si="5"/>
        <v>4.4663736000000007</v>
      </c>
      <c r="L159" s="83">
        <f>F159*'2. Emissions Units &amp; Activities'!J25</f>
        <v>4.4663736000000007</v>
      </c>
      <c r="M159" s="102">
        <f>G159*'2. Emissions Units &amp; Activities'!K25</f>
        <v>1.2236640000000003E-2</v>
      </c>
      <c r="N159" s="105">
        <f t="shared" si="9"/>
        <v>1.2236640000000003E-2</v>
      </c>
      <c r="O159" s="83">
        <f>G159*'2. Emissions Units &amp; Activities'!M25</f>
        <v>1.2236640000000003E-2</v>
      </c>
    </row>
    <row r="160" spans="1:15" x14ac:dyDescent="0.35">
      <c r="A160" s="79" t="s">
        <v>1419</v>
      </c>
      <c r="B160" s="100" t="s">
        <v>81</v>
      </c>
      <c r="C160" s="81" t="s">
        <v>82</v>
      </c>
      <c r="D160" s="115"/>
      <c r="E160" s="101">
        <v>0</v>
      </c>
      <c r="F160" s="102">
        <f>(0.0296*0.0000316)</f>
        <v>9.3536000000000014E-7</v>
      </c>
      <c r="G160" s="103">
        <f t="shared" si="10"/>
        <v>9.3536000000000014E-7</v>
      </c>
      <c r="H160" s="83" t="s">
        <v>1397</v>
      </c>
      <c r="I160" s="104" t="s">
        <v>1464</v>
      </c>
      <c r="J160" s="102">
        <f>F160*'2. Emissions Units &amp; Activities'!H25</f>
        <v>8.1937536000000009E-3</v>
      </c>
      <c r="K160" s="105">
        <f t="shared" si="5"/>
        <v>8.1937536000000009E-3</v>
      </c>
      <c r="L160" s="83">
        <f>F160*'2. Emissions Units &amp; Activities'!J25</f>
        <v>8.1937536000000009E-3</v>
      </c>
      <c r="M160" s="102">
        <f>G160*'2. Emissions Units &amp; Activities'!K25</f>
        <v>2.2448640000000003E-5</v>
      </c>
      <c r="N160" s="105">
        <f t="shared" si="9"/>
        <v>2.2448640000000003E-5</v>
      </c>
      <c r="O160" s="83">
        <f>G160*'2. Emissions Units &amp; Activities'!M25</f>
        <v>2.2448640000000003E-5</v>
      </c>
    </row>
    <row r="161" spans="1:15" x14ac:dyDescent="0.35">
      <c r="A161" s="79" t="s">
        <v>1419</v>
      </c>
      <c r="B161" s="100" t="s">
        <v>96</v>
      </c>
      <c r="C161" s="81" t="s">
        <v>97</v>
      </c>
      <c r="D161" s="115"/>
      <c r="E161" s="101">
        <v>0</v>
      </c>
      <c r="F161" s="102">
        <f>(0.0296*0.0000271)</f>
        <v>8.0216000000000008E-7</v>
      </c>
      <c r="G161" s="103">
        <f t="shared" si="10"/>
        <v>8.0216000000000008E-7</v>
      </c>
      <c r="H161" s="83" t="s">
        <v>1397</v>
      </c>
      <c r="I161" s="104" t="s">
        <v>1464</v>
      </c>
      <c r="J161" s="102">
        <f>F161*'2. Emissions Units &amp; Activities'!H25</f>
        <v>7.0269216000000004E-3</v>
      </c>
      <c r="K161" s="105">
        <f t="shared" si="5"/>
        <v>7.0269216000000004E-3</v>
      </c>
      <c r="L161" s="83">
        <f>F161*'2. Emissions Units &amp; Activities'!J25</f>
        <v>7.0269216000000004E-3</v>
      </c>
      <c r="M161" s="102">
        <f>G161*'2. Emissions Units &amp; Activities'!K25</f>
        <v>1.925184E-5</v>
      </c>
      <c r="N161" s="105">
        <f t="shared" si="9"/>
        <v>1.925184E-5</v>
      </c>
      <c r="O161" s="83">
        <f>G161*'2. Emissions Units &amp; Activities'!M25</f>
        <v>1.925184E-5</v>
      </c>
    </row>
    <row r="162" spans="1:15" x14ac:dyDescent="0.35">
      <c r="A162" s="79" t="s">
        <v>1419</v>
      </c>
      <c r="B162" s="100" t="s">
        <v>154</v>
      </c>
      <c r="C162" s="81" t="s">
        <v>155</v>
      </c>
      <c r="D162" s="115"/>
      <c r="E162" s="101">
        <v>0</v>
      </c>
      <c r="F162" s="102">
        <f>(0.0296*0.00000007)</f>
        <v>2.0720000000000003E-9</v>
      </c>
      <c r="G162" s="103">
        <f t="shared" si="10"/>
        <v>2.0720000000000003E-9</v>
      </c>
      <c r="H162" s="83" t="s">
        <v>1397</v>
      </c>
      <c r="I162" s="104" t="s">
        <v>1464</v>
      </c>
      <c r="J162" s="102">
        <f>F162*'2. Emissions Units &amp; Activities'!H25</f>
        <v>1.8150720000000004E-5</v>
      </c>
      <c r="K162" s="105">
        <f t="shared" si="5"/>
        <v>1.8150720000000004E-5</v>
      </c>
      <c r="L162" s="83">
        <f>F162*'2. Emissions Units &amp; Activities'!J25</f>
        <v>1.8150720000000004E-5</v>
      </c>
      <c r="M162" s="102">
        <f>G162*'2. Emissions Units &amp; Activities'!K25</f>
        <v>4.9728000000000007E-8</v>
      </c>
      <c r="N162" s="105">
        <f t="shared" si="9"/>
        <v>4.9728000000000007E-8</v>
      </c>
      <c r="O162" s="83">
        <f>G162*'2. Emissions Units &amp; Activities'!M25</f>
        <v>4.9728000000000007E-8</v>
      </c>
    </row>
    <row r="163" spans="1:15" x14ac:dyDescent="0.35">
      <c r="A163" s="79" t="s">
        <v>1419</v>
      </c>
      <c r="B163" s="100" t="s">
        <v>512</v>
      </c>
      <c r="C163" s="81" t="s">
        <v>513</v>
      </c>
      <c r="D163" s="115"/>
      <c r="E163" s="101">
        <v>0</v>
      </c>
      <c r="F163" s="102">
        <f>(0.0296*0.000001)</f>
        <v>2.96E-8</v>
      </c>
      <c r="G163" s="103">
        <f t="shared" si="10"/>
        <v>2.96E-8</v>
      </c>
      <c r="H163" s="83" t="s">
        <v>1397</v>
      </c>
      <c r="I163" s="104" t="s">
        <v>1464</v>
      </c>
      <c r="J163" s="102">
        <f>F163*'2. Emissions Units &amp; Activities'!H25</f>
        <v>2.5929600000000001E-4</v>
      </c>
      <c r="K163" s="105">
        <f t="shared" si="5"/>
        <v>2.5929600000000001E-4</v>
      </c>
      <c r="L163" s="83">
        <f>F163*'2. Emissions Units &amp; Activities'!J25</f>
        <v>2.5929600000000001E-4</v>
      </c>
      <c r="M163" s="102">
        <f>G163*'2. Emissions Units &amp; Activities'!K25</f>
        <v>7.1040000000000001E-7</v>
      </c>
      <c r="N163" s="105">
        <f t="shared" si="9"/>
        <v>7.1040000000000001E-7</v>
      </c>
      <c r="O163" s="83">
        <f>G163*'2. Emissions Units &amp; Activities'!M25</f>
        <v>7.1040000000000001E-7</v>
      </c>
    </row>
    <row r="164" spans="1:15" x14ac:dyDescent="0.35">
      <c r="A164" s="79" t="s">
        <v>1419</v>
      </c>
      <c r="B164" s="100" t="s">
        <v>518</v>
      </c>
      <c r="C164" s="81" t="s">
        <v>519</v>
      </c>
      <c r="D164" s="115"/>
      <c r="E164" s="101">
        <v>0</v>
      </c>
      <c r="F164" s="102">
        <f>(0.0296*0.0000851)</f>
        <v>2.5189600000000001E-6</v>
      </c>
      <c r="G164" s="103">
        <f t="shared" si="10"/>
        <v>2.5189600000000001E-6</v>
      </c>
      <c r="H164" s="83" t="s">
        <v>1397</v>
      </c>
      <c r="I164" s="104" t="s">
        <v>1464</v>
      </c>
      <c r="J164" s="102">
        <f>F164*'2. Emissions Units &amp; Activities'!H25</f>
        <v>2.2066089600000002E-2</v>
      </c>
      <c r="K164" s="105">
        <f t="shared" si="5"/>
        <v>2.2066089600000002E-2</v>
      </c>
      <c r="L164" s="83">
        <f>F164*'2. Emissions Units &amp; Activities'!J25</f>
        <v>2.2066089600000002E-2</v>
      </c>
      <c r="M164" s="102">
        <f>G164*'2. Emissions Units &amp; Activities'!K25</f>
        <v>6.0455040000000006E-5</v>
      </c>
      <c r="N164" s="105">
        <f t="shared" si="9"/>
        <v>6.0455040000000006E-5</v>
      </c>
      <c r="O164" s="83">
        <f>G164*'2. Emissions Units &amp; Activities'!M25</f>
        <v>6.0455040000000006E-5</v>
      </c>
    </row>
    <row r="165" spans="1:15" x14ac:dyDescent="0.35">
      <c r="A165" s="79" t="s">
        <v>1419</v>
      </c>
      <c r="B165" s="100" t="s">
        <v>524</v>
      </c>
      <c r="C165" s="81" t="s">
        <v>525</v>
      </c>
      <c r="D165" s="115"/>
      <c r="E165" s="101">
        <v>0</v>
      </c>
      <c r="F165" s="102">
        <f>(0.0296*0.0000000057)</f>
        <v>1.6872000000000001E-10</v>
      </c>
      <c r="G165" s="103">
        <f t="shared" si="10"/>
        <v>1.6872000000000001E-10</v>
      </c>
      <c r="H165" s="83" t="s">
        <v>1397</v>
      </c>
      <c r="I165" s="104" t="s">
        <v>1464</v>
      </c>
      <c r="J165" s="102">
        <f>F165*'2. Emissions Units &amp; Activities'!H25</f>
        <v>1.4779872E-6</v>
      </c>
      <c r="K165" s="105">
        <f t="shared" si="5"/>
        <v>1.4779872E-6</v>
      </c>
      <c r="L165" s="83">
        <f>F165*'2. Emissions Units &amp; Activities'!J25</f>
        <v>1.4779872E-6</v>
      </c>
      <c r="M165" s="102">
        <f>G165*'2. Emissions Units &amp; Activities'!K25</f>
        <v>4.0492800000000003E-9</v>
      </c>
      <c r="N165" s="105">
        <f t="shared" si="9"/>
        <v>4.0492800000000003E-9</v>
      </c>
      <c r="O165" s="83">
        <f>G165*'2. Emissions Units &amp; Activities'!M25</f>
        <v>4.0492800000000003E-9</v>
      </c>
    </row>
    <row r="166" spans="1:15" x14ac:dyDescent="0.35">
      <c r="A166" s="79" t="s">
        <v>1419</v>
      </c>
      <c r="B166" s="100" t="s">
        <v>583</v>
      </c>
      <c r="C166" s="81" t="s">
        <v>584</v>
      </c>
      <c r="D166" s="115"/>
      <c r="E166" s="101">
        <v>0</v>
      </c>
      <c r="F166" s="102">
        <f>(0.0296*0.0000002)</f>
        <v>5.9200000000000002E-9</v>
      </c>
      <c r="G166" s="103">
        <f t="shared" si="10"/>
        <v>5.9200000000000002E-9</v>
      </c>
      <c r="H166" s="83" t="s">
        <v>1397</v>
      </c>
      <c r="I166" s="104" t="s">
        <v>1464</v>
      </c>
      <c r="J166" s="102">
        <f>F166*'2. Emissions Units &amp; Activities'!H25</f>
        <v>5.18592E-5</v>
      </c>
      <c r="K166" s="105">
        <f t="shared" si="5"/>
        <v>5.18592E-5</v>
      </c>
      <c r="L166" s="83">
        <f>F166*'2. Emissions Units &amp; Activities'!J25</f>
        <v>5.18592E-5</v>
      </c>
      <c r="M166" s="102">
        <f>G166*'2. Emissions Units &amp; Activities'!K25</f>
        <v>1.4208000000000001E-7</v>
      </c>
      <c r="N166" s="105">
        <f t="shared" si="9"/>
        <v>1.4208000000000001E-7</v>
      </c>
      <c r="O166" s="83">
        <f>G166*'2. Emissions Units &amp; Activities'!M25</f>
        <v>1.4208000000000001E-7</v>
      </c>
    </row>
    <row r="167" spans="1:15" x14ac:dyDescent="0.35">
      <c r="A167" s="79" t="s">
        <v>1419</v>
      </c>
      <c r="B167" s="100" t="s">
        <v>945</v>
      </c>
      <c r="C167" s="81" t="s">
        <v>946</v>
      </c>
      <c r="D167" s="115"/>
      <c r="E167" s="101">
        <v>0</v>
      </c>
      <c r="F167" s="102">
        <f>(0.0296*0.000007)</f>
        <v>2.072E-7</v>
      </c>
      <c r="G167" s="103">
        <f t="shared" si="10"/>
        <v>2.072E-7</v>
      </c>
      <c r="H167" s="83" t="s">
        <v>1397</v>
      </c>
      <c r="I167" s="104" t="s">
        <v>1464</v>
      </c>
      <c r="J167" s="102">
        <f>F167*'2. Emissions Units &amp; Activities'!H25</f>
        <v>1.815072E-3</v>
      </c>
      <c r="K167" s="105">
        <f t="shared" si="5"/>
        <v>1.815072E-3</v>
      </c>
      <c r="L167" s="83">
        <f>F167*'2. Emissions Units &amp; Activities'!J25</f>
        <v>1.815072E-3</v>
      </c>
      <c r="M167" s="102">
        <f>G167*'2. Emissions Units &amp; Activities'!K25</f>
        <v>4.9728000000000001E-6</v>
      </c>
      <c r="N167" s="105">
        <f t="shared" si="9"/>
        <v>4.9728000000000001E-6</v>
      </c>
      <c r="O167" s="83">
        <f>G167*'2. Emissions Units &amp; Activities'!M25</f>
        <v>4.9728000000000001E-6</v>
      </c>
    </row>
    <row r="168" spans="1:15" x14ac:dyDescent="0.35">
      <c r="A168" s="79" t="s">
        <v>1419</v>
      </c>
      <c r="B168" s="100" t="s">
        <v>1076</v>
      </c>
      <c r="C168" s="81" t="s">
        <v>1077</v>
      </c>
      <c r="D168" s="115"/>
      <c r="E168" s="101">
        <v>0</v>
      </c>
      <c r="F168" s="102">
        <f>(0.0296*0.0000003)</f>
        <v>8.8800000000000008E-9</v>
      </c>
      <c r="G168" s="103">
        <f t="shared" si="10"/>
        <v>8.8800000000000008E-9</v>
      </c>
      <c r="H168" s="83" t="s">
        <v>1397</v>
      </c>
      <c r="I168" s="104" t="s">
        <v>1464</v>
      </c>
      <c r="J168" s="102">
        <f>F168*'2. Emissions Units &amp; Activities'!H25</f>
        <v>7.778880000000001E-5</v>
      </c>
      <c r="K168" s="105">
        <f t="shared" si="5"/>
        <v>7.778880000000001E-5</v>
      </c>
      <c r="L168" s="83">
        <f>F168*'2. Emissions Units &amp; Activities'!J26</f>
        <v>7.778880000000001E-5</v>
      </c>
      <c r="M168" s="102">
        <f>G168*'2. Emissions Units &amp; Activities'!K25</f>
        <v>2.1312000000000002E-7</v>
      </c>
      <c r="N168" s="105">
        <f t="shared" si="9"/>
        <v>2.1312000000000002E-7</v>
      </c>
      <c r="O168" s="83">
        <f>G168*'2. Emissions Units &amp; Activities'!M25</f>
        <v>2.1312000000000002E-7</v>
      </c>
    </row>
    <row r="169" spans="1:15" x14ac:dyDescent="0.35">
      <c r="A169" s="79" t="s">
        <v>1420</v>
      </c>
      <c r="B169" s="100" t="s">
        <v>949</v>
      </c>
      <c r="C169" s="81" t="str">
        <f>IFERROR(IF(B169="No CAS","",INDEX('DEQ Pollutant List'!$C$7:$C$611,MATCH('3. Pollutant Emissions - EF'!B169,'DEQ Pollutant List'!$B$7:$B$611,0))),"")</f>
        <v>Silica, crystalline (respirable)</v>
      </c>
      <c r="D169" s="115">
        <f>IFERROR(IF(OR($B169="",$B169="No CAS"),INDEX('DEQ Pollutant List'!$A$7:$A$611,MATCH($C169,'DEQ Pollutant List'!$C$7:$C$611,0)),INDEX('DEQ Pollutant List'!$A$7:$A$611,MATCH($B169,'DEQ Pollutant List'!$B$7:$B$611,0))),"")</f>
        <v>579</v>
      </c>
      <c r="E169" s="101">
        <v>0</v>
      </c>
      <c r="F169" s="102">
        <f>0.0296*3.5%</f>
        <v>1.0360000000000002E-3</v>
      </c>
      <c r="G169" s="103">
        <f t="shared" si="10"/>
        <v>1.0360000000000002E-3</v>
      </c>
      <c r="H169" s="83" t="s">
        <v>1397</v>
      </c>
      <c r="I169" s="104" t="s">
        <v>1417</v>
      </c>
      <c r="J169" s="102">
        <f>F169*'2. Emissions Units &amp; Activities'!H26</f>
        <v>9.0753600000000016</v>
      </c>
      <c r="K169" s="105">
        <f t="shared" si="5"/>
        <v>9.0753600000000016</v>
      </c>
      <c r="L169" s="83">
        <f>F169*'2. Emissions Units &amp; Activities'!J26</f>
        <v>9.0753600000000016</v>
      </c>
      <c r="M169" s="102">
        <f>G169*'2. Emissions Units &amp; Activities'!K26</f>
        <v>2.4864000000000004E-2</v>
      </c>
      <c r="N169" s="105">
        <f t="shared" si="9"/>
        <v>2.4864000000000004E-2</v>
      </c>
      <c r="O169" s="83">
        <f>G169*'2. Emissions Units &amp; Activities'!M26</f>
        <v>2.4864000000000004E-2</v>
      </c>
    </row>
    <row r="170" spans="1:15" x14ac:dyDescent="0.35">
      <c r="A170" s="79" t="s">
        <v>1420</v>
      </c>
      <c r="B170" s="100" t="s">
        <v>40</v>
      </c>
      <c r="C170" s="81" t="str">
        <f>IFERROR(IF(B170="No CAS","",INDEX('DEQ Pollutant List'!$C$7:$C$611,MATCH('3. Pollutant Emissions - EF'!B170,'DEQ Pollutant List'!$B$7:$B$611,0))),"")</f>
        <v>Aluminum and compounds</v>
      </c>
      <c r="D170" s="115">
        <f>IFERROR(IF(OR($B170="",$B170="No CAS"),INDEX('DEQ Pollutant List'!$A$7:$A$611,MATCH($C170,'DEQ Pollutant List'!$C$7:$C$611,0)),INDEX('DEQ Pollutant List'!$A$7:$A$611,MATCH($B170,'DEQ Pollutant List'!$B$7:$B$611,0))),"")</f>
        <v>13</v>
      </c>
      <c r="E170" s="101">
        <v>0</v>
      </c>
      <c r="F170" s="102">
        <f>(0.0296*6.5%)*0.265</f>
        <v>5.0986000000000011E-4</v>
      </c>
      <c r="G170" s="103">
        <f t="shared" si="10"/>
        <v>5.0986000000000011E-4</v>
      </c>
      <c r="H170" s="83" t="s">
        <v>1397</v>
      </c>
      <c r="I170" s="104" t="s">
        <v>1418</v>
      </c>
      <c r="J170" s="102">
        <f>F170*'2. Emissions Units &amp; Activities'!H26</f>
        <v>4.4663736000000007</v>
      </c>
      <c r="K170" s="105">
        <f t="shared" si="5"/>
        <v>4.4663736000000007</v>
      </c>
      <c r="L170" s="83">
        <f>F170*'2. Emissions Units &amp; Activities'!J26</f>
        <v>4.4663736000000007</v>
      </c>
      <c r="M170" s="102">
        <f>G170*'2. Emissions Units &amp; Activities'!K26</f>
        <v>1.2236640000000003E-2</v>
      </c>
      <c r="N170" s="105">
        <f t="shared" si="9"/>
        <v>1.2236640000000003E-2</v>
      </c>
      <c r="O170" s="83">
        <f>G170*'2. Emissions Units &amp; Activities'!M26</f>
        <v>1.2236640000000003E-2</v>
      </c>
    </row>
    <row r="171" spans="1:15" x14ac:dyDescent="0.35">
      <c r="A171" s="79" t="s">
        <v>1420</v>
      </c>
      <c r="B171" s="100" t="s">
        <v>81</v>
      </c>
      <c r="C171" s="81" t="s">
        <v>82</v>
      </c>
      <c r="D171" s="115"/>
      <c r="E171" s="101">
        <v>0</v>
      </c>
      <c r="F171" s="102">
        <f>(0.0296*0.0000316)</f>
        <v>9.3536000000000014E-7</v>
      </c>
      <c r="G171" s="103">
        <f t="shared" ref="G171:G179" si="11">F171</f>
        <v>9.3536000000000014E-7</v>
      </c>
      <c r="H171" s="83" t="s">
        <v>1397</v>
      </c>
      <c r="I171" s="104" t="s">
        <v>1464</v>
      </c>
      <c r="J171" s="102">
        <f>F171*'2. Emissions Units &amp; Activities'!H26</f>
        <v>8.1937536000000009E-3</v>
      </c>
      <c r="K171" s="105">
        <f t="shared" ref="K171:K190" si="12">J171</f>
        <v>8.1937536000000009E-3</v>
      </c>
      <c r="L171" s="83">
        <f>F171*'2. Emissions Units &amp; Activities'!J26</f>
        <v>8.1937536000000009E-3</v>
      </c>
      <c r="M171" s="102">
        <f>G171*'2. Emissions Units &amp; Activities'!K26</f>
        <v>2.2448640000000003E-5</v>
      </c>
      <c r="N171" s="105">
        <f t="shared" ref="N171:N190" si="13">M171</f>
        <v>2.2448640000000003E-5</v>
      </c>
      <c r="O171" s="83">
        <f>G171*'2. Emissions Units &amp; Activities'!M26</f>
        <v>2.2448640000000003E-5</v>
      </c>
    </row>
    <row r="172" spans="1:15" x14ac:dyDescent="0.35">
      <c r="A172" s="79" t="s">
        <v>1420</v>
      </c>
      <c r="B172" s="100" t="s">
        <v>96</v>
      </c>
      <c r="C172" s="81" t="s">
        <v>97</v>
      </c>
      <c r="D172" s="115"/>
      <c r="E172" s="101">
        <v>0</v>
      </c>
      <c r="F172" s="102">
        <f>(0.0296*0.0000271)</f>
        <v>8.0216000000000008E-7</v>
      </c>
      <c r="G172" s="103">
        <f t="shared" si="11"/>
        <v>8.0216000000000008E-7</v>
      </c>
      <c r="H172" s="83" t="s">
        <v>1397</v>
      </c>
      <c r="I172" s="104" t="s">
        <v>1464</v>
      </c>
      <c r="J172" s="102">
        <f>F172*'2. Emissions Units &amp; Activities'!H26</f>
        <v>7.0269216000000004E-3</v>
      </c>
      <c r="K172" s="105">
        <f t="shared" si="12"/>
        <v>7.0269216000000004E-3</v>
      </c>
      <c r="L172" s="83">
        <f>F172*'2. Emissions Units &amp; Activities'!J26</f>
        <v>7.0269216000000004E-3</v>
      </c>
      <c r="M172" s="102">
        <f>G172*'2. Emissions Units &amp; Activities'!K26</f>
        <v>1.925184E-5</v>
      </c>
      <c r="N172" s="105">
        <f t="shared" si="13"/>
        <v>1.925184E-5</v>
      </c>
      <c r="O172" s="83">
        <f>G172*'2. Emissions Units &amp; Activities'!M26</f>
        <v>1.925184E-5</v>
      </c>
    </row>
    <row r="173" spans="1:15" x14ac:dyDescent="0.35">
      <c r="A173" s="79" t="s">
        <v>1420</v>
      </c>
      <c r="B173" s="100" t="s">
        <v>154</v>
      </c>
      <c r="C173" s="81" t="s">
        <v>155</v>
      </c>
      <c r="D173" s="115"/>
      <c r="E173" s="101">
        <v>0</v>
      </c>
      <c r="F173" s="102">
        <f>(0.0296*0.00000007)</f>
        <v>2.0720000000000003E-9</v>
      </c>
      <c r="G173" s="103">
        <f t="shared" si="11"/>
        <v>2.0720000000000003E-9</v>
      </c>
      <c r="H173" s="83" t="s">
        <v>1397</v>
      </c>
      <c r="I173" s="104" t="s">
        <v>1464</v>
      </c>
      <c r="J173" s="102">
        <f>F173*'2. Emissions Units &amp; Activities'!H26</f>
        <v>1.8150720000000004E-5</v>
      </c>
      <c r="K173" s="105">
        <f t="shared" si="12"/>
        <v>1.8150720000000004E-5</v>
      </c>
      <c r="L173" s="83">
        <f>F173*'2. Emissions Units &amp; Activities'!J26</f>
        <v>1.8150720000000004E-5</v>
      </c>
      <c r="M173" s="102">
        <f>G173*'2. Emissions Units &amp; Activities'!K26</f>
        <v>4.9728000000000007E-8</v>
      </c>
      <c r="N173" s="105">
        <f t="shared" si="13"/>
        <v>4.9728000000000007E-8</v>
      </c>
      <c r="O173" s="83">
        <f>G173*'2. Emissions Units &amp; Activities'!M26</f>
        <v>4.9728000000000007E-8</v>
      </c>
    </row>
    <row r="174" spans="1:15" x14ac:dyDescent="0.35">
      <c r="A174" s="79" t="s">
        <v>1420</v>
      </c>
      <c r="B174" s="100" t="s">
        <v>512</v>
      </c>
      <c r="C174" s="81" t="s">
        <v>513</v>
      </c>
      <c r="D174" s="115"/>
      <c r="E174" s="101">
        <v>0</v>
      </c>
      <c r="F174" s="102">
        <f>(0.0296*0.000001)</f>
        <v>2.96E-8</v>
      </c>
      <c r="G174" s="103">
        <f t="shared" si="11"/>
        <v>2.96E-8</v>
      </c>
      <c r="H174" s="83" t="s">
        <v>1397</v>
      </c>
      <c r="I174" s="104" t="s">
        <v>1464</v>
      </c>
      <c r="J174" s="102">
        <f>F174*'2. Emissions Units &amp; Activities'!H26</f>
        <v>2.5929600000000001E-4</v>
      </c>
      <c r="K174" s="105">
        <f t="shared" si="12"/>
        <v>2.5929600000000001E-4</v>
      </c>
      <c r="L174" s="83">
        <f>F174*'2. Emissions Units &amp; Activities'!J26</f>
        <v>2.5929600000000001E-4</v>
      </c>
      <c r="M174" s="102">
        <f>G174*'2. Emissions Units &amp; Activities'!K26</f>
        <v>7.1040000000000001E-7</v>
      </c>
      <c r="N174" s="105">
        <f t="shared" si="13"/>
        <v>7.1040000000000001E-7</v>
      </c>
      <c r="O174" s="83">
        <f>G174*'2. Emissions Units &amp; Activities'!M26</f>
        <v>7.1040000000000001E-7</v>
      </c>
    </row>
    <row r="175" spans="1:15" x14ac:dyDescent="0.35">
      <c r="A175" s="79" t="s">
        <v>1420</v>
      </c>
      <c r="B175" s="100" t="s">
        <v>518</v>
      </c>
      <c r="C175" s="81" t="s">
        <v>519</v>
      </c>
      <c r="D175" s="115"/>
      <c r="E175" s="101">
        <v>0</v>
      </c>
      <c r="F175" s="102">
        <f>(0.0296*0.0000851)</f>
        <v>2.5189600000000001E-6</v>
      </c>
      <c r="G175" s="103">
        <f t="shared" si="11"/>
        <v>2.5189600000000001E-6</v>
      </c>
      <c r="H175" s="83" t="s">
        <v>1397</v>
      </c>
      <c r="I175" s="104" t="s">
        <v>1464</v>
      </c>
      <c r="J175" s="102">
        <f>F175*'2. Emissions Units &amp; Activities'!H26</f>
        <v>2.2066089600000002E-2</v>
      </c>
      <c r="K175" s="105">
        <f t="shared" si="12"/>
        <v>2.2066089600000002E-2</v>
      </c>
      <c r="L175" s="83">
        <f>F175*'2. Emissions Units &amp; Activities'!J26</f>
        <v>2.2066089600000002E-2</v>
      </c>
      <c r="M175" s="102">
        <f>G175*'2. Emissions Units &amp; Activities'!K26</f>
        <v>6.0455040000000006E-5</v>
      </c>
      <c r="N175" s="105">
        <f t="shared" si="13"/>
        <v>6.0455040000000006E-5</v>
      </c>
      <c r="O175" s="83">
        <f>G175*'2. Emissions Units &amp; Activities'!M26</f>
        <v>6.0455040000000006E-5</v>
      </c>
    </row>
    <row r="176" spans="1:15" x14ac:dyDescent="0.35">
      <c r="A176" s="79" t="s">
        <v>1420</v>
      </c>
      <c r="B176" s="100" t="s">
        <v>524</v>
      </c>
      <c r="C176" s="81" t="s">
        <v>525</v>
      </c>
      <c r="D176" s="115"/>
      <c r="E176" s="101">
        <v>0</v>
      </c>
      <c r="F176" s="102">
        <f>(0.0296*0.0000000057)</f>
        <v>1.6872000000000001E-10</v>
      </c>
      <c r="G176" s="103">
        <f t="shared" si="11"/>
        <v>1.6872000000000001E-10</v>
      </c>
      <c r="H176" s="83" t="s">
        <v>1397</v>
      </c>
      <c r="I176" s="104" t="s">
        <v>1464</v>
      </c>
      <c r="J176" s="102">
        <f>F176*'2. Emissions Units &amp; Activities'!H26</f>
        <v>1.4779872E-6</v>
      </c>
      <c r="K176" s="105">
        <f t="shared" si="12"/>
        <v>1.4779872E-6</v>
      </c>
      <c r="L176" s="83">
        <f>F176*'2. Emissions Units &amp; Activities'!J26</f>
        <v>1.4779872E-6</v>
      </c>
      <c r="M176" s="102">
        <f>G176*'2. Emissions Units &amp; Activities'!K26</f>
        <v>4.0492800000000003E-9</v>
      </c>
      <c r="N176" s="105">
        <f t="shared" si="13"/>
        <v>4.0492800000000003E-9</v>
      </c>
      <c r="O176" s="83">
        <f>G176*'2. Emissions Units &amp; Activities'!M26</f>
        <v>4.0492800000000003E-9</v>
      </c>
    </row>
    <row r="177" spans="1:15" x14ac:dyDescent="0.35">
      <c r="A177" s="79" t="s">
        <v>1420</v>
      </c>
      <c r="B177" s="100" t="s">
        <v>583</v>
      </c>
      <c r="C177" s="81" t="s">
        <v>584</v>
      </c>
      <c r="D177" s="115"/>
      <c r="E177" s="101">
        <v>0</v>
      </c>
      <c r="F177" s="102">
        <f>(0.0296*0.0000002)</f>
        <v>5.9200000000000002E-9</v>
      </c>
      <c r="G177" s="103">
        <f t="shared" si="11"/>
        <v>5.9200000000000002E-9</v>
      </c>
      <c r="H177" s="83" t="s">
        <v>1397</v>
      </c>
      <c r="I177" s="104" t="s">
        <v>1464</v>
      </c>
      <c r="J177" s="102">
        <f>F177*'2. Emissions Units &amp; Activities'!H26</f>
        <v>5.18592E-5</v>
      </c>
      <c r="K177" s="105">
        <f t="shared" si="12"/>
        <v>5.18592E-5</v>
      </c>
      <c r="L177" s="83">
        <f>F177*'2. Emissions Units &amp; Activities'!J26</f>
        <v>5.18592E-5</v>
      </c>
      <c r="M177" s="102">
        <f>G177*'2. Emissions Units &amp; Activities'!K26</f>
        <v>1.4208000000000001E-7</v>
      </c>
      <c r="N177" s="105">
        <f t="shared" si="13"/>
        <v>1.4208000000000001E-7</v>
      </c>
      <c r="O177" s="83">
        <f>G177*'2. Emissions Units &amp; Activities'!M26</f>
        <v>1.4208000000000001E-7</v>
      </c>
    </row>
    <row r="178" spans="1:15" x14ac:dyDescent="0.35">
      <c r="A178" s="79" t="s">
        <v>1420</v>
      </c>
      <c r="B178" s="100" t="s">
        <v>945</v>
      </c>
      <c r="C178" s="81" t="s">
        <v>946</v>
      </c>
      <c r="D178" s="115"/>
      <c r="E178" s="101">
        <v>0</v>
      </c>
      <c r="F178" s="102">
        <f>(0.0296*0.000007)</f>
        <v>2.072E-7</v>
      </c>
      <c r="G178" s="103">
        <f t="shared" si="11"/>
        <v>2.072E-7</v>
      </c>
      <c r="H178" s="83" t="s">
        <v>1397</v>
      </c>
      <c r="I178" s="104" t="s">
        <v>1464</v>
      </c>
      <c r="J178" s="102">
        <f>F178*'2. Emissions Units &amp; Activities'!H26</f>
        <v>1.815072E-3</v>
      </c>
      <c r="K178" s="105">
        <f t="shared" si="12"/>
        <v>1.815072E-3</v>
      </c>
      <c r="L178" s="83">
        <f>F178*'2. Emissions Units &amp; Activities'!J26</f>
        <v>1.815072E-3</v>
      </c>
      <c r="M178" s="102">
        <f>G178*'2. Emissions Units &amp; Activities'!K26</f>
        <v>4.9728000000000001E-6</v>
      </c>
      <c r="N178" s="105">
        <f t="shared" si="13"/>
        <v>4.9728000000000001E-6</v>
      </c>
      <c r="O178" s="83">
        <f>G178*'2. Emissions Units &amp; Activities'!M26</f>
        <v>4.9728000000000001E-6</v>
      </c>
    </row>
    <row r="179" spans="1:15" x14ac:dyDescent="0.35">
      <c r="A179" s="79" t="s">
        <v>1420</v>
      </c>
      <c r="B179" s="100" t="s">
        <v>1076</v>
      </c>
      <c r="C179" s="81" t="s">
        <v>1077</v>
      </c>
      <c r="D179" s="115"/>
      <c r="E179" s="101">
        <v>0</v>
      </c>
      <c r="F179" s="102">
        <f>(0.0296*0.0000003)</f>
        <v>8.8800000000000008E-9</v>
      </c>
      <c r="G179" s="103">
        <f t="shared" si="11"/>
        <v>8.8800000000000008E-9</v>
      </c>
      <c r="H179" s="83" t="s">
        <v>1397</v>
      </c>
      <c r="I179" s="104" t="s">
        <v>1464</v>
      </c>
      <c r="J179" s="102">
        <f>F179*'2. Emissions Units &amp; Activities'!H26</f>
        <v>7.778880000000001E-5</v>
      </c>
      <c r="K179" s="105">
        <f t="shared" si="12"/>
        <v>7.778880000000001E-5</v>
      </c>
      <c r="L179" s="83">
        <f>F179*'2. Emissions Units &amp; Activities'!J27</f>
        <v>7.778880000000001E-5</v>
      </c>
      <c r="M179" s="102">
        <f>G179*'2. Emissions Units &amp; Activities'!K26</f>
        <v>2.1312000000000002E-7</v>
      </c>
      <c r="N179" s="105">
        <f t="shared" si="13"/>
        <v>2.1312000000000002E-7</v>
      </c>
      <c r="O179" s="83">
        <f>G179*'2. Emissions Units &amp; Activities'!M26</f>
        <v>2.1312000000000002E-7</v>
      </c>
    </row>
    <row r="180" spans="1:15" x14ac:dyDescent="0.35">
      <c r="A180" s="79" t="s">
        <v>1421</v>
      </c>
      <c r="B180" s="100" t="s">
        <v>949</v>
      </c>
      <c r="C180" s="81" t="str">
        <f>IFERROR(IF(B180="No CAS","",INDEX('DEQ Pollutant List'!$C$7:$C$611,MATCH('3. Pollutant Emissions - EF'!B180,'DEQ Pollutant List'!$B$7:$B$611,0))),"")</f>
        <v>Silica, crystalline (respirable)</v>
      </c>
      <c r="D180" s="115">
        <f>IFERROR(IF(OR($B180="",$B180="No CAS"),INDEX('DEQ Pollutant List'!$A$7:$A$611,MATCH($C180,'DEQ Pollutant List'!$C$7:$C$611,0)),INDEX('DEQ Pollutant List'!$A$7:$A$611,MATCH($B180,'DEQ Pollutant List'!$B$7:$B$611,0))),"")</f>
        <v>579</v>
      </c>
      <c r="E180" s="101">
        <v>0</v>
      </c>
      <c r="F180" s="102">
        <f>0.0296*3.5%</f>
        <v>1.0360000000000002E-3</v>
      </c>
      <c r="G180" s="103">
        <f t="shared" si="10"/>
        <v>1.0360000000000002E-3</v>
      </c>
      <c r="H180" s="83" t="s">
        <v>1397</v>
      </c>
      <c r="I180" s="104" t="s">
        <v>1417</v>
      </c>
      <c r="J180" s="102">
        <f>F180*'2. Emissions Units &amp; Activities'!H27</f>
        <v>9.0753600000000016</v>
      </c>
      <c r="K180" s="105">
        <f t="shared" si="12"/>
        <v>9.0753600000000016</v>
      </c>
      <c r="L180" s="83">
        <f>F180*'2. Emissions Units &amp; Activities'!J27</f>
        <v>9.0753600000000016</v>
      </c>
      <c r="M180" s="102">
        <f>G180*'2. Emissions Units &amp; Activities'!K27</f>
        <v>2.4864000000000004E-2</v>
      </c>
      <c r="N180" s="105">
        <f t="shared" si="13"/>
        <v>2.4864000000000004E-2</v>
      </c>
      <c r="O180" s="83">
        <f>G180*'2. Emissions Units &amp; Activities'!M27</f>
        <v>2.4864000000000004E-2</v>
      </c>
    </row>
    <row r="181" spans="1:15" x14ac:dyDescent="0.35">
      <c r="A181" s="79" t="s">
        <v>1421</v>
      </c>
      <c r="B181" s="100" t="s">
        <v>40</v>
      </c>
      <c r="C181" s="81" t="str">
        <f>IFERROR(IF(B181="No CAS","",INDEX('DEQ Pollutant List'!$C$7:$C$611,MATCH('3. Pollutant Emissions - EF'!B181,'DEQ Pollutant List'!$B$7:$B$611,0))),"")</f>
        <v>Aluminum and compounds</v>
      </c>
      <c r="D181" s="115">
        <f>IFERROR(IF(OR($B181="",$B181="No CAS"),INDEX('DEQ Pollutant List'!$A$7:$A$611,MATCH($C181,'DEQ Pollutant List'!$C$7:$C$611,0)),INDEX('DEQ Pollutant List'!$A$7:$A$611,MATCH($B181,'DEQ Pollutant List'!$B$7:$B$611,0))),"")</f>
        <v>13</v>
      </c>
      <c r="E181" s="101">
        <v>0</v>
      </c>
      <c r="F181" s="102">
        <f>(0.0296*6.5%)*0.265</f>
        <v>5.0986000000000011E-4</v>
      </c>
      <c r="G181" s="103">
        <f t="shared" si="10"/>
        <v>5.0986000000000011E-4</v>
      </c>
      <c r="H181" s="83" t="s">
        <v>1397</v>
      </c>
      <c r="I181" s="104" t="s">
        <v>1418</v>
      </c>
      <c r="J181" s="102">
        <f>F181*'2. Emissions Units &amp; Activities'!H27</f>
        <v>4.4663736000000007</v>
      </c>
      <c r="K181" s="105">
        <f t="shared" si="12"/>
        <v>4.4663736000000007</v>
      </c>
      <c r="L181" s="83">
        <f>F181*'2. Emissions Units &amp; Activities'!J27</f>
        <v>4.4663736000000007</v>
      </c>
      <c r="M181" s="102">
        <f>G181*'2. Emissions Units &amp; Activities'!K27</f>
        <v>1.2236640000000003E-2</v>
      </c>
      <c r="N181" s="105">
        <f t="shared" si="13"/>
        <v>1.2236640000000003E-2</v>
      </c>
      <c r="O181" s="83">
        <f>G181*'2. Emissions Units &amp; Activities'!M27</f>
        <v>1.2236640000000003E-2</v>
      </c>
    </row>
    <row r="182" spans="1:15" x14ac:dyDescent="0.35">
      <c r="A182" s="79" t="s">
        <v>1421</v>
      </c>
      <c r="B182" s="100" t="s">
        <v>81</v>
      </c>
      <c r="C182" s="81" t="s">
        <v>82</v>
      </c>
      <c r="D182" s="115"/>
      <c r="E182" s="101">
        <v>0</v>
      </c>
      <c r="F182" s="102">
        <f>(0.0296*0.0000316)</f>
        <v>9.3536000000000014E-7</v>
      </c>
      <c r="G182" s="103">
        <f t="shared" si="10"/>
        <v>9.3536000000000014E-7</v>
      </c>
      <c r="H182" s="83" t="s">
        <v>1397</v>
      </c>
      <c r="I182" s="104" t="s">
        <v>1464</v>
      </c>
      <c r="J182" s="102">
        <f>F182*'2. Emissions Units &amp; Activities'!H27</f>
        <v>8.1937536000000009E-3</v>
      </c>
      <c r="K182" s="105">
        <f t="shared" si="12"/>
        <v>8.1937536000000009E-3</v>
      </c>
      <c r="L182" s="83">
        <f>F182*'2. Emissions Units &amp; Activities'!J27</f>
        <v>8.1937536000000009E-3</v>
      </c>
      <c r="M182" s="102">
        <f>G182*'2. Emissions Units &amp; Activities'!K27</f>
        <v>2.2448640000000003E-5</v>
      </c>
      <c r="N182" s="105">
        <f t="shared" si="13"/>
        <v>2.2448640000000003E-5</v>
      </c>
      <c r="O182" s="83">
        <f>G182*'2. Emissions Units &amp; Activities'!M27</f>
        <v>2.2448640000000003E-5</v>
      </c>
    </row>
    <row r="183" spans="1:15" x14ac:dyDescent="0.35">
      <c r="A183" s="79" t="s">
        <v>1421</v>
      </c>
      <c r="B183" s="100" t="s">
        <v>96</v>
      </c>
      <c r="C183" s="81" t="s">
        <v>97</v>
      </c>
      <c r="D183" s="115"/>
      <c r="E183" s="101">
        <v>0</v>
      </c>
      <c r="F183" s="102">
        <f>(0.0296*0.0000271)</f>
        <v>8.0216000000000008E-7</v>
      </c>
      <c r="G183" s="103">
        <f t="shared" si="10"/>
        <v>8.0216000000000008E-7</v>
      </c>
      <c r="H183" s="83" t="s">
        <v>1397</v>
      </c>
      <c r="I183" s="104" t="s">
        <v>1464</v>
      </c>
      <c r="J183" s="102">
        <f>F183*'2. Emissions Units &amp; Activities'!H27</f>
        <v>7.0269216000000004E-3</v>
      </c>
      <c r="K183" s="105">
        <f t="shared" si="12"/>
        <v>7.0269216000000004E-3</v>
      </c>
      <c r="L183" s="83">
        <f>F183*'2. Emissions Units &amp; Activities'!J27</f>
        <v>7.0269216000000004E-3</v>
      </c>
      <c r="M183" s="102">
        <f>G183*'2. Emissions Units &amp; Activities'!K27</f>
        <v>1.925184E-5</v>
      </c>
      <c r="N183" s="105">
        <f t="shared" si="13"/>
        <v>1.925184E-5</v>
      </c>
      <c r="O183" s="83">
        <f>G183*'2. Emissions Units &amp; Activities'!M27</f>
        <v>1.925184E-5</v>
      </c>
    </row>
    <row r="184" spans="1:15" x14ac:dyDescent="0.35">
      <c r="A184" s="79" t="s">
        <v>1421</v>
      </c>
      <c r="B184" s="100" t="s">
        <v>154</v>
      </c>
      <c r="C184" s="81" t="s">
        <v>155</v>
      </c>
      <c r="D184" s="115"/>
      <c r="E184" s="101">
        <v>0</v>
      </c>
      <c r="F184" s="102">
        <f>(0.0296*0.00000007)</f>
        <v>2.0720000000000003E-9</v>
      </c>
      <c r="G184" s="103">
        <f t="shared" si="10"/>
        <v>2.0720000000000003E-9</v>
      </c>
      <c r="H184" s="83" t="s">
        <v>1397</v>
      </c>
      <c r="I184" s="104" t="s">
        <v>1464</v>
      </c>
      <c r="J184" s="102">
        <f>F184*'2. Emissions Units &amp; Activities'!H27</f>
        <v>1.8150720000000004E-5</v>
      </c>
      <c r="K184" s="105">
        <f t="shared" si="12"/>
        <v>1.8150720000000004E-5</v>
      </c>
      <c r="L184" s="83">
        <f>F184*'2. Emissions Units &amp; Activities'!J27</f>
        <v>1.8150720000000004E-5</v>
      </c>
      <c r="M184" s="102">
        <f>G184*'2. Emissions Units &amp; Activities'!K27</f>
        <v>4.9728000000000007E-8</v>
      </c>
      <c r="N184" s="105">
        <f t="shared" si="13"/>
        <v>4.9728000000000007E-8</v>
      </c>
      <c r="O184" s="83">
        <f>G184*'2. Emissions Units &amp; Activities'!M27</f>
        <v>4.9728000000000007E-8</v>
      </c>
    </row>
    <row r="185" spans="1:15" x14ac:dyDescent="0.35">
      <c r="A185" s="79" t="s">
        <v>1421</v>
      </c>
      <c r="B185" s="100" t="s">
        <v>512</v>
      </c>
      <c r="C185" s="81" t="s">
        <v>513</v>
      </c>
      <c r="D185" s="115"/>
      <c r="E185" s="101">
        <v>0</v>
      </c>
      <c r="F185" s="102">
        <f>(0.0296*0.000001)</f>
        <v>2.96E-8</v>
      </c>
      <c r="G185" s="103">
        <f t="shared" si="10"/>
        <v>2.96E-8</v>
      </c>
      <c r="H185" s="83" t="s">
        <v>1397</v>
      </c>
      <c r="I185" s="104" t="s">
        <v>1464</v>
      </c>
      <c r="J185" s="102">
        <f>F185*'2. Emissions Units &amp; Activities'!H27</f>
        <v>2.5929600000000001E-4</v>
      </c>
      <c r="K185" s="105">
        <f t="shared" si="12"/>
        <v>2.5929600000000001E-4</v>
      </c>
      <c r="L185" s="83">
        <f>F185*'2. Emissions Units &amp; Activities'!J27</f>
        <v>2.5929600000000001E-4</v>
      </c>
      <c r="M185" s="102">
        <f>G185*'2. Emissions Units &amp; Activities'!K27</f>
        <v>7.1040000000000001E-7</v>
      </c>
      <c r="N185" s="105">
        <f t="shared" si="13"/>
        <v>7.1040000000000001E-7</v>
      </c>
      <c r="O185" s="83">
        <f>G185*'2. Emissions Units &amp; Activities'!M27</f>
        <v>7.1040000000000001E-7</v>
      </c>
    </row>
    <row r="186" spans="1:15" x14ac:dyDescent="0.35">
      <c r="A186" s="79" t="s">
        <v>1421</v>
      </c>
      <c r="B186" s="100" t="s">
        <v>518</v>
      </c>
      <c r="C186" s="81" t="s">
        <v>519</v>
      </c>
      <c r="D186" s="115"/>
      <c r="E186" s="101">
        <v>0</v>
      </c>
      <c r="F186" s="102">
        <f>(0.0296*0.0000851)</f>
        <v>2.5189600000000001E-6</v>
      </c>
      <c r="G186" s="103">
        <f t="shared" si="10"/>
        <v>2.5189600000000001E-6</v>
      </c>
      <c r="H186" s="83" t="s">
        <v>1397</v>
      </c>
      <c r="I186" s="104" t="s">
        <v>1464</v>
      </c>
      <c r="J186" s="102">
        <f>F186*'2. Emissions Units &amp; Activities'!H27</f>
        <v>2.2066089600000002E-2</v>
      </c>
      <c r="K186" s="105">
        <f t="shared" si="12"/>
        <v>2.2066089600000002E-2</v>
      </c>
      <c r="L186" s="83">
        <f>F186*'2. Emissions Units &amp; Activities'!J27</f>
        <v>2.2066089600000002E-2</v>
      </c>
      <c r="M186" s="102">
        <f>G186*'2. Emissions Units &amp; Activities'!K27</f>
        <v>6.0455040000000006E-5</v>
      </c>
      <c r="N186" s="105">
        <f t="shared" si="13"/>
        <v>6.0455040000000006E-5</v>
      </c>
      <c r="O186" s="83">
        <f>G186*'2. Emissions Units &amp; Activities'!M27</f>
        <v>6.0455040000000006E-5</v>
      </c>
    </row>
    <row r="187" spans="1:15" x14ac:dyDescent="0.35">
      <c r="A187" s="79" t="s">
        <v>1421</v>
      </c>
      <c r="B187" s="100" t="s">
        <v>524</v>
      </c>
      <c r="C187" s="81" t="s">
        <v>525</v>
      </c>
      <c r="D187" s="115"/>
      <c r="E187" s="101">
        <v>0</v>
      </c>
      <c r="F187" s="102">
        <f>(0.0296*0.0000000057)</f>
        <v>1.6872000000000001E-10</v>
      </c>
      <c r="G187" s="103">
        <f t="shared" si="10"/>
        <v>1.6872000000000001E-10</v>
      </c>
      <c r="H187" s="83" t="s">
        <v>1397</v>
      </c>
      <c r="I187" s="104" t="s">
        <v>1464</v>
      </c>
      <c r="J187" s="102">
        <f>F187*'2. Emissions Units &amp; Activities'!H27</f>
        <v>1.4779872E-6</v>
      </c>
      <c r="K187" s="105">
        <f t="shared" si="12"/>
        <v>1.4779872E-6</v>
      </c>
      <c r="L187" s="83">
        <f>F187*'2. Emissions Units &amp; Activities'!J27</f>
        <v>1.4779872E-6</v>
      </c>
      <c r="M187" s="102">
        <f>G187*'2. Emissions Units &amp; Activities'!K27</f>
        <v>4.0492800000000003E-9</v>
      </c>
      <c r="N187" s="105">
        <f t="shared" si="13"/>
        <v>4.0492800000000003E-9</v>
      </c>
      <c r="O187" s="83">
        <f>G187*'2. Emissions Units &amp; Activities'!M27</f>
        <v>4.0492800000000003E-9</v>
      </c>
    </row>
    <row r="188" spans="1:15" x14ac:dyDescent="0.35">
      <c r="A188" s="79" t="s">
        <v>1421</v>
      </c>
      <c r="B188" s="100" t="s">
        <v>583</v>
      </c>
      <c r="C188" s="81" t="s">
        <v>584</v>
      </c>
      <c r="D188" s="115"/>
      <c r="E188" s="101">
        <v>0</v>
      </c>
      <c r="F188" s="102">
        <f>(0.0296*0.0000002)</f>
        <v>5.9200000000000002E-9</v>
      </c>
      <c r="G188" s="103">
        <f t="shared" si="10"/>
        <v>5.9200000000000002E-9</v>
      </c>
      <c r="H188" s="83" t="s">
        <v>1397</v>
      </c>
      <c r="I188" s="104" t="s">
        <v>1464</v>
      </c>
      <c r="J188" s="102">
        <f>F188*'2. Emissions Units &amp; Activities'!H27</f>
        <v>5.18592E-5</v>
      </c>
      <c r="K188" s="105">
        <f t="shared" si="12"/>
        <v>5.18592E-5</v>
      </c>
      <c r="L188" s="83">
        <f>F188*'2. Emissions Units &amp; Activities'!J27</f>
        <v>5.18592E-5</v>
      </c>
      <c r="M188" s="102">
        <f>G188*'2. Emissions Units &amp; Activities'!K27</f>
        <v>1.4208000000000001E-7</v>
      </c>
      <c r="N188" s="105">
        <f t="shared" si="13"/>
        <v>1.4208000000000001E-7</v>
      </c>
      <c r="O188" s="83">
        <f>G188*'2. Emissions Units &amp; Activities'!M27</f>
        <v>1.4208000000000001E-7</v>
      </c>
    </row>
    <row r="189" spans="1:15" x14ac:dyDescent="0.35">
      <c r="A189" s="79" t="s">
        <v>1421</v>
      </c>
      <c r="B189" s="100" t="s">
        <v>945</v>
      </c>
      <c r="C189" s="81" t="s">
        <v>946</v>
      </c>
      <c r="D189" s="115"/>
      <c r="E189" s="101">
        <v>0</v>
      </c>
      <c r="F189" s="102">
        <f>(0.0296*0.000007)</f>
        <v>2.072E-7</v>
      </c>
      <c r="G189" s="103">
        <f t="shared" si="10"/>
        <v>2.072E-7</v>
      </c>
      <c r="H189" s="83" t="s">
        <v>1397</v>
      </c>
      <c r="I189" s="104" t="s">
        <v>1464</v>
      </c>
      <c r="J189" s="102">
        <f>F189*'2. Emissions Units &amp; Activities'!H27</f>
        <v>1.815072E-3</v>
      </c>
      <c r="K189" s="105">
        <f t="shared" si="12"/>
        <v>1.815072E-3</v>
      </c>
      <c r="L189" s="83">
        <f>F189*'2. Emissions Units &amp; Activities'!J27</f>
        <v>1.815072E-3</v>
      </c>
      <c r="M189" s="102">
        <f>G189*'2. Emissions Units &amp; Activities'!K27</f>
        <v>4.9728000000000001E-6</v>
      </c>
      <c r="N189" s="105">
        <f t="shared" si="13"/>
        <v>4.9728000000000001E-6</v>
      </c>
      <c r="O189" s="83">
        <f>G189*'2. Emissions Units &amp; Activities'!M27</f>
        <v>4.9728000000000001E-6</v>
      </c>
    </row>
    <row r="190" spans="1:15" x14ac:dyDescent="0.35">
      <c r="A190" s="79" t="s">
        <v>1421</v>
      </c>
      <c r="B190" s="100" t="s">
        <v>1076</v>
      </c>
      <c r="C190" s="81" t="s">
        <v>1077</v>
      </c>
      <c r="D190" s="115"/>
      <c r="E190" s="101">
        <v>0</v>
      </c>
      <c r="F190" s="102">
        <f>(0.0296*0.0000003)</f>
        <v>8.8800000000000008E-9</v>
      </c>
      <c r="G190" s="103">
        <f t="shared" si="10"/>
        <v>8.8800000000000008E-9</v>
      </c>
      <c r="H190" s="83" t="s">
        <v>1397</v>
      </c>
      <c r="I190" s="104" t="s">
        <v>1464</v>
      </c>
      <c r="J190" s="102">
        <f>F190*'2. Emissions Units &amp; Activities'!H27</f>
        <v>7.778880000000001E-5</v>
      </c>
      <c r="K190" s="105">
        <f t="shared" si="12"/>
        <v>7.778880000000001E-5</v>
      </c>
      <c r="L190" s="83">
        <f>F190*'2. Emissions Units &amp; Activities'!J27</f>
        <v>7.778880000000001E-5</v>
      </c>
      <c r="M190" s="102">
        <f>G190*'2. Emissions Units &amp; Activities'!K27</f>
        <v>2.1312000000000002E-7</v>
      </c>
      <c r="N190" s="105">
        <f t="shared" si="13"/>
        <v>2.1312000000000002E-7</v>
      </c>
      <c r="O190" s="83">
        <f>G190*'2. Emissions Units &amp; Activities'!M27</f>
        <v>2.1312000000000002E-7</v>
      </c>
    </row>
    <row r="191" spans="1:15" x14ac:dyDescent="0.35">
      <c r="A191" s="79" t="s">
        <v>1422</v>
      </c>
      <c r="B191" s="100" t="s">
        <v>949</v>
      </c>
      <c r="C191" s="81" t="str">
        <f>IFERROR(IF(B191="No CAS","",INDEX('DEQ Pollutant List'!$C$7:$C$611,MATCH('3. Pollutant Emissions - EF'!B191,'DEQ Pollutant List'!$B$7:$B$611,0))),"")</f>
        <v>Silica, crystalline (respirable)</v>
      </c>
      <c r="D191" s="115">
        <f>IFERROR(IF(OR($B191="",$B191="No CAS"),INDEX('DEQ Pollutant List'!$A$7:$A$611,MATCH($C191,'DEQ Pollutant List'!$C$7:$C$611,0)),INDEX('DEQ Pollutant List'!$A$7:$A$611,MATCH($B191,'DEQ Pollutant List'!$B$7:$B$611,0))),"")</f>
        <v>579</v>
      </c>
      <c r="E191" s="101">
        <v>0</v>
      </c>
      <c r="F191" s="102">
        <f>0.0296*3.5%</f>
        <v>1.0360000000000002E-3</v>
      </c>
      <c r="G191" s="103">
        <f t="shared" si="10"/>
        <v>1.0360000000000002E-3</v>
      </c>
      <c r="H191" s="83" t="s">
        <v>1397</v>
      </c>
      <c r="I191" s="104" t="s">
        <v>1417</v>
      </c>
      <c r="J191" s="102">
        <f>F191*'2. Emissions Units &amp; Activities'!H28</f>
        <v>9.0753600000000016</v>
      </c>
      <c r="K191" s="105">
        <f t="shared" si="5"/>
        <v>9.0753600000000016</v>
      </c>
      <c r="L191" s="83">
        <f>F191*'2. Emissions Units &amp; Activities'!J28</f>
        <v>9.0753600000000016</v>
      </c>
      <c r="M191" s="102">
        <f>G191*'2. Emissions Units &amp; Activities'!K28</f>
        <v>2.4864000000000004E-2</v>
      </c>
      <c r="N191" s="105">
        <f t="shared" si="9"/>
        <v>2.4864000000000004E-2</v>
      </c>
      <c r="O191" s="83">
        <f>G191*'2. Emissions Units &amp; Activities'!M28</f>
        <v>2.4864000000000004E-2</v>
      </c>
    </row>
    <row r="192" spans="1:15" x14ac:dyDescent="0.35">
      <c r="A192" s="79" t="s">
        <v>1422</v>
      </c>
      <c r="B192" s="100" t="s">
        <v>40</v>
      </c>
      <c r="C192" s="81" t="str">
        <f>IFERROR(IF(B192="No CAS","",INDEX('DEQ Pollutant List'!$C$7:$C$611,MATCH('3. Pollutant Emissions - EF'!B192,'DEQ Pollutant List'!$B$7:$B$611,0))),"")</f>
        <v>Aluminum and compounds</v>
      </c>
      <c r="D192" s="115">
        <f>IFERROR(IF(OR($B192="",$B192="No CAS"),INDEX('DEQ Pollutant List'!$A$7:$A$611,MATCH($C192,'DEQ Pollutant List'!$C$7:$C$611,0)),INDEX('DEQ Pollutant List'!$A$7:$A$611,MATCH($B192,'DEQ Pollutant List'!$B$7:$B$611,0))),"")</f>
        <v>13</v>
      </c>
      <c r="E192" s="101">
        <v>0</v>
      </c>
      <c r="F192" s="102">
        <f>(0.0296*6.5%)*0.265</f>
        <v>5.0986000000000011E-4</v>
      </c>
      <c r="G192" s="103">
        <f t="shared" si="10"/>
        <v>5.0986000000000011E-4</v>
      </c>
      <c r="H192" s="83" t="s">
        <v>1397</v>
      </c>
      <c r="I192" s="104" t="s">
        <v>1418</v>
      </c>
      <c r="J192" s="102">
        <f>F192*'2. Emissions Units &amp; Activities'!H28</f>
        <v>4.4663736000000007</v>
      </c>
      <c r="K192" s="105">
        <f t="shared" si="5"/>
        <v>4.4663736000000007</v>
      </c>
      <c r="L192" s="83">
        <f>F192*'2. Emissions Units &amp; Activities'!J28</f>
        <v>4.4663736000000007</v>
      </c>
      <c r="M192" s="102">
        <f>G192*'2. Emissions Units &amp; Activities'!K28</f>
        <v>1.2236640000000003E-2</v>
      </c>
      <c r="N192" s="105">
        <f t="shared" si="9"/>
        <v>1.2236640000000003E-2</v>
      </c>
      <c r="O192" s="83">
        <f>G192*'2. Emissions Units &amp; Activities'!M28</f>
        <v>1.2236640000000003E-2</v>
      </c>
    </row>
    <row r="193" spans="1:15" x14ac:dyDescent="0.35">
      <c r="A193" s="79" t="s">
        <v>1422</v>
      </c>
      <c r="B193" s="100" t="s">
        <v>81</v>
      </c>
      <c r="C193" s="81" t="s">
        <v>82</v>
      </c>
      <c r="D193" s="115"/>
      <c r="E193" s="101">
        <v>0</v>
      </c>
      <c r="F193" s="102">
        <f>(0.0296*0.0000316)</f>
        <v>9.3536000000000014E-7</v>
      </c>
      <c r="G193" s="103">
        <f t="shared" ref="G193:G201" si="14">F193</f>
        <v>9.3536000000000014E-7</v>
      </c>
      <c r="H193" s="83" t="s">
        <v>1397</v>
      </c>
      <c r="I193" s="104" t="s">
        <v>1464</v>
      </c>
      <c r="J193" s="102">
        <f>F193*'2. Emissions Units &amp; Activities'!H28</f>
        <v>8.1937536000000009E-3</v>
      </c>
      <c r="K193" s="105">
        <f t="shared" si="5"/>
        <v>8.1937536000000009E-3</v>
      </c>
      <c r="L193" s="83">
        <f>F193*'2. Emissions Units &amp; Activities'!J28</f>
        <v>8.1937536000000009E-3</v>
      </c>
      <c r="M193" s="102">
        <f>G193*'2. Emissions Units &amp; Activities'!K28</f>
        <v>2.2448640000000003E-5</v>
      </c>
      <c r="N193" s="105">
        <f t="shared" si="9"/>
        <v>2.2448640000000003E-5</v>
      </c>
      <c r="O193" s="83">
        <f>G193*'2. Emissions Units &amp; Activities'!M28</f>
        <v>2.2448640000000003E-5</v>
      </c>
    </row>
    <row r="194" spans="1:15" x14ac:dyDescent="0.35">
      <c r="A194" s="79" t="s">
        <v>1422</v>
      </c>
      <c r="B194" s="100" t="s">
        <v>96</v>
      </c>
      <c r="C194" s="81" t="s">
        <v>97</v>
      </c>
      <c r="D194" s="115"/>
      <c r="E194" s="101">
        <v>0</v>
      </c>
      <c r="F194" s="102">
        <f>(0.0296*0.0000271)</f>
        <v>8.0216000000000008E-7</v>
      </c>
      <c r="G194" s="103">
        <f t="shared" si="14"/>
        <v>8.0216000000000008E-7</v>
      </c>
      <c r="H194" s="83" t="s">
        <v>1397</v>
      </c>
      <c r="I194" s="104" t="s">
        <v>1464</v>
      </c>
      <c r="J194" s="102">
        <f>F194*'2. Emissions Units &amp; Activities'!H28</f>
        <v>7.0269216000000004E-3</v>
      </c>
      <c r="K194" s="105">
        <f t="shared" si="5"/>
        <v>7.0269216000000004E-3</v>
      </c>
      <c r="L194" s="83">
        <f>F194*'2. Emissions Units &amp; Activities'!J28</f>
        <v>7.0269216000000004E-3</v>
      </c>
      <c r="M194" s="102">
        <f>G194*'2. Emissions Units &amp; Activities'!K28</f>
        <v>1.925184E-5</v>
      </c>
      <c r="N194" s="105">
        <f t="shared" si="9"/>
        <v>1.925184E-5</v>
      </c>
      <c r="O194" s="83">
        <f>G194*'2. Emissions Units &amp; Activities'!M28</f>
        <v>1.925184E-5</v>
      </c>
    </row>
    <row r="195" spans="1:15" x14ac:dyDescent="0.35">
      <c r="A195" s="79" t="s">
        <v>1422</v>
      </c>
      <c r="B195" s="100" t="s">
        <v>154</v>
      </c>
      <c r="C195" s="81" t="s">
        <v>155</v>
      </c>
      <c r="D195" s="115"/>
      <c r="E195" s="101">
        <v>0</v>
      </c>
      <c r="F195" s="102">
        <f>(0.0296*0.00000007)</f>
        <v>2.0720000000000003E-9</v>
      </c>
      <c r="G195" s="103">
        <f t="shared" si="14"/>
        <v>2.0720000000000003E-9</v>
      </c>
      <c r="H195" s="83" t="s">
        <v>1397</v>
      </c>
      <c r="I195" s="104" t="s">
        <v>1464</v>
      </c>
      <c r="J195" s="102">
        <f>F195*'2. Emissions Units &amp; Activities'!H28</f>
        <v>1.8150720000000004E-5</v>
      </c>
      <c r="K195" s="105">
        <f t="shared" si="5"/>
        <v>1.8150720000000004E-5</v>
      </c>
      <c r="L195" s="83">
        <f>F195*'2. Emissions Units &amp; Activities'!J28</f>
        <v>1.8150720000000004E-5</v>
      </c>
      <c r="M195" s="102">
        <f>G195*'2. Emissions Units &amp; Activities'!K28</f>
        <v>4.9728000000000007E-8</v>
      </c>
      <c r="N195" s="105">
        <f t="shared" si="9"/>
        <v>4.9728000000000007E-8</v>
      </c>
      <c r="O195" s="83">
        <f>G195*'2. Emissions Units &amp; Activities'!M28</f>
        <v>4.9728000000000007E-8</v>
      </c>
    </row>
    <row r="196" spans="1:15" x14ac:dyDescent="0.35">
      <c r="A196" s="79" t="s">
        <v>1422</v>
      </c>
      <c r="B196" s="100" t="s">
        <v>512</v>
      </c>
      <c r="C196" s="81" t="s">
        <v>513</v>
      </c>
      <c r="D196" s="115"/>
      <c r="E196" s="101">
        <v>0</v>
      </c>
      <c r="F196" s="102">
        <f>(0.0296*0.000001)</f>
        <v>2.96E-8</v>
      </c>
      <c r="G196" s="103">
        <f t="shared" si="14"/>
        <v>2.96E-8</v>
      </c>
      <c r="H196" s="83" t="s">
        <v>1397</v>
      </c>
      <c r="I196" s="104" t="s">
        <v>1464</v>
      </c>
      <c r="J196" s="102">
        <f>F196*'2. Emissions Units &amp; Activities'!H28</f>
        <v>2.5929600000000001E-4</v>
      </c>
      <c r="K196" s="105">
        <f t="shared" si="5"/>
        <v>2.5929600000000001E-4</v>
      </c>
      <c r="L196" s="83">
        <f>F196*'2. Emissions Units &amp; Activities'!J28</f>
        <v>2.5929600000000001E-4</v>
      </c>
      <c r="M196" s="102">
        <f>G196*'2. Emissions Units &amp; Activities'!K28</f>
        <v>7.1040000000000001E-7</v>
      </c>
      <c r="N196" s="105">
        <f t="shared" si="9"/>
        <v>7.1040000000000001E-7</v>
      </c>
      <c r="O196" s="83">
        <f>G196*'2. Emissions Units &amp; Activities'!M28</f>
        <v>7.1040000000000001E-7</v>
      </c>
    </row>
    <row r="197" spans="1:15" x14ac:dyDescent="0.35">
      <c r="A197" s="79" t="s">
        <v>1422</v>
      </c>
      <c r="B197" s="100" t="s">
        <v>518</v>
      </c>
      <c r="C197" s="81" t="s">
        <v>519</v>
      </c>
      <c r="D197" s="115"/>
      <c r="E197" s="101">
        <v>0</v>
      </c>
      <c r="F197" s="102">
        <f>(0.0296*0.0000851)</f>
        <v>2.5189600000000001E-6</v>
      </c>
      <c r="G197" s="103">
        <f t="shared" si="14"/>
        <v>2.5189600000000001E-6</v>
      </c>
      <c r="H197" s="83" t="s">
        <v>1397</v>
      </c>
      <c r="I197" s="104" t="s">
        <v>1464</v>
      </c>
      <c r="J197" s="102">
        <f>F197*'2. Emissions Units &amp; Activities'!H28</f>
        <v>2.2066089600000002E-2</v>
      </c>
      <c r="K197" s="105">
        <f t="shared" si="5"/>
        <v>2.2066089600000002E-2</v>
      </c>
      <c r="L197" s="83">
        <f>F197*'2. Emissions Units &amp; Activities'!J28</f>
        <v>2.2066089600000002E-2</v>
      </c>
      <c r="M197" s="102">
        <f>G197*'2. Emissions Units &amp; Activities'!K28</f>
        <v>6.0455040000000006E-5</v>
      </c>
      <c r="N197" s="105">
        <f t="shared" si="9"/>
        <v>6.0455040000000006E-5</v>
      </c>
      <c r="O197" s="83">
        <f>G197*'2. Emissions Units &amp; Activities'!M28</f>
        <v>6.0455040000000006E-5</v>
      </c>
    </row>
    <row r="198" spans="1:15" x14ac:dyDescent="0.35">
      <c r="A198" s="79" t="s">
        <v>1422</v>
      </c>
      <c r="B198" s="100" t="s">
        <v>524</v>
      </c>
      <c r="C198" s="81" t="s">
        <v>525</v>
      </c>
      <c r="D198" s="115"/>
      <c r="E198" s="101">
        <v>0</v>
      </c>
      <c r="F198" s="102">
        <f>(0.0296*0.0000000057)</f>
        <v>1.6872000000000001E-10</v>
      </c>
      <c r="G198" s="103">
        <f t="shared" si="14"/>
        <v>1.6872000000000001E-10</v>
      </c>
      <c r="H198" s="83" t="s">
        <v>1397</v>
      </c>
      <c r="I198" s="104" t="s">
        <v>1464</v>
      </c>
      <c r="J198" s="102">
        <f>F198*'2. Emissions Units &amp; Activities'!H28</f>
        <v>1.4779872E-6</v>
      </c>
      <c r="K198" s="105">
        <f t="shared" si="5"/>
        <v>1.4779872E-6</v>
      </c>
      <c r="L198" s="83">
        <f>F198*'2. Emissions Units &amp; Activities'!J28</f>
        <v>1.4779872E-6</v>
      </c>
      <c r="M198" s="102">
        <f>G198*'2. Emissions Units &amp; Activities'!K28</f>
        <v>4.0492800000000003E-9</v>
      </c>
      <c r="N198" s="105">
        <f t="shared" si="9"/>
        <v>4.0492800000000003E-9</v>
      </c>
      <c r="O198" s="83">
        <f>G198*'2. Emissions Units &amp; Activities'!M28</f>
        <v>4.0492800000000003E-9</v>
      </c>
    </row>
    <row r="199" spans="1:15" x14ac:dyDescent="0.35">
      <c r="A199" s="79" t="s">
        <v>1422</v>
      </c>
      <c r="B199" s="100" t="s">
        <v>583</v>
      </c>
      <c r="C199" s="81" t="s">
        <v>584</v>
      </c>
      <c r="D199" s="115"/>
      <c r="E199" s="101">
        <v>0</v>
      </c>
      <c r="F199" s="102">
        <f>(0.0296*0.0000002)</f>
        <v>5.9200000000000002E-9</v>
      </c>
      <c r="G199" s="103">
        <f t="shared" si="14"/>
        <v>5.9200000000000002E-9</v>
      </c>
      <c r="H199" s="83" t="s">
        <v>1397</v>
      </c>
      <c r="I199" s="104" t="s">
        <v>1464</v>
      </c>
      <c r="J199" s="102">
        <f>F199*'2. Emissions Units &amp; Activities'!H28</f>
        <v>5.18592E-5</v>
      </c>
      <c r="K199" s="105">
        <f t="shared" si="5"/>
        <v>5.18592E-5</v>
      </c>
      <c r="L199" s="83">
        <f>F199*'2. Emissions Units &amp; Activities'!J28</f>
        <v>5.18592E-5</v>
      </c>
      <c r="M199" s="102">
        <f>G199*'2. Emissions Units &amp; Activities'!K28</f>
        <v>1.4208000000000001E-7</v>
      </c>
      <c r="N199" s="105">
        <f t="shared" si="9"/>
        <v>1.4208000000000001E-7</v>
      </c>
      <c r="O199" s="83">
        <f>G199*'2. Emissions Units &amp; Activities'!M28</f>
        <v>1.4208000000000001E-7</v>
      </c>
    </row>
    <row r="200" spans="1:15" x14ac:dyDescent="0.35">
      <c r="A200" s="79" t="s">
        <v>1422</v>
      </c>
      <c r="B200" s="100" t="s">
        <v>945</v>
      </c>
      <c r="C200" s="81" t="s">
        <v>946</v>
      </c>
      <c r="D200" s="115"/>
      <c r="E200" s="101">
        <v>0</v>
      </c>
      <c r="F200" s="102">
        <f>(0.0296*0.000007)</f>
        <v>2.072E-7</v>
      </c>
      <c r="G200" s="103">
        <f t="shared" si="14"/>
        <v>2.072E-7</v>
      </c>
      <c r="H200" s="83" t="s">
        <v>1397</v>
      </c>
      <c r="I200" s="104" t="s">
        <v>1464</v>
      </c>
      <c r="J200" s="102">
        <f>F200*'2. Emissions Units &amp; Activities'!H28</f>
        <v>1.815072E-3</v>
      </c>
      <c r="K200" s="105">
        <f t="shared" si="5"/>
        <v>1.815072E-3</v>
      </c>
      <c r="L200" s="83">
        <f>F200*'2. Emissions Units &amp; Activities'!J28</f>
        <v>1.815072E-3</v>
      </c>
      <c r="M200" s="102">
        <f>G200*'2. Emissions Units &amp; Activities'!K28</f>
        <v>4.9728000000000001E-6</v>
      </c>
      <c r="N200" s="105">
        <f t="shared" si="9"/>
        <v>4.9728000000000001E-6</v>
      </c>
      <c r="O200" s="83">
        <f>G200*'2. Emissions Units &amp; Activities'!M28</f>
        <v>4.9728000000000001E-6</v>
      </c>
    </row>
    <row r="201" spans="1:15" x14ac:dyDescent="0.35">
      <c r="A201" s="79" t="s">
        <v>1422</v>
      </c>
      <c r="B201" s="100" t="s">
        <v>1076</v>
      </c>
      <c r="C201" s="81" t="s">
        <v>1077</v>
      </c>
      <c r="D201" s="115"/>
      <c r="E201" s="101">
        <v>0</v>
      </c>
      <c r="F201" s="102">
        <f>(0.0296*0.0000003)</f>
        <v>8.8800000000000008E-9</v>
      </c>
      <c r="G201" s="103">
        <f t="shared" si="14"/>
        <v>8.8800000000000008E-9</v>
      </c>
      <c r="H201" s="83" t="s">
        <v>1397</v>
      </c>
      <c r="I201" s="104" t="s">
        <v>1464</v>
      </c>
      <c r="J201" s="102">
        <f>F201*'2. Emissions Units &amp; Activities'!H28</f>
        <v>7.778880000000001E-5</v>
      </c>
      <c r="K201" s="105">
        <f t="shared" si="5"/>
        <v>7.778880000000001E-5</v>
      </c>
      <c r="L201" s="83">
        <f>F201*'2. Emissions Units &amp; Activities'!J28</f>
        <v>7.778880000000001E-5</v>
      </c>
      <c r="M201" s="102">
        <f>G201*'2. Emissions Units &amp; Activities'!K28</f>
        <v>2.1312000000000002E-7</v>
      </c>
      <c r="N201" s="105">
        <f t="shared" si="9"/>
        <v>2.1312000000000002E-7</v>
      </c>
      <c r="O201" s="83">
        <f>G201*'2. Emissions Units &amp; Activities'!M28</f>
        <v>2.1312000000000002E-7</v>
      </c>
    </row>
    <row r="202" spans="1:15" x14ac:dyDescent="0.35">
      <c r="A202" s="79"/>
      <c r="B202" s="100"/>
      <c r="C202" s="81" t="str">
        <f>IFERROR(IF(B202="No CAS","",INDEX('DEQ Pollutant List'!$C$7:$C$611,MATCH('3. Pollutant Emissions - EF'!B202,'DEQ Pollutant List'!$B$7:$B$611,0))),"")</f>
        <v/>
      </c>
      <c r="D202" s="115" t="str">
        <f>IFERROR(IF(OR($B202="",$B202="No CAS"),INDEX('DEQ Pollutant List'!$A$7:$A$611,MATCH($C202,'DEQ Pollutant List'!$C$7:$C$611,0)),INDEX('DEQ Pollutant List'!$A$7:$A$611,MATCH($B202,'DEQ Pollutant List'!$B$7:$B$611,0))),"")</f>
        <v/>
      </c>
      <c r="E202" s="101"/>
      <c r="F202" s="102"/>
      <c r="G202" s="103"/>
      <c r="H202" s="83"/>
      <c r="I202" s="104"/>
      <c r="J202" s="102"/>
      <c r="K202" s="105"/>
      <c r="L202" s="83"/>
      <c r="M202" s="102"/>
      <c r="N202" s="105"/>
      <c r="O202" s="83"/>
    </row>
    <row r="203" spans="1:15" x14ac:dyDescent="0.35">
      <c r="A203" s="79"/>
      <c r="B203" s="100"/>
      <c r="C203" s="81" t="str">
        <f>IFERROR(IF(B203="No CAS","",INDEX('DEQ Pollutant List'!$C$7:$C$611,MATCH('3. Pollutant Emissions - EF'!B203,'DEQ Pollutant List'!$B$7:$B$611,0))),"")</f>
        <v/>
      </c>
      <c r="D203" s="115" t="str">
        <f>IFERROR(IF(OR($B203="",$B203="No CAS"),INDEX('DEQ Pollutant List'!$A$7:$A$611,MATCH($C203,'DEQ Pollutant List'!$C$7:$C$611,0)),INDEX('DEQ Pollutant List'!$A$7:$A$611,MATCH($B203,'DEQ Pollutant List'!$B$7:$B$611,0))),"")</f>
        <v/>
      </c>
      <c r="E203" s="101"/>
      <c r="F203" s="102"/>
      <c r="G203" s="103"/>
      <c r="H203" s="83"/>
      <c r="I203" s="104"/>
      <c r="J203" s="102"/>
      <c r="K203" s="105"/>
      <c r="L203" s="83"/>
      <c r="M203" s="102"/>
      <c r="N203" s="105"/>
      <c r="O203" s="83"/>
    </row>
    <row r="204" spans="1:15" x14ac:dyDescent="0.35">
      <c r="A204" s="79"/>
      <c r="B204" s="100"/>
      <c r="C204" s="81"/>
      <c r="D204" s="115"/>
      <c r="E204" s="101"/>
      <c r="F204" s="102"/>
      <c r="G204" s="103"/>
      <c r="H204" s="83"/>
      <c r="I204" s="104"/>
      <c r="J204" s="102"/>
      <c r="K204" s="105"/>
      <c r="L204" s="83"/>
      <c r="M204" s="102"/>
      <c r="N204" s="105"/>
      <c r="O204" s="83"/>
    </row>
    <row r="205" spans="1:15" x14ac:dyDescent="0.35">
      <c r="A205" s="79"/>
      <c r="B205" s="100"/>
      <c r="C205" s="81"/>
      <c r="D205" s="115"/>
      <c r="E205" s="101"/>
      <c r="F205" s="102"/>
      <c r="G205" s="103"/>
      <c r="H205" s="83"/>
      <c r="I205" s="104"/>
      <c r="J205" s="102"/>
      <c r="K205" s="105"/>
      <c r="L205" s="83"/>
      <c r="M205" s="102"/>
      <c r="N205" s="105"/>
      <c r="O205" s="83"/>
    </row>
    <row r="206" spans="1:15" x14ac:dyDescent="0.35">
      <c r="A206" s="79"/>
      <c r="B206" s="100"/>
      <c r="C206" s="81"/>
      <c r="D206" s="115"/>
      <c r="E206" s="101"/>
      <c r="F206" s="102"/>
      <c r="G206" s="103"/>
      <c r="H206" s="83"/>
      <c r="I206" s="104"/>
      <c r="J206" s="102"/>
      <c r="K206" s="105"/>
      <c r="L206" s="83"/>
      <c r="M206" s="102"/>
      <c r="N206" s="105"/>
      <c r="O206" s="83"/>
    </row>
    <row r="207" spans="1:15" x14ac:dyDescent="0.35">
      <c r="A207" s="79"/>
      <c r="B207" s="100"/>
      <c r="C207" s="81"/>
      <c r="D207" s="115"/>
      <c r="E207" s="101"/>
      <c r="F207" s="102"/>
      <c r="G207" s="103"/>
      <c r="H207" s="83"/>
      <c r="I207" s="104"/>
      <c r="J207" s="102"/>
      <c r="K207" s="105"/>
      <c r="L207" s="83"/>
      <c r="M207" s="102"/>
      <c r="N207" s="105"/>
      <c r="O207" s="83"/>
    </row>
    <row r="208" spans="1:15" x14ac:dyDescent="0.35">
      <c r="A208" s="79"/>
      <c r="B208" s="100"/>
      <c r="C208" s="81"/>
      <c r="D208" s="115"/>
      <c r="E208" s="101"/>
      <c r="F208" s="102"/>
      <c r="G208" s="103"/>
      <c r="H208" s="83"/>
      <c r="I208" s="104"/>
      <c r="J208" s="102"/>
      <c r="K208" s="105"/>
      <c r="L208" s="83"/>
      <c r="M208" s="102"/>
      <c r="N208" s="105"/>
      <c r="O208" s="83"/>
    </row>
    <row r="209" spans="1:15" x14ac:dyDescent="0.35">
      <c r="A209" s="79"/>
      <c r="B209" s="100"/>
      <c r="C209" s="81"/>
      <c r="D209" s="115"/>
      <c r="E209" s="101"/>
      <c r="F209" s="102"/>
      <c r="G209" s="103"/>
      <c r="H209" s="83"/>
      <c r="I209" s="104"/>
      <c r="J209" s="102"/>
      <c r="K209" s="105"/>
      <c r="L209" s="83"/>
      <c r="M209" s="102"/>
      <c r="N209" s="105"/>
      <c r="O209" s="83"/>
    </row>
    <row r="210" spans="1:15" x14ac:dyDescent="0.35">
      <c r="A210" s="79"/>
      <c r="B210" s="100"/>
      <c r="C210" s="81"/>
      <c r="D210" s="115"/>
      <c r="E210" s="101"/>
      <c r="F210" s="102"/>
      <c r="G210" s="103"/>
      <c r="H210" s="83"/>
      <c r="I210" s="104"/>
      <c r="J210" s="102"/>
      <c r="K210" s="105"/>
      <c r="L210" s="83"/>
      <c r="M210" s="102"/>
      <c r="N210" s="105"/>
      <c r="O210" s="83"/>
    </row>
    <row r="211" spans="1:15" x14ac:dyDescent="0.35">
      <c r="A211" s="79"/>
      <c r="B211" s="100"/>
      <c r="C211" s="81"/>
      <c r="D211" s="115"/>
      <c r="E211" s="101"/>
      <c r="F211" s="102"/>
      <c r="G211" s="103"/>
      <c r="H211" s="83"/>
      <c r="I211" s="104"/>
      <c r="J211" s="102"/>
      <c r="K211" s="105"/>
      <c r="L211" s="83"/>
      <c r="M211" s="102"/>
      <c r="N211" s="105"/>
      <c r="O211" s="83"/>
    </row>
    <row r="212" spans="1:15" x14ac:dyDescent="0.35">
      <c r="A212" s="79"/>
      <c r="B212" s="100"/>
      <c r="C212" s="81"/>
      <c r="D212" s="115"/>
      <c r="E212" s="101"/>
      <c r="F212" s="102"/>
      <c r="G212" s="103"/>
      <c r="H212" s="83"/>
      <c r="I212" s="104"/>
      <c r="J212" s="102"/>
      <c r="K212" s="105"/>
      <c r="L212" s="83"/>
      <c r="M212" s="102"/>
      <c r="N212" s="105"/>
      <c r="O212" s="83"/>
    </row>
    <row r="213" spans="1:15" x14ac:dyDescent="0.35">
      <c r="A213" s="79"/>
      <c r="B213" s="100"/>
      <c r="C213" s="81"/>
      <c r="D213" s="115" t="str">
        <f>IFERROR(IF(OR($B213="",$B213="No CAS"),INDEX('DEQ Pollutant List'!$A$7:$A$611,MATCH($C213,'DEQ Pollutant List'!$C$7:$C$611,0)),INDEX('DEQ Pollutant List'!$A$7:$A$611,MATCH($B213,'DEQ Pollutant List'!$B$7:$B$611,0))),"")</f>
        <v/>
      </c>
      <c r="E213" s="101"/>
      <c r="F213" s="102"/>
      <c r="G213" s="103"/>
      <c r="H213" s="83"/>
      <c r="I213" s="104"/>
      <c r="J213" s="102"/>
      <c r="K213" s="105"/>
      <c r="L213" s="83"/>
      <c r="M213" s="102"/>
      <c r="N213" s="105"/>
      <c r="O213" s="83"/>
    </row>
    <row r="214" spans="1:15" x14ac:dyDescent="0.35">
      <c r="A214" s="79"/>
      <c r="B214" s="100"/>
      <c r="C214" s="81"/>
      <c r="D214" s="115" t="str">
        <f>IFERROR(IF(OR($B214="",$B214="No CAS"),INDEX('DEQ Pollutant List'!$A$7:$A$611,MATCH($C214,'DEQ Pollutant List'!$C$7:$C$611,0)),INDEX('DEQ Pollutant List'!$A$7:$A$611,MATCH($B214,'DEQ Pollutant List'!$B$7:$B$611,0))),"")</f>
        <v/>
      </c>
      <c r="E214" s="101"/>
      <c r="F214" s="102"/>
      <c r="G214" s="103"/>
      <c r="H214" s="83"/>
      <c r="I214" s="104"/>
      <c r="J214" s="102"/>
      <c r="K214" s="105"/>
      <c r="L214" s="83"/>
      <c r="M214" s="102"/>
      <c r="N214" s="105"/>
      <c r="O214" s="83"/>
    </row>
    <row r="215" spans="1:15" x14ac:dyDescent="0.35">
      <c r="A215" s="79"/>
      <c r="B215" s="100"/>
      <c r="C215" s="81"/>
      <c r="D215" s="115"/>
      <c r="E215" s="101"/>
      <c r="F215" s="102"/>
      <c r="G215" s="103"/>
      <c r="H215" s="83"/>
      <c r="I215" s="104"/>
      <c r="J215" s="102"/>
      <c r="K215" s="105"/>
      <c r="L215" s="83"/>
      <c r="M215" s="102"/>
      <c r="N215" s="105"/>
      <c r="O215" s="83"/>
    </row>
    <row r="216" spans="1:15" x14ac:dyDescent="0.35">
      <c r="A216" s="79"/>
      <c r="B216" s="100"/>
      <c r="C216" s="81"/>
      <c r="D216" s="115"/>
      <c r="E216" s="101"/>
      <c r="F216" s="102"/>
      <c r="G216" s="103"/>
      <c r="H216" s="83"/>
      <c r="I216" s="104"/>
      <c r="J216" s="102"/>
      <c r="K216" s="105"/>
      <c r="L216" s="83"/>
      <c r="M216" s="102"/>
      <c r="N216" s="105"/>
      <c r="O216" s="83"/>
    </row>
    <row r="217" spans="1:15" x14ac:dyDescent="0.35">
      <c r="A217" s="79"/>
      <c r="B217" s="100"/>
      <c r="C217" s="81"/>
      <c r="D217" s="115"/>
      <c r="E217" s="101"/>
      <c r="F217" s="102"/>
      <c r="G217" s="103"/>
      <c r="H217" s="83"/>
      <c r="I217" s="104"/>
      <c r="J217" s="102"/>
      <c r="K217" s="105"/>
      <c r="L217" s="83"/>
      <c r="M217" s="102"/>
      <c r="N217" s="105"/>
      <c r="O217" s="83"/>
    </row>
    <row r="218" spans="1:15" x14ac:dyDescent="0.35">
      <c r="A218" s="79"/>
      <c r="B218" s="100"/>
      <c r="C218" s="81"/>
      <c r="D218" s="115"/>
      <c r="E218" s="101"/>
      <c r="F218" s="102"/>
      <c r="G218" s="103"/>
      <c r="H218" s="83"/>
      <c r="I218" s="104"/>
      <c r="J218" s="102"/>
      <c r="K218" s="105"/>
      <c r="L218" s="83"/>
      <c r="M218" s="102"/>
      <c r="N218" s="105"/>
      <c r="O218" s="83"/>
    </row>
    <row r="219" spans="1:15" x14ac:dyDescent="0.35">
      <c r="A219" s="79"/>
      <c r="B219" s="100"/>
      <c r="C219" s="81"/>
      <c r="D219" s="115"/>
      <c r="E219" s="101"/>
      <c r="F219" s="102"/>
      <c r="G219" s="103"/>
      <c r="H219" s="83"/>
      <c r="I219" s="104"/>
      <c r="J219" s="102"/>
      <c r="K219" s="105"/>
      <c r="L219" s="83"/>
      <c r="M219" s="102"/>
      <c r="N219" s="105"/>
      <c r="O219" s="83"/>
    </row>
    <row r="220" spans="1:15" x14ac:dyDescent="0.35">
      <c r="A220" s="79"/>
      <c r="B220" s="100"/>
      <c r="C220" s="81"/>
      <c r="D220" s="115"/>
      <c r="E220" s="101"/>
      <c r="F220" s="102"/>
      <c r="G220" s="103"/>
      <c r="H220" s="83"/>
      <c r="I220" s="104"/>
      <c r="J220" s="102"/>
      <c r="K220" s="105"/>
      <c r="L220" s="83"/>
      <c r="M220" s="102"/>
      <c r="N220" s="105"/>
      <c r="O220" s="83"/>
    </row>
    <row r="221" spans="1:15" x14ac:dyDescent="0.35">
      <c r="A221" s="79"/>
      <c r="B221" s="100"/>
      <c r="C221" s="81"/>
      <c r="D221" s="115"/>
      <c r="E221" s="101"/>
      <c r="F221" s="102"/>
      <c r="G221" s="103"/>
      <c r="H221" s="83"/>
      <c r="I221" s="104"/>
      <c r="J221" s="102"/>
      <c r="K221" s="105"/>
      <c r="L221" s="83"/>
      <c r="M221" s="102"/>
      <c r="N221" s="105"/>
      <c r="O221" s="83"/>
    </row>
    <row r="222" spans="1:15" x14ac:dyDescent="0.35">
      <c r="A222" s="79"/>
      <c r="B222" s="100"/>
      <c r="C222" s="81"/>
      <c r="D222" s="115"/>
      <c r="E222" s="101"/>
      <c r="F222" s="102"/>
      <c r="G222" s="103"/>
      <c r="H222" s="83"/>
      <c r="I222" s="104"/>
      <c r="J222" s="102"/>
      <c r="K222" s="105"/>
      <c r="L222" s="83"/>
      <c r="M222" s="102"/>
      <c r="N222" s="105"/>
      <c r="O222" s="83"/>
    </row>
    <row r="223" spans="1:15" x14ac:dyDescent="0.35">
      <c r="A223" s="79"/>
      <c r="B223" s="100"/>
      <c r="C223" s="81"/>
      <c r="D223" s="115"/>
      <c r="E223" s="101"/>
      <c r="F223" s="102"/>
      <c r="G223" s="103"/>
      <c r="H223" s="83"/>
      <c r="I223" s="104"/>
      <c r="J223" s="102"/>
      <c r="K223" s="105"/>
      <c r="L223" s="83"/>
      <c r="M223" s="102"/>
      <c r="N223" s="105"/>
      <c r="O223" s="83"/>
    </row>
    <row r="224" spans="1:15" x14ac:dyDescent="0.35">
      <c r="A224" s="79" t="s">
        <v>1423</v>
      </c>
      <c r="B224" s="100" t="s">
        <v>949</v>
      </c>
      <c r="C224" s="81" t="str">
        <f>IFERROR(IF(B224="No CAS","",INDEX('DEQ Pollutant List'!$C$7:$C$611,MATCH('3. Pollutant Emissions - EF'!B224,'DEQ Pollutant List'!$B$7:$B$611,0))),"")</f>
        <v>Silica, crystalline (respirable)</v>
      </c>
      <c r="D224" s="115">
        <f>IFERROR(IF(OR($B224="",$B224="No CAS"),INDEX('DEQ Pollutant List'!$A$7:$A$611,MATCH($C224,'DEQ Pollutant List'!$C$7:$C$611,0)),INDEX('DEQ Pollutant List'!$A$7:$A$611,MATCH($B224,'DEQ Pollutant List'!$B$7:$B$611,0))),"")</f>
        <v>579</v>
      </c>
      <c r="E224" s="101">
        <v>0</v>
      </c>
      <c r="F224" s="102">
        <f>0.0539*3.5%</f>
        <v>1.8865000000000004E-3</v>
      </c>
      <c r="G224" s="103">
        <f t="shared" si="10"/>
        <v>1.8865000000000004E-3</v>
      </c>
      <c r="H224" s="83" t="s">
        <v>1397</v>
      </c>
      <c r="I224" s="104" t="s">
        <v>1417</v>
      </c>
      <c r="J224" s="102">
        <f>F224*'2. Emissions Units &amp; Activities'!H31</f>
        <v>16.525740000000003</v>
      </c>
      <c r="K224" s="105">
        <f t="shared" si="5"/>
        <v>16.525740000000003</v>
      </c>
      <c r="L224" s="83">
        <f>F224*'2. Emissions Units &amp; Activities'!J31</f>
        <v>16.525740000000003</v>
      </c>
      <c r="M224" s="102">
        <f>G224*'2. Emissions Units &amp; Activities'!K31</f>
        <v>4.5276000000000011E-2</v>
      </c>
      <c r="N224" s="105">
        <f t="shared" si="9"/>
        <v>4.5276000000000011E-2</v>
      </c>
      <c r="O224" s="83">
        <f>G224*'2. Emissions Units &amp; Activities'!M31</f>
        <v>4.5276000000000011E-2</v>
      </c>
    </row>
    <row r="225" spans="1:15" x14ac:dyDescent="0.35">
      <c r="A225" s="79" t="s">
        <v>1423</v>
      </c>
      <c r="B225" s="100" t="s">
        <v>40</v>
      </c>
      <c r="C225" s="81" t="str">
        <f>IFERROR(IF(B225="No CAS","",INDEX('DEQ Pollutant List'!$C$7:$C$611,MATCH('3. Pollutant Emissions - EF'!B225,'DEQ Pollutant List'!$B$7:$B$611,0))),"")</f>
        <v>Aluminum and compounds</v>
      </c>
      <c r="D225" s="115">
        <f>IFERROR(IF(OR($B225="",$B225="No CAS"),INDEX('DEQ Pollutant List'!$A$7:$A$611,MATCH($C225,'DEQ Pollutant List'!$C$7:$C$611,0)),INDEX('DEQ Pollutant List'!$A$7:$A$611,MATCH($B225,'DEQ Pollutant List'!$B$7:$B$611,0))),"")</f>
        <v>13</v>
      </c>
      <c r="E225" s="101">
        <v>0</v>
      </c>
      <c r="F225" s="102">
        <f>(0.0539*6.5%)*0.265</f>
        <v>9.2842750000000018E-4</v>
      </c>
      <c r="G225" s="103">
        <f t="shared" si="10"/>
        <v>9.2842750000000018E-4</v>
      </c>
      <c r="H225" s="83" t="s">
        <v>1397</v>
      </c>
      <c r="I225" s="104" t="s">
        <v>1418</v>
      </c>
      <c r="J225" s="102">
        <f>F225*'2. Emissions Units &amp; Activities'!H31</f>
        <v>8.1330249000000023</v>
      </c>
      <c r="K225" s="105">
        <f t="shared" ref="K225:K288" si="15">J225</f>
        <v>8.1330249000000023</v>
      </c>
      <c r="L225" s="83">
        <f>F225*'2. Emissions Units &amp; Activities'!J31</f>
        <v>8.1330249000000023</v>
      </c>
      <c r="M225" s="102">
        <f>G225*'2. Emissions Units &amp; Activities'!K31</f>
        <v>2.2282260000000005E-2</v>
      </c>
      <c r="N225" s="105">
        <f t="shared" si="9"/>
        <v>2.2282260000000005E-2</v>
      </c>
      <c r="O225" s="83">
        <f>G225*'2. Emissions Units &amp; Activities'!M31</f>
        <v>2.2282260000000005E-2</v>
      </c>
    </row>
    <row r="226" spans="1:15" x14ac:dyDescent="0.35">
      <c r="A226" s="79" t="s">
        <v>1423</v>
      </c>
      <c r="B226" s="100" t="s">
        <v>81</v>
      </c>
      <c r="C226" s="81" t="s">
        <v>82</v>
      </c>
      <c r="D226" s="115"/>
      <c r="E226" s="101">
        <v>0</v>
      </c>
      <c r="F226" s="102">
        <f>(0.0539*0.0000316)</f>
        <v>1.7032400000000003E-6</v>
      </c>
      <c r="G226" s="103">
        <f t="shared" si="10"/>
        <v>1.7032400000000003E-6</v>
      </c>
      <c r="H226" s="83" t="s">
        <v>1397</v>
      </c>
      <c r="I226" s="104" t="s">
        <v>1464</v>
      </c>
      <c r="J226" s="102">
        <f>F226*'2. Emissions Units &amp; Activities'!H31</f>
        <v>1.4920382400000003E-2</v>
      </c>
      <c r="K226" s="105">
        <f t="shared" si="15"/>
        <v>1.4920382400000003E-2</v>
      </c>
      <c r="L226" s="83">
        <f>F226*'2. Emissions Units &amp; Activities'!J31</f>
        <v>1.4920382400000003E-2</v>
      </c>
      <c r="M226" s="102">
        <f>G226*'2. Emissions Units &amp; Activities'!K31</f>
        <v>4.0877760000000008E-5</v>
      </c>
      <c r="N226" s="105">
        <f t="shared" si="9"/>
        <v>4.0877760000000008E-5</v>
      </c>
      <c r="O226" s="83">
        <f>G226*'2. Emissions Units &amp; Activities'!M31</f>
        <v>4.0877760000000008E-5</v>
      </c>
    </row>
    <row r="227" spans="1:15" x14ac:dyDescent="0.35">
      <c r="A227" s="79" t="s">
        <v>1423</v>
      </c>
      <c r="B227" s="100" t="s">
        <v>96</v>
      </c>
      <c r="C227" s="81" t="s">
        <v>97</v>
      </c>
      <c r="D227" s="115"/>
      <c r="E227" s="101">
        <v>0</v>
      </c>
      <c r="F227" s="102">
        <f>(0.0539*0.0000271)</f>
        <v>1.4606900000000002E-6</v>
      </c>
      <c r="G227" s="103">
        <f t="shared" si="10"/>
        <v>1.4606900000000002E-6</v>
      </c>
      <c r="H227" s="83" t="s">
        <v>1397</v>
      </c>
      <c r="I227" s="104" t="s">
        <v>1464</v>
      </c>
      <c r="J227" s="102">
        <f>F227*'2. Emissions Units &amp; Activities'!H31</f>
        <v>1.2795644400000002E-2</v>
      </c>
      <c r="K227" s="105">
        <f t="shared" si="15"/>
        <v>1.2795644400000002E-2</v>
      </c>
      <c r="L227" s="83">
        <f>F227*'2. Emissions Units &amp; Activities'!J31</f>
        <v>1.2795644400000002E-2</v>
      </c>
      <c r="M227" s="102">
        <f>G227*'2. Emissions Units &amp; Activities'!K31</f>
        <v>3.5056560000000003E-5</v>
      </c>
      <c r="N227" s="105">
        <f t="shared" si="9"/>
        <v>3.5056560000000003E-5</v>
      </c>
      <c r="O227" s="83">
        <f>G227*'2. Emissions Units &amp; Activities'!M31</f>
        <v>3.5056560000000003E-5</v>
      </c>
    </row>
    <row r="228" spans="1:15" x14ac:dyDescent="0.35">
      <c r="A228" s="79" t="s">
        <v>1423</v>
      </c>
      <c r="B228" s="100" t="s">
        <v>154</v>
      </c>
      <c r="C228" s="81" t="s">
        <v>155</v>
      </c>
      <c r="D228" s="115"/>
      <c r="E228" s="101">
        <v>0</v>
      </c>
      <c r="F228" s="102">
        <f>(0.0539*0.00000007)</f>
        <v>3.7730000000000001E-9</v>
      </c>
      <c r="G228" s="103">
        <f t="shared" si="10"/>
        <v>3.7730000000000001E-9</v>
      </c>
      <c r="H228" s="83" t="s">
        <v>1397</v>
      </c>
      <c r="I228" s="104" t="s">
        <v>1464</v>
      </c>
      <c r="J228" s="102">
        <f>F228*'2. Emissions Units &amp; Activities'!H31</f>
        <v>3.3051479999999999E-5</v>
      </c>
      <c r="K228" s="105">
        <f t="shared" si="15"/>
        <v>3.3051479999999999E-5</v>
      </c>
      <c r="L228" s="83">
        <f>F228*'2. Emissions Units &amp; Activities'!J31</f>
        <v>3.3051479999999999E-5</v>
      </c>
      <c r="M228" s="102">
        <f>G228*'2. Emissions Units &amp; Activities'!K31</f>
        <v>9.0552000000000002E-8</v>
      </c>
      <c r="N228" s="105">
        <f t="shared" si="9"/>
        <v>9.0552000000000002E-8</v>
      </c>
      <c r="O228" s="83">
        <f>G228*'2. Emissions Units &amp; Activities'!M31</f>
        <v>9.0552000000000002E-8</v>
      </c>
    </row>
    <row r="229" spans="1:15" x14ac:dyDescent="0.35">
      <c r="A229" s="79" t="s">
        <v>1423</v>
      </c>
      <c r="B229" s="100" t="s">
        <v>512</v>
      </c>
      <c r="C229" s="81" t="s">
        <v>513</v>
      </c>
      <c r="D229" s="115"/>
      <c r="E229" s="101">
        <v>0</v>
      </c>
      <c r="F229" s="102">
        <f>(0.0539*0.000001)</f>
        <v>5.39E-8</v>
      </c>
      <c r="G229" s="103">
        <f t="shared" si="10"/>
        <v>5.39E-8</v>
      </c>
      <c r="H229" s="83" t="s">
        <v>1397</v>
      </c>
      <c r="I229" s="104" t="s">
        <v>1464</v>
      </c>
      <c r="J229" s="102">
        <f>F229*'2. Emissions Units &amp; Activities'!H31</f>
        <v>4.7216400000000001E-4</v>
      </c>
      <c r="K229" s="105">
        <f t="shared" si="15"/>
        <v>4.7216400000000001E-4</v>
      </c>
      <c r="L229" s="83">
        <f>F229*'2. Emissions Units &amp; Activities'!J31</f>
        <v>4.7216400000000001E-4</v>
      </c>
      <c r="M229" s="102">
        <f>G229*'2. Emissions Units &amp; Activities'!K31</f>
        <v>1.2936E-6</v>
      </c>
      <c r="N229" s="105">
        <f t="shared" si="9"/>
        <v>1.2936E-6</v>
      </c>
      <c r="O229" s="83">
        <f>G229*'2. Emissions Units &amp; Activities'!M31</f>
        <v>1.2936E-6</v>
      </c>
    </row>
    <row r="230" spans="1:15" x14ac:dyDescent="0.35">
      <c r="A230" s="79" t="s">
        <v>1423</v>
      </c>
      <c r="B230" s="100" t="s">
        <v>518</v>
      </c>
      <c r="C230" s="81" t="s">
        <v>519</v>
      </c>
      <c r="D230" s="115"/>
      <c r="E230" s="101">
        <v>0</v>
      </c>
      <c r="F230" s="102">
        <f>(0.0539*0.0000851)</f>
        <v>4.5868900000000002E-6</v>
      </c>
      <c r="G230" s="103">
        <f t="shared" si="10"/>
        <v>4.5868900000000002E-6</v>
      </c>
      <c r="H230" s="83" t="s">
        <v>1397</v>
      </c>
      <c r="I230" s="104" t="s">
        <v>1464</v>
      </c>
      <c r="J230" s="102">
        <f>F230*'2. Emissions Units &amp; Activities'!H31</f>
        <v>4.0181156400000001E-2</v>
      </c>
      <c r="K230" s="105">
        <f t="shared" si="15"/>
        <v>4.0181156400000001E-2</v>
      </c>
      <c r="L230" s="83">
        <f>F230*'2. Emissions Units &amp; Activities'!J31</f>
        <v>4.0181156400000001E-2</v>
      </c>
      <c r="M230" s="102">
        <f>G230*'2. Emissions Units &amp; Activities'!K31</f>
        <v>1.1008536E-4</v>
      </c>
      <c r="N230" s="105">
        <f t="shared" si="9"/>
        <v>1.1008536E-4</v>
      </c>
      <c r="O230" s="83">
        <f>G230*'2. Emissions Units &amp; Activities'!M31</f>
        <v>1.1008536E-4</v>
      </c>
    </row>
    <row r="231" spans="1:15" x14ac:dyDescent="0.35">
      <c r="A231" s="79" t="s">
        <v>1423</v>
      </c>
      <c r="B231" s="100" t="s">
        <v>524</v>
      </c>
      <c r="C231" s="81" t="s">
        <v>525</v>
      </c>
      <c r="D231" s="115"/>
      <c r="E231" s="101">
        <v>0</v>
      </c>
      <c r="F231" s="102">
        <f>(0.0539*0.0000000057)</f>
        <v>3.0722999999999998E-10</v>
      </c>
      <c r="G231" s="103">
        <f t="shared" si="10"/>
        <v>3.0722999999999998E-10</v>
      </c>
      <c r="H231" s="83" t="s">
        <v>1397</v>
      </c>
      <c r="I231" s="104" t="s">
        <v>1464</v>
      </c>
      <c r="J231" s="102">
        <f>F231*'2. Emissions Units &amp; Activities'!H31</f>
        <v>2.6913348E-6</v>
      </c>
      <c r="K231" s="105">
        <f t="shared" si="15"/>
        <v>2.6913348E-6</v>
      </c>
      <c r="L231" s="83">
        <f>F231*'2. Emissions Units &amp; Activities'!J31</f>
        <v>2.6913348E-6</v>
      </c>
      <c r="M231" s="102">
        <f>G231*'2. Emissions Units &amp; Activities'!K31</f>
        <v>7.3735199999999996E-9</v>
      </c>
      <c r="N231" s="105">
        <f t="shared" si="9"/>
        <v>7.3735199999999996E-9</v>
      </c>
      <c r="O231" s="83">
        <f>G231*'2. Emissions Units &amp; Activities'!M31</f>
        <v>7.3735199999999996E-9</v>
      </c>
    </row>
    <row r="232" spans="1:15" x14ac:dyDescent="0.35">
      <c r="A232" s="79" t="s">
        <v>1423</v>
      </c>
      <c r="B232" s="100" t="s">
        <v>583</v>
      </c>
      <c r="C232" s="81" t="s">
        <v>584</v>
      </c>
      <c r="D232" s="115"/>
      <c r="E232" s="101">
        <v>0</v>
      </c>
      <c r="F232" s="102">
        <f>(0.0539*0.0000002)</f>
        <v>1.078E-8</v>
      </c>
      <c r="G232" s="103">
        <f t="shared" si="10"/>
        <v>1.078E-8</v>
      </c>
      <c r="H232" s="83" t="s">
        <v>1397</v>
      </c>
      <c r="I232" s="104" t="s">
        <v>1464</v>
      </c>
      <c r="J232" s="102">
        <f>F232*'2. Emissions Units &amp; Activities'!H31</f>
        <v>9.4432799999999995E-5</v>
      </c>
      <c r="K232" s="105">
        <f t="shared" si="15"/>
        <v>9.4432799999999995E-5</v>
      </c>
      <c r="L232" s="83">
        <f>F232*'2. Emissions Units &amp; Activities'!J31</f>
        <v>9.4432799999999995E-5</v>
      </c>
      <c r="M232" s="102">
        <f>G232*'2. Emissions Units &amp; Activities'!K31</f>
        <v>2.5871999999999998E-7</v>
      </c>
      <c r="N232" s="105">
        <f t="shared" si="9"/>
        <v>2.5871999999999998E-7</v>
      </c>
      <c r="O232" s="83">
        <f>G232*'2. Emissions Units &amp; Activities'!M31</f>
        <v>2.5871999999999998E-7</v>
      </c>
    </row>
    <row r="233" spans="1:15" x14ac:dyDescent="0.35">
      <c r="A233" s="79" t="s">
        <v>1423</v>
      </c>
      <c r="B233" s="100" t="s">
        <v>945</v>
      </c>
      <c r="C233" s="81" t="s">
        <v>946</v>
      </c>
      <c r="D233" s="115"/>
      <c r="E233" s="101">
        <v>0</v>
      </c>
      <c r="F233" s="102">
        <f>(0.0539*0.000007)</f>
        <v>3.7730000000000002E-7</v>
      </c>
      <c r="G233" s="103">
        <f t="shared" si="10"/>
        <v>3.7730000000000002E-7</v>
      </c>
      <c r="H233" s="83" t="s">
        <v>1397</v>
      </c>
      <c r="I233" s="104" t="s">
        <v>1464</v>
      </c>
      <c r="J233" s="102">
        <f>F233*'2. Emissions Units &amp; Activities'!H31</f>
        <v>3.3051480000000004E-3</v>
      </c>
      <c r="K233" s="105">
        <f t="shared" si="15"/>
        <v>3.3051480000000004E-3</v>
      </c>
      <c r="L233" s="83">
        <f>F233*'2. Emissions Units &amp; Activities'!J31</f>
        <v>3.3051480000000004E-3</v>
      </c>
      <c r="M233" s="102">
        <f>G233*'2. Emissions Units &amp; Activities'!K31</f>
        <v>9.055200000000001E-6</v>
      </c>
      <c r="N233" s="105">
        <f t="shared" si="9"/>
        <v>9.055200000000001E-6</v>
      </c>
      <c r="O233" s="83">
        <f>G233*'2. Emissions Units &amp; Activities'!M31</f>
        <v>9.055200000000001E-6</v>
      </c>
    </row>
    <row r="234" spans="1:15" x14ac:dyDescent="0.35">
      <c r="A234" s="79" t="s">
        <v>1423</v>
      </c>
      <c r="B234" s="100" t="s">
        <v>1076</v>
      </c>
      <c r="C234" s="81" t="s">
        <v>1077</v>
      </c>
      <c r="D234" s="115"/>
      <c r="E234" s="101">
        <v>0</v>
      </c>
      <c r="F234" s="102">
        <f>(0.0539*0.0000003)</f>
        <v>1.6170000000000002E-8</v>
      </c>
      <c r="G234" s="103">
        <f t="shared" si="10"/>
        <v>1.6170000000000002E-8</v>
      </c>
      <c r="H234" s="83" t="s">
        <v>1397</v>
      </c>
      <c r="I234" s="104" t="s">
        <v>1464</v>
      </c>
      <c r="J234" s="102">
        <f>F234*'2. Emissions Units &amp; Activities'!H31</f>
        <v>1.4164920000000003E-4</v>
      </c>
      <c r="K234" s="105">
        <f t="shared" si="15"/>
        <v>1.4164920000000003E-4</v>
      </c>
      <c r="L234" s="83">
        <f>F234*'2. Emissions Units &amp; Activities'!J31</f>
        <v>1.4164920000000003E-4</v>
      </c>
      <c r="M234" s="102">
        <f>G234*'2. Emissions Units &amp; Activities'!K31</f>
        <v>3.8808000000000002E-7</v>
      </c>
      <c r="N234" s="105">
        <f t="shared" si="9"/>
        <v>3.8808000000000002E-7</v>
      </c>
      <c r="O234" s="83">
        <f>G234*'2. Emissions Units &amp; Activities'!M31</f>
        <v>3.8808000000000002E-7</v>
      </c>
    </row>
    <row r="235" spans="1:15" x14ac:dyDescent="0.35">
      <c r="A235" s="79" t="s">
        <v>1434</v>
      </c>
      <c r="B235" s="100" t="s">
        <v>949</v>
      </c>
      <c r="C235" s="81" t="str">
        <f>IFERROR(IF(B235="No CAS","",INDEX('DEQ Pollutant List'!$C$7:$C$611,MATCH('3. Pollutant Emissions - EF'!B235,'DEQ Pollutant List'!$B$7:$B$611,0))),"")</f>
        <v>Silica, crystalline (respirable)</v>
      </c>
      <c r="D235" s="115">
        <f>IFERROR(IF(OR($B235="",$B235="No CAS"),INDEX('DEQ Pollutant List'!$A$7:$A$611,MATCH($C235,'DEQ Pollutant List'!$C$7:$C$611,0)),INDEX('DEQ Pollutant List'!$A$7:$A$611,MATCH($B235,'DEQ Pollutant List'!$B$7:$B$611,0))),"")</f>
        <v>579</v>
      </c>
      <c r="E235" s="101">
        <v>0</v>
      </c>
      <c r="F235" s="102">
        <f>0.0206*3.5%</f>
        <v>7.2100000000000007E-4</v>
      </c>
      <c r="G235" s="103">
        <f t="shared" si="10"/>
        <v>7.2100000000000007E-4</v>
      </c>
      <c r="H235" s="83" t="s">
        <v>1397</v>
      </c>
      <c r="I235" s="104" t="s">
        <v>1417</v>
      </c>
      <c r="J235" s="102">
        <f>F235*'2. Emissions Units &amp; Activities'!H32</f>
        <v>6.3159600000000005</v>
      </c>
      <c r="K235" s="105">
        <f t="shared" si="15"/>
        <v>6.3159600000000005</v>
      </c>
      <c r="L235" s="83">
        <f>F235*'2. Emissions Units &amp; Activities'!J32</f>
        <v>6.3159600000000005</v>
      </c>
      <c r="M235" s="102">
        <f>G235*'2. Emissions Units &amp; Activities'!K32</f>
        <v>1.7304E-2</v>
      </c>
      <c r="N235" s="105">
        <f t="shared" si="9"/>
        <v>1.7304E-2</v>
      </c>
      <c r="O235" s="83">
        <f>G235*'2. Emissions Units &amp; Activities'!M32</f>
        <v>1.7304E-2</v>
      </c>
    </row>
    <row r="236" spans="1:15" x14ac:dyDescent="0.35">
      <c r="A236" s="79" t="s">
        <v>1434</v>
      </c>
      <c r="B236" s="100" t="s">
        <v>40</v>
      </c>
      <c r="C236" s="81" t="str">
        <f>IFERROR(IF(B236="No CAS","",INDEX('DEQ Pollutant List'!$C$7:$C$611,MATCH('3. Pollutant Emissions - EF'!B236,'DEQ Pollutant List'!$B$7:$B$611,0))),"")</f>
        <v>Aluminum and compounds</v>
      </c>
      <c r="D236" s="115">
        <f>IFERROR(IF(OR($B236="",$B236="No CAS"),INDEX('DEQ Pollutant List'!$A$7:$A$611,MATCH($C236,'DEQ Pollutant List'!$C$7:$C$611,0)),INDEX('DEQ Pollutant List'!$A$7:$A$611,MATCH($B236,'DEQ Pollutant List'!$B$7:$B$611,0))),"")</f>
        <v>13</v>
      </c>
      <c r="E236" s="101">
        <v>0</v>
      </c>
      <c r="F236" s="102">
        <f>(0.0206*6.5%)*0.265</f>
        <v>3.5483500000000007E-4</v>
      </c>
      <c r="G236" s="103">
        <f t="shared" si="10"/>
        <v>3.5483500000000007E-4</v>
      </c>
      <c r="H236" s="83" t="s">
        <v>1397</v>
      </c>
      <c r="I236" s="104" t="s">
        <v>1418</v>
      </c>
      <c r="J236" s="102">
        <f>F236*'2. Emissions Units &amp; Activities'!H32</f>
        <v>3.1083546000000006</v>
      </c>
      <c r="K236" s="105">
        <f t="shared" si="15"/>
        <v>3.1083546000000006</v>
      </c>
      <c r="L236" s="83">
        <f>F236*'2. Emissions Units &amp; Activities'!J32</f>
        <v>3.1083546000000006</v>
      </c>
      <c r="M236" s="102">
        <f>G236*'2. Emissions Units &amp; Activities'!K32</f>
        <v>8.5160400000000025E-3</v>
      </c>
      <c r="N236" s="105">
        <f t="shared" si="9"/>
        <v>8.5160400000000025E-3</v>
      </c>
      <c r="O236" s="83">
        <f>G236*'2. Emissions Units &amp; Activities'!M32</f>
        <v>8.5160400000000025E-3</v>
      </c>
    </row>
    <row r="237" spans="1:15" x14ac:dyDescent="0.35">
      <c r="A237" s="79" t="s">
        <v>1434</v>
      </c>
      <c r="B237" s="100" t="s">
        <v>81</v>
      </c>
      <c r="C237" s="81" t="s">
        <v>82</v>
      </c>
      <c r="D237" s="115"/>
      <c r="E237" s="101">
        <v>0</v>
      </c>
      <c r="F237" s="102">
        <f>(0.0206*0.0000316)</f>
        <v>6.5096000000000005E-7</v>
      </c>
      <c r="G237" s="103">
        <f t="shared" ref="G237:G245" si="16">F237</f>
        <v>6.5096000000000005E-7</v>
      </c>
      <c r="H237" s="83" t="s">
        <v>1397</v>
      </c>
      <c r="I237" s="104" t="s">
        <v>1464</v>
      </c>
      <c r="J237" s="102">
        <f>F237*'2. Emissions Units &amp; Activities'!H32</f>
        <v>5.7024096000000005E-3</v>
      </c>
      <c r="K237" s="105">
        <f t="shared" si="15"/>
        <v>5.7024096000000005E-3</v>
      </c>
      <c r="L237" s="83">
        <f>F237*'2. Emissions Units &amp; Activities'!J32</f>
        <v>5.7024096000000005E-3</v>
      </c>
      <c r="M237" s="102">
        <f>G237*'2. Emissions Units &amp; Activities'!K32</f>
        <v>1.5623040000000002E-5</v>
      </c>
      <c r="N237" s="105">
        <f t="shared" si="9"/>
        <v>1.5623040000000002E-5</v>
      </c>
      <c r="O237" s="83">
        <f>G237*'2. Emissions Units &amp; Activities'!M32</f>
        <v>1.5623040000000002E-5</v>
      </c>
    </row>
    <row r="238" spans="1:15" x14ac:dyDescent="0.35">
      <c r="A238" s="79" t="s">
        <v>1434</v>
      </c>
      <c r="B238" s="100" t="s">
        <v>96</v>
      </c>
      <c r="C238" s="81" t="s">
        <v>97</v>
      </c>
      <c r="D238" s="115"/>
      <c r="E238" s="101">
        <v>0</v>
      </c>
      <c r="F238" s="102">
        <f>(0.0206*0.0000271)</f>
        <v>5.5826000000000008E-7</v>
      </c>
      <c r="G238" s="103">
        <f t="shared" si="16"/>
        <v>5.5826000000000008E-7</v>
      </c>
      <c r="H238" s="83" t="s">
        <v>1397</v>
      </c>
      <c r="I238" s="104" t="s">
        <v>1464</v>
      </c>
      <c r="J238" s="102">
        <f>F238*'2. Emissions Units &amp; Activities'!H32</f>
        <v>4.8903576000000008E-3</v>
      </c>
      <c r="K238" s="105">
        <f t="shared" si="15"/>
        <v>4.8903576000000008E-3</v>
      </c>
      <c r="L238" s="83">
        <f>F238*'2. Emissions Units &amp; Activities'!J32</f>
        <v>4.8903576000000008E-3</v>
      </c>
      <c r="M238" s="102">
        <f>G238*'2. Emissions Units &amp; Activities'!K32</f>
        <v>1.3398240000000003E-5</v>
      </c>
      <c r="N238" s="105">
        <f t="shared" si="9"/>
        <v>1.3398240000000003E-5</v>
      </c>
      <c r="O238" s="83">
        <f>G238*'2. Emissions Units &amp; Activities'!M32</f>
        <v>1.3398240000000003E-5</v>
      </c>
    </row>
    <row r="239" spans="1:15" x14ac:dyDescent="0.35">
      <c r="A239" s="79" t="s">
        <v>1434</v>
      </c>
      <c r="B239" s="100" t="s">
        <v>154</v>
      </c>
      <c r="C239" s="81" t="s">
        <v>155</v>
      </c>
      <c r="D239" s="115"/>
      <c r="E239" s="101">
        <v>0</v>
      </c>
      <c r="F239" s="102">
        <f>(0.0206*0.00000007)</f>
        <v>1.4420000000000002E-9</v>
      </c>
      <c r="G239" s="103">
        <f t="shared" si="16"/>
        <v>1.4420000000000002E-9</v>
      </c>
      <c r="H239" s="83" t="s">
        <v>1397</v>
      </c>
      <c r="I239" s="104" t="s">
        <v>1464</v>
      </c>
      <c r="J239" s="102">
        <f>F239*'2. Emissions Units &amp; Activities'!H32</f>
        <v>1.2631920000000002E-5</v>
      </c>
      <c r="K239" s="105">
        <f t="shared" si="15"/>
        <v>1.2631920000000002E-5</v>
      </c>
      <c r="L239" s="83">
        <f>F239*'2. Emissions Units &amp; Activities'!J32</f>
        <v>1.2631920000000002E-5</v>
      </c>
      <c r="M239" s="102">
        <f>G239*'2. Emissions Units &amp; Activities'!K32</f>
        <v>3.4608000000000001E-8</v>
      </c>
      <c r="N239" s="105">
        <f t="shared" si="9"/>
        <v>3.4608000000000001E-8</v>
      </c>
      <c r="O239" s="83">
        <f>G239*'2. Emissions Units &amp; Activities'!M32</f>
        <v>3.4608000000000001E-8</v>
      </c>
    </row>
    <row r="240" spans="1:15" x14ac:dyDescent="0.35">
      <c r="A240" s="79" t="s">
        <v>1434</v>
      </c>
      <c r="B240" s="100" t="s">
        <v>512</v>
      </c>
      <c r="C240" s="81" t="s">
        <v>513</v>
      </c>
      <c r="D240" s="115"/>
      <c r="E240" s="101">
        <v>0</v>
      </c>
      <c r="F240" s="102">
        <f>(0.0206*0.000001)</f>
        <v>2.0599999999999999E-8</v>
      </c>
      <c r="G240" s="103">
        <f t="shared" si="16"/>
        <v>2.0599999999999999E-8</v>
      </c>
      <c r="H240" s="83" t="s">
        <v>1397</v>
      </c>
      <c r="I240" s="104" t="s">
        <v>1464</v>
      </c>
      <c r="J240" s="102">
        <f>F240*'2. Emissions Units &amp; Activities'!H32</f>
        <v>1.8045599999999998E-4</v>
      </c>
      <c r="K240" s="105">
        <f t="shared" si="15"/>
        <v>1.8045599999999998E-4</v>
      </c>
      <c r="L240" s="83">
        <f>F240*'2. Emissions Units &amp; Activities'!J32</f>
        <v>1.8045599999999998E-4</v>
      </c>
      <c r="M240" s="102">
        <f>G240*'2. Emissions Units &amp; Activities'!K32</f>
        <v>4.9439999999999998E-7</v>
      </c>
      <c r="N240" s="105">
        <f t="shared" si="9"/>
        <v>4.9439999999999998E-7</v>
      </c>
      <c r="O240" s="83">
        <f>G240*'2. Emissions Units &amp; Activities'!M32</f>
        <v>4.9439999999999998E-7</v>
      </c>
    </row>
    <row r="241" spans="1:15" x14ac:dyDescent="0.35">
      <c r="A241" s="79" t="s">
        <v>1434</v>
      </c>
      <c r="B241" s="100" t="s">
        <v>518</v>
      </c>
      <c r="C241" s="81" t="s">
        <v>519</v>
      </c>
      <c r="D241" s="115"/>
      <c r="E241" s="101">
        <v>0</v>
      </c>
      <c r="F241" s="102">
        <f>(0.0206*0.0000851)</f>
        <v>1.7530599999999999E-6</v>
      </c>
      <c r="G241" s="103">
        <f t="shared" si="16"/>
        <v>1.7530599999999999E-6</v>
      </c>
      <c r="H241" s="83" t="s">
        <v>1397</v>
      </c>
      <c r="I241" s="104" t="s">
        <v>1464</v>
      </c>
      <c r="J241" s="102">
        <f>F241*'2. Emissions Units &amp; Activities'!H32</f>
        <v>1.5356805599999999E-2</v>
      </c>
      <c r="K241" s="105">
        <f t="shared" si="15"/>
        <v>1.5356805599999999E-2</v>
      </c>
      <c r="L241" s="83">
        <f>F241*'2. Emissions Units &amp; Activities'!J32</f>
        <v>1.5356805599999999E-2</v>
      </c>
      <c r="M241" s="102">
        <f>G241*'2. Emissions Units &amp; Activities'!K32</f>
        <v>4.2073439999999999E-5</v>
      </c>
      <c r="N241" s="105">
        <f t="shared" si="9"/>
        <v>4.2073439999999999E-5</v>
      </c>
      <c r="O241" s="83">
        <f>G241*'2. Emissions Units &amp; Activities'!M32</f>
        <v>4.2073439999999999E-5</v>
      </c>
    </row>
    <row r="242" spans="1:15" x14ac:dyDescent="0.35">
      <c r="A242" s="79" t="s">
        <v>1434</v>
      </c>
      <c r="B242" s="100" t="s">
        <v>524</v>
      </c>
      <c r="C242" s="81" t="s">
        <v>525</v>
      </c>
      <c r="D242" s="115"/>
      <c r="E242" s="101">
        <v>0</v>
      </c>
      <c r="F242" s="102">
        <f>(0.0206*0.0000000057)</f>
        <v>1.1741999999999999E-10</v>
      </c>
      <c r="G242" s="103">
        <f t="shared" si="16"/>
        <v>1.1741999999999999E-10</v>
      </c>
      <c r="H242" s="83" t="s">
        <v>1397</v>
      </c>
      <c r="I242" s="104" t="s">
        <v>1464</v>
      </c>
      <c r="J242" s="102">
        <f>F242*'2. Emissions Units &amp; Activities'!H32</f>
        <v>1.0285992E-6</v>
      </c>
      <c r="K242" s="105">
        <f t="shared" si="15"/>
        <v>1.0285992E-6</v>
      </c>
      <c r="L242" s="83">
        <f>F242*'2. Emissions Units &amp; Activities'!J32</f>
        <v>1.0285992E-6</v>
      </c>
      <c r="M242" s="102">
        <f>G242*'2. Emissions Units &amp; Activities'!K32</f>
        <v>2.8180799999999998E-9</v>
      </c>
      <c r="N242" s="105">
        <f t="shared" si="9"/>
        <v>2.8180799999999998E-9</v>
      </c>
      <c r="O242" s="83">
        <f>G242*'2. Emissions Units &amp; Activities'!M32</f>
        <v>2.8180799999999998E-9</v>
      </c>
    </row>
    <row r="243" spans="1:15" x14ac:dyDescent="0.35">
      <c r="A243" s="79" t="s">
        <v>1434</v>
      </c>
      <c r="B243" s="100" t="s">
        <v>583</v>
      </c>
      <c r="C243" s="81" t="s">
        <v>584</v>
      </c>
      <c r="D243" s="115"/>
      <c r="E243" s="101">
        <v>0</v>
      </c>
      <c r="F243" s="102">
        <f>(0.0206*0.0000002)</f>
        <v>4.1199999999999998E-9</v>
      </c>
      <c r="G243" s="103">
        <f t="shared" si="16"/>
        <v>4.1199999999999998E-9</v>
      </c>
      <c r="H243" s="83" t="s">
        <v>1397</v>
      </c>
      <c r="I243" s="104" t="s">
        <v>1464</v>
      </c>
      <c r="J243" s="102">
        <f>F243*'2. Emissions Units &amp; Activities'!H32</f>
        <v>3.6091199999999998E-5</v>
      </c>
      <c r="K243" s="105">
        <f t="shared" si="15"/>
        <v>3.6091199999999998E-5</v>
      </c>
      <c r="L243" s="83">
        <f>F243*'2. Emissions Units &amp; Activities'!J32</f>
        <v>3.6091199999999998E-5</v>
      </c>
      <c r="M243" s="102">
        <f>G243*'2. Emissions Units &amp; Activities'!K32</f>
        <v>9.8879999999999996E-8</v>
      </c>
      <c r="N243" s="105">
        <f t="shared" si="9"/>
        <v>9.8879999999999996E-8</v>
      </c>
      <c r="O243" s="83">
        <f>G243*'2. Emissions Units &amp; Activities'!M32</f>
        <v>9.8879999999999996E-8</v>
      </c>
    </row>
    <row r="244" spans="1:15" x14ac:dyDescent="0.35">
      <c r="A244" s="79" t="s">
        <v>1434</v>
      </c>
      <c r="B244" s="100" t="s">
        <v>945</v>
      </c>
      <c r="C244" s="81" t="s">
        <v>946</v>
      </c>
      <c r="D244" s="115"/>
      <c r="E244" s="101">
        <v>0</v>
      </c>
      <c r="F244" s="102">
        <f>(0.0206*0.000007)</f>
        <v>1.4420000000000001E-7</v>
      </c>
      <c r="G244" s="103">
        <f t="shared" si="16"/>
        <v>1.4420000000000001E-7</v>
      </c>
      <c r="H244" s="83" t="s">
        <v>1397</v>
      </c>
      <c r="I244" s="104" t="s">
        <v>1464</v>
      </c>
      <c r="J244" s="102">
        <f>F244*'2. Emissions Units &amp; Activities'!H32</f>
        <v>1.263192E-3</v>
      </c>
      <c r="K244" s="105">
        <f t="shared" si="15"/>
        <v>1.263192E-3</v>
      </c>
      <c r="L244" s="83">
        <f>F244*'2. Emissions Units &amp; Activities'!J32</f>
        <v>1.263192E-3</v>
      </c>
      <c r="M244" s="102">
        <f>G244*'2. Emissions Units &amp; Activities'!K32</f>
        <v>3.4608E-6</v>
      </c>
      <c r="N244" s="105">
        <f t="shared" si="9"/>
        <v>3.4608E-6</v>
      </c>
      <c r="O244" s="83">
        <f>G244*'2. Emissions Units &amp; Activities'!M32</f>
        <v>3.4608E-6</v>
      </c>
    </row>
    <row r="245" spans="1:15" x14ac:dyDescent="0.35">
      <c r="A245" s="79" t="s">
        <v>1434</v>
      </c>
      <c r="B245" s="100" t="s">
        <v>1076</v>
      </c>
      <c r="C245" s="81" t="s">
        <v>1077</v>
      </c>
      <c r="D245" s="115"/>
      <c r="E245" s="101">
        <v>0</v>
      </c>
      <c r="F245" s="102">
        <f>(0.0206*0.0000003)</f>
        <v>6.1799999999999998E-9</v>
      </c>
      <c r="G245" s="103">
        <f t="shared" si="16"/>
        <v>6.1799999999999998E-9</v>
      </c>
      <c r="H245" s="83" t="s">
        <v>1397</v>
      </c>
      <c r="I245" s="104" t="s">
        <v>1464</v>
      </c>
      <c r="J245" s="102">
        <f>F245*'2. Emissions Units &amp; Activities'!H32</f>
        <v>5.41368E-5</v>
      </c>
      <c r="K245" s="105">
        <f t="shared" si="15"/>
        <v>5.41368E-5</v>
      </c>
      <c r="L245" s="83">
        <f>F245*'2. Emissions Units &amp; Activities'!J32</f>
        <v>5.41368E-5</v>
      </c>
      <c r="M245" s="102">
        <f>G245*'2. Emissions Units &amp; Activities'!K32</f>
        <v>1.4831999999999999E-7</v>
      </c>
      <c r="N245" s="105">
        <f t="shared" si="9"/>
        <v>1.4831999999999999E-7</v>
      </c>
      <c r="O245" s="83">
        <f>G245*'2. Emissions Units &amp; Activities'!M32</f>
        <v>1.4831999999999999E-7</v>
      </c>
    </row>
    <row r="246" spans="1:15" x14ac:dyDescent="0.35">
      <c r="A246" s="79" t="s">
        <v>1435</v>
      </c>
      <c r="B246" s="100" t="s">
        <v>949</v>
      </c>
      <c r="C246" s="81" t="str">
        <f>IFERROR(IF(B246="No CAS","",INDEX('DEQ Pollutant List'!$C$7:$C$611,MATCH('3. Pollutant Emissions - EF'!B246,'DEQ Pollutant List'!$B$7:$B$611,0))),"")</f>
        <v>Silica, crystalline (respirable)</v>
      </c>
      <c r="D246" s="115">
        <f>IFERROR(IF(OR($B246="",$B246="No CAS"),INDEX('DEQ Pollutant List'!$A$7:$A$611,MATCH($C246,'DEQ Pollutant List'!$C$7:$C$611,0)),INDEX('DEQ Pollutant List'!$A$7:$A$611,MATCH($B246,'DEQ Pollutant List'!$B$7:$B$611,0))),"")</f>
        <v>579</v>
      </c>
      <c r="E246" s="101">
        <v>0</v>
      </c>
      <c r="F246" s="102">
        <f>0.0206*3.5%</f>
        <v>7.2100000000000007E-4</v>
      </c>
      <c r="G246" s="103">
        <f t="shared" si="10"/>
        <v>7.2100000000000007E-4</v>
      </c>
      <c r="H246" s="83" t="s">
        <v>1397</v>
      </c>
      <c r="I246" s="104" t="s">
        <v>1417</v>
      </c>
      <c r="J246" s="102">
        <f>F246*'2. Emissions Units &amp; Activities'!H33</f>
        <v>6.3159600000000005</v>
      </c>
      <c r="K246" s="105">
        <f t="shared" si="15"/>
        <v>6.3159600000000005</v>
      </c>
      <c r="L246" s="83">
        <f>F246*'2. Emissions Units &amp; Activities'!J33</f>
        <v>6.3159600000000005</v>
      </c>
      <c r="M246" s="102">
        <f>G246*'2. Emissions Units &amp; Activities'!K33</f>
        <v>1.7304E-2</v>
      </c>
      <c r="N246" s="105">
        <f t="shared" si="9"/>
        <v>1.7304E-2</v>
      </c>
      <c r="O246" s="83">
        <f>G246*'2. Emissions Units &amp; Activities'!M33</f>
        <v>1.7304E-2</v>
      </c>
    </row>
    <row r="247" spans="1:15" x14ac:dyDescent="0.35">
      <c r="A247" s="79" t="s">
        <v>1435</v>
      </c>
      <c r="B247" s="100" t="s">
        <v>40</v>
      </c>
      <c r="C247" s="81" t="str">
        <f>IFERROR(IF(B247="No CAS","",INDEX('DEQ Pollutant List'!$C$7:$C$611,MATCH('3. Pollutant Emissions - EF'!B247,'DEQ Pollutant List'!$B$7:$B$611,0))),"")</f>
        <v>Aluminum and compounds</v>
      </c>
      <c r="D247" s="115">
        <f>IFERROR(IF(OR($B247="",$B247="No CAS"),INDEX('DEQ Pollutant List'!$A$7:$A$611,MATCH($C247,'DEQ Pollutant List'!$C$7:$C$611,0)),INDEX('DEQ Pollutant List'!$A$7:$A$611,MATCH($B247,'DEQ Pollutant List'!$B$7:$B$611,0))),"")</f>
        <v>13</v>
      </c>
      <c r="E247" s="101">
        <v>0</v>
      </c>
      <c r="F247" s="102">
        <f>(0.0206*6.5%)*0.265</f>
        <v>3.5483500000000007E-4</v>
      </c>
      <c r="G247" s="103">
        <f t="shared" si="10"/>
        <v>3.5483500000000007E-4</v>
      </c>
      <c r="H247" s="83" t="s">
        <v>1397</v>
      </c>
      <c r="I247" s="104" t="s">
        <v>1418</v>
      </c>
      <c r="J247" s="102">
        <f>F247*'2. Emissions Units &amp; Activities'!H33</f>
        <v>3.1083546000000006</v>
      </c>
      <c r="K247" s="105">
        <f t="shared" si="15"/>
        <v>3.1083546000000006</v>
      </c>
      <c r="L247" s="83">
        <f>F247*'2. Emissions Units &amp; Activities'!J33</f>
        <v>3.1083546000000006</v>
      </c>
      <c r="M247" s="102">
        <f>G247*'2. Emissions Units &amp; Activities'!K33</f>
        <v>8.5160400000000025E-3</v>
      </c>
      <c r="N247" s="105">
        <f t="shared" si="9"/>
        <v>8.5160400000000025E-3</v>
      </c>
      <c r="O247" s="83">
        <f>G247*'2. Emissions Units &amp; Activities'!M33</f>
        <v>8.5160400000000025E-3</v>
      </c>
    </row>
    <row r="248" spans="1:15" x14ac:dyDescent="0.35">
      <c r="A248" s="79" t="s">
        <v>1435</v>
      </c>
      <c r="B248" s="100" t="s">
        <v>81</v>
      </c>
      <c r="C248" s="81" t="s">
        <v>82</v>
      </c>
      <c r="D248" s="115"/>
      <c r="E248" s="101">
        <v>0</v>
      </c>
      <c r="F248" s="102">
        <f>(0.0206*0.0000316)</f>
        <v>6.5096000000000005E-7</v>
      </c>
      <c r="G248" s="103">
        <f t="shared" ref="G248:G256" si="17">F248</f>
        <v>6.5096000000000005E-7</v>
      </c>
      <c r="H248" s="83" t="s">
        <v>1397</v>
      </c>
      <c r="I248" s="104" t="s">
        <v>1464</v>
      </c>
      <c r="J248" s="102">
        <f>F248*'2. Emissions Units &amp; Activities'!H33</f>
        <v>5.7024096000000005E-3</v>
      </c>
      <c r="K248" s="105">
        <f t="shared" si="15"/>
        <v>5.7024096000000005E-3</v>
      </c>
      <c r="L248" s="83">
        <f>F248*'2. Emissions Units &amp; Activities'!J33</f>
        <v>5.7024096000000005E-3</v>
      </c>
      <c r="M248" s="102">
        <f>G248*'2. Emissions Units &amp; Activities'!K33</f>
        <v>1.5623040000000002E-5</v>
      </c>
      <c r="N248" s="105">
        <f t="shared" si="9"/>
        <v>1.5623040000000002E-5</v>
      </c>
      <c r="O248" s="83">
        <f>G248*'2. Emissions Units &amp; Activities'!M33</f>
        <v>1.5623040000000002E-5</v>
      </c>
    </row>
    <row r="249" spans="1:15" x14ac:dyDescent="0.35">
      <c r="A249" s="79" t="s">
        <v>1435</v>
      </c>
      <c r="B249" s="100" t="s">
        <v>96</v>
      </c>
      <c r="C249" s="81" t="s">
        <v>97</v>
      </c>
      <c r="D249" s="115"/>
      <c r="E249" s="101">
        <v>0</v>
      </c>
      <c r="F249" s="102">
        <f>(0.0206*0.0000271)</f>
        <v>5.5826000000000008E-7</v>
      </c>
      <c r="G249" s="103">
        <f t="shared" si="17"/>
        <v>5.5826000000000008E-7</v>
      </c>
      <c r="H249" s="83" t="s">
        <v>1397</v>
      </c>
      <c r="I249" s="104" t="s">
        <v>1464</v>
      </c>
      <c r="J249" s="102">
        <f>F249*'2. Emissions Units &amp; Activities'!H33</f>
        <v>4.8903576000000008E-3</v>
      </c>
      <c r="K249" s="105">
        <f t="shared" si="15"/>
        <v>4.8903576000000008E-3</v>
      </c>
      <c r="L249" s="83">
        <f>F249*'2. Emissions Units &amp; Activities'!J33</f>
        <v>4.8903576000000008E-3</v>
      </c>
      <c r="M249" s="102">
        <f>G249*'2. Emissions Units &amp; Activities'!K33</f>
        <v>1.3398240000000003E-5</v>
      </c>
      <c r="N249" s="105">
        <f t="shared" si="9"/>
        <v>1.3398240000000003E-5</v>
      </c>
      <c r="O249" s="83">
        <f>G249*'2. Emissions Units &amp; Activities'!M33</f>
        <v>1.3398240000000003E-5</v>
      </c>
    </row>
    <row r="250" spans="1:15" x14ac:dyDescent="0.35">
      <c r="A250" s="79" t="s">
        <v>1435</v>
      </c>
      <c r="B250" s="100" t="s">
        <v>154</v>
      </c>
      <c r="C250" s="81" t="s">
        <v>155</v>
      </c>
      <c r="D250" s="115"/>
      <c r="E250" s="101">
        <v>0</v>
      </c>
      <c r="F250" s="102">
        <f>(0.0206*0.00000007)</f>
        <v>1.4420000000000002E-9</v>
      </c>
      <c r="G250" s="103">
        <f t="shared" si="17"/>
        <v>1.4420000000000002E-9</v>
      </c>
      <c r="H250" s="83" t="s">
        <v>1397</v>
      </c>
      <c r="I250" s="104" t="s">
        <v>1464</v>
      </c>
      <c r="J250" s="102">
        <f>F250*'2. Emissions Units &amp; Activities'!H33</f>
        <v>1.2631920000000002E-5</v>
      </c>
      <c r="K250" s="105">
        <f t="shared" si="15"/>
        <v>1.2631920000000002E-5</v>
      </c>
      <c r="L250" s="83">
        <f>F250*'2. Emissions Units &amp; Activities'!J33</f>
        <v>1.2631920000000002E-5</v>
      </c>
      <c r="M250" s="102">
        <f>G250*'2. Emissions Units &amp; Activities'!K33</f>
        <v>3.4608000000000001E-8</v>
      </c>
      <c r="N250" s="105">
        <f t="shared" si="9"/>
        <v>3.4608000000000001E-8</v>
      </c>
      <c r="O250" s="83">
        <f>G250*'2. Emissions Units &amp; Activities'!M33</f>
        <v>3.4608000000000001E-8</v>
      </c>
    </row>
    <row r="251" spans="1:15" x14ac:dyDescent="0.35">
      <c r="A251" s="79" t="s">
        <v>1435</v>
      </c>
      <c r="B251" s="100" t="s">
        <v>512</v>
      </c>
      <c r="C251" s="81" t="s">
        <v>513</v>
      </c>
      <c r="D251" s="115"/>
      <c r="E251" s="101">
        <v>0</v>
      </c>
      <c r="F251" s="102">
        <f>(0.0206*0.000001)</f>
        <v>2.0599999999999999E-8</v>
      </c>
      <c r="G251" s="103">
        <f t="shared" si="17"/>
        <v>2.0599999999999999E-8</v>
      </c>
      <c r="H251" s="83" t="s">
        <v>1397</v>
      </c>
      <c r="I251" s="104" t="s">
        <v>1464</v>
      </c>
      <c r="J251" s="102">
        <f>F251*'2. Emissions Units &amp; Activities'!H33</f>
        <v>1.8045599999999998E-4</v>
      </c>
      <c r="K251" s="105">
        <f t="shared" si="15"/>
        <v>1.8045599999999998E-4</v>
      </c>
      <c r="L251" s="83">
        <f>F251*'2. Emissions Units &amp; Activities'!J33</f>
        <v>1.8045599999999998E-4</v>
      </c>
      <c r="M251" s="102">
        <f>G251*'2. Emissions Units &amp; Activities'!K33</f>
        <v>4.9439999999999998E-7</v>
      </c>
      <c r="N251" s="105">
        <f t="shared" si="9"/>
        <v>4.9439999999999998E-7</v>
      </c>
      <c r="O251" s="83">
        <f>G251*'2. Emissions Units &amp; Activities'!M33</f>
        <v>4.9439999999999998E-7</v>
      </c>
    </row>
    <row r="252" spans="1:15" x14ac:dyDescent="0.35">
      <c r="A252" s="79" t="s">
        <v>1435</v>
      </c>
      <c r="B252" s="100" t="s">
        <v>518</v>
      </c>
      <c r="C252" s="81" t="s">
        <v>519</v>
      </c>
      <c r="D252" s="115"/>
      <c r="E252" s="101">
        <v>0</v>
      </c>
      <c r="F252" s="102">
        <f>(0.0206*0.0000851)</f>
        <v>1.7530599999999999E-6</v>
      </c>
      <c r="G252" s="103">
        <f t="shared" si="17"/>
        <v>1.7530599999999999E-6</v>
      </c>
      <c r="H252" s="83" t="s">
        <v>1397</v>
      </c>
      <c r="I252" s="104" t="s">
        <v>1464</v>
      </c>
      <c r="J252" s="102">
        <f>F252*'2. Emissions Units &amp; Activities'!H33</f>
        <v>1.5356805599999999E-2</v>
      </c>
      <c r="K252" s="105">
        <f t="shared" si="15"/>
        <v>1.5356805599999999E-2</v>
      </c>
      <c r="L252" s="83">
        <f>F252*'2. Emissions Units &amp; Activities'!J33</f>
        <v>1.5356805599999999E-2</v>
      </c>
      <c r="M252" s="102">
        <f>G252*'2. Emissions Units &amp; Activities'!K33</f>
        <v>4.2073439999999999E-5</v>
      </c>
      <c r="N252" s="105">
        <f t="shared" si="9"/>
        <v>4.2073439999999999E-5</v>
      </c>
      <c r="O252" s="83">
        <f>G252*'2. Emissions Units &amp; Activities'!M33</f>
        <v>4.2073439999999999E-5</v>
      </c>
    </row>
    <row r="253" spans="1:15" x14ac:dyDescent="0.35">
      <c r="A253" s="79" t="s">
        <v>1435</v>
      </c>
      <c r="B253" s="100" t="s">
        <v>524</v>
      </c>
      <c r="C253" s="81" t="s">
        <v>525</v>
      </c>
      <c r="D253" s="115"/>
      <c r="E253" s="101">
        <v>0</v>
      </c>
      <c r="F253" s="102">
        <f>(0.0206*0.0000000057)</f>
        <v>1.1741999999999999E-10</v>
      </c>
      <c r="G253" s="103">
        <f t="shared" si="17"/>
        <v>1.1741999999999999E-10</v>
      </c>
      <c r="H253" s="83" t="s">
        <v>1397</v>
      </c>
      <c r="I253" s="104" t="s">
        <v>1464</v>
      </c>
      <c r="J253" s="102">
        <f>F253*'2. Emissions Units &amp; Activities'!H33</f>
        <v>1.0285992E-6</v>
      </c>
      <c r="K253" s="105">
        <f t="shared" si="15"/>
        <v>1.0285992E-6</v>
      </c>
      <c r="L253" s="83">
        <f>F253*'2. Emissions Units &amp; Activities'!J33</f>
        <v>1.0285992E-6</v>
      </c>
      <c r="M253" s="102">
        <f>G253*'2. Emissions Units &amp; Activities'!K33</f>
        <v>2.8180799999999998E-9</v>
      </c>
      <c r="N253" s="105">
        <f t="shared" si="9"/>
        <v>2.8180799999999998E-9</v>
      </c>
      <c r="O253" s="83">
        <f>G253*'2. Emissions Units &amp; Activities'!M33</f>
        <v>2.8180799999999998E-9</v>
      </c>
    </row>
    <row r="254" spans="1:15" x14ac:dyDescent="0.35">
      <c r="A254" s="79" t="s">
        <v>1435</v>
      </c>
      <c r="B254" s="100" t="s">
        <v>583</v>
      </c>
      <c r="C254" s="81" t="s">
        <v>584</v>
      </c>
      <c r="D254" s="115"/>
      <c r="E254" s="101">
        <v>0</v>
      </c>
      <c r="F254" s="102">
        <f>(0.0206*0.0000002)</f>
        <v>4.1199999999999998E-9</v>
      </c>
      <c r="G254" s="103">
        <f t="shared" si="17"/>
        <v>4.1199999999999998E-9</v>
      </c>
      <c r="H254" s="83" t="s">
        <v>1397</v>
      </c>
      <c r="I254" s="104" t="s">
        <v>1464</v>
      </c>
      <c r="J254" s="102">
        <f>F254*'2. Emissions Units &amp; Activities'!H33</f>
        <v>3.6091199999999998E-5</v>
      </c>
      <c r="K254" s="105">
        <f t="shared" si="15"/>
        <v>3.6091199999999998E-5</v>
      </c>
      <c r="L254" s="83">
        <f>F254*'2. Emissions Units &amp; Activities'!J33</f>
        <v>3.6091199999999998E-5</v>
      </c>
      <c r="M254" s="102">
        <f>G254*'2. Emissions Units &amp; Activities'!K33</f>
        <v>9.8879999999999996E-8</v>
      </c>
      <c r="N254" s="105">
        <f t="shared" si="9"/>
        <v>9.8879999999999996E-8</v>
      </c>
      <c r="O254" s="83">
        <f>G254*'2. Emissions Units &amp; Activities'!M33</f>
        <v>9.8879999999999996E-8</v>
      </c>
    </row>
    <row r="255" spans="1:15" x14ac:dyDescent="0.35">
      <c r="A255" s="79" t="s">
        <v>1435</v>
      </c>
      <c r="B255" s="100" t="s">
        <v>945</v>
      </c>
      <c r="C255" s="81" t="s">
        <v>946</v>
      </c>
      <c r="D255" s="115"/>
      <c r="E255" s="101">
        <v>0</v>
      </c>
      <c r="F255" s="102">
        <f>(0.0206*0.000007)</f>
        <v>1.4420000000000001E-7</v>
      </c>
      <c r="G255" s="103">
        <f t="shared" si="17"/>
        <v>1.4420000000000001E-7</v>
      </c>
      <c r="H255" s="83" t="s">
        <v>1397</v>
      </c>
      <c r="I255" s="104" t="s">
        <v>1464</v>
      </c>
      <c r="J255" s="102">
        <f>F255*'2. Emissions Units &amp; Activities'!H33</f>
        <v>1.263192E-3</v>
      </c>
      <c r="K255" s="105">
        <f t="shared" si="15"/>
        <v>1.263192E-3</v>
      </c>
      <c r="L255" s="83">
        <f>F255*'2. Emissions Units &amp; Activities'!J33</f>
        <v>1.263192E-3</v>
      </c>
      <c r="M255" s="102">
        <f>G255*'2. Emissions Units &amp; Activities'!K33</f>
        <v>3.4608E-6</v>
      </c>
      <c r="N255" s="105">
        <f t="shared" si="9"/>
        <v>3.4608E-6</v>
      </c>
      <c r="O255" s="83">
        <f>G255*'2. Emissions Units &amp; Activities'!M33</f>
        <v>3.4608E-6</v>
      </c>
    </row>
    <row r="256" spans="1:15" x14ac:dyDescent="0.35">
      <c r="A256" s="79" t="s">
        <v>1435</v>
      </c>
      <c r="B256" s="100" t="s">
        <v>1076</v>
      </c>
      <c r="C256" s="81" t="s">
        <v>1077</v>
      </c>
      <c r="D256" s="115"/>
      <c r="E256" s="101">
        <v>0</v>
      </c>
      <c r="F256" s="102">
        <f>(0.0206*0.0000003)</f>
        <v>6.1799999999999998E-9</v>
      </c>
      <c r="G256" s="103">
        <f t="shared" si="17"/>
        <v>6.1799999999999998E-9</v>
      </c>
      <c r="H256" s="83" t="s">
        <v>1397</v>
      </c>
      <c r="I256" s="104" t="s">
        <v>1464</v>
      </c>
      <c r="J256" s="102">
        <f>F256*'2. Emissions Units &amp; Activities'!H33</f>
        <v>5.41368E-5</v>
      </c>
      <c r="K256" s="105">
        <f t="shared" si="15"/>
        <v>5.41368E-5</v>
      </c>
      <c r="L256" s="83">
        <f>F256*'2. Emissions Units &amp; Activities'!J33</f>
        <v>5.41368E-5</v>
      </c>
      <c r="M256" s="102">
        <f>G256*'2. Emissions Units &amp; Activities'!K33</f>
        <v>1.4831999999999999E-7</v>
      </c>
      <c r="N256" s="105">
        <f t="shared" si="9"/>
        <v>1.4831999999999999E-7</v>
      </c>
      <c r="O256" s="83">
        <f>G256*'2. Emissions Units &amp; Activities'!M33</f>
        <v>1.4831999999999999E-7</v>
      </c>
    </row>
    <row r="257" spans="1:15" x14ac:dyDescent="0.35">
      <c r="A257" s="79" t="s">
        <v>1436</v>
      </c>
      <c r="B257" s="100" t="s">
        <v>949</v>
      </c>
      <c r="C257" s="81" t="str">
        <f>IFERROR(IF(B257="No CAS","",INDEX('DEQ Pollutant List'!$C$7:$C$611,MATCH('3. Pollutant Emissions - EF'!B257,'DEQ Pollutant List'!$B$7:$B$611,0))),"")</f>
        <v>Silica, crystalline (respirable)</v>
      </c>
      <c r="D257" s="115">
        <f>IFERROR(IF(OR($B257="",$B257="No CAS"),INDEX('DEQ Pollutant List'!$A$7:$A$611,MATCH($C257,'DEQ Pollutant List'!$C$7:$C$611,0)),INDEX('DEQ Pollutant List'!$A$7:$A$611,MATCH($B257,'DEQ Pollutant List'!$B$7:$B$611,0))),"")</f>
        <v>579</v>
      </c>
      <c r="E257" s="101">
        <v>0</v>
      </c>
      <c r="F257" s="102">
        <f>0.00000124*2%</f>
        <v>2.48E-8</v>
      </c>
      <c r="G257" s="103">
        <f>0.0000955*2%</f>
        <v>1.9099999999999999E-6</v>
      </c>
      <c r="H257" s="83" t="s">
        <v>1397</v>
      </c>
      <c r="I257" s="104" t="s">
        <v>1441</v>
      </c>
      <c r="J257" s="102">
        <f>F257*'2. Emissions Units &amp; Activities'!H34</f>
        <v>2.1724799999999999E-4</v>
      </c>
      <c r="K257" s="105">
        <f t="shared" si="15"/>
        <v>2.1724799999999999E-4</v>
      </c>
      <c r="L257" s="83">
        <f>F257*'2. Emissions Units &amp; Activities'!J34</f>
        <v>2.1724799999999999E-4</v>
      </c>
      <c r="M257" s="102">
        <f>G257*'2. Emissions Units &amp; Activities'!K34</f>
        <v>4.5839999999999995E-5</v>
      </c>
      <c r="N257" s="105">
        <f t="shared" si="9"/>
        <v>4.5839999999999995E-5</v>
      </c>
      <c r="O257" s="83">
        <f>G257*'2. Emissions Units &amp; Activities'!M34</f>
        <v>4.5839999999999995E-5</v>
      </c>
    </row>
    <row r="258" spans="1:15" x14ac:dyDescent="0.35">
      <c r="A258" s="79" t="s">
        <v>1436</v>
      </c>
      <c r="B258" s="100" t="s">
        <v>40</v>
      </c>
      <c r="C258" s="81" t="str">
        <f>IFERROR(IF(B258="No CAS","",INDEX('DEQ Pollutant List'!$C$7:$C$611,MATCH('3. Pollutant Emissions - EF'!B258,'DEQ Pollutant List'!$B$7:$B$611,0))),"")</f>
        <v>Aluminum and compounds</v>
      </c>
      <c r="D258" s="115">
        <f>IFERROR(IF(OR($B258="",$B258="No CAS"),INDEX('DEQ Pollutant List'!$A$7:$A$611,MATCH($C258,'DEQ Pollutant List'!$C$7:$C$611,0)),INDEX('DEQ Pollutant List'!$A$7:$A$611,MATCH($B258,'DEQ Pollutant List'!$B$7:$B$611,0))),"")</f>
        <v>13</v>
      </c>
      <c r="E258" s="101">
        <v>0</v>
      </c>
      <c r="F258" s="102">
        <f>(0.00000124*6.5%)*0.265</f>
        <v>2.1359000000000003E-8</v>
      </c>
      <c r="G258" s="103">
        <f>(0.0000955*6.5%)*0.265</f>
        <v>1.6449875000000001E-6</v>
      </c>
      <c r="H258" s="83" t="s">
        <v>1397</v>
      </c>
      <c r="I258" s="104" t="s">
        <v>1399</v>
      </c>
      <c r="J258" s="102">
        <f>F258*'2. Emissions Units &amp; Activities'!H34</f>
        <v>1.8710484000000003E-4</v>
      </c>
      <c r="K258" s="105">
        <f t="shared" si="15"/>
        <v>1.8710484000000003E-4</v>
      </c>
      <c r="L258" s="83">
        <f>F258*'2. Emissions Units &amp; Activities'!J34</f>
        <v>1.8710484000000003E-4</v>
      </c>
      <c r="M258" s="102">
        <f>G258*'2. Emissions Units &amp; Activities'!K34</f>
        <v>3.9479700000000001E-5</v>
      </c>
      <c r="N258" s="105">
        <f t="shared" si="9"/>
        <v>3.9479700000000001E-5</v>
      </c>
      <c r="O258" s="83">
        <f>G258*'2. Emissions Units &amp; Activities'!M34</f>
        <v>3.9479700000000001E-5</v>
      </c>
    </row>
    <row r="259" spans="1:15" x14ac:dyDescent="0.35">
      <c r="A259" s="79" t="s">
        <v>1436</v>
      </c>
      <c r="B259" s="100" t="s">
        <v>81</v>
      </c>
      <c r="C259" s="81" t="s">
        <v>82</v>
      </c>
      <c r="D259" s="115">
        <f>IFERROR(IF(OR($B259="",$B259="No CAS"),INDEX('DEQ Pollutant List'!$A$7:$A$611,MATCH($C259,'DEQ Pollutant List'!$C$7:$C$611,0)),INDEX('DEQ Pollutant List'!$A$7:$A$611,MATCH($B259,'DEQ Pollutant List'!$B$7:$B$611,0))),"")</f>
        <v>37</v>
      </c>
      <c r="E259" s="101">
        <v>0</v>
      </c>
      <c r="F259" s="102">
        <f>(0.00000124*0.0000316)</f>
        <v>3.9184000000000003E-11</v>
      </c>
      <c r="G259" s="103">
        <f>(0.0000955*0.0000316)</f>
        <v>3.0178000000000005E-9</v>
      </c>
      <c r="H259" s="83" t="s">
        <v>1397</v>
      </c>
      <c r="I259" s="104" t="s">
        <v>1464</v>
      </c>
      <c r="J259" s="102">
        <f>F259*'2. Emissions Units &amp; Activities'!H34</f>
        <v>3.4325184000000001E-7</v>
      </c>
      <c r="K259" s="105">
        <f t="shared" si="15"/>
        <v>3.4325184000000001E-7</v>
      </c>
      <c r="L259" s="83">
        <f>F259*'2. Emissions Units &amp; Activities'!J34</f>
        <v>3.4325184000000001E-7</v>
      </c>
      <c r="M259" s="102">
        <f>G259*'2. Emissions Units &amp; Activities'!K34</f>
        <v>7.2427200000000015E-8</v>
      </c>
      <c r="N259" s="105">
        <f t="shared" si="9"/>
        <v>7.2427200000000015E-8</v>
      </c>
      <c r="O259" s="83">
        <f>G259*'2. Emissions Units &amp; Activities'!M34</f>
        <v>7.2427200000000015E-8</v>
      </c>
    </row>
    <row r="260" spans="1:15" x14ac:dyDescent="0.35">
      <c r="A260" s="79" t="s">
        <v>1436</v>
      </c>
      <c r="B260" s="100" t="s">
        <v>96</v>
      </c>
      <c r="C260" s="81" t="s">
        <v>97</v>
      </c>
      <c r="D260" s="115">
        <f>IFERROR(IF(OR($B260="",$B260="No CAS"),INDEX('DEQ Pollutant List'!$A$7:$A$611,MATCH($C260,'DEQ Pollutant List'!$C$7:$C$611,0)),INDEX('DEQ Pollutant List'!$A$7:$A$611,MATCH($B260,'DEQ Pollutant List'!$B$7:$B$611,0))),"")</f>
        <v>45</v>
      </c>
      <c r="E260" s="101">
        <v>0</v>
      </c>
      <c r="F260" s="102">
        <f>(0.00000124*0.0000271)</f>
        <v>3.3604000000000001E-11</v>
      </c>
      <c r="G260" s="103">
        <f>(0.0000955*0.0000271)</f>
        <v>2.5880500000000004E-9</v>
      </c>
      <c r="H260" s="83" t="s">
        <v>1397</v>
      </c>
      <c r="I260" s="104" t="s">
        <v>1464</v>
      </c>
      <c r="J260" s="102">
        <f>F260*'2. Emissions Units &amp; Activities'!H34</f>
        <v>2.9437104000000002E-7</v>
      </c>
      <c r="K260" s="105">
        <f t="shared" si="15"/>
        <v>2.9437104000000002E-7</v>
      </c>
      <c r="L260" s="83">
        <f>F260*'2. Emissions Units &amp; Activities'!J34</f>
        <v>2.9437104000000002E-7</v>
      </c>
      <c r="M260" s="102">
        <f>G260*'2. Emissions Units &amp; Activities'!K34</f>
        <v>6.2113200000000006E-8</v>
      </c>
      <c r="N260" s="105">
        <f t="shared" si="9"/>
        <v>6.2113200000000006E-8</v>
      </c>
      <c r="O260" s="83">
        <f>G260*'2. Emissions Units &amp; Activities'!M34</f>
        <v>6.2113200000000006E-8</v>
      </c>
    </row>
    <row r="261" spans="1:15" x14ac:dyDescent="0.35">
      <c r="A261" s="79" t="s">
        <v>1436</v>
      </c>
      <c r="B261" s="100" t="s">
        <v>154</v>
      </c>
      <c r="C261" s="81" t="s">
        <v>155</v>
      </c>
      <c r="D261" s="115">
        <f>IFERROR(IF(OR($B261="",$B261="No CAS"),INDEX('DEQ Pollutant List'!$A$7:$A$611,MATCH($C261,'DEQ Pollutant List'!$C$7:$C$611,0)),INDEX('DEQ Pollutant List'!$A$7:$A$611,MATCH($B261,'DEQ Pollutant List'!$B$7:$B$611,0))),"")</f>
        <v>83</v>
      </c>
      <c r="E261" s="101">
        <v>0</v>
      </c>
      <c r="F261" s="102">
        <f>(0.00000124*0.00000007)</f>
        <v>8.6800000000000006E-14</v>
      </c>
      <c r="G261" s="103">
        <f>(0.0000955*0.00000007)</f>
        <v>6.6850000000000007E-12</v>
      </c>
      <c r="H261" s="83" t="s">
        <v>1397</v>
      </c>
      <c r="I261" s="104" t="s">
        <v>1464</v>
      </c>
      <c r="J261" s="102">
        <f>F261*'2. Emissions Units &amp; Activities'!H34</f>
        <v>7.6036800000000002E-10</v>
      </c>
      <c r="K261" s="105">
        <f t="shared" si="15"/>
        <v>7.6036800000000002E-10</v>
      </c>
      <c r="L261" s="83">
        <f>F261*'2. Emissions Units &amp; Activities'!J34</f>
        <v>7.6036800000000002E-10</v>
      </c>
      <c r="M261" s="102">
        <f>G261*'2. Emissions Units &amp; Activities'!K34</f>
        <v>1.6044000000000002E-10</v>
      </c>
      <c r="N261" s="105">
        <f t="shared" si="9"/>
        <v>1.6044000000000002E-10</v>
      </c>
      <c r="O261" s="83">
        <f>G261*'2. Emissions Units &amp; Activities'!M34</f>
        <v>1.6044000000000002E-10</v>
      </c>
    </row>
    <row r="262" spans="1:15" x14ac:dyDescent="0.35">
      <c r="A262" s="79" t="s">
        <v>1436</v>
      </c>
      <c r="B262" s="100" t="s">
        <v>512</v>
      </c>
      <c r="C262" s="81" t="s">
        <v>513</v>
      </c>
      <c r="D262" s="115" t="str">
        <f>IFERROR(IF(OR(#REF!="",#REF!="No CAS"),INDEX('DEQ Pollutant List'!$A$7:$A$611,MATCH(#REF!,'DEQ Pollutant List'!$C$7:$C$611,0)),INDEX('DEQ Pollutant List'!$A$7:$A$611,MATCH(#REF!,'DEQ Pollutant List'!$B$7:$B$611,0))),"")</f>
        <v/>
      </c>
      <c r="E262" s="101">
        <v>0</v>
      </c>
      <c r="F262" s="102">
        <f>(0.00000124*0.000001)</f>
        <v>1.24E-12</v>
      </c>
      <c r="G262" s="103">
        <f>(0.0000955*0.000001)</f>
        <v>9.5499999999999993E-11</v>
      </c>
      <c r="H262" s="83" t="s">
        <v>1397</v>
      </c>
      <c r="I262" s="104" t="s">
        <v>1464</v>
      </c>
      <c r="J262" s="102">
        <f>F262*'2. Emissions Units &amp; Activities'!H34</f>
        <v>1.08624E-8</v>
      </c>
      <c r="K262" s="105">
        <f t="shared" si="15"/>
        <v>1.08624E-8</v>
      </c>
      <c r="L262" s="83">
        <f>F262*'2. Emissions Units &amp; Activities'!J34</f>
        <v>1.08624E-8</v>
      </c>
      <c r="M262" s="102">
        <f>G262*'2. Emissions Units &amp; Activities'!K34</f>
        <v>2.2919999999999999E-9</v>
      </c>
      <c r="N262" s="105">
        <f t="shared" si="9"/>
        <v>2.2919999999999999E-9</v>
      </c>
      <c r="O262" s="83">
        <f>G262*'2. Emissions Units &amp; Activities'!M34</f>
        <v>2.2919999999999999E-9</v>
      </c>
    </row>
    <row r="263" spans="1:15" x14ac:dyDescent="0.35">
      <c r="A263" s="79" t="s">
        <v>1436</v>
      </c>
      <c r="B263" s="100" t="s">
        <v>518</v>
      </c>
      <c r="C263" s="81" t="s">
        <v>519</v>
      </c>
      <c r="D263" s="115">
        <f>IFERROR(IF(OR($B262="",$B262="No CAS"),INDEX('DEQ Pollutant List'!$A$7:$A$611,MATCH($C262,'DEQ Pollutant List'!$C$7:$C$611,0)),INDEX('DEQ Pollutant List'!$A$7:$A$611,MATCH($B262,'DEQ Pollutant List'!$B$7:$B$611,0))),"")</f>
        <v>305</v>
      </c>
      <c r="E263" s="101">
        <v>0</v>
      </c>
      <c r="F263" s="102">
        <f>(0.00000124*0.0000851)</f>
        <v>1.05524E-10</v>
      </c>
      <c r="G263" s="103">
        <f>(0.0000955*0.0000851)</f>
        <v>8.12705E-9</v>
      </c>
      <c r="H263" s="83" t="s">
        <v>1397</v>
      </c>
      <c r="I263" s="104" t="s">
        <v>1464</v>
      </c>
      <c r="J263" s="102">
        <f>F263*'2. Emissions Units &amp; Activities'!H34</f>
        <v>9.2439023999999995E-7</v>
      </c>
      <c r="K263" s="105">
        <f t="shared" si="15"/>
        <v>9.2439023999999995E-7</v>
      </c>
      <c r="L263" s="83">
        <f>F263*'2. Emissions Units &amp; Activities'!J34</f>
        <v>9.2439023999999995E-7</v>
      </c>
      <c r="M263" s="102">
        <f>G263*'2. Emissions Units &amp; Activities'!K34</f>
        <v>1.950492E-7</v>
      </c>
      <c r="N263" s="105">
        <f t="shared" si="9"/>
        <v>1.950492E-7</v>
      </c>
      <c r="O263" s="83">
        <f>G263*'2. Emissions Units &amp; Activities'!M34</f>
        <v>1.950492E-7</v>
      </c>
    </row>
    <row r="264" spans="1:15" x14ac:dyDescent="0.35">
      <c r="A264" s="79" t="s">
        <v>1436</v>
      </c>
      <c r="B264" s="100" t="s">
        <v>524</v>
      </c>
      <c r="C264" s="81" t="s">
        <v>525</v>
      </c>
      <c r="D264" s="115">
        <f>IFERROR(IF(OR($B263="",$B263="No CAS"),INDEX('DEQ Pollutant List'!$A$7:$A$611,MATCH($C263,'DEQ Pollutant List'!$C$7:$C$611,0)),INDEX('DEQ Pollutant List'!$A$7:$A$611,MATCH($B263,'DEQ Pollutant List'!$B$7:$B$611,0))),"")</f>
        <v>312</v>
      </c>
      <c r="E264" s="101">
        <v>0</v>
      </c>
      <c r="F264" s="102">
        <f>(0.00000124*0.0000000057)</f>
        <v>7.0679999999999997E-15</v>
      </c>
      <c r="G264" s="103">
        <f>(0.0000955*0.0000000057)</f>
        <v>5.4435E-13</v>
      </c>
      <c r="H264" s="83" t="s">
        <v>1397</v>
      </c>
      <c r="I264" s="104" t="s">
        <v>1464</v>
      </c>
      <c r="J264" s="102">
        <f>F264*'2. Emissions Units &amp; Activities'!H34</f>
        <v>6.1915679999999992E-11</v>
      </c>
      <c r="K264" s="105">
        <f t="shared" si="15"/>
        <v>6.1915679999999992E-11</v>
      </c>
      <c r="L264" s="83">
        <f>F264*'2. Emissions Units &amp; Activities'!J34</f>
        <v>6.1915679999999992E-11</v>
      </c>
      <c r="M264" s="102">
        <f>G264*'2. Emissions Units &amp; Activities'!K34</f>
        <v>1.30644E-11</v>
      </c>
      <c r="N264" s="105">
        <f t="shared" si="9"/>
        <v>1.30644E-11</v>
      </c>
      <c r="O264" s="83">
        <f>G264*'2. Emissions Units &amp; Activities'!M34</f>
        <v>1.30644E-11</v>
      </c>
    </row>
    <row r="265" spans="1:15" x14ac:dyDescent="0.35">
      <c r="A265" s="79" t="s">
        <v>1436</v>
      </c>
      <c r="B265" s="100" t="s">
        <v>583</v>
      </c>
      <c r="C265" s="81" t="s">
        <v>584</v>
      </c>
      <c r="D265" s="115">
        <f>IFERROR(IF(OR($B264="",$B264="No CAS"),INDEX('DEQ Pollutant List'!$A$7:$A$611,MATCH($C264,'DEQ Pollutant List'!$C$7:$C$611,0)),INDEX('DEQ Pollutant List'!$A$7:$A$611,MATCH($B264,'DEQ Pollutant List'!$B$7:$B$611,0))),"")</f>
        <v>316</v>
      </c>
      <c r="E265" s="101">
        <v>0</v>
      </c>
      <c r="F265" s="102">
        <f>(0.00000124*0.0000002)</f>
        <v>2.48E-13</v>
      </c>
      <c r="G265" s="103">
        <f>(0.0000955*0.0000002)</f>
        <v>1.9100000000000001E-11</v>
      </c>
      <c r="H265" s="83" t="s">
        <v>1397</v>
      </c>
      <c r="I265" s="104" t="s">
        <v>1464</v>
      </c>
      <c r="J265" s="102">
        <f>F265*'2. Emissions Units &amp; Activities'!H34</f>
        <v>2.1724799999999999E-9</v>
      </c>
      <c r="K265" s="105">
        <f t="shared" si="15"/>
        <v>2.1724799999999999E-9</v>
      </c>
      <c r="L265" s="83">
        <f>F265*'2. Emissions Units &amp; Activities'!J34</f>
        <v>2.1724799999999999E-9</v>
      </c>
      <c r="M265" s="102">
        <f>G265*'2. Emissions Units &amp; Activities'!K34</f>
        <v>4.5839999999999999E-10</v>
      </c>
      <c r="N265" s="105">
        <f t="shared" si="9"/>
        <v>4.5839999999999999E-10</v>
      </c>
      <c r="O265" s="83">
        <f>G265*'2. Emissions Units &amp; Activities'!M34</f>
        <v>4.5839999999999999E-10</v>
      </c>
    </row>
    <row r="266" spans="1:15" x14ac:dyDescent="0.35">
      <c r="A266" s="79" t="s">
        <v>1436</v>
      </c>
      <c r="B266" s="100" t="s">
        <v>945</v>
      </c>
      <c r="C266" s="81" t="s">
        <v>946</v>
      </c>
      <c r="D266" s="115">
        <f>IFERROR(IF(OR($B265="",$B265="No CAS"),INDEX('DEQ Pollutant List'!$A$7:$A$611,MATCH($C265,'DEQ Pollutant List'!$C$7:$C$611,0)),INDEX('DEQ Pollutant List'!$A$7:$A$611,MATCH($B265,'DEQ Pollutant List'!$B$7:$B$611,0))),"")</f>
        <v>364</v>
      </c>
      <c r="E266" s="101">
        <v>0</v>
      </c>
      <c r="F266" s="102">
        <f>(0.00000124*0.000007)</f>
        <v>8.6799999999999994E-12</v>
      </c>
      <c r="G266" s="103">
        <f>(0.0000955*0.000007)</f>
        <v>6.6850000000000002E-10</v>
      </c>
      <c r="H266" s="83" t="s">
        <v>1397</v>
      </c>
      <c r="I266" s="104" t="s">
        <v>1464</v>
      </c>
      <c r="J266" s="102">
        <f>F266*'2. Emissions Units &amp; Activities'!H34</f>
        <v>7.6036799999999997E-8</v>
      </c>
      <c r="K266" s="105">
        <f t="shared" si="15"/>
        <v>7.6036799999999997E-8</v>
      </c>
      <c r="L266" s="83">
        <f>F266*'2. Emissions Units &amp; Activities'!J34</f>
        <v>7.6036799999999997E-8</v>
      </c>
      <c r="M266" s="102">
        <f>G266*'2. Emissions Units &amp; Activities'!K34</f>
        <v>1.6044000000000001E-8</v>
      </c>
      <c r="N266" s="105">
        <f t="shared" si="9"/>
        <v>1.6044000000000001E-8</v>
      </c>
      <c r="O266" s="83">
        <f>G266*'2. Emissions Units &amp; Activities'!M34</f>
        <v>1.6044000000000001E-8</v>
      </c>
    </row>
    <row r="267" spans="1:15" x14ac:dyDescent="0.35">
      <c r="A267" s="79" t="s">
        <v>1436</v>
      </c>
      <c r="B267" s="100" t="s">
        <v>1076</v>
      </c>
      <c r="C267" s="81" t="s">
        <v>1077</v>
      </c>
      <c r="D267" s="115">
        <f>IFERROR(IF(OR($B266="",$B266="No CAS"),INDEX('DEQ Pollutant List'!$A$7:$A$611,MATCH($C266,'DEQ Pollutant List'!$C$7:$C$611,0)),INDEX('DEQ Pollutant List'!$A$7:$A$611,MATCH($B266,'DEQ Pollutant List'!$B$7:$B$611,0))),"")</f>
        <v>575</v>
      </c>
      <c r="E267" s="101">
        <v>0</v>
      </c>
      <c r="F267" s="102">
        <f>(0.00000124*0.0000003)</f>
        <v>3.7199999999999998E-13</v>
      </c>
      <c r="G267" s="103">
        <f>(0.0000955*0.0000003)</f>
        <v>2.8649999999999999E-11</v>
      </c>
      <c r="H267" s="83" t="s">
        <v>1397</v>
      </c>
      <c r="I267" s="104" t="s">
        <v>1464</v>
      </c>
      <c r="J267" s="102">
        <f>F267*'2. Emissions Units &amp; Activities'!H34</f>
        <v>3.2587199999999997E-9</v>
      </c>
      <c r="K267" s="105">
        <f t="shared" si="15"/>
        <v>3.2587199999999997E-9</v>
      </c>
      <c r="L267" s="83">
        <f>F267*'2. Emissions Units &amp; Activities'!J34</f>
        <v>3.2587199999999997E-9</v>
      </c>
      <c r="M267" s="102">
        <f>G267*'2. Emissions Units &amp; Activities'!K34</f>
        <v>6.8759999999999998E-10</v>
      </c>
      <c r="N267" s="105">
        <f t="shared" si="9"/>
        <v>6.8759999999999998E-10</v>
      </c>
      <c r="O267" s="83">
        <f>G267*'2. Emissions Units &amp; Activities'!M34</f>
        <v>6.8759999999999998E-10</v>
      </c>
    </row>
    <row r="268" spans="1:15" x14ac:dyDescent="0.35">
      <c r="A268" s="79" t="s">
        <v>1473</v>
      </c>
      <c r="B268" s="205" t="s">
        <v>949</v>
      </c>
      <c r="C268" s="202" t="str">
        <f>IFERROR(IF(B268="No CAS","",INDEX('DEQ Pollutant List'!$C$7:$C$611,MATCH('3. Pollutant Emissions - EF'!B268,'DEQ Pollutant List'!$B$7:$B$611,0))),"")</f>
        <v>Silica, crystalline (respirable)</v>
      </c>
      <c r="D268" s="115">
        <f>IFERROR(IF(OR($B267="",$B267="No CAS"),INDEX('DEQ Pollutant List'!$A$7:$A$611,MATCH($C267,'DEQ Pollutant List'!$C$7:$C$611,0)),INDEX('DEQ Pollutant List'!$A$7:$A$611,MATCH($B267,'DEQ Pollutant List'!$B$7:$B$611,0))),"")</f>
        <v>632</v>
      </c>
      <c r="E268" s="101">
        <v>0</v>
      </c>
      <c r="F268" s="102">
        <f>0.0121*2%</f>
        <v>2.42E-4</v>
      </c>
      <c r="G268" s="103">
        <f>0.0121*2%</f>
        <v>2.42E-4</v>
      </c>
      <c r="H268" s="83" t="s">
        <v>1397</v>
      </c>
      <c r="I268" s="104" t="s">
        <v>1441</v>
      </c>
      <c r="J268" s="102">
        <f>F268*'2. Emissions Units &amp; Activities'!H35</f>
        <v>2.11992</v>
      </c>
      <c r="K268" s="105">
        <f t="shared" si="15"/>
        <v>2.11992</v>
      </c>
      <c r="L268" s="83">
        <f>F268*'2. Emissions Units &amp; Activities'!J35</f>
        <v>2.11992</v>
      </c>
      <c r="M268" s="102">
        <f>G268*'2. Emissions Units &amp; Activities'!K35</f>
        <v>5.8079999999999998E-3</v>
      </c>
      <c r="N268" s="105">
        <f t="shared" si="9"/>
        <v>5.8079999999999998E-3</v>
      </c>
      <c r="O268" s="83">
        <f>G268*'2. Emissions Units &amp; Activities'!M35</f>
        <v>5.8079999999999998E-3</v>
      </c>
    </row>
    <row r="269" spans="1:15" x14ac:dyDescent="0.35">
      <c r="A269" s="79" t="s">
        <v>1473</v>
      </c>
      <c r="B269" s="100" t="s">
        <v>40</v>
      </c>
      <c r="C269" s="81" t="str">
        <f>IFERROR(IF(B269="No CAS","",INDEX('DEQ Pollutant List'!$C$7:$C$611,MATCH('3. Pollutant Emissions - EF'!B269,'DEQ Pollutant List'!$B$7:$B$611,0))),"")</f>
        <v>Aluminum and compounds</v>
      </c>
      <c r="D269" s="115">
        <f>IFERROR(IF(OR($B269="",$B269="No CAS"),INDEX('DEQ Pollutant List'!$A$7:$A$611,MATCH($C269,'DEQ Pollutant List'!$C$7:$C$611,0)),INDEX('DEQ Pollutant List'!$A$7:$A$611,MATCH($B269,'DEQ Pollutant List'!$B$7:$B$611,0))),"")</f>
        <v>13</v>
      </c>
      <c r="E269" s="101">
        <v>0</v>
      </c>
      <c r="F269" s="102">
        <f>(0.0121*6.5%)*0.265</f>
        <v>2.084225E-4</v>
      </c>
      <c r="G269" s="103">
        <f>F269</f>
        <v>2.084225E-4</v>
      </c>
      <c r="H269" s="83" t="s">
        <v>1397</v>
      </c>
      <c r="I269" s="104" t="s">
        <v>1399</v>
      </c>
      <c r="J269" s="102">
        <f>F269*'2. Emissions Units &amp; Activities'!H35</f>
        <v>1.8257810999999999</v>
      </c>
      <c r="K269" s="105">
        <f t="shared" si="15"/>
        <v>1.8257810999999999</v>
      </c>
      <c r="L269" s="83">
        <f>F269*'2. Emissions Units &amp; Activities'!J35</f>
        <v>1.8257810999999999</v>
      </c>
      <c r="M269" s="102">
        <f>G269*'2. Emissions Units &amp; Activities'!K35</f>
        <v>5.0021400000000004E-3</v>
      </c>
      <c r="N269" s="105">
        <f t="shared" ref="N269:N300" si="18">M269</f>
        <v>5.0021400000000004E-3</v>
      </c>
      <c r="O269" s="83">
        <f>G269*'2. Emissions Units &amp; Activities'!M35</f>
        <v>5.0021400000000004E-3</v>
      </c>
    </row>
    <row r="270" spans="1:15" x14ac:dyDescent="0.35">
      <c r="A270" s="79" t="s">
        <v>1473</v>
      </c>
      <c r="B270" s="100" t="s">
        <v>81</v>
      </c>
      <c r="C270" s="81" t="s">
        <v>82</v>
      </c>
      <c r="D270" s="115">
        <f>IFERROR(IF(OR($B270="",$B270="No CAS"),INDEX('DEQ Pollutant List'!$A$7:$A$611,MATCH($C270,'DEQ Pollutant List'!$C$7:$C$611,0)),INDEX('DEQ Pollutant List'!$A$7:$A$611,MATCH($B270,'DEQ Pollutant List'!$B$7:$B$611,0))),"")</f>
        <v>37</v>
      </c>
      <c r="E270" s="101">
        <v>0</v>
      </c>
      <c r="F270" s="102">
        <f>(0.0121*0.0000316)</f>
        <v>3.8236000000000004E-7</v>
      </c>
      <c r="G270" s="103">
        <f>F270</f>
        <v>3.8236000000000004E-7</v>
      </c>
      <c r="H270" s="83" t="s">
        <v>1397</v>
      </c>
      <c r="I270" s="104" t="s">
        <v>1464</v>
      </c>
      <c r="J270" s="102">
        <f>F270*'2. Emissions Units &amp; Activities'!H35</f>
        <v>3.3494736000000006E-3</v>
      </c>
      <c r="K270" s="105">
        <f t="shared" si="15"/>
        <v>3.3494736000000006E-3</v>
      </c>
      <c r="L270" s="83">
        <f>F270*'2. Emissions Units &amp; Activities'!J35</f>
        <v>3.3494736000000006E-3</v>
      </c>
      <c r="M270" s="102">
        <f>G270*'2. Emissions Units &amp; Activities'!K35</f>
        <v>9.1766400000000006E-6</v>
      </c>
      <c r="N270" s="105">
        <f t="shared" si="18"/>
        <v>9.1766400000000006E-6</v>
      </c>
      <c r="O270" s="83">
        <f>G270*'2. Emissions Units &amp; Activities'!M35</f>
        <v>9.1766400000000006E-6</v>
      </c>
    </row>
    <row r="271" spans="1:15" x14ac:dyDescent="0.35">
      <c r="A271" s="79" t="s">
        <v>1473</v>
      </c>
      <c r="B271" s="100" t="s">
        <v>96</v>
      </c>
      <c r="C271" s="81" t="s">
        <v>97</v>
      </c>
      <c r="D271" s="115">
        <f>IFERROR(IF(OR($B271="",$B271="No CAS"),INDEX('DEQ Pollutant List'!$A$7:$A$611,MATCH($C271,'DEQ Pollutant List'!$C$7:$C$611,0)),INDEX('DEQ Pollutant List'!$A$7:$A$611,MATCH($B271,'DEQ Pollutant List'!$B$7:$B$611,0))),"")</f>
        <v>45</v>
      </c>
      <c r="E271" s="101">
        <v>0</v>
      </c>
      <c r="F271" s="102">
        <f>(0.0121*0.0000271)</f>
        <v>3.2791000000000003E-7</v>
      </c>
      <c r="G271" s="103">
        <f t="shared" ref="G271:G289" si="19">F271</f>
        <v>3.2791000000000003E-7</v>
      </c>
      <c r="H271" s="83" t="s">
        <v>1397</v>
      </c>
      <c r="I271" s="104" t="s">
        <v>1464</v>
      </c>
      <c r="J271" s="102">
        <f>F271*'2. Emissions Units &amp; Activities'!H35</f>
        <v>2.8724916000000002E-3</v>
      </c>
      <c r="K271" s="105">
        <f t="shared" si="15"/>
        <v>2.8724916000000002E-3</v>
      </c>
      <c r="L271" s="83">
        <f>F271*'2. Emissions Units &amp; Activities'!J35</f>
        <v>2.8724916000000002E-3</v>
      </c>
      <c r="M271" s="102">
        <f>G271*'2. Emissions Units &amp; Activities'!K35</f>
        <v>7.8698399999999999E-6</v>
      </c>
      <c r="N271" s="105">
        <f t="shared" si="18"/>
        <v>7.8698399999999999E-6</v>
      </c>
      <c r="O271" s="83">
        <f>G271*'2. Emissions Units &amp; Activities'!M35</f>
        <v>7.8698399999999999E-6</v>
      </c>
    </row>
    <row r="272" spans="1:15" x14ac:dyDescent="0.35">
      <c r="A272" s="79" t="s">
        <v>1473</v>
      </c>
      <c r="B272" s="100" t="s">
        <v>154</v>
      </c>
      <c r="C272" s="81" t="s">
        <v>155</v>
      </c>
      <c r="D272" s="115">
        <f>IFERROR(IF(OR($B272="",$B272="No CAS"),INDEX('DEQ Pollutant List'!$A$7:$A$611,MATCH($C272,'DEQ Pollutant List'!$C$7:$C$611,0)),INDEX('DEQ Pollutant List'!$A$7:$A$611,MATCH($B272,'DEQ Pollutant List'!$B$7:$B$611,0))),"")</f>
        <v>83</v>
      </c>
      <c r="E272" s="101">
        <v>0</v>
      </c>
      <c r="F272" s="102">
        <f>(0.0121*0.00000007)</f>
        <v>8.4700000000000007E-10</v>
      </c>
      <c r="G272" s="103">
        <f t="shared" si="19"/>
        <v>8.4700000000000007E-10</v>
      </c>
      <c r="H272" s="83" t="s">
        <v>1397</v>
      </c>
      <c r="I272" s="104" t="s">
        <v>1464</v>
      </c>
      <c r="J272" s="102">
        <f>F272*'2. Emissions Units &amp; Activities'!H35</f>
        <v>7.4197200000000009E-6</v>
      </c>
      <c r="K272" s="105">
        <f t="shared" si="15"/>
        <v>7.4197200000000009E-6</v>
      </c>
      <c r="L272" s="83">
        <f>F272*'2. Emissions Units &amp; Activities'!J35</f>
        <v>7.4197200000000009E-6</v>
      </c>
      <c r="M272" s="102">
        <f>G272*'2. Emissions Units &amp; Activities'!K35</f>
        <v>2.0328000000000002E-8</v>
      </c>
      <c r="N272" s="105">
        <f t="shared" si="18"/>
        <v>2.0328000000000002E-8</v>
      </c>
      <c r="O272" s="83">
        <f>G272*'2. Emissions Units &amp; Activities'!M35</f>
        <v>2.0328000000000002E-8</v>
      </c>
    </row>
    <row r="273" spans="1:15" x14ac:dyDescent="0.35">
      <c r="A273" s="79" t="s">
        <v>1473</v>
      </c>
      <c r="B273" s="100" t="s">
        <v>512</v>
      </c>
      <c r="C273" s="81" t="s">
        <v>513</v>
      </c>
      <c r="D273" s="115">
        <f>IFERROR(IF(OR($B273="",$B273="No CAS"),INDEX('DEQ Pollutant List'!$A$7:$A$611,MATCH($C273,'DEQ Pollutant List'!$C$7:$C$611,0)),INDEX('DEQ Pollutant List'!$A$7:$A$611,MATCH($B273,'DEQ Pollutant List'!$B$7:$B$611,0))),"")</f>
        <v>305</v>
      </c>
      <c r="E273" s="101">
        <v>0</v>
      </c>
      <c r="F273" s="102">
        <f>(0.0121*0.000001)</f>
        <v>1.2099999999999999E-8</v>
      </c>
      <c r="G273" s="103">
        <f t="shared" si="19"/>
        <v>1.2099999999999999E-8</v>
      </c>
      <c r="H273" s="83" t="s">
        <v>1397</v>
      </c>
      <c r="I273" s="104" t="s">
        <v>1464</v>
      </c>
      <c r="J273" s="102">
        <f>F273*'2. Emissions Units &amp; Activities'!H35</f>
        <v>1.0599599999999999E-4</v>
      </c>
      <c r="K273" s="105">
        <f t="shared" si="15"/>
        <v>1.0599599999999999E-4</v>
      </c>
      <c r="L273" s="83">
        <f>F273*'2. Emissions Units &amp; Activities'!J35</f>
        <v>1.0599599999999999E-4</v>
      </c>
      <c r="M273" s="102">
        <f>G273*'2. Emissions Units &amp; Activities'!K35</f>
        <v>2.9040000000000001E-7</v>
      </c>
      <c r="N273" s="105">
        <f t="shared" si="18"/>
        <v>2.9040000000000001E-7</v>
      </c>
      <c r="O273" s="83">
        <f>G273*'2. Emissions Units &amp; Activities'!M35</f>
        <v>2.9040000000000001E-7</v>
      </c>
    </row>
    <row r="274" spans="1:15" x14ac:dyDescent="0.35">
      <c r="A274" s="79" t="s">
        <v>1473</v>
      </c>
      <c r="B274" s="100" t="s">
        <v>518</v>
      </c>
      <c r="C274" s="81" t="s">
        <v>519</v>
      </c>
      <c r="D274" s="115">
        <f>IFERROR(IF(OR($B274="",$B274="No CAS"),INDEX('DEQ Pollutant List'!$A$7:$A$611,MATCH($C274,'DEQ Pollutant List'!$C$7:$C$611,0)),INDEX('DEQ Pollutant List'!$A$7:$A$611,MATCH($B274,'DEQ Pollutant List'!$B$7:$B$611,0))),"")</f>
        <v>312</v>
      </c>
      <c r="E274" s="101">
        <v>0</v>
      </c>
      <c r="F274" s="102">
        <f>(0.0121*0.0000851)</f>
        <v>1.0297099999999999E-6</v>
      </c>
      <c r="G274" s="103">
        <f t="shared" si="19"/>
        <v>1.0297099999999999E-6</v>
      </c>
      <c r="H274" s="83" t="s">
        <v>1397</v>
      </c>
      <c r="I274" s="104" t="s">
        <v>1464</v>
      </c>
      <c r="J274" s="102">
        <f>F274*'2. Emissions Units &amp; Activities'!H35</f>
        <v>9.0202595999999986E-3</v>
      </c>
      <c r="K274" s="105">
        <f t="shared" si="15"/>
        <v>9.0202595999999986E-3</v>
      </c>
      <c r="L274" s="83">
        <f>F274*'2. Emissions Units &amp; Activities'!J35</f>
        <v>9.0202595999999986E-3</v>
      </c>
      <c r="M274" s="102">
        <f>G274*'2. Emissions Units &amp; Activities'!K35</f>
        <v>2.4713039999999998E-5</v>
      </c>
      <c r="N274" s="105">
        <f t="shared" si="18"/>
        <v>2.4713039999999998E-5</v>
      </c>
      <c r="O274" s="83">
        <f>G274*'2. Emissions Units &amp; Activities'!M35</f>
        <v>2.4713039999999998E-5</v>
      </c>
    </row>
    <row r="275" spans="1:15" x14ac:dyDescent="0.35">
      <c r="A275" s="79" t="s">
        <v>1473</v>
      </c>
      <c r="B275" s="100" t="s">
        <v>524</v>
      </c>
      <c r="C275" s="81" t="s">
        <v>525</v>
      </c>
      <c r="D275" s="115">
        <f>IFERROR(IF(OR($B275="",$B275="No CAS"),INDEX('DEQ Pollutant List'!$A$7:$A$611,MATCH($C275,'DEQ Pollutant List'!$C$7:$C$611,0)),INDEX('DEQ Pollutant List'!$A$7:$A$611,MATCH($B275,'DEQ Pollutant List'!$B$7:$B$611,0))),"")</f>
        <v>316</v>
      </c>
      <c r="E275" s="101">
        <v>0</v>
      </c>
      <c r="F275" s="102">
        <f>(0.0121*0.0000000057)</f>
        <v>6.8969999999999996E-11</v>
      </c>
      <c r="G275" s="103">
        <f t="shared" si="19"/>
        <v>6.8969999999999996E-11</v>
      </c>
      <c r="H275" s="83" t="s">
        <v>1397</v>
      </c>
      <c r="I275" s="104" t="s">
        <v>1464</v>
      </c>
      <c r="J275" s="102">
        <f>F275*'2. Emissions Units &amp; Activities'!H35</f>
        <v>6.0417719999999996E-7</v>
      </c>
      <c r="K275" s="105">
        <f t="shared" si="15"/>
        <v>6.0417719999999996E-7</v>
      </c>
      <c r="L275" s="83">
        <f>F275*'2. Emissions Units &amp; Activities'!J35</f>
        <v>6.0417719999999996E-7</v>
      </c>
      <c r="M275" s="102">
        <f>G275*'2. Emissions Units &amp; Activities'!K35</f>
        <v>1.6552799999999999E-9</v>
      </c>
      <c r="N275" s="105">
        <f t="shared" si="18"/>
        <v>1.6552799999999999E-9</v>
      </c>
      <c r="O275" s="83">
        <f>G275*'2. Emissions Units &amp; Activities'!M35</f>
        <v>1.6552799999999999E-9</v>
      </c>
    </row>
    <row r="276" spans="1:15" x14ac:dyDescent="0.35">
      <c r="A276" s="79" t="s">
        <v>1473</v>
      </c>
      <c r="B276" s="100" t="s">
        <v>583</v>
      </c>
      <c r="C276" s="81" t="s">
        <v>584</v>
      </c>
      <c r="D276" s="115">
        <f>IFERROR(IF(OR($B276="",$B276="No CAS"),INDEX('DEQ Pollutant List'!$A$7:$A$611,MATCH($C276,'DEQ Pollutant List'!$C$7:$C$611,0)),INDEX('DEQ Pollutant List'!$A$7:$A$611,MATCH($B276,'DEQ Pollutant List'!$B$7:$B$611,0))),"")</f>
        <v>364</v>
      </c>
      <c r="E276" s="101">
        <v>0</v>
      </c>
      <c r="F276" s="102">
        <f>(0.0121*0.0000002)</f>
        <v>2.4199999999999999E-9</v>
      </c>
      <c r="G276" s="103">
        <f t="shared" si="19"/>
        <v>2.4199999999999999E-9</v>
      </c>
      <c r="H276" s="83" t="s">
        <v>1397</v>
      </c>
      <c r="I276" s="104" t="s">
        <v>1464</v>
      </c>
      <c r="J276" s="102">
        <f>F276*'2. Emissions Units &amp; Activities'!H35</f>
        <v>2.1199199999999999E-5</v>
      </c>
      <c r="K276" s="105">
        <f t="shared" si="15"/>
        <v>2.1199199999999999E-5</v>
      </c>
      <c r="L276" s="83">
        <f>F276*'2. Emissions Units &amp; Activities'!J35</f>
        <v>2.1199199999999999E-5</v>
      </c>
      <c r="M276" s="102">
        <f>G276*'2. Emissions Units &amp; Activities'!K35</f>
        <v>5.8080000000000001E-8</v>
      </c>
      <c r="N276" s="105">
        <f t="shared" si="18"/>
        <v>5.8080000000000001E-8</v>
      </c>
      <c r="O276" s="83">
        <f>G276*'2. Emissions Units &amp; Activities'!M35</f>
        <v>5.8080000000000001E-8</v>
      </c>
    </row>
    <row r="277" spans="1:15" x14ac:dyDescent="0.35">
      <c r="A277" s="79" t="s">
        <v>1473</v>
      </c>
      <c r="B277" s="100" t="s">
        <v>945</v>
      </c>
      <c r="C277" s="81" t="s">
        <v>946</v>
      </c>
      <c r="D277" s="115">
        <f>IFERROR(IF(OR($B277="",$B277="No CAS"),INDEX('DEQ Pollutant List'!$A$7:$A$611,MATCH($C277,'DEQ Pollutant List'!$C$7:$C$611,0)),INDEX('DEQ Pollutant List'!$A$7:$A$611,MATCH($B277,'DEQ Pollutant List'!$B$7:$B$611,0))),"")</f>
        <v>575</v>
      </c>
      <c r="E277" s="101">
        <v>0</v>
      </c>
      <c r="F277" s="102">
        <f>(0.0121*0.000007)</f>
        <v>8.4699999999999997E-8</v>
      </c>
      <c r="G277" s="103">
        <f t="shared" si="19"/>
        <v>8.4699999999999997E-8</v>
      </c>
      <c r="H277" s="83" t="s">
        <v>1397</v>
      </c>
      <c r="I277" s="104" t="s">
        <v>1464</v>
      </c>
      <c r="J277" s="102">
        <f>F277*'2. Emissions Units &amp; Activities'!H35</f>
        <v>7.4197200000000003E-4</v>
      </c>
      <c r="K277" s="105">
        <f t="shared" si="15"/>
        <v>7.4197200000000003E-4</v>
      </c>
      <c r="L277" s="83">
        <f>F277*'2. Emissions Units &amp; Activities'!J35</f>
        <v>7.4197200000000003E-4</v>
      </c>
      <c r="M277" s="102">
        <f>G277*'2. Emissions Units &amp; Activities'!K35</f>
        <v>2.0327999999999998E-6</v>
      </c>
      <c r="N277" s="105">
        <f t="shared" si="18"/>
        <v>2.0327999999999998E-6</v>
      </c>
      <c r="O277" s="83">
        <f>G277*'2. Emissions Units &amp; Activities'!M35</f>
        <v>2.0327999999999998E-6</v>
      </c>
    </row>
    <row r="278" spans="1:15" x14ac:dyDescent="0.35">
      <c r="A278" s="79" t="s">
        <v>1473</v>
      </c>
      <c r="B278" s="100" t="s">
        <v>1076</v>
      </c>
      <c r="C278" s="81" t="s">
        <v>1077</v>
      </c>
      <c r="D278" s="115">
        <f>IFERROR(IF(OR($B278="",$B278="No CAS"),INDEX('DEQ Pollutant List'!$A$7:$A$611,MATCH($C278,'DEQ Pollutant List'!$C$7:$C$611,0)),INDEX('DEQ Pollutant List'!$A$7:$A$611,MATCH($B278,'DEQ Pollutant List'!$B$7:$B$611,0))),"")</f>
        <v>632</v>
      </c>
      <c r="E278" s="101">
        <v>0</v>
      </c>
      <c r="F278" s="102">
        <f>(0.0121*0.0000003)</f>
        <v>3.6299999999999997E-9</v>
      </c>
      <c r="G278" s="103">
        <f t="shared" si="19"/>
        <v>3.6299999999999997E-9</v>
      </c>
      <c r="H278" s="83" t="s">
        <v>1397</v>
      </c>
      <c r="I278" s="104" t="s">
        <v>1464</v>
      </c>
      <c r="J278" s="102">
        <f>F278*'2. Emissions Units &amp; Activities'!H35</f>
        <v>3.1798799999999998E-5</v>
      </c>
      <c r="K278" s="105">
        <f t="shared" si="15"/>
        <v>3.1798799999999998E-5</v>
      </c>
      <c r="L278" s="83">
        <f>F278*'2. Emissions Units &amp; Activities'!J35</f>
        <v>3.1798799999999998E-5</v>
      </c>
      <c r="M278" s="102">
        <f>G278*'2. Emissions Units &amp; Activities'!K35</f>
        <v>8.7119999999999989E-8</v>
      </c>
      <c r="N278" s="105">
        <f t="shared" si="18"/>
        <v>8.7119999999999989E-8</v>
      </c>
      <c r="O278" s="83">
        <f>G278*'2. Emissions Units &amp; Activities'!M35</f>
        <v>8.7119999999999989E-8</v>
      </c>
    </row>
    <row r="279" spans="1:15" x14ac:dyDescent="0.35">
      <c r="A279" s="79" t="s">
        <v>1472</v>
      </c>
      <c r="B279" s="100" t="s">
        <v>949</v>
      </c>
      <c r="C279" s="81" t="str">
        <f>IFERROR(IF(B279="No CAS","",INDEX('DEQ Pollutant List'!$C$7:$C$611,MATCH('3. Pollutant Emissions - EF'!B279,'DEQ Pollutant List'!$B$7:$B$611,0))),"")</f>
        <v>Silica, crystalline (respirable)</v>
      </c>
      <c r="D279" s="115">
        <f>IFERROR(IF(OR($B279="",$B279="No CAS"),INDEX('DEQ Pollutant List'!$A$7:$A$611,MATCH($C279,'DEQ Pollutant List'!$C$7:$C$611,0)),INDEX('DEQ Pollutant List'!$A$7:$A$611,MATCH($B279,'DEQ Pollutant List'!$B$7:$B$611,0))),"")</f>
        <v>579</v>
      </c>
      <c r="E279" s="101">
        <v>0</v>
      </c>
      <c r="F279" s="102">
        <f>0.0121*2%</f>
        <v>2.42E-4</v>
      </c>
      <c r="G279" s="103">
        <f t="shared" si="19"/>
        <v>2.42E-4</v>
      </c>
      <c r="H279" s="83" t="s">
        <v>1397</v>
      </c>
      <c r="I279" s="104" t="s">
        <v>1441</v>
      </c>
      <c r="J279" s="102">
        <f>F279*'2. Emissions Units &amp; Activities'!H36</f>
        <v>2.11992</v>
      </c>
      <c r="K279" s="105">
        <f t="shared" si="15"/>
        <v>2.11992</v>
      </c>
      <c r="L279" s="83">
        <f>F279*'2. Emissions Units &amp; Activities'!J36</f>
        <v>2.11992</v>
      </c>
      <c r="M279" s="102">
        <f>G279*'2. Emissions Units &amp; Activities'!K36</f>
        <v>5.8079999999999998E-3</v>
      </c>
      <c r="N279" s="105">
        <f t="shared" si="18"/>
        <v>5.8079999999999998E-3</v>
      </c>
      <c r="O279" s="83">
        <f>G279*'2. Emissions Units &amp; Activities'!M36</f>
        <v>5.8079999999999998E-3</v>
      </c>
    </row>
    <row r="280" spans="1:15" x14ac:dyDescent="0.35">
      <c r="A280" s="79" t="s">
        <v>1472</v>
      </c>
      <c r="B280" s="100" t="s">
        <v>40</v>
      </c>
      <c r="C280" s="81" t="str">
        <f>IFERROR(IF(B280="No CAS","",INDEX('DEQ Pollutant List'!$C$7:$C$611,MATCH('3. Pollutant Emissions - EF'!B280,'DEQ Pollutant List'!$B$7:$B$611,0))),"")</f>
        <v>Aluminum and compounds</v>
      </c>
      <c r="D280" s="115">
        <f>IFERROR(IF(OR($B280="",$B280="No CAS"),INDEX('DEQ Pollutant List'!$A$7:$A$611,MATCH($C280,'DEQ Pollutant List'!$C$7:$C$611,0)),INDEX('DEQ Pollutant List'!$A$7:$A$611,MATCH($B280,'DEQ Pollutant List'!$B$7:$B$611,0))),"")</f>
        <v>13</v>
      </c>
      <c r="E280" s="101">
        <v>0</v>
      </c>
      <c r="F280" s="102">
        <f>(0.0121*6.5%)*0.265</f>
        <v>2.084225E-4</v>
      </c>
      <c r="G280" s="103">
        <f t="shared" si="19"/>
        <v>2.084225E-4</v>
      </c>
      <c r="H280" s="83" t="s">
        <v>1397</v>
      </c>
      <c r="I280" s="104" t="s">
        <v>1399</v>
      </c>
      <c r="J280" s="102">
        <f>F280*'2. Emissions Units &amp; Activities'!H36</f>
        <v>1.8257810999999999</v>
      </c>
      <c r="K280" s="105">
        <f t="shared" si="15"/>
        <v>1.8257810999999999</v>
      </c>
      <c r="L280" s="83">
        <f>F280*'2. Emissions Units &amp; Activities'!J36</f>
        <v>1.8257810999999999</v>
      </c>
      <c r="M280" s="102">
        <f>G280*'2. Emissions Units &amp; Activities'!K36</f>
        <v>5.0021400000000004E-3</v>
      </c>
      <c r="N280" s="105">
        <f t="shared" si="18"/>
        <v>5.0021400000000004E-3</v>
      </c>
      <c r="O280" s="83">
        <f>G280*'2. Emissions Units &amp; Activities'!M36</f>
        <v>5.0021400000000004E-3</v>
      </c>
    </row>
    <row r="281" spans="1:15" x14ac:dyDescent="0.35">
      <c r="A281" s="79" t="s">
        <v>1472</v>
      </c>
      <c r="B281" s="100" t="s">
        <v>81</v>
      </c>
      <c r="C281" s="81" t="s">
        <v>82</v>
      </c>
      <c r="D281" s="115">
        <f>IFERROR(IF(OR($B281="",$B281="No CAS"),INDEX('DEQ Pollutant List'!$A$7:$A$611,MATCH($C281,'DEQ Pollutant List'!$C$7:$C$611,0)),INDEX('DEQ Pollutant List'!$A$7:$A$611,MATCH($B281,'DEQ Pollutant List'!$B$7:$B$611,0))),"")</f>
        <v>37</v>
      </c>
      <c r="E281" s="101">
        <v>0</v>
      </c>
      <c r="F281" s="102">
        <f>(0.0121*0.0000316)</f>
        <v>3.8236000000000004E-7</v>
      </c>
      <c r="G281" s="103">
        <f t="shared" si="19"/>
        <v>3.8236000000000004E-7</v>
      </c>
      <c r="H281" s="83" t="s">
        <v>1397</v>
      </c>
      <c r="I281" s="104" t="s">
        <v>1464</v>
      </c>
      <c r="J281" s="102">
        <f>F281*'2. Emissions Units &amp; Activities'!H36</f>
        <v>3.3494736000000006E-3</v>
      </c>
      <c r="K281" s="105">
        <f t="shared" si="15"/>
        <v>3.3494736000000006E-3</v>
      </c>
      <c r="L281" s="83">
        <f>F281*'2. Emissions Units &amp; Activities'!J36</f>
        <v>3.3494736000000006E-3</v>
      </c>
      <c r="M281" s="102">
        <f>G281*'2. Emissions Units &amp; Activities'!K36</f>
        <v>9.1766400000000006E-6</v>
      </c>
      <c r="N281" s="105">
        <f t="shared" si="18"/>
        <v>9.1766400000000006E-6</v>
      </c>
      <c r="O281" s="83">
        <f>G281*'2. Emissions Units &amp; Activities'!M36</f>
        <v>9.1766400000000006E-6</v>
      </c>
    </row>
    <row r="282" spans="1:15" x14ac:dyDescent="0.35">
      <c r="A282" s="79" t="s">
        <v>1472</v>
      </c>
      <c r="B282" s="100" t="s">
        <v>96</v>
      </c>
      <c r="C282" s="81" t="s">
        <v>97</v>
      </c>
      <c r="D282" s="115">
        <f>IFERROR(IF(OR($B282="",$B282="No CAS"),INDEX('DEQ Pollutant List'!$A$7:$A$611,MATCH($C282,'DEQ Pollutant List'!$C$7:$C$611,0)),INDEX('DEQ Pollutant List'!$A$7:$A$611,MATCH($B282,'DEQ Pollutant List'!$B$7:$B$611,0))),"")</f>
        <v>45</v>
      </c>
      <c r="E282" s="101">
        <v>0</v>
      </c>
      <c r="F282" s="102">
        <f>(0.0121*0.0000271)</f>
        <v>3.2791000000000003E-7</v>
      </c>
      <c r="G282" s="103">
        <f t="shared" si="19"/>
        <v>3.2791000000000003E-7</v>
      </c>
      <c r="H282" s="83" t="s">
        <v>1397</v>
      </c>
      <c r="I282" s="104" t="s">
        <v>1464</v>
      </c>
      <c r="J282" s="102">
        <f>F282*'2. Emissions Units &amp; Activities'!H36</f>
        <v>2.8724916000000002E-3</v>
      </c>
      <c r="K282" s="105">
        <f t="shared" si="15"/>
        <v>2.8724916000000002E-3</v>
      </c>
      <c r="L282" s="83">
        <f>F282*'2. Emissions Units &amp; Activities'!J36</f>
        <v>2.8724916000000002E-3</v>
      </c>
      <c r="M282" s="102">
        <f>G282*'2. Emissions Units &amp; Activities'!K36</f>
        <v>7.8698399999999999E-6</v>
      </c>
      <c r="N282" s="105">
        <f t="shared" si="18"/>
        <v>7.8698399999999999E-6</v>
      </c>
      <c r="O282" s="83">
        <f>G282*'2. Emissions Units &amp; Activities'!M36</f>
        <v>7.8698399999999999E-6</v>
      </c>
    </row>
    <row r="283" spans="1:15" x14ac:dyDescent="0.35">
      <c r="A283" s="79" t="s">
        <v>1472</v>
      </c>
      <c r="B283" s="100" t="s">
        <v>154</v>
      </c>
      <c r="C283" s="81" t="s">
        <v>155</v>
      </c>
      <c r="D283" s="115">
        <f>IFERROR(IF(OR($B283="",$B283="No CAS"),INDEX('DEQ Pollutant List'!$A$7:$A$611,MATCH($C283,'DEQ Pollutant List'!$C$7:$C$611,0)),INDEX('DEQ Pollutant List'!$A$7:$A$611,MATCH($B283,'DEQ Pollutant List'!$B$7:$B$611,0))),"")</f>
        <v>83</v>
      </c>
      <c r="E283" s="101">
        <v>0</v>
      </c>
      <c r="F283" s="102">
        <f>(0.0121*0.00000007)</f>
        <v>8.4700000000000007E-10</v>
      </c>
      <c r="G283" s="103">
        <f t="shared" si="19"/>
        <v>8.4700000000000007E-10</v>
      </c>
      <c r="H283" s="83" t="s">
        <v>1397</v>
      </c>
      <c r="I283" s="104" t="s">
        <v>1464</v>
      </c>
      <c r="J283" s="102">
        <f>F283*'2. Emissions Units &amp; Activities'!H36</f>
        <v>7.4197200000000009E-6</v>
      </c>
      <c r="K283" s="105">
        <f t="shared" si="15"/>
        <v>7.4197200000000009E-6</v>
      </c>
      <c r="L283" s="83">
        <f>F283*'2. Emissions Units &amp; Activities'!J36</f>
        <v>7.4197200000000009E-6</v>
      </c>
      <c r="M283" s="102">
        <f>G283*'2. Emissions Units &amp; Activities'!K36</f>
        <v>2.0328000000000002E-8</v>
      </c>
      <c r="N283" s="105">
        <f t="shared" si="18"/>
        <v>2.0328000000000002E-8</v>
      </c>
      <c r="O283" s="83">
        <f>G283*'2. Emissions Units &amp; Activities'!M36</f>
        <v>2.0328000000000002E-8</v>
      </c>
    </row>
    <row r="284" spans="1:15" x14ac:dyDescent="0.35">
      <c r="A284" s="79" t="s">
        <v>1472</v>
      </c>
      <c r="B284" s="100" t="s">
        <v>512</v>
      </c>
      <c r="C284" s="81" t="s">
        <v>513</v>
      </c>
      <c r="D284" s="115">
        <f>IFERROR(IF(OR($B284="",$B284="No CAS"),INDEX('DEQ Pollutant List'!$A$7:$A$611,MATCH($C284,'DEQ Pollutant List'!$C$7:$C$611,0)),INDEX('DEQ Pollutant List'!$A$7:$A$611,MATCH($B284,'DEQ Pollutant List'!$B$7:$B$611,0))),"")</f>
        <v>305</v>
      </c>
      <c r="E284" s="101">
        <v>0</v>
      </c>
      <c r="F284" s="102">
        <f>(0.0121*0.000001)</f>
        <v>1.2099999999999999E-8</v>
      </c>
      <c r="G284" s="103">
        <f t="shared" si="19"/>
        <v>1.2099999999999999E-8</v>
      </c>
      <c r="H284" s="83" t="s">
        <v>1397</v>
      </c>
      <c r="I284" s="104" t="s">
        <v>1464</v>
      </c>
      <c r="J284" s="102">
        <f>F284*'2. Emissions Units &amp; Activities'!H36</f>
        <v>1.0599599999999999E-4</v>
      </c>
      <c r="K284" s="105">
        <f t="shared" si="15"/>
        <v>1.0599599999999999E-4</v>
      </c>
      <c r="L284" s="83">
        <f>F284*'2. Emissions Units &amp; Activities'!J36</f>
        <v>1.0599599999999999E-4</v>
      </c>
      <c r="M284" s="102">
        <f>G284*'2. Emissions Units &amp; Activities'!K36</f>
        <v>2.9040000000000001E-7</v>
      </c>
      <c r="N284" s="105">
        <f t="shared" si="18"/>
        <v>2.9040000000000001E-7</v>
      </c>
      <c r="O284" s="83">
        <f>G284*'2. Emissions Units &amp; Activities'!M36</f>
        <v>2.9040000000000001E-7</v>
      </c>
    </row>
    <row r="285" spans="1:15" x14ac:dyDescent="0.35">
      <c r="A285" s="79" t="s">
        <v>1472</v>
      </c>
      <c r="B285" s="100" t="s">
        <v>518</v>
      </c>
      <c r="C285" s="81" t="s">
        <v>519</v>
      </c>
      <c r="D285" s="115">
        <f>IFERROR(IF(OR($B285="",$B285="No CAS"),INDEX('DEQ Pollutant List'!$A$7:$A$611,MATCH($C285,'DEQ Pollutant List'!$C$7:$C$611,0)),INDEX('DEQ Pollutant List'!$A$7:$A$611,MATCH($B285,'DEQ Pollutant List'!$B$7:$B$611,0))),"")</f>
        <v>312</v>
      </c>
      <c r="E285" s="101">
        <v>0</v>
      </c>
      <c r="F285" s="102">
        <f>(0.0121*0.0000851)</f>
        <v>1.0297099999999999E-6</v>
      </c>
      <c r="G285" s="103">
        <f t="shared" si="19"/>
        <v>1.0297099999999999E-6</v>
      </c>
      <c r="H285" s="83" t="s">
        <v>1397</v>
      </c>
      <c r="I285" s="104" t="s">
        <v>1464</v>
      </c>
      <c r="J285" s="102">
        <f>F285*'2. Emissions Units &amp; Activities'!H36</f>
        <v>9.0202595999999986E-3</v>
      </c>
      <c r="K285" s="105">
        <f t="shared" si="15"/>
        <v>9.0202595999999986E-3</v>
      </c>
      <c r="L285" s="83">
        <f>F285*'2. Emissions Units &amp; Activities'!J36</f>
        <v>9.0202595999999986E-3</v>
      </c>
      <c r="M285" s="102">
        <f>G285*'2. Emissions Units &amp; Activities'!K36</f>
        <v>2.4713039999999998E-5</v>
      </c>
      <c r="N285" s="105">
        <f t="shared" si="18"/>
        <v>2.4713039999999998E-5</v>
      </c>
      <c r="O285" s="83">
        <f>G285*'2. Emissions Units &amp; Activities'!M36</f>
        <v>2.4713039999999998E-5</v>
      </c>
    </row>
    <row r="286" spans="1:15" x14ac:dyDescent="0.35">
      <c r="A286" s="79" t="s">
        <v>1472</v>
      </c>
      <c r="B286" s="100" t="s">
        <v>524</v>
      </c>
      <c r="C286" s="81" t="s">
        <v>525</v>
      </c>
      <c r="D286" s="115">
        <f>IFERROR(IF(OR($B286="",$B286="No CAS"),INDEX('DEQ Pollutant List'!$A$7:$A$611,MATCH($C286,'DEQ Pollutant List'!$C$7:$C$611,0)),INDEX('DEQ Pollutant List'!$A$7:$A$611,MATCH($B286,'DEQ Pollutant List'!$B$7:$B$611,0))),"")</f>
        <v>316</v>
      </c>
      <c r="E286" s="101">
        <v>0</v>
      </c>
      <c r="F286" s="102">
        <f>(0.0121*0.0000000057)</f>
        <v>6.8969999999999996E-11</v>
      </c>
      <c r="G286" s="103">
        <f t="shared" si="19"/>
        <v>6.8969999999999996E-11</v>
      </c>
      <c r="H286" s="83" t="s">
        <v>1397</v>
      </c>
      <c r="I286" s="104" t="s">
        <v>1464</v>
      </c>
      <c r="J286" s="102">
        <f>F286*'2. Emissions Units &amp; Activities'!H36</f>
        <v>6.0417719999999996E-7</v>
      </c>
      <c r="K286" s="105">
        <f t="shared" si="15"/>
        <v>6.0417719999999996E-7</v>
      </c>
      <c r="L286" s="83">
        <f>F286*'2. Emissions Units &amp; Activities'!J36</f>
        <v>6.0417719999999996E-7</v>
      </c>
      <c r="M286" s="102">
        <f>G286*'2. Emissions Units &amp; Activities'!K36</f>
        <v>1.6552799999999999E-9</v>
      </c>
      <c r="N286" s="105">
        <f t="shared" si="18"/>
        <v>1.6552799999999999E-9</v>
      </c>
      <c r="O286" s="83">
        <f>G286*'2. Emissions Units &amp; Activities'!M36</f>
        <v>1.6552799999999999E-9</v>
      </c>
    </row>
    <row r="287" spans="1:15" x14ac:dyDescent="0.35">
      <c r="A287" s="79" t="s">
        <v>1472</v>
      </c>
      <c r="B287" s="100" t="s">
        <v>583</v>
      </c>
      <c r="C287" s="81" t="s">
        <v>584</v>
      </c>
      <c r="D287" s="115">
        <f>IFERROR(IF(OR($B287="",$B287="No CAS"),INDEX('DEQ Pollutant List'!$A$7:$A$611,MATCH($C287,'DEQ Pollutant List'!$C$7:$C$611,0)),INDEX('DEQ Pollutant List'!$A$7:$A$611,MATCH($B287,'DEQ Pollutant List'!$B$7:$B$611,0))),"")</f>
        <v>364</v>
      </c>
      <c r="E287" s="101">
        <v>0</v>
      </c>
      <c r="F287" s="102">
        <f>(0.0121*0.0000002)</f>
        <v>2.4199999999999999E-9</v>
      </c>
      <c r="G287" s="103">
        <f t="shared" si="19"/>
        <v>2.4199999999999999E-9</v>
      </c>
      <c r="H287" s="83" t="s">
        <v>1397</v>
      </c>
      <c r="I287" s="104" t="s">
        <v>1464</v>
      </c>
      <c r="J287" s="102">
        <f>F287*'2. Emissions Units &amp; Activities'!H36</f>
        <v>2.1199199999999999E-5</v>
      </c>
      <c r="K287" s="105">
        <f t="shared" si="15"/>
        <v>2.1199199999999999E-5</v>
      </c>
      <c r="L287" s="83">
        <f>F287*'2. Emissions Units &amp; Activities'!J36</f>
        <v>2.1199199999999999E-5</v>
      </c>
      <c r="M287" s="102">
        <f>G287*'2. Emissions Units &amp; Activities'!K36</f>
        <v>5.8080000000000001E-8</v>
      </c>
      <c r="N287" s="105">
        <f t="shared" si="18"/>
        <v>5.8080000000000001E-8</v>
      </c>
      <c r="O287" s="83">
        <f>G287*'2. Emissions Units &amp; Activities'!M36</f>
        <v>5.8080000000000001E-8</v>
      </c>
    </row>
    <row r="288" spans="1:15" x14ac:dyDescent="0.35">
      <c r="A288" s="79" t="s">
        <v>1472</v>
      </c>
      <c r="B288" s="100" t="s">
        <v>945</v>
      </c>
      <c r="C288" s="81" t="s">
        <v>946</v>
      </c>
      <c r="D288" s="115">
        <f>IFERROR(IF(OR($B288="",$B288="No CAS"),INDEX('DEQ Pollutant List'!$A$7:$A$611,MATCH($C288,'DEQ Pollutant List'!$C$7:$C$611,0)),INDEX('DEQ Pollutant List'!$A$7:$A$611,MATCH($B288,'DEQ Pollutant List'!$B$7:$B$611,0))),"")</f>
        <v>575</v>
      </c>
      <c r="E288" s="101">
        <v>0</v>
      </c>
      <c r="F288" s="102">
        <f>(0.0121*0.000007)</f>
        <v>8.4699999999999997E-8</v>
      </c>
      <c r="G288" s="103">
        <f t="shared" si="19"/>
        <v>8.4699999999999997E-8</v>
      </c>
      <c r="H288" s="83" t="s">
        <v>1397</v>
      </c>
      <c r="I288" s="104" t="s">
        <v>1464</v>
      </c>
      <c r="J288" s="102">
        <f>F288*'2. Emissions Units &amp; Activities'!H36</f>
        <v>7.4197200000000003E-4</v>
      </c>
      <c r="K288" s="105">
        <f t="shared" si="15"/>
        <v>7.4197200000000003E-4</v>
      </c>
      <c r="L288" s="83">
        <f>F288*'2. Emissions Units &amp; Activities'!J36</f>
        <v>7.4197200000000003E-4</v>
      </c>
      <c r="M288" s="102">
        <f>G288*'2. Emissions Units &amp; Activities'!K36</f>
        <v>2.0327999999999998E-6</v>
      </c>
      <c r="N288" s="105">
        <f t="shared" si="18"/>
        <v>2.0327999999999998E-6</v>
      </c>
      <c r="O288" s="83">
        <f>G288*'2. Emissions Units &amp; Activities'!M36</f>
        <v>2.0327999999999998E-6</v>
      </c>
    </row>
    <row r="289" spans="1:15" x14ac:dyDescent="0.35">
      <c r="A289" s="79" t="s">
        <v>1472</v>
      </c>
      <c r="B289" s="100" t="s">
        <v>1076</v>
      </c>
      <c r="C289" s="81" t="s">
        <v>1077</v>
      </c>
      <c r="D289" s="115">
        <f>IFERROR(IF(OR($B289="",$B289="No CAS"),INDEX('DEQ Pollutant List'!$A$7:$A$611,MATCH($C289,'DEQ Pollutant List'!$C$7:$C$611,0)),INDEX('DEQ Pollutant List'!$A$7:$A$611,MATCH($B289,'DEQ Pollutant List'!$B$7:$B$611,0))),"")</f>
        <v>632</v>
      </c>
      <c r="E289" s="101">
        <v>0</v>
      </c>
      <c r="F289" s="102">
        <f>(0.0121*0.0000003)</f>
        <v>3.6299999999999997E-9</v>
      </c>
      <c r="G289" s="103">
        <f t="shared" si="19"/>
        <v>3.6299999999999997E-9</v>
      </c>
      <c r="H289" s="83" t="s">
        <v>1397</v>
      </c>
      <c r="I289" s="104" t="s">
        <v>1464</v>
      </c>
      <c r="J289" s="102">
        <f>F289*'2. Emissions Units &amp; Activities'!H36</f>
        <v>3.1798799999999998E-5</v>
      </c>
      <c r="K289" s="105">
        <f t="shared" ref="K289:K300" si="20">J289</f>
        <v>3.1798799999999998E-5</v>
      </c>
      <c r="L289" s="83">
        <f>F289*'2. Emissions Units &amp; Activities'!J36</f>
        <v>3.1798799999999998E-5</v>
      </c>
      <c r="M289" s="102">
        <f>G289*'2. Emissions Units &amp; Activities'!K36</f>
        <v>8.7119999999999989E-8</v>
      </c>
      <c r="N289" s="105">
        <f t="shared" si="18"/>
        <v>8.7119999999999989E-8</v>
      </c>
      <c r="O289" s="83">
        <f>G289*'2. Emissions Units &amp; Activities'!M36</f>
        <v>8.7119999999999989E-8</v>
      </c>
    </row>
    <row r="290" spans="1:15" x14ac:dyDescent="0.35">
      <c r="A290" s="79" t="s">
        <v>1478</v>
      </c>
      <c r="B290" s="100" t="s">
        <v>949</v>
      </c>
      <c r="C290" s="81" t="str">
        <f>IFERROR(IF(B290="No CAS","",INDEX('DEQ Pollutant List'!$C$7:$C$611,MATCH('3. Pollutant Emissions - EF'!B290,'DEQ Pollutant List'!$B$7:$B$611,0))),"")</f>
        <v>Silica, crystalline (respirable)</v>
      </c>
      <c r="D290" s="115">
        <f>IFERROR(IF(OR($B290="",$B290="No CAS"),INDEX('DEQ Pollutant List'!$A$7:$A$611,MATCH($C290,'DEQ Pollutant List'!$C$7:$C$611,0)),INDEX('DEQ Pollutant List'!$A$7:$A$611,MATCH($B290,'DEQ Pollutant List'!$B$7:$B$611,0))),"")</f>
        <v>579</v>
      </c>
      <c r="E290" s="101">
        <v>0</v>
      </c>
      <c r="F290" s="102">
        <f>0.0018*2%</f>
        <v>3.6000000000000001E-5</v>
      </c>
      <c r="G290" s="103">
        <f t="shared" ref="G290:G300" si="21">F290</f>
        <v>3.6000000000000001E-5</v>
      </c>
      <c r="H290" s="83" t="s">
        <v>1397</v>
      </c>
      <c r="I290" s="104" t="s">
        <v>1464</v>
      </c>
      <c r="J290" s="102">
        <f>F290*'2. Emissions Units &amp; Activities'!H37</f>
        <v>0.31536000000000003</v>
      </c>
      <c r="K290" s="105">
        <f t="shared" si="20"/>
        <v>0.31536000000000003</v>
      </c>
      <c r="L290" s="83">
        <f>F290*'2. Emissions Units &amp; Activities'!J37</f>
        <v>0.31536000000000003</v>
      </c>
      <c r="M290" s="102">
        <f>G290*'2. Emissions Units &amp; Activities'!K37</f>
        <v>8.6399999999999997E-4</v>
      </c>
      <c r="N290" s="105">
        <f t="shared" si="18"/>
        <v>8.6399999999999997E-4</v>
      </c>
      <c r="O290" s="83">
        <f>G290*'2. Emissions Units &amp; Activities'!M37</f>
        <v>8.6399999999999997E-4</v>
      </c>
    </row>
    <row r="291" spans="1:15" x14ac:dyDescent="0.35">
      <c r="A291" s="79" t="s">
        <v>1478</v>
      </c>
      <c r="B291" s="100" t="s">
        <v>40</v>
      </c>
      <c r="C291" s="81" t="str">
        <f>IFERROR(IF(B291="No CAS","",INDEX('DEQ Pollutant List'!$C$7:$C$611,MATCH('3. Pollutant Emissions - EF'!B291,'DEQ Pollutant List'!$B$7:$B$611,0))),"")</f>
        <v>Aluminum and compounds</v>
      </c>
      <c r="D291" s="115">
        <f>IFERROR(IF(OR($B291="",$B291="No CAS"),INDEX('DEQ Pollutant List'!$A$7:$A$611,MATCH($C291,'DEQ Pollutant List'!$C$7:$C$611,0)),INDEX('DEQ Pollutant List'!$A$7:$A$611,MATCH($B291,'DEQ Pollutant List'!$B$7:$B$611,0))),"")</f>
        <v>13</v>
      </c>
      <c r="E291" s="101">
        <v>0</v>
      </c>
      <c r="F291" s="102">
        <f>(0.0018*6.5%)*0.265</f>
        <v>3.1004999999999999E-5</v>
      </c>
      <c r="G291" s="103">
        <f t="shared" si="21"/>
        <v>3.1004999999999999E-5</v>
      </c>
      <c r="H291" s="83" t="s">
        <v>1397</v>
      </c>
      <c r="I291" s="104" t="s">
        <v>1464</v>
      </c>
      <c r="J291" s="102">
        <f>F291*'2. Emissions Units &amp; Activities'!H37</f>
        <v>0.27160380000000001</v>
      </c>
      <c r="K291" s="105">
        <f t="shared" si="20"/>
        <v>0.27160380000000001</v>
      </c>
      <c r="L291" s="83">
        <f>F291*'2. Emissions Units &amp; Activities'!J37</f>
        <v>0.27160380000000001</v>
      </c>
      <c r="M291" s="102">
        <f>G291*'2. Emissions Units &amp; Activities'!K37</f>
        <v>7.4412000000000002E-4</v>
      </c>
      <c r="N291" s="105">
        <f t="shared" si="18"/>
        <v>7.4412000000000002E-4</v>
      </c>
      <c r="O291" s="83">
        <f>G291*'2. Emissions Units &amp; Activities'!M37</f>
        <v>7.4412000000000002E-4</v>
      </c>
    </row>
    <row r="292" spans="1:15" x14ac:dyDescent="0.35">
      <c r="A292" s="79" t="s">
        <v>1478</v>
      </c>
      <c r="B292" s="100" t="s">
        <v>81</v>
      </c>
      <c r="C292" s="81" t="s">
        <v>82</v>
      </c>
      <c r="D292" s="115">
        <f>IFERROR(IF(OR($B292="",$B292="No CAS"),INDEX('DEQ Pollutant List'!$A$7:$A$611,MATCH($C292,'DEQ Pollutant List'!$C$7:$C$611,0)),INDEX('DEQ Pollutant List'!$A$7:$A$611,MATCH($B292,'DEQ Pollutant List'!$B$7:$B$611,0))),"")</f>
        <v>37</v>
      </c>
      <c r="E292" s="101">
        <v>0</v>
      </c>
      <c r="F292" s="102">
        <f>(0.0018*0.0000316)</f>
        <v>5.6880000000000004E-8</v>
      </c>
      <c r="G292" s="103">
        <f t="shared" si="21"/>
        <v>5.6880000000000004E-8</v>
      </c>
      <c r="H292" s="83" t="s">
        <v>1397</v>
      </c>
      <c r="I292" s="104" t="s">
        <v>1464</v>
      </c>
      <c r="J292" s="102">
        <f>F292*'2. Emissions Units &amp; Activities'!H37</f>
        <v>4.9826880000000001E-4</v>
      </c>
      <c r="K292" s="105">
        <f t="shared" si="20"/>
        <v>4.9826880000000001E-4</v>
      </c>
      <c r="L292" s="83">
        <f>F292*'2. Emissions Units &amp; Activities'!J37</f>
        <v>4.9826880000000001E-4</v>
      </c>
      <c r="M292" s="102">
        <f>G292*'2. Emissions Units &amp; Activities'!K37</f>
        <v>1.36512E-6</v>
      </c>
      <c r="N292" s="105">
        <f t="shared" si="18"/>
        <v>1.36512E-6</v>
      </c>
      <c r="O292" s="83">
        <f>G292*'2. Emissions Units &amp; Activities'!M37</f>
        <v>1.36512E-6</v>
      </c>
    </row>
    <row r="293" spans="1:15" x14ac:dyDescent="0.35">
      <c r="A293" s="79" t="s">
        <v>1478</v>
      </c>
      <c r="B293" s="100" t="s">
        <v>96</v>
      </c>
      <c r="C293" s="81" t="s">
        <v>97</v>
      </c>
      <c r="D293" s="115">
        <f>IFERROR(IF(OR($B293="",$B293="No CAS"),INDEX('DEQ Pollutant List'!$A$7:$A$611,MATCH($C293,'DEQ Pollutant List'!$C$7:$C$611,0)),INDEX('DEQ Pollutant List'!$A$7:$A$611,MATCH($B293,'DEQ Pollutant List'!$B$7:$B$611,0))),"")</f>
        <v>45</v>
      </c>
      <c r="E293" s="101">
        <v>0</v>
      </c>
      <c r="F293" s="102">
        <f>(0.0018*0.0000271)</f>
        <v>4.8780000000000004E-8</v>
      </c>
      <c r="G293" s="103">
        <f t="shared" si="21"/>
        <v>4.8780000000000004E-8</v>
      </c>
      <c r="H293" s="83" t="s">
        <v>1397</v>
      </c>
      <c r="I293" s="104" t="s">
        <v>1464</v>
      </c>
      <c r="J293" s="102">
        <f>F293*'2. Emissions Units &amp; Activities'!H37</f>
        <v>4.2731280000000006E-4</v>
      </c>
      <c r="K293" s="105">
        <f t="shared" si="20"/>
        <v>4.2731280000000006E-4</v>
      </c>
      <c r="L293" s="83">
        <f>F293*'2. Emissions Units &amp; Activities'!J37</f>
        <v>4.2731280000000006E-4</v>
      </c>
      <c r="M293" s="102">
        <f>G293*'2. Emissions Units &amp; Activities'!K37</f>
        <v>1.1707200000000002E-6</v>
      </c>
      <c r="N293" s="105">
        <f t="shared" si="18"/>
        <v>1.1707200000000002E-6</v>
      </c>
      <c r="O293" s="83">
        <f>G293*'2. Emissions Units &amp; Activities'!M37</f>
        <v>1.1707200000000002E-6</v>
      </c>
    </row>
    <row r="294" spans="1:15" x14ac:dyDescent="0.35">
      <c r="A294" s="79" t="s">
        <v>1478</v>
      </c>
      <c r="B294" s="100" t="s">
        <v>154</v>
      </c>
      <c r="C294" s="81" t="s">
        <v>155</v>
      </c>
      <c r="D294" s="115">
        <f>IFERROR(IF(OR($B294="",$B294="No CAS"),INDEX('DEQ Pollutant List'!$A$7:$A$611,MATCH($C294,'DEQ Pollutant List'!$C$7:$C$611,0)),INDEX('DEQ Pollutant List'!$A$7:$A$611,MATCH($B294,'DEQ Pollutant List'!$B$7:$B$611,0))),"")</f>
        <v>83</v>
      </c>
      <c r="E294" s="101">
        <v>0</v>
      </c>
      <c r="F294" s="102">
        <f>(0.0018*0.00000007)</f>
        <v>1.26E-10</v>
      </c>
      <c r="G294" s="103">
        <f t="shared" si="21"/>
        <v>1.26E-10</v>
      </c>
      <c r="H294" s="83" t="s">
        <v>1397</v>
      </c>
      <c r="I294" s="104" t="s">
        <v>1464</v>
      </c>
      <c r="J294" s="102">
        <f>F294*'2. Emissions Units &amp; Activities'!H37</f>
        <v>1.1037600000000001E-6</v>
      </c>
      <c r="K294" s="105">
        <f t="shared" si="20"/>
        <v>1.1037600000000001E-6</v>
      </c>
      <c r="L294" s="83">
        <f>F294*'2. Emissions Units &amp; Activities'!J37</f>
        <v>1.1037600000000001E-6</v>
      </c>
      <c r="M294" s="102">
        <f>G294*'2. Emissions Units &amp; Activities'!K37</f>
        <v>3.0240000000000003E-9</v>
      </c>
      <c r="N294" s="105">
        <f t="shared" si="18"/>
        <v>3.0240000000000003E-9</v>
      </c>
      <c r="O294" s="83">
        <f>G294*'2. Emissions Units &amp; Activities'!M37</f>
        <v>3.0240000000000003E-9</v>
      </c>
    </row>
    <row r="295" spans="1:15" x14ac:dyDescent="0.35">
      <c r="A295" s="79" t="s">
        <v>1478</v>
      </c>
      <c r="B295" s="100" t="s">
        <v>512</v>
      </c>
      <c r="C295" s="81" t="s">
        <v>513</v>
      </c>
      <c r="D295" s="115">
        <f>IFERROR(IF(OR($B295="",$B295="No CAS"),INDEX('DEQ Pollutant List'!$A$7:$A$611,MATCH($C295,'DEQ Pollutant List'!$C$7:$C$611,0)),INDEX('DEQ Pollutant List'!$A$7:$A$611,MATCH($B295,'DEQ Pollutant List'!$B$7:$B$611,0))),"")</f>
        <v>305</v>
      </c>
      <c r="E295" s="101">
        <v>0</v>
      </c>
      <c r="F295" s="102">
        <f>(0.0018*0.000001)</f>
        <v>1.7999999999999998E-9</v>
      </c>
      <c r="G295" s="103">
        <f t="shared" si="21"/>
        <v>1.7999999999999998E-9</v>
      </c>
      <c r="H295" s="83" t="s">
        <v>1397</v>
      </c>
      <c r="I295" s="104" t="s">
        <v>1464</v>
      </c>
      <c r="J295" s="102">
        <f>F295*'2. Emissions Units &amp; Activities'!H37</f>
        <v>1.5767999999999999E-5</v>
      </c>
      <c r="K295" s="105">
        <f t="shared" si="20"/>
        <v>1.5767999999999999E-5</v>
      </c>
      <c r="L295" s="83">
        <f>F295*'2. Emissions Units &amp; Activities'!J37</f>
        <v>1.5767999999999999E-5</v>
      </c>
      <c r="M295" s="102">
        <f>G295*'2. Emissions Units &amp; Activities'!K37</f>
        <v>4.3199999999999996E-8</v>
      </c>
      <c r="N295" s="105">
        <f t="shared" si="18"/>
        <v>4.3199999999999996E-8</v>
      </c>
      <c r="O295" s="83">
        <f>G295*'2. Emissions Units &amp; Activities'!M37</f>
        <v>4.3199999999999996E-8</v>
      </c>
    </row>
    <row r="296" spans="1:15" x14ac:dyDescent="0.35">
      <c r="A296" s="79" t="s">
        <v>1478</v>
      </c>
      <c r="B296" s="100" t="s">
        <v>518</v>
      </c>
      <c r="C296" s="81" t="s">
        <v>519</v>
      </c>
      <c r="D296" s="115">
        <f>IFERROR(IF(OR($B296="",$B296="No CAS"),INDEX('DEQ Pollutant List'!$A$7:$A$611,MATCH($C296,'DEQ Pollutant List'!$C$7:$C$611,0)),INDEX('DEQ Pollutant List'!$A$7:$A$611,MATCH($B296,'DEQ Pollutant List'!$B$7:$B$611,0))),"")</f>
        <v>312</v>
      </c>
      <c r="E296" s="101">
        <v>0</v>
      </c>
      <c r="F296" s="102">
        <f>(0.0018*0.0000851)</f>
        <v>1.5318E-7</v>
      </c>
      <c r="G296" s="103">
        <f t="shared" si="21"/>
        <v>1.5318E-7</v>
      </c>
      <c r="H296" s="83" t="s">
        <v>1397</v>
      </c>
      <c r="I296" s="104" t="s">
        <v>1464</v>
      </c>
      <c r="J296" s="102">
        <f>F296*'2. Emissions Units &amp; Activities'!H37</f>
        <v>1.3418568000000001E-3</v>
      </c>
      <c r="K296" s="105">
        <f t="shared" si="20"/>
        <v>1.3418568000000001E-3</v>
      </c>
      <c r="L296" s="83">
        <f>F296*'2. Emissions Units &amp; Activities'!J37</f>
        <v>1.3418568000000001E-3</v>
      </c>
      <c r="M296" s="102">
        <f>G296*'2. Emissions Units &amp; Activities'!K37</f>
        <v>3.67632E-6</v>
      </c>
      <c r="N296" s="105">
        <f t="shared" si="18"/>
        <v>3.67632E-6</v>
      </c>
      <c r="O296" s="83">
        <f>G296*'2. Emissions Units &amp; Activities'!M37</f>
        <v>3.67632E-6</v>
      </c>
    </row>
    <row r="297" spans="1:15" x14ac:dyDescent="0.35">
      <c r="A297" s="79" t="s">
        <v>1478</v>
      </c>
      <c r="B297" s="100" t="s">
        <v>524</v>
      </c>
      <c r="C297" s="81" t="s">
        <v>525</v>
      </c>
      <c r="D297" s="115">
        <f>IFERROR(IF(OR($B297="",$B297="No CAS"),INDEX('DEQ Pollutant List'!$A$7:$A$611,MATCH($C297,'DEQ Pollutant List'!$C$7:$C$611,0)),INDEX('DEQ Pollutant List'!$A$7:$A$611,MATCH($B297,'DEQ Pollutant List'!$B$7:$B$611,0))),"")</f>
        <v>316</v>
      </c>
      <c r="E297" s="101">
        <v>0</v>
      </c>
      <c r="F297" s="102">
        <f>(0.0018*0.0000000057)</f>
        <v>1.0259999999999999E-11</v>
      </c>
      <c r="G297" s="103">
        <f t="shared" si="21"/>
        <v>1.0259999999999999E-11</v>
      </c>
      <c r="H297" s="83" t="s">
        <v>1397</v>
      </c>
      <c r="I297" s="104" t="s">
        <v>1464</v>
      </c>
      <c r="J297" s="102">
        <f>F297*'2. Emissions Units &amp; Activities'!H37</f>
        <v>8.9877599999999984E-8</v>
      </c>
      <c r="K297" s="105">
        <f t="shared" si="20"/>
        <v>8.9877599999999984E-8</v>
      </c>
      <c r="L297" s="83">
        <f>F297*'2. Emissions Units &amp; Activities'!J37</f>
        <v>8.9877599999999984E-8</v>
      </c>
      <c r="M297" s="102">
        <f>G297*'2. Emissions Units &amp; Activities'!K37</f>
        <v>2.4623999999999997E-10</v>
      </c>
      <c r="N297" s="105">
        <f t="shared" si="18"/>
        <v>2.4623999999999997E-10</v>
      </c>
      <c r="O297" s="83">
        <f>G297*'2. Emissions Units &amp; Activities'!M37</f>
        <v>2.4623999999999997E-10</v>
      </c>
    </row>
    <row r="298" spans="1:15" x14ac:dyDescent="0.35">
      <c r="A298" s="79" t="s">
        <v>1478</v>
      </c>
      <c r="B298" s="100" t="s">
        <v>583</v>
      </c>
      <c r="C298" s="81" t="s">
        <v>584</v>
      </c>
      <c r="D298" s="115">
        <f>IFERROR(IF(OR($B298="",$B298="No CAS"),INDEX('DEQ Pollutant List'!$A$7:$A$611,MATCH($C298,'DEQ Pollutant List'!$C$7:$C$611,0)),INDEX('DEQ Pollutant List'!$A$7:$A$611,MATCH($B298,'DEQ Pollutant List'!$B$7:$B$611,0))),"")</f>
        <v>364</v>
      </c>
      <c r="E298" s="101">
        <v>0</v>
      </c>
      <c r="F298" s="102">
        <f>(0.0018*0.000002)</f>
        <v>3.5999999999999996E-9</v>
      </c>
      <c r="G298" s="103">
        <f t="shared" si="21"/>
        <v>3.5999999999999996E-9</v>
      </c>
      <c r="H298" s="83" t="s">
        <v>1397</v>
      </c>
      <c r="I298" s="104" t="s">
        <v>1464</v>
      </c>
      <c r="J298" s="102">
        <f>F298*'2. Emissions Units &amp; Activities'!H37</f>
        <v>3.1535999999999998E-5</v>
      </c>
      <c r="K298" s="105">
        <f t="shared" si="20"/>
        <v>3.1535999999999998E-5</v>
      </c>
      <c r="L298" s="83">
        <f>F298*'2. Emissions Units &amp; Activities'!J37</f>
        <v>3.1535999999999998E-5</v>
      </c>
      <c r="M298" s="102">
        <f>G298*'2. Emissions Units &amp; Activities'!K37</f>
        <v>8.6399999999999993E-8</v>
      </c>
      <c r="N298" s="105">
        <f t="shared" si="18"/>
        <v>8.6399999999999993E-8</v>
      </c>
      <c r="O298" s="83">
        <f>G298*'2. Emissions Units &amp; Activities'!M37</f>
        <v>8.6399999999999993E-8</v>
      </c>
    </row>
    <row r="299" spans="1:15" x14ac:dyDescent="0.35">
      <c r="A299" s="79" t="s">
        <v>1478</v>
      </c>
      <c r="B299" s="100" t="s">
        <v>945</v>
      </c>
      <c r="C299" s="81" t="s">
        <v>946</v>
      </c>
      <c r="D299" s="115">
        <f>IFERROR(IF(OR($B299="",$B299="No CAS"),INDEX('DEQ Pollutant List'!$A$7:$A$611,MATCH($C299,'DEQ Pollutant List'!$C$7:$C$611,0)),INDEX('DEQ Pollutant List'!$A$7:$A$611,MATCH($B299,'DEQ Pollutant List'!$B$7:$B$611,0))),"")</f>
        <v>575</v>
      </c>
      <c r="E299" s="101">
        <v>0</v>
      </c>
      <c r="F299" s="102">
        <f>(0.0018*0.0000007)</f>
        <v>1.26E-9</v>
      </c>
      <c r="G299" s="103">
        <f t="shared" si="21"/>
        <v>1.26E-9</v>
      </c>
      <c r="H299" s="83" t="s">
        <v>1397</v>
      </c>
      <c r="I299" s="104" t="s">
        <v>1464</v>
      </c>
      <c r="J299" s="102">
        <f>F299*'2. Emissions Units &amp; Activities'!H37</f>
        <v>1.1037599999999999E-5</v>
      </c>
      <c r="K299" s="105">
        <f t="shared" si="20"/>
        <v>1.1037599999999999E-5</v>
      </c>
      <c r="L299" s="83">
        <f>F299*'2. Emissions Units &amp; Activities'!J37</f>
        <v>1.1037599999999999E-5</v>
      </c>
      <c r="M299" s="102">
        <f>G299*'2. Emissions Units &amp; Activities'!K37</f>
        <v>3.0239999999999998E-8</v>
      </c>
      <c r="N299" s="105">
        <f t="shared" si="18"/>
        <v>3.0239999999999998E-8</v>
      </c>
      <c r="O299" s="83">
        <f>G299*'2. Emissions Units &amp; Activities'!M37</f>
        <v>3.0239999999999998E-8</v>
      </c>
    </row>
    <row r="300" spans="1:15" x14ac:dyDescent="0.35">
      <c r="A300" s="79" t="s">
        <v>1478</v>
      </c>
      <c r="B300" s="100" t="s">
        <v>1076</v>
      </c>
      <c r="C300" s="81" t="s">
        <v>1077</v>
      </c>
      <c r="D300" s="115">
        <f>IFERROR(IF(OR($B300="",$B300="No CAS"),INDEX('DEQ Pollutant List'!$A$7:$A$611,MATCH($C300,'DEQ Pollutant List'!$C$7:$C$611,0)),INDEX('DEQ Pollutant List'!$A$7:$A$611,MATCH($B300,'DEQ Pollutant List'!$B$7:$B$611,0))),"")</f>
        <v>632</v>
      </c>
      <c r="E300" s="101">
        <v>0</v>
      </c>
      <c r="F300" s="102">
        <f>(0.0018*0.0000003)</f>
        <v>5.4E-10</v>
      </c>
      <c r="G300" s="103">
        <f t="shared" si="21"/>
        <v>5.4E-10</v>
      </c>
      <c r="H300" s="83" t="s">
        <v>1397</v>
      </c>
      <c r="I300" s="104" t="s">
        <v>1464</v>
      </c>
      <c r="J300" s="102">
        <f>F300*'2. Emissions Units &amp; Activities'!H37</f>
        <v>4.7303999999999996E-6</v>
      </c>
      <c r="K300" s="105">
        <f t="shared" si="20"/>
        <v>4.7303999999999996E-6</v>
      </c>
      <c r="L300" s="83">
        <f>F300*'2. Emissions Units &amp; Activities'!J37</f>
        <v>4.7303999999999996E-6</v>
      </c>
      <c r="M300" s="102">
        <f>G300*'2. Emissions Units &amp; Activities'!K37</f>
        <v>1.296E-8</v>
      </c>
      <c r="N300" s="105">
        <f t="shared" si="18"/>
        <v>1.296E-8</v>
      </c>
      <c r="O300" s="83">
        <f>G300*'2. Emissions Units &amp; Activities'!M37</f>
        <v>1.296E-8</v>
      </c>
    </row>
    <row r="301" spans="1:15" x14ac:dyDescent="0.35">
      <c r="A301" s="79"/>
      <c r="B301" s="100"/>
      <c r="C301" s="81" t="str">
        <f>IFERROR(IF(B301="No CAS","",INDEX('DEQ Pollutant List'!$C$7:$C$611,MATCH('3. Pollutant Emissions - EF'!B301,'DEQ Pollutant List'!$B$7:$B$611,0))),"")</f>
        <v/>
      </c>
      <c r="D301" s="115" t="str">
        <f>IFERROR(IF(OR($B301="",$B301="No CAS"),INDEX('DEQ Pollutant List'!$A$7:$A$611,MATCH($C301,'DEQ Pollutant List'!$C$7:$C$611,0)),INDEX('DEQ Pollutant List'!$A$7:$A$611,MATCH($B301,'DEQ Pollutant List'!$B$7:$B$611,0))),"")</f>
        <v/>
      </c>
      <c r="E301" s="101"/>
      <c r="F301" s="102"/>
      <c r="G301" s="103"/>
      <c r="H301" s="83"/>
      <c r="I301" s="104"/>
      <c r="J301" s="102"/>
      <c r="K301" s="105"/>
      <c r="L301" s="83"/>
      <c r="M301" s="102"/>
      <c r="N301" s="105"/>
      <c r="O301" s="83"/>
    </row>
    <row r="302" spans="1:15" x14ac:dyDescent="0.35">
      <c r="A302" s="79"/>
      <c r="B302" s="100"/>
      <c r="C302" s="81" t="str">
        <f>IFERROR(IF(B302="No CAS","",INDEX('DEQ Pollutant List'!$C$7:$C$611,MATCH('3. Pollutant Emissions - EF'!B302,'DEQ Pollutant List'!$B$7:$B$611,0))),"")</f>
        <v/>
      </c>
      <c r="D302" s="115" t="str">
        <f>IFERROR(IF(OR($B302="",$B302="No CAS"),INDEX('DEQ Pollutant List'!$A$7:$A$611,MATCH($C302,'DEQ Pollutant List'!$C$7:$C$611,0)),INDEX('DEQ Pollutant List'!$A$7:$A$611,MATCH($B302,'DEQ Pollutant List'!$B$7:$B$611,0))),"")</f>
        <v/>
      </c>
      <c r="E302" s="101"/>
      <c r="F302" s="102"/>
      <c r="G302" s="103"/>
      <c r="H302" s="83"/>
      <c r="I302" s="104"/>
      <c r="J302" s="102"/>
      <c r="K302" s="105"/>
      <c r="L302" s="83"/>
      <c r="M302" s="102"/>
      <c r="N302" s="105"/>
      <c r="O302" s="83"/>
    </row>
    <row r="303" spans="1:15" x14ac:dyDescent="0.35">
      <c r="A303" s="79"/>
      <c r="B303" s="100"/>
      <c r="C303" s="81" t="str">
        <f>IFERROR(IF(B303="No CAS","",INDEX('DEQ Pollutant List'!$C$7:$C$611,MATCH('3. Pollutant Emissions - EF'!B303,'DEQ Pollutant List'!$B$7:$B$611,0))),"")</f>
        <v/>
      </c>
      <c r="D303" s="115" t="str">
        <f>IFERROR(IF(OR($B303="",$B303="No CAS"),INDEX('DEQ Pollutant List'!$A$7:$A$611,MATCH($C303,'DEQ Pollutant List'!$C$7:$C$611,0)),INDEX('DEQ Pollutant List'!$A$7:$A$611,MATCH($B303,'DEQ Pollutant List'!$B$7:$B$611,0))),"")</f>
        <v/>
      </c>
      <c r="E303" s="101"/>
      <c r="F303" s="102"/>
      <c r="G303" s="103"/>
      <c r="H303" s="83"/>
      <c r="I303" s="104"/>
      <c r="J303" s="102"/>
      <c r="K303" s="105"/>
      <c r="L303" s="83"/>
      <c r="M303" s="102"/>
      <c r="N303" s="105"/>
      <c r="O303" s="83"/>
    </row>
    <row r="304" spans="1:15" x14ac:dyDescent="0.35">
      <c r="A304" s="79"/>
      <c r="B304" s="100"/>
      <c r="C304" s="81" t="str">
        <f>IFERROR(IF(B304="No CAS","",INDEX('DEQ Pollutant List'!$C$7:$C$611,MATCH('3. Pollutant Emissions - EF'!B304,'DEQ Pollutant List'!$B$7:$B$611,0))),"")</f>
        <v/>
      </c>
      <c r="D304" s="115" t="str">
        <f>IFERROR(IF(OR($B304="",$B304="No CAS"),INDEX('DEQ Pollutant List'!$A$7:$A$611,MATCH($C304,'DEQ Pollutant List'!$C$7:$C$611,0)),INDEX('DEQ Pollutant List'!$A$7:$A$611,MATCH($B304,'DEQ Pollutant List'!$B$7:$B$611,0))),"")</f>
        <v/>
      </c>
      <c r="E304" s="101"/>
      <c r="F304" s="102"/>
      <c r="G304" s="103"/>
      <c r="H304" s="83"/>
      <c r="I304" s="104"/>
      <c r="J304" s="102"/>
      <c r="K304" s="105"/>
      <c r="L304" s="83"/>
      <c r="M304" s="102"/>
      <c r="N304" s="105"/>
      <c r="O304" s="83"/>
    </row>
    <row r="305" spans="1:15" x14ac:dyDescent="0.35">
      <c r="A305" s="79"/>
      <c r="B305" s="100"/>
      <c r="C305" s="81" t="str">
        <f>IFERROR(IF(B305="No CAS","",INDEX('DEQ Pollutant List'!$C$7:$C$611,MATCH('3. Pollutant Emissions - EF'!B305,'DEQ Pollutant List'!$B$7:$B$611,0))),"")</f>
        <v/>
      </c>
      <c r="D305" s="115" t="str">
        <f>IFERROR(IF(OR($B305="",$B305="No CAS"),INDEX('DEQ Pollutant List'!$A$7:$A$611,MATCH($C305,'DEQ Pollutant List'!$C$7:$C$611,0)),INDEX('DEQ Pollutant List'!$A$7:$A$611,MATCH($B305,'DEQ Pollutant List'!$B$7:$B$611,0))),"")</f>
        <v/>
      </c>
      <c r="E305" s="101"/>
      <c r="F305" s="102"/>
      <c r="G305" s="103"/>
      <c r="H305" s="83"/>
      <c r="I305" s="104"/>
      <c r="J305" s="102"/>
      <c r="K305" s="105"/>
      <c r="L305" s="83"/>
      <c r="M305" s="102"/>
      <c r="N305" s="105"/>
      <c r="O305" s="83"/>
    </row>
    <row r="306" spans="1:15" x14ac:dyDescent="0.35">
      <c r="A306" s="79"/>
      <c r="B306" s="100"/>
      <c r="C306" s="81" t="str">
        <f>IFERROR(IF(B306="No CAS","",INDEX('DEQ Pollutant List'!$C$7:$C$611,MATCH('3. Pollutant Emissions - EF'!B306,'DEQ Pollutant List'!$B$7:$B$611,0))),"")</f>
        <v/>
      </c>
      <c r="D306" s="115" t="str">
        <f>IFERROR(IF(OR($B306="",$B306="No CAS"),INDEX('DEQ Pollutant List'!$A$7:$A$611,MATCH($C306,'DEQ Pollutant List'!$C$7:$C$611,0)),INDEX('DEQ Pollutant List'!$A$7:$A$611,MATCH($B306,'DEQ Pollutant List'!$B$7:$B$611,0))),"")</f>
        <v/>
      </c>
      <c r="E306" s="101"/>
      <c r="F306" s="102"/>
      <c r="G306" s="103"/>
      <c r="H306" s="83"/>
      <c r="I306" s="104"/>
      <c r="J306" s="102"/>
      <c r="K306" s="105"/>
      <c r="L306" s="83"/>
      <c r="M306" s="102"/>
      <c r="N306" s="105"/>
      <c r="O306" s="83"/>
    </row>
    <row r="307" spans="1:15" x14ac:dyDescent="0.35">
      <c r="A307" s="79"/>
      <c r="B307" s="100"/>
      <c r="C307" s="81" t="str">
        <f>IFERROR(IF(B307="No CAS","",INDEX('DEQ Pollutant List'!$C$7:$C$611,MATCH('3. Pollutant Emissions - EF'!B307,'DEQ Pollutant List'!$B$7:$B$611,0))),"")</f>
        <v/>
      </c>
      <c r="D307" s="115" t="str">
        <f>IFERROR(IF(OR($B307="",$B307="No CAS"),INDEX('DEQ Pollutant List'!$A$7:$A$611,MATCH($C307,'DEQ Pollutant List'!$C$7:$C$611,0)),INDEX('DEQ Pollutant List'!$A$7:$A$611,MATCH($B307,'DEQ Pollutant List'!$B$7:$B$611,0))),"")</f>
        <v/>
      </c>
      <c r="E307" s="101"/>
      <c r="F307" s="102"/>
      <c r="G307" s="103"/>
      <c r="H307" s="83"/>
      <c r="I307" s="104"/>
      <c r="J307" s="102"/>
      <c r="K307" s="105"/>
      <c r="L307" s="83"/>
      <c r="M307" s="102"/>
      <c r="N307" s="105"/>
      <c r="O307" s="83"/>
    </row>
    <row r="308" spans="1:15" x14ac:dyDescent="0.35">
      <c r="A308" s="79"/>
      <c r="B308" s="100"/>
      <c r="C308" s="81" t="str">
        <f>IFERROR(IF(B308="No CAS","",INDEX('DEQ Pollutant List'!$C$7:$C$611,MATCH('3. Pollutant Emissions - EF'!B308,'DEQ Pollutant List'!$B$7:$B$611,0))),"")</f>
        <v/>
      </c>
      <c r="D308" s="115" t="str">
        <f>IFERROR(IF(OR($B308="",$B308="No CAS"),INDEX('DEQ Pollutant List'!$A$7:$A$611,MATCH($C308,'DEQ Pollutant List'!$C$7:$C$611,0)),INDEX('DEQ Pollutant List'!$A$7:$A$611,MATCH($B308,'DEQ Pollutant List'!$B$7:$B$611,0))),"")</f>
        <v/>
      </c>
      <c r="E308" s="101"/>
      <c r="F308" s="102"/>
      <c r="G308" s="103"/>
      <c r="H308" s="83"/>
      <c r="I308" s="104"/>
      <c r="J308" s="102"/>
      <c r="K308" s="105"/>
      <c r="L308" s="83"/>
      <c r="M308" s="102"/>
      <c r="N308" s="105"/>
      <c r="O308" s="83"/>
    </row>
    <row r="309" spans="1:15" x14ac:dyDescent="0.35">
      <c r="A309" s="79"/>
      <c r="B309" s="100"/>
      <c r="C309" s="81" t="str">
        <f>IFERROR(IF(B309="No CAS","",INDEX('DEQ Pollutant List'!$C$7:$C$611,MATCH('3. Pollutant Emissions - EF'!B309,'DEQ Pollutant List'!$B$7:$B$611,0))),"")</f>
        <v/>
      </c>
      <c r="D309" s="115" t="str">
        <f>IFERROR(IF(OR($B309="",$B309="No CAS"),INDEX('DEQ Pollutant List'!$A$7:$A$611,MATCH($C309,'DEQ Pollutant List'!$C$7:$C$611,0)),INDEX('DEQ Pollutant List'!$A$7:$A$611,MATCH($B309,'DEQ Pollutant List'!$B$7:$B$611,0))),"")</f>
        <v/>
      </c>
      <c r="E309" s="101"/>
      <c r="F309" s="102"/>
      <c r="G309" s="103"/>
      <c r="H309" s="83"/>
      <c r="I309" s="104"/>
      <c r="J309" s="102"/>
      <c r="K309" s="105"/>
      <c r="L309" s="83"/>
      <c r="M309" s="102"/>
      <c r="N309" s="105"/>
      <c r="O309" s="83"/>
    </row>
    <row r="310" spans="1:15" x14ac:dyDescent="0.35">
      <c r="A310" s="79"/>
      <c r="B310" s="100"/>
      <c r="C310" s="81" t="str">
        <f>IFERROR(IF(B310="No CAS","",INDEX('DEQ Pollutant List'!$C$7:$C$611,MATCH('3. Pollutant Emissions - EF'!B310,'DEQ Pollutant List'!$B$7:$B$611,0))),"")</f>
        <v/>
      </c>
      <c r="D310" s="115" t="str">
        <f>IFERROR(IF(OR($B310="",$B310="No CAS"),INDEX('DEQ Pollutant List'!$A$7:$A$611,MATCH($C310,'DEQ Pollutant List'!$C$7:$C$611,0)),INDEX('DEQ Pollutant List'!$A$7:$A$611,MATCH($B310,'DEQ Pollutant List'!$B$7:$B$611,0))),"")</f>
        <v/>
      </c>
      <c r="E310" s="101"/>
      <c r="F310" s="102"/>
      <c r="G310" s="103"/>
      <c r="H310" s="83"/>
      <c r="I310" s="104"/>
      <c r="J310" s="102"/>
      <c r="K310" s="105"/>
      <c r="L310" s="83"/>
      <c r="M310" s="102"/>
      <c r="N310" s="105"/>
      <c r="O310" s="83"/>
    </row>
    <row r="311" spans="1:15" x14ac:dyDescent="0.35">
      <c r="A311" s="79"/>
      <c r="B311" s="100"/>
      <c r="C311" s="81" t="str">
        <f>IFERROR(IF(B311="No CAS","",INDEX('DEQ Pollutant List'!$C$7:$C$611,MATCH('3. Pollutant Emissions - EF'!B311,'DEQ Pollutant List'!$B$7:$B$611,0))),"")</f>
        <v/>
      </c>
      <c r="D311" s="115" t="str">
        <f>IFERROR(IF(OR($B311="",$B311="No CAS"),INDEX('DEQ Pollutant List'!$A$7:$A$611,MATCH($C311,'DEQ Pollutant List'!$C$7:$C$611,0)),INDEX('DEQ Pollutant List'!$A$7:$A$611,MATCH($B311,'DEQ Pollutant List'!$B$7:$B$611,0))),"")</f>
        <v/>
      </c>
      <c r="E311" s="101"/>
      <c r="F311" s="102"/>
      <c r="G311" s="103"/>
      <c r="H311" s="83"/>
      <c r="I311" s="104"/>
      <c r="J311" s="102"/>
      <c r="K311" s="105"/>
      <c r="L311" s="83"/>
      <c r="M311" s="102"/>
      <c r="N311" s="105"/>
      <c r="O311" s="83"/>
    </row>
    <row r="312" spans="1:15" x14ac:dyDescent="0.35">
      <c r="A312" s="79"/>
      <c r="B312" s="100"/>
      <c r="C312" s="81" t="str">
        <f>IFERROR(IF(B312="No CAS","",INDEX('DEQ Pollutant List'!$C$7:$C$611,MATCH('3. Pollutant Emissions - EF'!B312,'DEQ Pollutant List'!$B$7:$B$611,0))),"")</f>
        <v/>
      </c>
      <c r="D312" s="115" t="str">
        <f>IFERROR(IF(OR($B312="",$B312="No CAS"),INDEX('DEQ Pollutant List'!$A$7:$A$611,MATCH($C312,'DEQ Pollutant List'!$C$7:$C$611,0)),INDEX('DEQ Pollutant List'!$A$7:$A$611,MATCH($B312,'DEQ Pollutant List'!$B$7:$B$611,0))),"")</f>
        <v/>
      </c>
      <c r="E312" s="101"/>
      <c r="F312" s="102"/>
      <c r="G312" s="103"/>
      <c r="H312" s="83"/>
      <c r="I312" s="104"/>
      <c r="J312" s="102"/>
      <c r="K312" s="105"/>
      <c r="L312" s="83"/>
      <c r="M312" s="102"/>
      <c r="N312" s="105"/>
      <c r="O312" s="83"/>
    </row>
    <row r="313" spans="1:15" x14ac:dyDescent="0.35">
      <c r="A313" s="79"/>
      <c r="B313" s="100"/>
      <c r="C313" s="81" t="str">
        <f>IFERROR(IF(B313="No CAS","",INDEX('DEQ Pollutant List'!$C$7:$C$611,MATCH('3. Pollutant Emissions - EF'!B313,'DEQ Pollutant List'!$B$7:$B$611,0))),"")</f>
        <v/>
      </c>
      <c r="D313" s="115" t="str">
        <f>IFERROR(IF(OR($B313="",$B313="No CAS"),INDEX('DEQ Pollutant List'!$A$7:$A$611,MATCH($C313,'DEQ Pollutant List'!$C$7:$C$611,0)),INDEX('DEQ Pollutant List'!$A$7:$A$611,MATCH($B313,'DEQ Pollutant List'!$B$7:$B$611,0))),"")</f>
        <v/>
      </c>
      <c r="E313" s="101"/>
      <c r="F313" s="102"/>
      <c r="G313" s="103"/>
      <c r="H313" s="83"/>
      <c r="I313" s="104"/>
      <c r="J313" s="102"/>
      <c r="K313" s="105"/>
      <c r="L313" s="83"/>
      <c r="M313" s="102"/>
      <c r="N313" s="105"/>
      <c r="O313" s="83"/>
    </row>
    <row r="314" spans="1:15" x14ac:dyDescent="0.35">
      <c r="A314" s="79"/>
      <c r="B314" s="100"/>
      <c r="C314" s="81" t="str">
        <f>IFERROR(IF(B314="No CAS","",INDEX('DEQ Pollutant List'!$C$7:$C$611,MATCH('3. Pollutant Emissions - EF'!B314,'DEQ Pollutant List'!$B$7:$B$611,0))),"")</f>
        <v/>
      </c>
      <c r="D314" s="115" t="str">
        <f>IFERROR(IF(OR($B314="",$B314="No CAS"),INDEX('DEQ Pollutant List'!$A$7:$A$611,MATCH($C314,'DEQ Pollutant List'!$C$7:$C$611,0)),INDEX('DEQ Pollutant List'!$A$7:$A$611,MATCH($B314,'DEQ Pollutant List'!$B$7:$B$611,0))),"")</f>
        <v/>
      </c>
      <c r="E314" s="101"/>
      <c r="F314" s="102"/>
      <c r="G314" s="103"/>
      <c r="H314" s="83"/>
      <c r="I314" s="104"/>
      <c r="J314" s="102"/>
      <c r="K314" s="105"/>
      <c r="L314" s="83"/>
      <c r="M314" s="102"/>
      <c r="N314" s="105"/>
      <c r="O314" s="83"/>
    </row>
    <row r="315" spans="1:15" x14ac:dyDescent="0.35">
      <c r="A315" s="79"/>
      <c r="B315" s="100"/>
      <c r="C315" s="81" t="str">
        <f>IFERROR(IF(B315="No CAS","",INDEX('DEQ Pollutant List'!$C$7:$C$611,MATCH('3. Pollutant Emissions - EF'!B315,'DEQ Pollutant List'!$B$7:$B$611,0))),"")</f>
        <v/>
      </c>
      <c r="D315" s="115" t="str">
        <f>IFERROR(IF(OR($B315="",$B315="No CAS"),INDEX('DEQ Pollutant List'!$A$7:$A$611,MATCH($C315,'DEQ Pollutant List'!$C$7:$C$611,0)),INDEX('DEQ Pollutant List'!$A$7:$A$611,MATCH($B315,'DEQ Pollutant List'!$B$7:$B$611,0))),"")</f>
        <v/>
      </c>
      <c r="E315" s="101"/>
      <c r="F315" s="102"/>
      <c r="G315" s="103"/>
      <c r="H315" s="83"/>
      <c r="I315" s="104"/>
      <c r="J315" s="102"/>
      <c r="K315" s="105"/>
      <c r="L315" s="83"/>
      <c r="M315" s="102"/>
      <c r="N315" s="105"/>
      <c r="O315" s="83"/>
    </row>
    <row r="316" spans="1:15" x14ac:dyDescent="0.35">
      <c r="A316" s="79"/>
      <c r="B316" s="100"/>
      <c r="C316" s="81" t="str">
        <f>IFERROR(IF(B316="No CAS","",INDEX('DEQ Pollutant List'!$C$7:$C$611,MATCH('3. Pollutant Emissions - EF'!B316,'DEQ Pollutant List'!$B$7:$B$611,0))),"")</f>
        <v/>
      </c>
      <c r="D316" s="115" t="str">
        <f>IFERROR(IF(OR($B316="",$B316="No CAS"),INDEX('DEQ Pollutant List'!$A$7:$A$611,MATCH($C316,'DEQ Pollutant List'!$C$7:$C$611,0)),INDEX('DEQ Pollutant List'!$A$7:$A$611,MATCH($B316,'DEQ Pollutant List'!$B$7:$B$611,0))),"")</f>
        <v/>
      </c>
      <c r="E316" s="101"/>
      <c r="F316" s="102"/>
      <c r="G316" s="103"/>
      <c r="H316" s="83"/>
      <c r="I316" s="104"/>
      <c r="J316" s="102"/>
      <c r="K316" s="105"/>
      <c r="L316" s="83"/>
      <c r="M316" s="102"/>
      <c r="N316" s="105"/>
      <c r="O316" s="83"/>
    </row>
    <row r="317" spans="1:15" x14ac:dyDescent="0.35">
      <c r="A317" s="79"/>
      <c r="B317" s="100"/>
      <c r="C317" s="81" t="str">
        <f>IFERROR(IF(B317="No CAS","",INDEX('DEQ Pollutant List'!$C$7:$C$611,MATCH('3. Pollutant Emissions - EF'!B317,'DEQ Pollutant List'!$B$7:$B$611,0))),"")</f>
        <v/>
      </c>
      <c r="D317" s="115" t="str">
        <f>IFERROR(IF(OR($B317="",$B317="No CAS"),INDEX('DEQ Pollutant List'!$A$7:$A$611,MATCH($C317,'DEQ Pollutant List'!$C$7:$C$611,0)),INDEX('DEQ Pollutant List'!$A$7:$A$611,MATCH($B317,'DEQ Pollutant List'!$B$7:$B$611,0))),"")</f>
        <v/>
      </c>
      <c r="E317" s="101"/>
      <c r="F317" s="102"/>
      <c r="G317" s="103"/>
      <c r="H317" s="83"/>
      <c r="I317" s="104"/>
      <c r="J317" s="102"/>
      <c r="K317" s="105"/>
      <c r="L317" s="83"/>
      <c r="M317" s="102"/>
      <c r="N317" s="105"/>
      <c r="O317" s="83"/>
    </row>
    <row r="318" spans="1:15" x14ac:dyDescent="0.35">
      <c r="A318" s="79"/>
      <c r="B318" s="100"/>
      <c r="C318" s="81" t="str">
        <f>IFERROR(IF(B318="No CAS","",INDEX('DEQ Pollutant List'!$C$7:$C$611,MATCH('3. Pollutant Emissions - EF'!B318,'DEQ Pollutant List'!$B$7:$B$611,0))),"")</f>
        <v/>
      </c>
      <c r="D318" s="115" t="str">
        <f>IFERROR(IF(OR($B318="",$B318="No CAS"),INDEX('DEQ Pollutant List'!$A$7:$A$611,MATCH($C318,'DEQ Pollutant List'!$C$7:$C$611,0)),INDEX('DEQ Pollutant List'!$A$7:$A$611,MATCH($B318,'DEQ Pollutant List'!$B$7:$B$611,0))),"")</f>
        <v/>
      </c>
      <c r="E318" s="101"/>
      <c r="F318" s="102"/>
      <c r="G318" s="103"/>
      <c r="H318" s="83"/>
      <c r="I318" s="104"/>
      <c r="J318" s="102"/>
      <c r="K318" s="105"/>
      <c r="L318" s="83"/>
      <c r="M318" s="102"/>
      <c r="N318" s="105"/>
      <c r="O318" s="83"/>
    </row>
    <row r="319" spans="1:15" x14ac:dyDescent="0.35">
      <c r="A319" s="79"/>
      <c r="B319" s="100"/>
      <c r="C319" s="81" t="str">
        <f>IFERROR(IF(B319="No CAS","",INDEX('DEQ Pollutant List'!$C$7:$C$611,MATCH('3. Pollutant Emissions - EF'!B319,'DEQ Pollutant List'!$B$7:$B$611,0))),"")</f>
        <v/>
      </c>
      <c r="D319" s="115" t="str">
        <f>IFERROR(IF(OR($B319="",$B319="No CAS"),INDEX('DEQ Pollutant List'!$A$7:$A$611,MATCH($C319,'DEQ Pollutant List'!$C$7:$C$611,0)),INDEX('DEQ Pollutant List'!$A$7:$A$611,MATCH($B319,'DEQ Pollutant List'!$B$7:$B$611,0))),"")</f>
        <v/>
      </c>
      <c r="E319" s="101"/>
      <c r="F319" s="102"/>
      <c r="G319" s="103"/>
      <c r="H319" s="83"/>
      <c r="I319" s="104"/>
      <c r="J319" s="102"/>
      <c r="K319" s="105"/>
      <c r="L319" s="83"/>
      <c r="M319" s="102"/>
      <c r="N319" s="105"/>
      <c r="O319" s="83"/>
    </row>
    <row r="320" spans="1:15" x14ac:dyDescent="0.35">
      <c r="A320" s="79"/>
      <c r="B320" s="100"/>
      <c r="C320" s="81" t="str">
        <f>IFERROR(IF(B320="No CAS","",INDEX('DEQ Pollutant List'!$C$7:$C$611,MATCH('3. Pollutant Emissions - EF'!B320,'DEQ Pollutant List'!$B$7:$B$611,0))),"")</f>
        <v/>
      </c>
      <c r="D320" s="115" t="str">
        <f>IFERROR(IF(OR($B320="",$B320="No CAS"),INDEX('DEQ Pollutant List'!$A$7:$A$611,MATCH($C320,'DEQ Pollutant List'!$C$7:$C$611,0)),INDEX('DEQ Pollutant List'!$A$7:$A$611,MATCH($B320,'DEQ Pollutant List'!$B$7:$B$611,0))),"")</f>
        <v/>
      </c>
      <c r="E320" s="101"/>
      <c r="F320" s="102"/>
      <c r="G320" s="103"/>
      <c r="H320" s="83"/>
      <c r="I320" s="104"/>
      <c r="J320" s="102"/>
      <c r="K320" s="105"/>
      <c r="L320" s="83"/>
      <c r="M320" s="102"/>
      <c r="N320" s="105"/>
      <c r="O320" s="83"/>
    </row>
    <row r="321" spans="1:15" x14ac:dyDescent="0.35">
      <c r="A321" s="79"/>
      <c r="B321" s="100"/>
      <c r="C321" s="81" t="str">
        <f>IFERROR(IF(B321="No CAS","",INDEX('DEQ Pollutant List'!$C$7:$C$611,MATCH('3. Pollutant Emissions - EF'!B321,'DEQ Pollutant List'!$B$7:$B$611,0))),"")</f>
        <v/>
      </c>
      <c r="D321" s="115" t="str">
        <f>IFERROR(IF(OR($B321="",$B321="No CAS"),INDEX('DEQ Pollutant List'!$A$7:$A$611,MATCH($C321,'DEQ Pollutant List'!$C$7:$C$611,0)),INDEX('DEQ Pollutant List'!$A$7:$A$611,MATCH($B321,'DEQ Pollutant List'!$B$7:$B$611,0))),"")</f>
        <v/>
      </c>
      <c r="E321" s="101"/>
      <c r="F321" s="102"/>
      <c r="G321" s="103"/>
      <c r="H321" s="83"/>
      <c r="I321" s="104"/>
      <c r="J321" s="102"/>
      <c r="K321" s="105"/>
      <c r="L321" s="83"/>
      <c r="M321" s="102"/>
      <c r="N321" s="105"/>
      <c r="O321" s="83"/>
    </row>
    <row r="322" spans="1:15" x14ac:dyDescent="0.35">
      <c r="A322" s="79"/>
      <c r="B322" s="100"/>
      <c r="C322" s="81" t="str">
        <f>IFERROR(IF(B322="No CAS","",INDEX('DEQ Pollutant List'!$C$7:$C$611,MATCH('3. Pollutant Emissions - EF'!B322,'DEQ Pollutant List'!$B$7:$B$611,0))),"")</f>
        <v/>
      </c>
      <c r="D322" s="115" t="str">
        <f>IFERROR(IF(OR($B322="",$B322="No CAS"),INDEX('DEQ Pollutant List'!$A$7:$A$611,MATCH($C322,'DEQ Pollutant List'!$C$7:$C$611,0)),INDEX('DEQ Pollutant List'!$A$7:$A$611,MATCH($B322,'DEQ Pollutant List'!$B$7:$B$611,0))),"")</f>
        <v/>
      </c>
      <c r="E322" s="101"/>
      <c r="F322" s="102"/>
      <c r="G322" s="103"/>
      <c r="H322" s="83"/>
      <c r="I322" s="104"/>
      <c r="J322" s="102"/>
      <c r="K322" s="105"/>
      <c r="L322" s="83"/>
      <c r="M322" s="102"/>
      <c r="N322" s="105"/>
      <c r="O322" s="83"/>
    </row>
    <row r="323" spans="1:15" x14ac:dyDescent="0.35">
      <c r="A323" s="79"/>
      <c r="B323" s="100"/>
      <c r="C323" s="81" t="str">
        <f>IFERROR(IF(B323="No CAS","",INDEX('DEQ Pollutant List'!$C$7:$C$611,MATCH('3. Pollutant Emissions - EF'!B323,'DEQ Pollutant List'!$B$7:$B$611,0))),"")</f>
        <v/>
      </c>
      <c r="D323" s="115" t="str">
        <f>IFERROR(IF(OR($B323="",$B323="No CAS"),INDEX('DEQ Pollutant List'!$A$7:$A$611,MATCH($C323,'DEQ Pollutant List'!$C$7:$C$611,0)),INDEX('DEQ Pollutant List'!$A$7:$A$611,MATCH($B323,'DEQ Pollutant List'!$B$7:$B$611,0))),"")</f>
        <v/>
      </c>
      <c r="E323" s="101"/>
      <c r="F323" s="102"/>
      <c r="G323" s="103"/>
      <c r="H323" s="83"/>
      <c r="I323" s="104"/>
      <c r="J323" s="102"/>
      <c r="K323" s="105"/>
      <c r="L323" s="83"/>
      <c r="M323" s="102"/>
      <c r="N323" s="105"/>
      <c r="O323" s="83"/>
    </row>
    <row r="324" spans="1:15" x14ac:dyDescent="0.35">
      <c r="A324" s="79"/>
      <c r="B324" s="100"/>
      <c r="C324" s="81" t="str">
        <f>IFERROR(IF(B324="No CAS","",INDEX('DEQ Pollutant List'!$C$7:$C$611,MATCH('3. Pollutant Emissions - EF'!B324,'DEQ Pollutant List'!$B$7:$B$611,0))),"")</f>
        <v/>
      </c>
      <c r="D324" s="115" t="str">
        <f>IFERROR(IF(OR($B324="",$B324="No CAS"),INDEX('DEQ Pollutant List'!$A$7:$A$611,MATCH($C324,'DEQ Pollutant List'!$C$7:$C$611,0)),INDEX('DEQ Pollutant List'!$A$7:$A$611,MATCH($B324,'DEQ Pollutant List'!$B$7:$B$611,0))),"")</f>
        <v/>
      </c>
      <c r="E324" s="101"/>
      <c r="F324" s="102"/>
      <c r="G324" s="103"/>
      <c r="H324" s="83"/>
      <c r="I324" s="104"/>
      <c r="J324" s="102"/>
      <c r="K324" s="105"/>
      <c r="L324" s="83"/>
      <c r="M324" s="102"/>
      <c r="N324" s="105"/>
      <c r="O324" s="83"/>
    </row>
    <row r="325" spans="1:15" x14ac:dyDescent="0.35">
      <c r="A325" s="79"/>
      <c r="B325" s="100"/>
      <c r="C325" s="81" t="str">
        <f>IFERROR(IF(B325="No CAS","",INDEX('DEQ Pollutant List'!$C$7:$C$611,MATCH('3. Pollutant Emissions - EF'!B325,'DEQ Pollutant List'!$B$7:$B$611,0))),"")</f>
        <v/>
      </c>
      <c r="D325" s="115" t="str">
        <f>IFERROR(IF(OR($B325="",$B325="No CAS"),INDEX('DEQ Pollutant List'!$A$7:$A$611,MATCH($C325,'DEQ Pollutant List'!$C$7:$C$611,0)),INDEX('DEQ Pollutant List'!$A$7:$A$611,MATCH($B325,'DEQ Pollutant List'!$B$7:$B$611,0))),"")</f>
        <v/>
      </c>
      <c r="E325" s="101"/>
      <c r="F325" s="102"/>
      <c r="G325" s="103"/>
      <c r="H325" s="83"/>
      <c r="I325" s="104"/>
      <c r="J325" s="102"/>
      <c r="K325" s="105"/>
      <c r="L325" s="83"/>
      <c r="M325" s="102"/>
      <c r="N325" s="105"/>
      <c r="O325" s="83"/>
    </row>
    <row r="326" spans="1:15" x14ac:dyDescent="0.35">
      <c r="A326" s="79"/>
      <c r="B326" s="100"/>
      <c r="C326" s="81" t="str">
        <f>IFERROR(IF(B326="No CAS","",INDEX('DEQ Pollutant List'!$C$7:$C$611,MATCH('3. Pollutant Emissions - EF'!B326,'DEQ Pollutant List'!$B$7:$B$611,0))),"")</f>
        <v/>
      </c>
      <c r="D326" s="115" t="str">
        <f>IFERROR(IF(OR($B326="",$B326="No CAS"),INDEX('DEQ Pollutant List'!$A$7:$A$611,MATCH($C326,'DEQ Pollutant List'!$C$7:$C$611,0)),INDEX('DEQ Pollutant List'!$A$7:$A$611,MATCH($B326,'DEQ Pollutant List'!$B$7:$B$611,0))),"")</f>
        <v/>
      </c>
      <c r="E326" s="101"/>
      <c r="F326" s="102"/>
      <c r="G326" s="103"/>
      <c r="H326" s="83"/>
      <c r="I326" s="104"/>
      <c r="J326" s="102"/>
      <c r="K326" s="105"/>
      <c r="L326" s="83"/>
      <c r="M326" s="102"/>
      <c r="N326" s="105"/>
      <c r="O326" s="83"/>
    </row>
    <row r="327" spans="1:15" x14ac:dyDescent="0.35">
      <c r="A327" s="79"/>
      <c r="B327" s="100"/>
      <c r="C327" s="81" t="str">
        <f>IFERROR(IF(B327="No CAS","",INDEX('DEQ Pollutant List'!$C$7:$C$611,MATCH('3. Pollutant Emissions - EF'!B327,'DEQ Pollutant List'!$B$7:$B$611,0))),"")</f>
        <v/>
      </c>
      <c r="D327" s="115" t="str">
        <f>IFERROR(IF(OR($B327="",$B327="No CAS"),INDEX('DEQ Pollutant List'!$A$7:$A$611,MATCH($C327,'DEQ Pollutant List'!$C$7:$C$611,0)),INDEX('DEQ Pollutant List'!$A$7:$A$611,MATCH($B327,'DEQ Pollutant List'!$B$7:$B$611,0))),"")</f>
        <v/>
      </c>
      <c r="E327" s="101"/>
      <c r="F327" s="102"/>
      <c r="G327" s="103"/>
      <c r="H327" s="83"/>
      <c r="I327" s="104"/>
      <c r="J327" s="102"/>
      <c r="K327" s="105"/>
      <c r="L327" s="83"/>
      <c r="M327" s="102"/>
      <c r="N327" s="105"/>
      <c r="O327" s="83"/>
    </row>
    <row r="328" spans="1:15" x14ac:dyDescent="0.35">
      <c r="A328" s="79"/>
      <c r="B328" s="100"/>
      <c r="C328" s="81" t="str">
        <f>IFERROR(IF(B328="No CAS","",INDEX('DEQ Pollutant List'!$C$7:$C$611,MATCH('3. Pollutant Emissions - EF'!B328,'DEQ Pollutant List'!$B$7:$B$611,0))),"")</f>
        <v/>
      </c>
      <c r="D328" s="115" t="str">
        <f>IFERROR(IF(OR($B328="",$B328="No CAS"),INDEX('DEQ Pollutant List'!$A$7:$A$611,MATCH($C328,'DEQ Pollutant List'!$C$7:$C$611,0)),INDEX('DEQ Pollutant List'!$A$7:$A$611,MATCH($B328,'DEQ Pollutant List'!$B$7:$B$611,0))),"")</f>
        <v/>
      </c>
      <c r="E328" s="101"/>
      <c r="F328" s="102"/>
      <c r="G328" s="103"/>
      <c r="H328" s="83"/>
      <c r="I328" s="104"/>
      <c r="J328" s="102"/>
      <c r="K328" s="105"/>
      <c r="L328" s="83"/>
      <c r="M328" s="102"/>
      <c r="N328" s="105"/>
      <c r="O328" s="83"/>
    </row>
    <row r="329" spans="1:15" x14ac:dyDescent="0.35">
      <c r="A329" s="79"/>
      <c r="B329" s="100"/>
      <c r="C329" s="81" t="str">
        <f>IFERROR(IF(B329="No CAS","",INDEX('DEQ Pollutant List'!$C$7:$C$611,MATCH('3. Pollutant Emissions - EF'!B329,'DEQ Pollutant List'!$B$7:$B$611,0))),"")</f>
        <v/>
      </c>
      <c r="D329" s="115" t="str">
        <f>IFERROR(IF(OR($B329="",$B329="No CAS"),INDEX('DEQ Pollutant List'!$A$7:$A$611,MATCH($C329,'DEQ Pollutant List'!$C$7:$C$611,0)),INDEX('DEQ Pollutant List'!$A$7:$A$611,MATCH($B329,'DEQ Pollutant List'!$B$7:$B$611,0))),"")</f>
        <v/>
      </c>
      <c r="E329" s="101"/>
      <c r="F329" s="102"/>
      <c r="G329" s="103"/>
      <c r="H329" s="83"/>
      <c r="I329" s="104"/>
      <c r="J329" s="102"/>
      <c r="K329" s="105"/>
      <c r="L329" s="83"/>
      <c r="M329" s="102"/>
      <c r="N329" s="105"/>
      <c r="O329" s="83"/>
    </row>
    <row r="330" spans="1:15" x14ac:dyDescent="0.35">
      <c r="A330" s="79"/>
      <c r="B330" s="100"/>
      <c r="C330" s="81" t="str">
        <f>IFERROR(IF(B330="No CAS","",INDEX('DEQ Pollutant List'!$C$7:$C$611,MATCH('3. Pollutant Emissions - EF'!B330,'DEQ Pollutant List'!$B$7:$B$611,0))),"")</f>
        <v/>
      </c>
      <c r="D330" s="115" t="str">
        <f>IFERROR(IF(OR($B330="",$B330="No CAS"),INDEX('DEQ Pollutant List'!$A$7:$A$611,MATCH($C330,'DEQ Pollutant List'!$C$7:$C$611,0)),INDEX('DEQ Pollutant List'!$A$7:$A$611,MATCH($B330,'DEQ Pollutant List'!$B$7:$B$611,0))),"")</f>
        <v/>
      </c>
      <c r="E330" s="101"/>
      <c r="F330" s="102"/>
      <c r="G330" s="103"/>
      <c r="H330" s="83"/>
      <c r="I330" s="104"/>
      <c r="J330" s="102"/>
      <c r="K330" s="105"/>
      <c r="L330" s="83"/>
      <c r="M330" s="102"/>
      <c r="N330" s="105"/>
      <c r="O330" s="83"/>
    </row>
    <row r="331" spans="1:15" x14ac:dyDescent="0.35">
      <c r="A331" s="79"/>
      <c r="B331" s="100"/>
      <c r="C331" s="81" t="str">
        <f>IFERROR(IF(B331="No CAS","",INDEX('DEQ Pollutant List'!$C$7:$C$611,MATCH('3. Pollutant Emissions - EF'!B331,'DEQ Pollutant List'!$B$7:$B$611,0))),"")</f>
        <v/>
      </c>
      <c r="D331" s="115" t="str">
        <f>IFERROR(IF(OR($B331="",$B331="No CAS"),INDEX('DEQ Pollutant List'!$A$7:$A$611,MATCH($C331,'DEQ Pollutant List'!$C$7:$C$611,0)),INDEX('DEQ Pollutant List'!$A$7:$A$611,MATCH($B331,'DEQ Pollutant List'!$B$7:$B$611,0))),"")</f>
        <v/>
      </c>
      <c r="E331" s="101"/>
      <c r="F331" s="102"/>
      <c r="G331" s="103"/>
      <c r="H331" s="83"/>
      <c r="I331" s="104"/>
      <c r="J331" s="102"/>
      <c r="K331" s="105"/>
      <c r="L331" s="83"/>
      <c r="M331" s="102"/>
      <c r="N331" s="105"/>
      <c r="O331" s="83"/>
    </row>
    <row r="332" spans="1:15" x14ac:dyDescent="0.35">
      <c r="A332" s="79"/>
      <c r="B332" s="100"/>
      <c r="C332" s="81" t="str">
        <f>IFERROR(IF(B332="No CAS","",INDEX('DEQ Pollutant List'!$C$7:$C$611,MATCH('3. Pollutant Emissions - EF'!B332,'DEQ Pollutant List'!$B$7:$B$611,0))),"")</f>
        <v/>
      </c>
      <c r="D332" s="115" t="str">
        <f>IFERROR(IF(OR($B332="",$B332="No CAS"),INDEX('DEQ Pollutant List'!$A$7:$A$611,MATCH($C332,'DEQ Pollutant List'!$C$7:$C$611,0)),INDEX('DEQ Pollutant List'!$A$7:$A$611,MATCH($B332,'DEQ Pollutant List'!$B$7:$B$611,0))),"")</f>
        <v/>
      </c>
      <c r="E332" s="101"/>
      <c r="F332" s="102"/>
      <c r="G332" s="103"/>
      <c r="H332" s="83"/>
      <c r="I332" s="104"/>
      <c r="J332" s="102"/>
      <c r="K332" s="105"/>
      <c r="L332" s="83"/>
      <c r="M332" s="102"/>
      <c r="N332" s="105"/>
      <c r="O332" s="83"/>
    </row>
    <row r="333" spans="1:15" x14ac:dyDescent="0.35">
      <c r="A333" s="79"/>
      <c r="B333" s="100"/>
      <c r="C333" s="81" t="str">
        <f>IFERROR(IF(B333="No CAS","",INDEX('DEQ Pollutant List'!$C$7:$C$611,MATCH('3. Pollutant Emissions - EF'!B333,'DEQ Pollutant List'!$B$7:$B$611,0))),"")</f>
        <v/>
      </c>
      <c r="D333" s="115" t="str">
        <f>IFERROR(IF(OR($B333="",$B333="No CAS"),INDEX('DEQ Pollutant List'!$A$7:$A$611,MATCH($C333,'DEQ Pollutant List'!$C$7:$C$611,0)),INDEX('DEQ Pollutant List'!$A$7:$A$611,MATCH($B333,'DEQ Pollutant List'!$B$7:$B$611,0))),"")</f>
        <v/>
      </c>
      <c r="E333" s="101"/>
      <c r="F333" s="102"/>
      <c r="G333" s="103"/>
      <c r="H333" s="83"/>
      <c r="I333" s="104"/>
      <c r="J333" s="102"/>
      <c r="K333" s="105"/>
      <c r="L333" s="83"/>
      <c r="M333" s="102"/>
      <c r="N333" s="105"/>
      <c r="O333" s="83"/>
    </row>
    <row r="334" spans="1:15" x14ac:dyDescent="0.35">
      <c r="A334" s="79"/>
      <c r="B334" s="100"/>
      <c r="C334" s="81" t="str">
        <f>IFERROR(IF(B334="No CAS","",INDEX('DEQ Pollutant List'!$C$7:$C$611,MATCH('3. Pollutant Emissions - EF'!B334,'DEQ Pollutant List'!$B$7:$B$611,0))),"")</f>
        <v/>
      </c>
      <c r="D334" s="115" t="str">
        <f>IFERROR(IF(OR($B334="",$B334="No CAS"),INDEX('DEQ Pollutant List'!$A$7:$A$611,MATCH($C334,'DEQ Pollutant List'!$C$7:$C$611,0)),INDEX('DEQ Pollutant List'!$A$7:$A$611,MATCH($B334,'DEQ Pollutant List'!$B$7:$B$611,0))),"")</f>
        <v/>
      </c>
      <c r="E334" s="101"/>
      <c r="F334" s="102"/>
      <c r="G334" s="103"/>
      <c r="H334" s="83"/>
      <c r="I334" s="104"/>
      <c r="J334" s="102"/>
      <c r="K334" s="105"/>
      <c r="L334" s="83"/>
      <c r="M334" s="102"/>
      <c r="N334" s="105"/>
      <c r="O334" s="83"/>
    </row>
    <row r="335" spans="1:15" x14ac:dyDescent="0.35">
      <c r="A335" s="79"/>
      <c r="B335" s="100"/>
      <c r="C335" s="81" t="str">
        <f>IFERROR(IF(B335="No CAS","",INDEX('DEQ Pollutant List'!$C$7:$C$611,MATCH('3. Pollutant Emissions - EF'!B335,'DEQ Pollutant List'!$B$7:$B$611,0))),"")</f>
        <v/>
      </c>
      <c r="D335" s="115" t="str">
        <f>IFERROR(IF(OR($B335="",$B335="No CAS"),INDEX('DEQ Pollutant List'!$A$7:$A$611,MATCH($C335,'DEQ Pollutant List'!$C$7:$C$611,0)),INDEX('DEQ Pollutant List'!$A$7:$A$611,MATCH($B335,'DEQ Pollutant List'!$B$7:$B$611,0))),"")</f>
        <v/>
      </c>
      <c r="E335" s="101"/>
      <c r="F335" s="102"/>
      <c r="G335" s="103"/>
      <c r="H335" s="83"/>
      <c r="I335" s="104"/>
      <c r="J335" s="102"/>
      <c r="K335" s="105"/>
      <c r="L335" s="83"/>
      <c r="M335" s="102"/>
      <c r="N335" s="105"/>
      <c r="O335" s="83"/>
    </row>
    <row r="336" spans="1:15" x14ac:dyDescent="0.35">
      <c r="A336" s="79"/>
      <c r="B336" s="100"/>
      <c r="C336" s="81" t="str">
        <f>IFERROR(IF(B336="No CAS","",INDEX('DEQ Pollutant List'!$C$7:$C$611,MATCH('3. Pollutant Emissions - EF'!B336,'DEQ Pollutant List'!$B$7:$B$611,0))),"")</f>
        <v/>
      </c>
      <c r="D336" s="115" t="str">
        <f>IFERROR(IF(OR($B336="",$B336="No CAS"),INDEX('DEQ Pollutant List'!$A$7:$A$611,MATCH($C336,'DEQ Pollutant List'!$C$7:$C$611,0)),INDEX('DEQ Pollutant List'!$A$7:$A$611,MATCH($B336,'DEQ Pollutant List'!$B$7:$B$611,0))),"")</f>
        <v/>
      </c>
      <c r="E336" s="101"/>
      <c r="F336" s="102"/>
      <c r="G336" s="103"/>
      <c r="H336" s="83"/>
      <c r="I336" s="104"/>
      <c r="J336" s="102"/>
      <c r="K336" s="105"/>
      <c r="L336" s="83"/>
      <c r="M336" s="102"/>
      <c r="N336" s="105"/>
      <c r="O336" s="83"/>
    </row>
    <row r="337" spans="1:15" x14ac:dyDescent="0.35">
      <c r="A337" s="79"/>
      <c r="B337" s="100"/>
      <c r="C337" s="81" t="str">
        <f>IFERROR(IF(B337="No CAS","",INDEX('DEQ Pollutant List'!$C$7:$C$611,MATCH('3. Pollutant Emissions - EF'!B337,'DEQ Pollutant List'!$B$7:$B$611,0))),"")</f>
        <v/>
      </c>
      <c r="D337" s="115" t="str">
        <f>IFERROR(IF(OR($B337="",$B337="No CAS"),INDEX('DEQ Pollutant List'!$A$7:$A$611,MATCH($C337,'DEQ Pollutant List'!$C$7:$C$611,0)),INDEX('DEQ Pollutant List'!$A$7:$A$611,MATCH($B337,'DEQ Pollutant List'!$B$7:$B$611,0))),"")</f>
        <v/>
      </c>
      <c r="E337" s="101"/>
      <c r="F337" s="102"/>
      <c r="G337" s="103"/>
      <c r="H337" s="83"/>
      <c r="I337" s="104"/>
      <c r="J337" s="102"/>
      <c r="K337" s="105"/>
      <c r="L337" s="83"/>
      <c r="M337" s="102"/>
      <c r="N337" s="105"/>
      <c r="O337" s="83"/>
    </row>
    <row r="338" spans="1:15" x14ac:dyDescent="0.35">
      <c r="A338" s="79"/>
      <c r="B338" s="100"/>
      <c r="C338" s="81" t="str">
        <f>IFERROR(IF(B338="No CAS","",INDEX('DEQ Pollutant List'!$C$7:$C$611,MATCH('3. Pollutant Emissions - EF'!B338,'DEQ Pollutant List'!$B$7:$B$611,0))),"")</f>
        <v/>
      </c>
      <c r="D338" s="115" t="str">
        <f>IFERROR(IF(OR($B338="",$B338="No CAS"),INDEX('DEQ Pollutant List'!$A$7:$A$611,MATCH($C338,'DEQ Pollutant List'!$C$7:$C$611,0)),INDEX('DEQ Pollutant List'!$A$7:$A$611,MATCH($B338,'DEQ Pollutant List'!$B$7:$B$611,0))),"")</f>
        <v/>
      </c>
      <c r="E338" s="101"/>
      <c r="F338" s="102"/>
      <c r="G338" s="103"/>
      <c r="H338" s="83"/>
      <c r="I338" s="104"/>
      <c r="J338" s="102"/>
      <c r="K338" s="105"/>
      <c r="L338" s="83"/>
      <c r="M338" s="102"/>
      <c r="N338" s="105"/>
      <c r="O338" s="83"/>
    </row>
    <row r="339" spans="1:15" x14ac:dyDescent="0.35">
      <c r="A339" s="79"/>
      <c r="B339" s="100"/>
      <c r="C339" s="81" t="str">
        <f>IFERROR(IF(B339="No CAS","",INDEX('DEQ Pollutant List'!$C$7:$C$611,MATCH('3. Pollutant Emissions - EF'!B339,'DEQ Pollutant List'!$B$7:$B$611,0))),"")</f>
        <v/>
      </c>
      <c r="D339" s="115" t="str">
        <f>IFERROR(IF(OR($B339="",$B339="No CAS"),INDEX('DEQ Pollutant List'!$A$7:$A$611,MATCH($C339,'DEQ Pollutant List'!$C$7:$C$611,0)),INDEX('DEQ Pollutant List'!$A$7:$A$611,MATCH($B339,'DEQ Pollutant List'!$B$7:$B$611,0))),"")</f>
        <v/>
      </c>
      <c r="E339" s="101"/>
      <c r="F339" s="102"/>
      <c r="G339" s="103"/>
      <c r="H339" s="83"/>
      <c r="I339" s="104"/>
      <c r="J339" s="102"/>
      <c r="K339" s="105"/>
      <c r="L339" s="83"/>
      <c r="M339" s="102"/>
      <c r="N339" s="105"/>
      <c r="O339" s="83"/>
    </row>
    <row r="340" spans="1:15" x14ac:dyDescent="0.35">
      <c r="A340" s="79"/>
      <c r="B340" s="100"/>
      <c r="C340" s="81" t="str">
        <f>IFERROR(IF(B340="No CAS","",INDEX('DEQ Pollutant List'!$C$7:$C$611,MATCH('3. Pollutant Emissions - EF'!B340,'DEQ Pollutant List'!$B$7:$B$611,0))),"")</f>
        <v/>
      </c>
      <c r="D340" s="115" t="str">
        <f>IFERROR(IF(OR($B340="",$B340="No CAS"),INDEX('DEQ Pollutant List'!$A$7:$A$611,MATCH($C340,'DEQ Pollutant List'!$C$7:$C$611,0)),INDEX('DEQ Pollutant List'!$A$7:$A$611,MATCH($B340,'DEQ Pollutant List'!$B$7:$B$611,0))),"")</f>
        <v/>
      </c>
      <c r="E340" s="101"/>
      <c r="F340" s="102"/>
      <c r="G340" s="103"/>
      <c r="H340" s="83"/>
      <c r="I340" s="104"/>
      <c r="J340" s="102"/>
      <c r="K340" s="105"/>
      <c r="L340" s="83"/>
      <c r="M340" s="102"/>
      <c r="N340" s="105"/>
      <c r="O340" s="83"/>
    </row>
    <row r="341" spans="1:15" x14ac:dyDescent="0.35">
      <c r="A341" s="79"/>
      <c r="B341" s="100"/>
      <c r="C341" s="81" t="str">
        <f>IFERROR(IF(B341="No CAS","",INDEX('DEQ Pollutant List'!$C$7:$C$611,MATCH('3. Pollutant Emissions - EF'!B341,'DEQ Pollutant List'!$B$7:$B$611,0))),"")</f>
        <v/>
      </c>
      <c r="D341" s="115" t="str">
        <f>IFERROR(IF(OR($B341="",$B341="No CAS"),INDEX('DEQ Pollutant List'!$A$7:$A$611,MATCH($C341,'DEQ Pollutant List'!$C$7:$C$611,0)),INDEX('DEQ Pollutant List'!$A$7:$A$611,MATCH($B341,'DEQ Pollutant List'!$B$7:$B$611,0))),"")</f>
        <v/>
      </c>
      <c r="E341" s="101"/>
      <c r="F341" s="102"/>
      <c r="G341" s="103"/>
      <c r="H341" s="83"/>
      <c r="I341" s="104"/>
      <c r="J341" s="102"/>
      <c r="K341" s="105"/>
      <c r="L341" s="83"/>
      <c r="M341" s="102"/>
      <c r="N341" s="105"/>
      <c r="O341" s="83"/>
    </row>
    <row r="342" spans="1:15" x14ac:dyDescent="0.35">
      <c r="A342" s="79"/>
      <c r="B342" s="100"/>
      <c r="C342" s="81" t="str">
        <f>IFERROR(IF(B342="No CAS","",INDEX('DEQ Pollutant List'!$C$7:$C$611,MATCH('3. Pollutant Emissions - EF'!B342,'DEQ Pollutant List'!$B$7:$B$611,0))),"")</f>
        <v/>
      </c>
      <c r="D342" s="115" t="str">
        <f>IFERROR(IF(OR($B342="",$B342="No CAS"),INDEX('DEQ Pollutant List'!$A$7:$A$611,MATCH($C342,'DEQ Pollutant List'!$C$7:$C$611,0)),INDEX('DEQ Pollutant List'!$A$7:$A$611,MATCH($B342,'DEQ Pollutant List'!$B$7:$B$611,0))),"")</f>
        <v/>
      </c>
      <c r="E342" s="101"/>
      <c r="F342" s="102"/>
      <c r="G342" s="103"/>
      <c r="H342" s="83"/>
      <c r="I342" s="104"/>
      <c r="J342" s="102"/>
      <c r="K342" s="105"/>
      <c r="L342" s="83"/>
      <c r="M342" s="102"/>
      <c r="N342" s="105"/>
      <c r="O342" s="83"/>
    </row>
    <row r="343" spans="1:15" x14ac:dyDescent="0.35">
      <c r="A343" s="79"/>
      <c r="B343" s="100"/>
      <c r="C343" s="81" t="str">
        <f>IFERROR(IF(B343="No CAS","",INDEX('DEQ Pollutant List'!$C$7:$C$611,MATCH('3. Pollutant Emissions - EF'!B343,'DEQ Pollutant List'!$B$7:$B$611,0))),"")</f>
        <v/>
      </c>
      <c r="D343" s="115" t="str">
        <f>IFERROR(IF(OR($B343="",$B343="No CAS"),INDEX('DEQ Pollutant List'!$A$7:$A$611,MATCH($C343,'DEQ Pollutant List'!$C$7:$C$611,0)),INDEX('DEQ Pollutant List'!$A$7:$A$611,MATCH($B343,'DEQ Pollutant List'!$B$7:$B$611,0))),"")</f>
        <v/>
      </c>
      <c r="E343" s="101"/>
      <c r="F343" s="102"/>
      <c r="G343" s="103"/>
      <c r="H343" s="83"/>
      <c r="I343" s="104"/>
      <c r="J343" s="102"/>
      <c r="K343" s="105"/>
      <c r="L343" s="83"/>
      <c r="M343" s="102"/>
      <c r="N343" s="105"/>
      <c r="O343" s="83"/>
    </row>
    <row r="344" spans="1:15" x14ac:dyDescent="0.35">
      <c r="A344" s="79"/>
      <c r="B344" s="100"/>
      <c r="C344" s="81" t="str">
        <f>IFERROR(IF(B344="No CAS","",INDEX('DEQ Pollutant List'!$C$7:$C$611,MATCH('3. Pollutant Emissions - EF'!B344,'DEQ Pollutant List'!$B$7:$B$611,0))),"")</f>
        <v/>
      </c>
      <c r="D344" s="115" t="str">
        <f>IFERROR(IF(OR($B344="",$B344="No CAS"),INDEX('DEQ Pollutant List'!$A$7:$A$611,MATCH($C344,'DEQ Pollutant List'!$C$7:$C$611,0)),INDEX('DEQ Pollutant List'!$A$7:$A$611,MATCH($B344,'DEQ Pollutant List'!$B$7:$B$611,0))),"")</f>
        <v/>
      </c>
      <c r="E344" s="101"/>
      <c r="F344" s="102"/>
      <c r="G344" s="103"/>
      <c r="H344" s="83"/>
      <c r="I344" s="104"/>
      <c r="J344" s="102"/>
      <c r="K344" s="105"/>
      <c r="L344" s="83"/>
      <c r="M344" s="102"/>
      <c r="N344" s="105"/>
      <c r="O344" s="83"/>
    </row>
    <row r="345" spans="1:15" x14ac:dyDescent="0.35">
      <c r="A345" s="79"/>
      <c r="B345" s="100"/>
      <c r="C345" s="81" t="str">
        <f>IFERROR(IF(B345="No CAS","",INDEX('DEQ Pollutant List'!$C$7:$C$611,MATCH('3. Pollutant Emissions - EF'!B345,'DEQ Pollutant List'!$B$7:$B$611,0))),"")</f>
        <v/>
      </c>
      <c r="D345" s="115" t="str">
        <f>IFERROR(IF(OR($B345="",$B345="No CAS"),INDEX('DEQ Pollutant List'!$A$7:$A$611,MATCH($C345,'DEQ Pollutant List'!$C$7:$C$611,0)),INDEX('DEQ Pollutant List'!$A$7:$A$611,MATCH($B345,'DEQ Pollutant List'!$B$7:$B$611,0))),"")</f>
        <v/>
      </c>
      <c r="E345" s="101"/>
      <c r="F345" s="102"/>
      <c r="G345" s="103"/>
      <c r="H345" s="83"/>
      <c r="I345" s="104"/>
      <c r="J345" s="102"/>
      <c r="K345" s="105"/>
      <c r="L345" s="83"/>
      <c r="M345" s="102"/>
      <c r="N345" s="105"/>
      <c r="O345" s="83"/>
    </row>
    <row r="346" spans="1:15" x14ac:dyDescent="0.35">
      <c r="A346" s="79"/>
      <c r="B346" s="100"/>
      <c r="C346" s="81" t="str">
        <f>IFERROR(IF(B346="No CAS","",INDEX('DEQ Pollutant List'!$C$7:$C$611,MATCH('3. Pollutant Emissions - EF'!B346,'DEQ Pollutant List'!$B$7:$B$611,0))),"")</f>
        <v/>
      </c>
      <c r="D346" s="115" t="str">
        <f>IFERROR(IF(OR($B346="",$B346="No CAS"),INDEX('DEQ Pollutant List'!$A$7:$A$611,MATCH($C346,'DEQ Pollutant List'!$C$7:$C$611,0)),INDEX('DEQ Pollutant List'!$A$7:$A$611,MATCH($B346,'DEQ Pollutant List'!$B$7:$B$611,0))),"")</f>
        <v/>
      </c>
      <c r="E346" s="101"/>
      <c r="F346" s="102"/>
      <c r="G346" s="103"/>
      <c r="H346" s="83"/>
      <c r="I346" s="104"/>
      <c r="J346" s="102"/>
      <c r="K346" s="105"/>
      <c r="L346" s="83"/>
      <c r="M346" s="102"/>
      <c r="N346" s="105"/>
      <c r="O346" s="83"/>
    </row>
    <row r="347" spans="1:15" x14ac:dyDescent="0.35">
      <c r="A347" s="79"/>
      <c r="B347" s="100"/>
      <c r="C347" s="81" t="str">
        <f>IFERROR(IF(B347="No CAS","",INDEX('DEQ Pollutant List'!$C$7:$C$611,MATCH('3. Pollutant Emissions - EF'!B347,'DEQ Pollutant List'!$B$7:$B$611,0))),"")</f>
        <v/>
      </c>
      <c r="D347" s="115" t="str">
        <f>IFERROR(IF(OR($B347="",$B347="No CAS"),INDEX('DEQ Pollutant List'!$A$7:$A$611,MATCH($C347,'DEQ Pollutant List'!$C$7:$C$611,0)),INDEX('DEQ Pollutant List'!$A$7:$A$611,MATCH($B347,'DEQ Pollutant List'!$B$7:$B$611,0))),"")</f>
        <v/>
      </c>
      <c r="E347" s="101"/>
      <c r="F347" s="102"/>
      <c r="G347" s="103"/>
      <c r="H347" s="83"/>
      <c r="I347" s="104"/>
      <c r="J347" s="102"/>
      <c r="K347" s="105"/>
      <c r="L347" s="83"/>
      <c r="M347" s="102"/>
      <c r="N347" s="105"/>
      <c r="O347" s="83"/>
    </row>
    <row r="348" spans="1:15" x14ac:dyDescent="0.35">
      <c r="A348" s="79"/>
      <c r="B348" s="100"/>
      <c r="C348" s="81" t="str">
        <f>IFERROR(IF(B348="No CAS","",INDEX('DEQ Pollutant List'!$C$7:$C$611,MATCH('3. Pollutant Emissions - EF'!B348,'DEQ Pollutant List'!$B$7:$B$611,0))),"")</f>
        <v/>
      </c>
      <c r="D348" s="115" t="str">
        <f>IFERROR(IF(OR($B348="",$B348="No CAS"),INDEX('DEQ Pollutant List'!$A$7:$A$611,MATCH($C348,'DEQ Pollutant List'!$C$7:$C$611,0)),INDEX('DEQ Pollutant List'!$A$7:$A$611,MATCH($B348,'DEQ Pollutant List'!$B$7:$B$611,0))),"")</f>
        <v/>
      </c>
      <c r="E348" s="101"/>
      <c r="F348" s="102"/>
      <c r="G348" s="103"/>
      <c r="H348" s="83"/>
      <c r="I348" s="104"/>
      <c r="J348" s="102"/>
      <c r="K348" s="105"/>
      <c r="L348" s="83"/>
      <c r="M348" s="102"/>
      <c r="N348" s="105"/>
      <c r="O348" s="83"/>
    </row>
    <row r="349" spans="1:15" x14ac:dyDescent="0.35">
      <c r="A349" s="79"/>
      <c r="B349" s="100"/>
      <c r="C349" s="81" t="str">
        <f>IFERROR(IF(B349="No CAS","",INDEX('DEQ Pollutant List'!$C$7:$C$611,MATCH('3. Pollutant Emissions - EF'!B349,'DEQ Pollutant List'!$B$7:$B$611,0))),"")</f>
        <v/>
      </c>
      <c r="D349" s="115" t="str">
        <f>IFERROR(IF(OR($B349="",$B349="No CAS"),INDEX('DEQ Pollutant List'!$A$7:$A$611,MATCH($C349,'DEQ Pollutant List'!$C$7:$C$611,0)),INDEX('DEQ Pollutant List'!$A$7:$A$611,MATCH($B349,'DEQ Pollutant List'!$B$7:$B$611,0))),"")</f>
        <v/>
      </c>
      <c r="E349" s="101"/>
      <c r="F349" s="102"/>
      <c r="G349" s="103"/>
      <c r="H349" s="83"/>
      <c r="I349" s="104"/>
      <c r="J349" s="102"/>
      <c r="K349" s="105"/>
      <c r="L349" s="83"/>
      <c r="M349" s="102"/>
      <c r="N349" s="105"/>
      <c r="O349" s="83"/>
    </row>
    <row r="350" spans="1:15" x14ac:dyDescent="0.35">
      <c r="A350" s="79"/>
      <c r="B350" s="100"/>
      <c r="C350" s="81" t="str">
        <f>IFERROR(IF(B350="No CAS","",INDEX('DEQ Pollutant List'!$C$7:$C$611,MATCH('3. Pollutant Emissions - EF'!B350,'DEQ Pollutant List'!$B$7:$B$611,0))),"")</f>
        <v/>
      </c>
      <c r="D350" s="115" t="str">
        <f>IFERROR(IF(OR($B350="",$B350="No CAS"),INDEX('DEQ Pollutant List'!$A$7:$A$611,MATCH($C350,'DEQ Pollutant List'!$C$7:$C$611,0)),INDEX('DEQ Pollutant List'!$A$7:$A$611,MATCH($B350,'DEQ Pollutant List'!$B$7:$B$611,0))),"")</f>
        <v/>
      </c>
      <c r="E350" s="101"/>
      <c r="F350" s="102"/>
      <c r="G350" s="103"/>
      <c r="H350" s="83"/>
      <c r="I350" s="104"/>
      <c r="J350" s="102"/>
      <c r="K350" s="105"/>
      <c r="L350" s="83"/>
      <c r="M350" s="102"/>
      <c r="N350" s="105"/>
      <c r="O350" s="83"/>
    </row>
    <row r="351" spans="1:15" x14ac:dyDescent="0.35">
      <c r="A351" s="79"/>
      <c r="B351" s="100"/>
      <c r="C351" s="81" t="str">
        <f>IFERROR(IF(B351="No CAS","",INDEX('DEQ Pollutant List'!$C$7:$C$611,MATCH('3. Pollutant Emissions - EF'!B351,'DEQ Pollutant List'!$B$7:$B$611,0))),"")</f>
        <v/>
      </c>
      <c r="D351" s="115" t="str">
        <f>IFERROR(IF(OR($B351="",$B351="No CAS"),INDEX('DEQ Pollutant List'!$A$7:$A$611,MATCH($C351,'DEQ Pollutant List'!$C$7:$C$611,0)),INDEX('DEQ Pollutant List'!$A$7:$A$611,MATCH($B351,'DEQ Pollutant List'!$B$7:$B$611,0))),"")</f>
        <v/>
      </c>
      <c r="E351" s="101"/>
      <c r="F351" s="102"/>
      <c r="G351" s="103"/>
      <c r="H351" s="83"/>
      <c r="I351" s="104"/>
      <c r="J351" s="102"/>
      <c r="K351" s="105"/>
      <c r="L351" s="83"/>
      <c r="M351" s="102"/>
      <c r="N351" s="105"/>
      <c r="O351" s="83"/>
    </row>
    <row r="352" spans="1:15" x14ac:dyDescent="0.35">
      <c r="A352" s="79"/>
      <c r="B352" s="100"/>
      <c r="C352" s="81" t="str">
        <f>IFERROR(IF(B352="No CAS","",INDEX('DEQ Pollutant List'!$C$7:$C$611,MATCH('3. Pollutant Emissions - EF'!B352,'DEQ Pollutant List'!$B$7:$B$611,0))),"")</f>
        <v/>
      </c>
      <c r="D352" s="115" t="str">
        <f>IFERROR(IF(OR($B352="",$B352="No CAS"),INDEX('DEQ Pollutant List'!$A$7:$A$611,MATCH($C352,'DEQ Pollutant List'!$C$7:$C$611,0)),INDEX('DEQ Pollutant List'!$A$7:$A$611,MATCH($B352,'DEQ Pollutant List'!$B$7:$B$611,0))),"")</f>
        <v/>
      </c>
      <c r="E352" s="101"/>
      <c r="F352" s="102"/>
      <c r="G352" s="103"/>
      <c r="H352" s="83"/>
      <c r="I352" s="104"/>
      <c r="J352" s="102"/>
      <c r="K352" s="105"/>
      <c r="L352" s="83"/>
      <c r="M352" s="102"/>
      <c r="N352" s="105"/>
      <c r="O352" s="83"/>
    </row>
    <row r="353" spans="1:15" x14ac:dyDescent="0.35">
      <c r="A353" s="79"/>
      <c r="B353" s="100"/>
      <c r="C353" s="81" t="str">
        <f>IFERROR(IF(B353="No CAS","",INDEX('DEQ Pollutant List'!$C$7:$C$611,MATCH('3. Pollutant Emissions - EF'!B353,'DEQ Pollutant List'!$B$7:$B$611,0))),"")</f>
        <v/>
      </c>
      <c r="D353" s="115" t="str">
        <f>IFERROR(IF(OR($B353="",$B353="No CAS"),INDEX('DEQ Pollutant List'!$A$7:$A$611,MATCH($C353,'DEQ Pollutant List'!$C$7:$C$611,0)),INDEX('DEQ Pollutant List'!$A$7:$A$611,MATCH($B353,'DEQ Pollutant List'!$B$7:$B$611,0))),"")</f>
        <v/>
      </c>
      <c r="E353" s="101"/>
      <c r="F353" s="102"/>
      <c r="G353" s="103"/>
      <c r="H353" s="83"/>
      <c r="I353" s="104"/>
      <c r="J353" s="102"/>
      <c r="K353" s="105"/>
      <c r="L353" s="83"/>
      <c r="M353" s="102"/>
      <c r="N353" s="105"/>
      <c r="O353" s="83"/>
    </row>
    <row r="354" spans="1:15" x14ac:dyDescent="0.35">
      <c r="A354" s="79"/>
      <c r="B354" s="100"/>
      <c r="C354" s="81" t="str">
        <f>IFERROR(IF(B354="No CAS","",INDEX('DEQ Pollutant List'!$C$7:$C$611,MATCH('3. Pollutant Emissions - EF'!B354,'DEQ Pollutant List'!$B$7:$B$611,0))),"")</f>
        <v/>
      </c>
      <c r="D354" s="115" t="str">
        <f>IFERROR(IF(OR($B354="",$B354="No CAS"),INDEX('DEQ Pollutant List'!$A$7:$A$611,MATCH($C354,'DEQ Pollutant List'!$C$7:$C$611,0)),INDEX('DEQ Pollutant List'!$A$7:$A$611,MATCH($B354,'DEQ Pollutant List'!$B$7:$B$611,0))),"")</f>
        <v/>
      </c>
      <c r="E354" s="101"/>
      <c r="F354" s="102"/>
      <c r="G354" s="103"/>
      <c r="H354" s="83"/>
      <c r="I354" s="104"/>
      <c r="J354" s="102"/>
      <c r="K354" s="105"/>
      <c r="L354" s="83"/>
      <c r="M354" s="102"/>
      <c r="N354" s="105"/>
      <c r="O354" s="83"/>
    </row>
    <row r="355" spans="1:15" x14ac:dyDescent="0.35">
      <c r="A355" s="79"/>
      <c r="B355" s="100"/>
      <c r="C355" s="81" t="str">
        <f>IFERROR(IF(B355="No CAS","",INDEX('DEQ Pollutant List'!$C$7:$C$611,MATCH('3. Pollutant Emissions - EF'!B355,'DEQ Pollutant List'!$B$7:$B$611,0))),"")</f>
        <v/>
      </c>
      <c r="D355" s="115" t="str">
        <f>IFERROR(IF(OR($B355="",$B355="No CAS"),INDEX('DEQ Pollutant List'!$A$7:$A$611,MATCH($C355,'DEQ Pollutant List'!$C$7:$C$611,0)),INDEX('DEQ Pollutant List'!$A$7:$A$611,MATCH($B355,'DEQ Pollutant List'!$B$7:$B$611,0))),"")</f>
        <v/>
      </c>
      <c r="E355" s="101"/>
      <c r="F355" s="102"/>
      <c r="G355" s="103"/>
      <c r="H355" s="83"/>
      <c r="I355" s="104"/>
      <c r="J355" s="102"/>
      <c r="K355" s="105"/>
      <c r="L355" s="83"/>
      <c r="M355" s="102"/>
      <c r="N355" s="105"/>
      <c r="O355" s="83"/>
    </row>
    <row r="356" spans="1:15" x14ac:dyDescent="0.35">
      <c r="A356" s="79"/>
      <c r="B356" s="100"/>
      <c r="C356" s="81" t="str">
        <f>IFERROR(IF(B356="No CAS","",INDEX('DEQ Pollutant List'!$C$7:$C$611,MATCH('3. Pollutant Emissions - EF'!B356,'DEQ Pollutant List'!$B$7:$B$611,0))),"")</f>
        <v/>
      </c>
      <c r="D356" s="115" t="str">
        <f>IFERROR(IF(OR($B356="",$B356="No CAS"),INDEX('DEQ Pollutant List'!$A$7:$A$611,MATCH($C356,'DEQ Pollutant List'!$C$7:$C$611,0)),INDEX('DEQ Pollutant List'!$A$7:$A$611,MATCH($B356,'DEQ Pollutant List'!$B$7:$B$611,0))),"")</f>
        <v/>
      </c>
      <c r="E356" s="101"/>
      <c r="F356" s="102"/>
      <c r="G356" s="103"/>
      <c r="H356" s="83"/>
      <c r="I356" s="104"/>
      <c r="J356" s="102"/>
      <c r="K356" s="105"/>
      <c r="L356" s="83"/>
      <c r="M356" s="102"/>
      <c r="N356" s="105"/>
      <c r="O356" s="83"/>
    </row>
    <row r="357" spans="1:15" x14ac:dyDescent="0.35">
      <c r="A357" s="79"/>
      <c r="B357" s="100"/>
      <c r="C357" s="81" t="str">
        <f>IFERROR(IF(B357="No CAS","",INDEX('DEQ Pollutant List'!$C$7:$C$611,MATCH('3. Pollutant Emissions - EF'!B357,'DEQ Pollutant List'!$B$7:$B$611,0))),"")</f>
        <v/>
      </c>
      <c r="D357" s="115" t="str">
        <f>IFERROR(IF(OR($B357="",$B357="No CAS"),INDEX('DEQ Pollutant List'!$A$7:$A$611,MATCH($C357,'DEQ Pollutant List'!$C$7:$C$611,0)),INDEX('DEQ Pollutant List'!$A$7:$A$611,MATCH($B357,'DEQ Pollutant List'!$B$7:$B$611,0))),"")</f>
        <v/>
      </c>
      <c r="E357" s="101"/>
      <c r="F357" s="102"/>
      <c r="G357" s="103"/>
      <c r="H357" s="83"/>
      <c r="I357" s="104"/>
      <c r="J357" s="102"/>
      <c r="K357" s="105"/>
      <c r="L357" s="83"/>
      <c r="M357" s="102"/>
      <c r="N357" s="105"/>
      <c r="O357" s="83"/>
    </row>
    <row r="358" spans="1:15" x14ac:dyDescent="0.35">
      <c r="A358" s="79"/>
      <c r="B358" s="100"/>
      <c r="C358" s="81" t="str">
        <f>IFERROR(IF(B358="No CAS","",INDEX('DEQ Pollutant List'!$C$7:$C$611,MATCH('3. Pollutant Emissions - EF'!B358,'DEQ Pollutant List'!$B$7:$B$611,0))),"")</f>
        <v/>
      </c>
      <c r="D358" s="115" t="str">
        <f>IFERROR(IF(OR($B358="",$B358="No CAS"),INDEX('DEQ Pollutant List'!$A$7:$A$611,MATCH($C358,'DEQ Pollutant List'!$C$7:$C$611,0)),INDEX('DEQ Pollutant List'!$A$7:$A$611,MATCH($B358,'DEQ Pollutant List'!$B$7:$B$611,0))),"")</f>
        <v/>
      </c>
      <c r="E358" s="101"/>
      <c r="F358" s="102"/>
      <c r="G358" s="103"/>
      <c r="H358" s="83"/>
      <c r="I358" s="104"/>
      <c r="J358" s="102"/>
      <c r="K358" s="105"/>
      <c r="L358" s="83"/>
      <c r="M358" s="102"/>
      <c r="N358" s="105"/>
      <c r="O358" s="83"/>
    </row>
    <row r="359" spans="1:15" x14ac:dyDescent="0.35">
      <c r="A359" s="79"/>
      <c r="B359" s="100"/>
      <c r="C359" s="81" t="str">
        <f>IFERROR(IF(B359="No CAS","",INDEX('DEQ Pollutant List'!$C$7:$C$611,MATCH('3. Pollutant Emissions - EF'!B359,'DEQ Pollutant List'!$B$7:$B$611,0))),"")</f>
        <v/>
      </c>
      <c r="D359" s="115" t="str">
        <f>IFERROR(IF(OR($B359="",$B359="No CAS"),INDEX('DEQ Pollutant List'!$A$7:$A$611,MATCH($C359,'DEQ Pollutant List'!$C$7:$C$611,0)),INDEX('DEQ Pollutant List'!$A$7:$A$611,MATCH($B359,'DEQ Pollutant List'!$B$7:$B$611,0))),"")</f>
        <v/>
      </c>
      <c r="E359" s="101"/>
      <c r="F359" s="102"/>
      <c r="G359" s="103"/>
      <c r="H359" s="83"/>
      <c r="I359" s="104"/>
      <c r="J359" s="102"/>
      <c r="K359" s="105"/>
      <c r="L359" s="83"/>
      <c r="M359" s="102"/>
      <c r="N359" s="105"/>
      <c r="O359" s="83"/>
    </row>
    <row r="360" spans="1:15" x14ac:dyDescent="0.35">
      <c r="A360" s="79"/>
      <c r="B360" s="100"/>
      <c r="C360" s="81" t="str">
        <f>IFERROR(IF(B360="No CAS","",INDEX('DEQ Pollutant List'!$C$7:$C$611,MATCH('3. Pollutant Emissions - EF'!B360,'DEQ Pollutant List'!$B$7:$B$611,0))),"")</f>
        <v/>
      </c>
      <c r="D360" s="115" t="str">
        <f>IFERROR(IF(OR($B360="",$B360="No CAS"),INDEX('DEQ Pollutant List'!$A$7:$A$611,MATCH($C360,'DEQ Pollutant List'!$C$7:$C$611,0)),INDEX('DEQ Pollutant List'!$A$7:$A$611,MATCH($B360,'DEQ Pollutant List'!$B$7:$B$611,0))),"")</f>
        <v/>
      </c>
      <c r="E360" s="101"/>
      <c r="F360" s="102"/>
      <c r="G360" s="103"/>
      <c r="H360" s="83"/>
      <c r="I360" s="104"/>
      <c r="J360" s="102"/>
      <c r="K360" s="105"/>
      <c r="L360" s="83"/>
      <c r="M360" s="102"/>
      <c r="N360" s="105"/>
      <c r="O360" s="83"/>
    </row>
    <row r="361" spans="1:15" x14ac:dyDescent="0.35">
      <c r="A361" s="79"/>
      <c r="B361" s="100"/>
      <c r="C361" s="81" t="str">
        <f>IFERROR(IF(B361="No CAS","",INDEX('DEQ Pollutant List'!$C$7:$C$611,MATCH('3. Pollutant Emissions - EF'!B361,'DEQ Pollutant List'!$B$7:$B$611,0))),"")</f>
        <v/>
      </c>
      <c r="D361" s="115" t="str">
        <f>IFERROR(IF(OR($B361="",$B361="No CAS"),INDEX('DEQ Pollutant List'!$A$7:$A$611,MATCH($C361,'DEQ Pollutant List'!$C$7:$C$611,0)),INDEX('DEQ Pollutant List'!$A$7:$A$611,MATCH($B361,'DEQ Pollutant List'!$B$7:$B$611,0))),"")</f>
        <v/>
      </c>
      <c r="E361" s="101"/>
      <c r="F361" s="102"/>
      <c r="G361" s="103"/>
      <c r="H361" s="83"/>
      <c r="I361" s="104"/>
      <c r="J361" s="102"/>
      <c r="K361" s="105"/>
      <c r="L361" s="83"/>
      <c r="M361" s="102"/>
      <c r="N361" s="105"/>
      <c r="O361" s="83"/>
    </row>
    <row r="362" spans="1:15" x14ac:dyDescent="0.35">
      <c r="A362" s="79"/>
      <c r="B362" s="100"/>
      <c r="C362" s="81" t="str">
        <f>IFERROR(IF(B362="No CAS","",INDEX('DEQ Pollutant List'!$C$7:$C$611,MATCH('3. Pollutant Emissions - EF'!B362,'DEQ Pollutant List'!$B$7:$B$611,0))),"")</f>
        <v/>
      </c>
      <c r="D362" s="115" t="str">
        <f>IFERROR(IF(OR($B362="",$B362="No CAS"),INDEX('DEQ Pollutant List'!$A$7:$A$611,MATCH($C362,'DEQ Pollutant List'!$C$7:$C$611,0)),INDEX('DEQ Pollutant List'!$A$7:$A$611,MATCH($B362,'DEQ Pollutant List'!$B$7:$B$611,0))),"")</f>
        <v/>
      </c>
      <c r="E362" s="101"/>
      <c r="F362" s="102"/>
      <c r="G362" s="103"/>
      <c r="H362" s="83"/>
      <c r="I362" s="104"/>
      <c r="J362" s="102"/>
      <c r="K362" s="105"/>
      <c r="L362" s="83"/>
      <c r="M362" s="102"/>
      <c r="N362" s="105"/>
      <c r="O362" s="83"/>
    </row>
    <row r="363" spans="1:15" x14ac:dyDescent="0.35">
      <c r="A363" s="79"/>
      <c r="B363" s="100"/>
      <c r="C363" s="81" t="str">
        <f>IFERROR(IF(B363="No CAS","",INDEX('DEQ Pollutant List'!$C$7:$C$611,MATCH('3. Pollutant Emissions - EF'!B363,'DEQ Pollutant List'!$B$7:$B$611,0))),"")</f>
        <v/>
      </c>
      <c r="D363" s="115" t="str">
        <f>IFERROR(IF(OR($B363="",$B363="No CAS"),INDEX('DEQ Pollutant List'!$A$7:$A$611,MATCH($C363,'DEQ Pollutant List'!$C$7:$C$611,0)),INDEX('DEQ Pollutant List'!$A$7:$A$611,MATCH($B363,'DEQ Pollutant List'!$B$7:$B$611,0))),"")</f>
        <v/>
      </c>
      <c r="E363" s="101"/>
      <c r="F363" s="102"/>
      <c r="G363" s="103"/>
      <c r="H363" s="83"/>
      <c r="I363" s="104"/>
      <c r="J363" s="102"/>
      <c r="K363" s="105"/>
      <c r="L363" s="83"/>
      <c r="M363" s="102"/>
      <c r="N363" s="105"/>
      <c r="O363" s="83"/>
    </row>
    <row r="364" spans="1:15" x14ac:dyDescent="0.35">
      <c r="A364" s="79"/>
      <c r="B364" s="100"/>
      <c r="C364" s="81" t="str">
        <f>IFERROR(IF(B364="No CAS","",INDEX('DEQ Pollutant List'!$C$7:$C$611,MATCH('3. Pollutant Emissions - EF'!B364,'DEQ Pollutant List'!$B$7:$B$611,0))),"")</f>
        <v/>
      </c>
      <c r="D364" s="115" t="str">
        <f>IFERROR(IF(OR($B364="",$B364="No CAS"),INDEX('DEQ Pollutant List'!$A$7:$A$611,MATCH($C364,'DEQ Pollutant List'!$C$7:$C$611,0)),INDEX('DEQ Pollutant List'!$A$7:$A$611,MATCH($B364,'DEQ Pollutant List'!$B$7:$B$611,0))),"")</f>
        <v/>
      </c>
      <c r="E364" s="101"/>
      <c r="F364" s="102"/>
      <c r="G364" s="103"/>
      <c r="H364" s="83"/>
      <c r="I364" s="104"/>
      <c r="J364" s="102"/>
      <c r="K364" s="105"/>
      <c r="L364" s="83"/>
      <c r="M364" s="102"/>
      <c r="N364" s="105"/>
      <c r="O364" s="83"/>
    </row>
    <row r="365" spans="1:15" x14ac:dyDescent="0.35">
      <c r="A365" s="79"/>
      <c r="B365" s="100"/>
      <c r="C365" s="81" t="str">
        <f>IFERROR(IF(B365="No CAS","",INDEX('DEQ Pollutant List'!$C$7:$C$611,MATCH('3. Pollutant Emissions - EF'!B365,'DEQ Pollutant List'!$B$7:$B$611,0))),"")</f>
        <v/>
      </c>
      <c r="D365" s="115" t="str">
        <f>IFERROR(IF(OR($B365="",$B365="No CAS"),INDEX('DEQ Pollutant List'!$A$7:$A$611,MATCH($C365,'DEQ Pollutant List'!$C$7:$C$611,0)),INDEX('DEQ Pollutant List'!$A$7:$A$611,MATCH($B365,'DEQ Pollutant List'!$B$7:$B$611,0))),"")</f>
        <v/>
      </c>
      <c r="E365" s="101"/>
      <c r="F365" s="102"/>
      <c r="G365" s="103"/>
      <c r="H365" s="83"/>
      <c r="I365" s="104"/>
      <c r="J365" s="102"/>
      <c r="K365" s="105"/>
      <c r="L365" s="83"/>
      <c r="M365" s="102"/>
      <c r="N365" s="105"/>
      <c r="O365" s="83"/>
    </row>
    <row r="366" spans="1:15" x14ac:dyDescent="0.35">
      <c r="A366" s="79"/>
      <c r="B366" s="100"/>
      <c r="C366" s="81" t="str">
        <f>IFERROR(IF(B366="No CAS","",INDEX('DEQ Pollutant List'!$C$7:$C$611,MATCH('3. Pollutant Emissions - EF'!B366,'DEQ Pollutant List'!$B$7:$B$611,0))),"")</f>
        <v/>
      </c>
      <c r="D366" s="115" t="str">
        <f>IFERROR(IF(OR($B366="",$B366="No CAS"),INDEX('DEQ Pollutant List'!$A$7:$A$611,MATCH($C366,'DEQ Pollutant List'!$C$7:$C$611,0)),INDEX('DEQ Pollutant List'!$A$7:$A$611,MATCH($B366,'DEQ Pollutant List'!$B$7:$B$611,0))),"")</f>
        <v/>
      </c>
      <c r="E366" s="101"/>
      <c r="F366" s="102"/>
      <c r="G366" s="103"/>
      <c r="H366" s="83"/>
      <c r="I366" s="104"/>
      <c r="J366" s="102"/>
      <c r="K366" s="105"/>
      <c r="L366" s="83"/>
      <c r="M366" s="102"/>
      <c r="N366" s="105"/>
      <c r="O366" s="83"/>
    </row>
    <row r="367" spans="1:15" x14ac:dyDescent="0.35">
      <c r="A367" s="79"/>
      <c r="B367" s="100"/>
      <c r="C367" s="81" t="str">
        <f>IFERROR(IF(B367="No CAS","",INDEX('DEQ Pollutant List'!$C$7:$C$611,MATCH('3. Pollutant Emissions - EF'!B367,'DEQ Pollutant List'!$B$7:$B$611,0))),"")</f>
        <v/>
      </c>
      <c r="D367" s="115" t="str">
        <f>IFERROR(IF(OR($B367="",$B367="No CAS"),INDEX('DEQ Pollutant List'!$A$7:$A$611,MATCH($C367,'DEQ Pollutant List'!$C$7:$C$611,0)),INDEX('DEQ Pollutant List'!$A$7:$A$611,MATCH($B367,'DEQ Pollutant List'!$B$7:$B$611,0))),"")</f>
        <v/>
      </c>
      <c r="E367" s="101"/>
      <c r="F367" s="102"/>
      <c r="G367" s="103"/>
      <c r="H367" s="83"/>
      <c r="I367" s="104"/>
      <c r="J367" s="102"/>
      <c r="K367" s="105"/>
      <c r="L367" s="83"/>
      <c r="M367" s="102"/>
      <c r="N367" s="105"/>
      <c r="O367" s="83"/>
    </row>
    <row r="368" spans="1:15" x14ac:dyDescent="0.35">
      <c r="A368" s="79"/>
      <c r="B368" s="100"/>
      <c r="C368" s="81" t="str">
        <f>IFERROR(IF(B368="No CAS","",INDEX('DEQ Pollutant List'!$C$7:$C$611,MATCH('3. Pollutant Emissions - EF'!B368,'DEQ Pollutant List'!$B$7:$B$611,0))),"")</f>
        <v/>
      </c>
      <c r="D368" s="115" t="str">
        <f>IFERROR(IF(OR($B368="",$B368="No CAS"),INDEX('DEQ Pollutant List'!$A$7:$A$611,MATCH($C368,'DEQ Pollutant List'!$C$7:$C$611,0)),INDEX('DEQ Pollutant List'!$A$7:$A$611,MATCH($B368,'DEQ Pollutant List'!$B$7:$B$611,0))),"")</f>
        <v/>
      </c>
      <c r="E368" s="101"/>
      <c r="F368" s="102"/>
      <c r="G368" s="103"/>
      <c r="H368" s="83"/>
      <c r="I368" s="104"/>
      <c r="J368" s="102"/>
      <c r="K368" s="105"/>
      <c r="L368" s="83"/>
      <c r="M368" s="102"/>
      <c r="N368" s="105"/>
      <c r="O368" s="83"/>
    </row>
    <row r="369" spans="1:15" x14ac:dyDescent="0.35">
      <c r="A369" s="79"/>
      <c r="B369" s="100"/>
      <c r="C369" s="81" t="str">
        <f>IFERROR(IF(B369="No CAS","",INDEX('DEQ Pollutant List'!$C$7:$C$611,MATCH('3. Pollutant Emissions - EF'!B369,'DEQ Pollutant List'!$B$7:$B$611,0))),"")</f>
        <v/>
      </c>
      <c r="D369" s="115" t="str">
        <f>IFERROR(IF(OR($B369="",$B369="No CAS"),INDEX('DEQ Pollutant List'!$A$7:$A$611,MATCH($C369,'DEQ Pollutant List'!$C$7:$C$611,0)),INDEX('DEQ Pollutant List'!$A$7:$A$611,MATCH($B369,'DEQ Pollutant List'!$B$7:$B$611,0))),"")</f>
        <v/>
      </c>
      <c r="E369" s="101"/>
      <c r="F369" s="102"/>
      <c r="G369" s="103"/>
      <c r="H369" s="83"/>
      <c r="I369" s="104"/>
      <c r="J369" s="102"/>
      <c r="K369" s="105"/>
      <c r="L369" s="83"/>
      <c r="M369" s="102"/>
      <c r="N369" s="105"/>
      <c r="O369" s="83"/>
    </row>
    <row r="370" spans="1:15" x14ac:dyDescent="0.35">
      <c r="A370" s="79"/>
      <c r="B370" s="100"/>
      <c r="C370" s="81" t="str">
        <f>IFERROR(IF(B370="No CAS","",INDEX('DEQ Pollutant List'!$C$7:$C$611,MATCH('3. Pollutant Emissions - EF'!B370,'DEQ Pollutant List'!$B$7:$B$611,0))),"")</f>
        <v/>
      </c>
      <c r="D370" s="115" t="str">
        <f>IFERROR(IF(OR($B370="",$B370="No CAS"),INDEX('DEQ Pollutant List'!$A$7:$A$611,MATCH($C370,'DEQ Pollutant List'!$C$7:$C$611,0)),INDEX('DEQ Pollutant List'!$A$7:$A$611,MATCH($B370,'DEQ Pollutant List'!$B$7:$B$611,0))),"")</f>
        <v/>
      </c>
      <c r="E370" s="101"/>
      <c r="F370" s="102"/>
      <c r="G370" s="103"/>
      <c r="H370" s="83"/>
      <c r="I370" s="104"/>
      <c r="J370" s="102"/>
      <c r="K370" s="105"/>
      <c r="L370" s="83"/>
      <c r="M370" s="102"/>
      <c r="N370" s="105"/>
      <c r="O370" s="83"/>
    </row>
    <row r="371" spans="1:15" x14ac:dyDescent="0.35">
      <c r="A371" s="79"/>
      <c r="B371" s="100"/>
      <c r="C371" s="81" t="str">
        <f>IFERROR(IF(B371="No CAS","",INDEX('DEQ Pollutant List'!$C$7:$C$611,MATCH('3. Pollutant Emissions - EF'!B371,'DEQ Pollutant List'!$B$7:$B$611,0))),"")</f>
        <v/>
      </c>
      <c r="D371" s="115" t="str">
        <f>IFERROR(IF(OR($B371="",$B371="No CAS"),INDEX('DEQ Pollutant List'!$A$7:$A$611,MATCH($C371,'DEQ Pollutant List'!$C$7:$C$611,0)),INDEX('DEQ Pollutant List'!$A$7:$A$611,MATCH($B371,'DEQ Pollutant List'!$B$7:$B$611,0))),"")</f>
        <v/>
      </c>
      <c r="E371" s="101"/>
      <c r="F371" s="102"/>
      <c r="G371" s="103"/>
      <c r="H371" s="83"/>
      <c r="I371" s="104"/>
      <c r="J371" s="102"/>
      <c r="K371" s="105"/>
      <c r="L371" s="83"/>
      <c r="M371" s="102"/>
      <c r="N371" s="105"/>
      <c r="O371" s="83"/>
    </row>
    <row r="372" spans="1:15" x14ac:dyDescent="0.35">
      <c r="A372" s="79"/>
      <c r="B372" s="100"/>
      <c r="C372" s="81" t="str">
        <f>IFERROR(IF(B372="No CAS","",INDEX('DEQ Pollutant List'!$C$7:$C$611,MATCH('3. Pollutant Emissions - EF'!B372,'DEQ Pollutant List'!$B$7:$B$611,0))),"")</f>
        <v/>
      </c>
      <c r="D372" s="115" t="str">
        <f>IFERROR(IF(OR($B372="",$B372="No CAS"),INDEX('DEQ Pollutant List'!$A$7:$A$611,MATCH($C372,'DEQ Pollutant List'!$C$7:$C$611,0)),INDEX('DEQ Pollutant List'!$A$7:$A$611,MATCH($B372,'DEQ Pollutant List'!$B$7:$B$611,0))),"")</f>
        <v/>
      </c>
      <c r="E372" s="101"/>
      <c r="F372" s="102"/>
      <c r="G372" s="103"/>
      <c r="H372" s="83"/>
      <c r="I372" s="104"/>
      <c r="J372" s="102"/>
      <c r="K372" s="105"/>
      <c r="L372" s="83"/>
      <c r="M372" s="102"/>
      <c r="N372" s="105"/>
      <c r="O372" s="83"/>
    </row>
    <row r="373" spans="1:15" x14ac:dyDescent="0.35">
      <c r="A373" s="79"/>
      <c r="B373" s="100"/>
      <c r="C373" s="81" t="str">
        <f>IFERROR(IF(B373="No CAS","",INDEX('DEQ Pollutant List'!$C$7:$C$611,MATCH('3. Pollutant Emissions - EF'!B373,'DEQ Pollutant List'!$B$7:$B$611,0))),"")</f>
        <v/>
      </c>
      <c r="D373" s="115" t="str">
        <f>IFERROR(IF(OR($B373="",$B373="No CAS"),INDEX('DEQ Pollutant List'!$A$7:$A$611,MATCH($C373,'DEQ Pollutant List'!$C$7:$C$611,0)),INDEX('DEQ Pollutant List'!$A$7:$A$611,MATCH($B373,'DEQ Pollutant List'!$B$7:$B$611,0))),"")</f>
        <v/>
      </c>
      <c r="E373" s="101"/>
      <c r="F373" s="102"/>
      <c r="G373" s="103"/>
      <c r="H373" s="83"/>
      <c r="I373" s="104"/>
      <c r="J373" s="102"/>
      <c r="K373" s="105"/>
      <c r="L373" s="83"/>
      <c r="M373" s="102"/>
      <c r="N373" s="105"/>
      <c r="O373" s="83"/>
    </row>
    <row r="374" spans="1:15" x14ac:dyDescent="0.35">
      <c r="A374" s="79"/>
      <c r="B374" s="100"/>
      <c r="C374" s="81" t="str">
        <f>IFERROR(IF(B374="No CAS","",INDEX('DEQ Pollutant List'!$C$7:$C$611,MATCH('3. Pollutant Emissions - EF'!B374,'DEQ Pollutant List'!$B$7:$B$611,0))),"")</f>
        <v/>
      </c>
      <c r="D374" s="115" t="str">
        <f>IFERROR(IF(OR($B374="",$B374="No CAS"),INDEX('DEQ Pollutant List'!$A$7:$A$611,MATCH($C374,'DEQ Pollutant List'!$C$7:$C$611,0)),INDEX('DEQ Pollutant List'!$A$7:$A$611,MATCH($B374,'DEQ Pollutant List'!$B$7:$B$611,0))),"")</f>
        <v/>
      </c>
      <c r="E374" s="101"/>
      <c r="F374" s="102"/>
      <c r="G374" s="103"/>
      <c r="H374" s="83"/>
      <c r="I374" s="104"/>
      <c r="J374" s="102"/>
      <c r="K374" s="105"/>
      <c r="L374" s="83"/>
      <c r="M374" s="102"/>
      <c r="N374" s="105"/>
      <c r="O374" s="83"/>
    </row>
    <row r="375" spans="1:15" x14ac:dyDescent="0.35">
      <c r="A375" s="79"/>
      <c r="B375" s="100"/>
      <c r="C375" s="81" t="str">
        <f>IFERROR(IF(B375="No CAS","",INDEX('DEQ Pollutant List'!$C$7:$C$611,MATCH('3. Pollutant Emissions - EF'!B375,'DEQ Pollutant List'!$B$7:$B$611,0))),"")</f>
        <v/>
      </c>
      <c r="D375" s="115" t="str">
        <f>IFERROR(IF(OR($B375="",$B375="No CAS"),INDEX('DEQ Pollutant List'!$A$7:$A$611,MATCH($C375,'DEQ Pollutant List'!$C$7:$C$611,0)),INDEX('DEQ Pollutant List'!$A$7:$A$611,MATCH($B375,'DEQ Pollutant List'!$B$7:$B$611,0))),"")</f>
        <v/>
      </c>
      <c r="E375" s="101"/>
      <c r="F375" s="102"/>
      <c r="G375" s="103"/>
      <c r="H375" s="83"/>
      <c r="I375" s="104"/>
      <c r="J375" s="102"/>
      <c r="K375" s="105"/>
      <c r="L375" s="83"/>
      <c r="M375" s="102"/>
      <c r="N375" s="105"/>
      <c r="O375" s="83"/>
    </row>
    <row r="376" spans="1:15" x14ac:dyDescent="0.35">
      <c r="A376" s="79"/>
      <c r="B376" s="100"/>
      <c r="C376" s="81" t="str">
        <f>IFERROR(IF(B376="No CAS","",INDEX('DEQ Pollutant List'!$C$7:$C$611,MATCH('3. Pollutant Emissions - EF'!B376,'DEQ Pollutant List'!$B$7:$B$611,0))),"")</f>
        <v/>
      </c>
      <c r="D376" s="115" t="str">
        <f>IFERROR(IF(OR($B376="",$B376="No CAS"),INDEX('DEQ Pollutant List'!$A$7:$A$611,MATCH($C376,'DEQ Pollutant List'!$C$7:$C$611,0)),INDEX('DEQ Pollutant List'!$A$7:$A$611,MATCH($B376,'DEQ Pollutant List'!$B$7:$B$611,0))),"")</f>
        <v/>
      </c>
      <c r="E376" s="101"/>
      <c r="F376" s="102"/>
      <c r="G376" s="103"/>
      <c r="H376" s="83"/>
      <c r="I376" s="104"/>
      <c r="J376" s="102"/>
      <c r="K376" s="105"/>
      <c r="L376" s="83"/>
      <c r="M376" s="102"/>
      <c r="N376" s="105"/>
      <c r="O376" s="83"/>
    </row>
    <row r="377" spans="1:15" x14ac:dyDescent="0.35">
      <c r="A377" s="79"/>
      <c r="B377" s="100"/>
      <c r="C377" s="81" t="str">
        <f>IFERROR(IF(B377="No CAS","",INDEX('DEQ Pollutant List'!$C$7:$C$611,MATCH('3. Pollutant Emissions - EF'!B377,'DEQ Pollutant List'!$B$7:$B$611,0))),"")</f>
        <v/>
      </c>
      <c r="D377" s="115" t="str">
        <f>IFERROR(IF(OR($B377="",$B377="No CAS"),INDEX('DEQ Pollutant List'!$A$7:$A$611,MATCH($C377,'DEQ Pollutant List'!$C$7:$C$611,0)),INDEX('DEQ Pollutant List'!$A$7:$A$611,MATCH($B377,'DEQ Pollutant List'!$B$7:$B$611,0))),"")</f>
        <v/>
      </c>
      <c r="E377" s="101"/>
      <c r="F377" s="102"/>
      <c r="G377" s="103"/>
      <c r="H377" s="83"/>
      <c r="I377" s="104"/>
      <c r="J377" s="102"/>
      <c r="K377" s="105"/>
      <c r="L377" s="83"/>
      <c r="M377" s="102"/>
      <c r="N377" s="105"/>
      <c r="O377" s="83"/>
    </row>
    <row r="378" spans="1:15" x14ac:dyDescent="0.35">
      <c r="A378" s="79"/>
      <c r="B378" s="100"/>
      <c r="C378" s="81" t="str">
        <f>IFERROR(IF(B378="No CAS","",INDEX('DEQ Pollutant List'!$C$7:$C$611,MATCH('3. Pollutant Emissions - EF'!B378,'DEQ Pollutant List'!$B$7:$B$611,0))),"")</f>
        <v/>
      </c>
      <c r="D378" s="115" t="str">
        <f>IFERROR(IF(OR($B378="",$B378="No CAS"),INDEX('DEQ Pollutant List'!$A$7:$A$611,MATCH($C378,'DEQ Pollutant List'!$C$7:$C$611,0)),INDEX('DEQ Pollutant List'!$A$7:$A$611,MATCH($B378,'DEQ Pollutant List'!$B$7:$B$611,0))),"")</f>
        <v/>
      </c>
      <c r="E378" s="101"/>
      <c r="F378" s="102"/>
      <c r="G378" s="103"/>
      <c r="H378" s="83"/>
      <c r="I378" s="104"/>
      <c r="J378" s="102"/>
      <c r="K378" s="105"/>
      <c r="L378" s="83"/>
      <c r="M378" s="102"/>
      <c r="N378" s="105"/>
      <c r="O378" s="83"/>
    </row>
    <row r="379" spans="1:15" x14ac:dyDescent="0.35">
      <c r="A379" s="79"/>
      <c r="B379" s="100"/>
      <c r="C379" s="81" t="str">
        <f>IFERROR(IF(B379="No CAS","",INDEX('DEQ Pollutant List'!$C$7:$C$611,MATCH('3. Pollutant Emissions - EF'!B379,'DEQ Pollutant List'!$B$7:$B$611,0))),"")</f>
        <v/>
      </c>
      <c r="D379" s="115" t="str">
        <f>IFERROR(IF(OR($B379="",$B379="No CAS"),INDEX('DEQ Pollutant List'!$A$7:$A$611,MATCH($C379,'DEQ Pollutant List'!$C$7:$C$611,0)),INDEX('DEQ Pollutant List'!$A$7:$A$611,MATCH($B379,'DEQ Pollutant List'!$B$7:$B$611,0))),"")</f>
        <v/>
      </c>
      <c r="E379" s="101"/>
      <c r="F379" s="102"/>
      <c r="G379" s="103"/>
      <c r="H379" s="83"/>
      <c r="I379" s="104"/>
      <c r="J379" s="102"/>
      <c r="K379" s="105"/>
      <c r="L379" s="83"/>
      <c r="M379" s="102"/>
      <c r="N379" s="105"/>
      <c r="O379" s="83"/>
    </row>
    <row r="380" spans="1:15" x14ac:dyDescent="0.35">
      <c r="A380" s="79"/>
      <c r="B380" s="100"/>
      <c r="C380" s="81" t="str">
        <f>IFERROR(IF(B380="No CAS","",INDEX('DEQ Pollutant List'!$C$7:$C$611,MATCH('3. Pollutant Emissions - EF'!B380,'DEQ Pollutant List'!$B$7:$B$611,0))),"")</f>
        <v/>
      </c>
      <c r="D380" s="115" t="str">
        <f>IFERROR(IF(OR($B380="",$B380="No CAS"),INDEX('DEQ Pollutant List'!$A$7:$A$611,MATCH($C380,'DEQ Pollutant List'!$C$7:$C$611,0)),INDEX('DEQ Pollutant List'!$A$7:$A$611,MATCH($B380,'DEQ Pollutant List'!$B$7:$B$611,0))),"")</f>
        <v/>
      </c>
      <c r="E380" s="101"/>
      <c r="F380" s="102"/>
      <c r="G380" s="103"/>
      <c r="H380" s="83"/>
      <c r="I380" s="104"/>
      <c r="J380" s="102"/>
      <c r="K380" s="105"/>
      <c r="L380" s="83"/>
      <c r="M380" s="102"/>
      <c r="N380" s="105"/>
      <c r="O380" s="83"/>
    </row>
    <row r="381" spans="1:15" x14ac:dyDescent="0.35">
      <c r="A381" s="79"/>
      <c r="B381" s="100"/>
      <c r="C381" s="81" t="str">
        <f>IFERROR(IF(B381="No CAS","",INDEX('DEQ Pollutant List'!$C$7:$C$611,MATCH('3. Pollutant Emissions - EF'!B381,'DEQ Pollutant List'!$B$7:$B$611,0))),"")</f>
        <v/>
      </c>
      <c r="D381" s="115" t="str">
        <f>IFERROR(IF(OR($B381="",$B381="No CAS"),INDEX('DEQ Pollutant List'!$A$7:$A$611,MATCH($C381,'DEQ Pollutant List'!$C$7:$C$611,0)),INDEX('DEQ Pollutant List'!$A$7:$A$611,MATCH($B381,'DEQ Pollutant List'!$B$7:$B$611,0))),"")</f>
        <v/>
      </c>
      <c r="E381" s="101"/>
      <c r="F381" s="102"/>
      <c r="G381" s="103"/>
      <c r="H381" s="83"/>
      <c r="I381" s="104"/>
      <c r="J381" s="102"/>
      <c r="K381" s="105"/>
      <c r="L381" s="83"/>
      <c r="M381" s="102"/>
      <c r="N381" s="105"/>
      <c r="O381" s="83"/>
    </row>
    <row r="382" spans="1:15" x14ac:dyDescent="0.35">
      <c r="A382" s="79"/>
      <c r="B382" s="100"/>
      <c r="C382" s="81" t="str">
        <f>IFERROR(IF(B382="No CAS","",INDEX('DEQ Pollutant List'!$C$7:$C$611,MATCH('3. Pollutant Emissions - EF'!B382,'DEQ Pollutant List'!$B$7:$B$611,0))),"")</f>
        <v/>
      </c>
      <c r="D382" s="115" t="str">
        <f>IFERROR(IF(OR($B382="",$B382="No CAS"),INDEX('DEQ Pollutant List'!$A$7:$A$611,MATCH($C382,'DEQ Pollutant List'!$C$7:$C$611,0)),INDEX('DEQ Pollutant List'!$A$7:$A$611,MATCH($B382,'DEQ Pollutant List'!$B$7:$B$611,0))),"")</f>
        <v/>
      </c>
      <c r="E382" s="101"/>
      <c r="F382" s="102"/>
      <c r="G382" s="103"/>
      <c r="H382" s="83"/>
      <c r="I382" s="104"/>
      <c r="J382" s="102"/>
      <c r="K382" s="105"/>
      <c r="L382" s="83"/>
      <c r="M382" s="102"/>
      <c r="N382" s="105"/>
      <c r="O382" s="83"/>
    </row>
    <row r="383" spans="1:15" x14ac:dyDescent="0.35">
      <c r="A383" s="79"/>
      <c r="B383" s="100"/>
      <c r="C383" s="81" t="str">
        <f>IFERROR(IF(B383="No CAS","",INDEX('DEQ Pollutant List'!$C$7:$C$611,MATCH('3. Pollutant Emissions - EF'!B383,'DEQ Pollutant List'!$B$7:$B$611,0))),"")</f>
        <v/>
      </c>
      <c r="D383" s="115" t="str">
        <f>IFERROR(IF(OR($B383="",$B383="No CAS"),INDEX('DEQ Pollutant List'!$A$7:$A$611,MATCH($C383,'DEQ Pollutant List'!$C$7:$C$611,0)),INDEX('DEQ Pollutant List'!$A$7:$A$611,MATCH($B383,'DEQ Pollutant List'!$B$7:$B$611,0))),"")</f>
        <v/>
      </c>
      <c r="E383" s="101"/>
      <c r="F383" s="102"/>
      <c r="G383" s="103"/>
      <c r="H383" s="83"/>
      <c r="I383" s="104"/>
      <c r="J383" s="102"/>
      <c r="K383" s="105"/>
      <c r="L383" s="83"/>
      <c r="M383" s="102"/>
      <c r="N383" s="105"/>
      <c r="O383" s="83"/>
    </row>
    <row r="384" spans="1:15" x14ac:dyDescent="0.35">
      <c r="A384" s="79"/>
      <c r="B384" s="100"/>
      <c r="C384" s="81" t="str">
        <f>IFERROR(IF(B384="No CAS","",INDEX('DEQ Pollutant List'!$C$7:$C$611,MATCH('3. Pollutant Emissions - EF'!B384,'DEQ Pollutant List'!$B$7:$B$611,0))),"")</f>
        <v/>
      </c>
      <c r="D384" s="115" t="str">
        <f>IFERROR(IF(OR($B384="",$B384="No CAS"),INDEX('DEQ Pollutant List'!$A$7:$A$611,MATCH($C384,'DEQ Pollutant List'!$C$7:$C$611,0)),INDEX('DEQ Pollutant List'!$A$7:$A$611,MATCH($B384,'DEQ Pollutant List'!$B$7:$B$611,0))),"")</f>
        <v/>
      </c>
      <c r="E384" s="101"/>
      <c r="F384" s="102"/>
      <c r="G384" s="103"/>
      <c r="H384" s="83"/>
      <c r="I384" s="104"/>
      <c r="J384" s="102"/>
      <c r="K384" s="105"/>
      <c r="L384" s="83"/>
      <c r="M384" s="102"/>
      <c r="N384" s="105"/>
      <c r="O384" s="83"/>
    </row>
    <row r="385" spans="1:15" x14ac:dyDescent="0.35">
      <c r="A385" s="79"/>
      <c r="B385" s="100"/>
      <c r="C385" s="81" t="str">
        <f>IFERROR(IF(B385="No CAS","",INDEX('DEQ Pollutant List'!$C$7:$C$611,MATCH('3. Pollutant Emissions - EF'!B385,'DEQ Pollutant List'!$B$7:$B$611,0))),"")</f>
        <v/>
      </c>
      <c r="D385" s="115" t="str">
        <f>IFERROR(IF(OR($B385="",$B385="No CAS"),INDEX('DEQ Pollutant List'!$A$7:$A$611,MATCH($C385,'DEQ Pollutant List'!$C$7:$C$611,0)),INDEX('DEQ Pollutant List'!$A$7:$A$611,MATCH($B385,'DEQ Pollutant List'!$B$7:$B$611,0))),"")</f>
        <v/>
      </c>
      <c r="E385" s="101"/>
      <c r="F385" s="102"/>
      <c r="G385" s="103"/>
      <c r="H385" s="83"/>
      <c r="I385" s="104"/>
      <c r="J385" s="102"/>
      <c r="K385" s="105"/>
      <c r="L385" s="83"/>
      <c r="M385" s="102"/>
      <c r="N385" s="105"/>
      <c r="O385" s="83"/>
    </row>
    <row r="386" spans="1:15" x14ac:dyDescent="0.35">
      <c r="A386" s="79"/>
      <c r="B386" s="100"/>
      <c r="C386" s="81" t="str">
        <f>IFERROR(IF(B386="No CAS","",INDEX('DEQ Pollutant List'!$C$7:$C$611,MATCH('3. Pollutant Emissions - EF'!B386,'DEQ Pollutant List'!$B$7:$B$611,0))),"")</f>
        <v/>
      </c>
      <c r="D386" s="115" t="str">
        <f>IFERROR(IF(OR($B386="",$B386="No CAS"),INDEX('DEQ Pollutant List'!$A$7:$A$611,MATCH($C386,'DEQ Pollutant List'!$C$7:$C$611,0)),INDEX('DEQ Pollutant List'!$A$7:$A$611,MATCH($B386,'DEQ Pollutant List'!$B$7:$B$611,0))),"")</f>
        <v/>
      </c>
      <c r="E386" s="101"/>
      <c r="F386" s="102"/>
      <c r="G386" s="103"/>
      <c r="H386" s="83"/>
      <c r="I386" s="104"/>
      <c r="J386" s="102"/>
      <c r="K386" s="105"/>
      <c r="L386" s="83"/>
      <c r="M386" s="102"/>
      <c r="N386" s="105"/>
      <c r="O386" s="83"/>
    </row>
    <row r="387" spans="1:15" x14ac:dyDescent="0.35">
      <c r="A387" s="79"/>
      <c r="B387" s="100"/>
      <c r="C387" s="81" t="str">
        <f>IFERROR(IF(B387="No CAS","",INDEX('DEQ Pollutant List'!$C$7:$C$611,MATCH('3. Pollutant Emissions - EF'!B387,'DEQ Pollutant List'!$B$7:$B$611,0))),"")</f>
        <v/>
      </c>
      <c r="D387" s="115" t="str">
        <f>IFERROR(IF(OR($B387="",$B387="No CAS"),INDEX('DEQ Pollutant List'!$A$7:$A$611,MATCH($C387,'DEQ Pollutant List'!$C$7:$C$611,0)),INDEX('DEQ Pollutant List'!$A$7:$A$611,MATCH($B387,'DEQ Pollutant List'!$B$7:$B$611,0))),"")</f>
        <v/>
      </c>
      <c r="E387" s="101"/>
      <c r="F387" s="102"/>
      <c r="G387" s="103"/>
      <c r="H387" s="83"/>
      <c r="I387" s="104"/>
      <c r="J387" s="102"/>
      <c r="K387" s="105"/>
      <c r="L387" s="83"/>
      <c r="M387" s="102"/>
      <c r="N387" s="105"/>
      <c r="O387" s="83"/>
    </row>
    <row r="388" spans="1:15" x14ac:dyDescent="0.35">
      <c r="A388" s="79"/>
      <c r="B388" s="100"/>
      <c r="C388" s="81" t="str">
        <f>IFERROR(IF(B388="No CAS","",INDEX('DEQ Pollutant List'!$C$7:$C$611,MATCH('3. Pollutant Emissions - EF'!B388,'DEQ Pollutant List'!$B$7:$B$611,0))),"")</f>
        <v/>
      </c>
      <c r="D388" s="115" t="str">
        <f>IFERROR(IF(OR($B388="",$B388="No CAS"),INDEX('DEQ Pollutant List'!$A$7:$A$611,MATCH($C388,'DEQ Pollutant List'!$C$7:$C$611,0)),INDEX('DEQ Pollutant List'!$A$7:$A$611,MATCH($B388,'DEQ Pollutant List'!$B$7:$B$611,0))),"")</f>
        <v/>
      </c>
      <c r="E388" s="101"/>
      <c r="F388" s="102"/>
      <c r="G388" s="103"/>
      <c r="H388" s="83"/>
      <c r="I388" s="104"/>
      <c r="J388" s="102"/>
      <c r="K388" s="105"/>
      <c r="L388" s="83"/>
      <c r="M388" s="102"/>
      <c r="N388" s="105"/>
      <c r="O388" s="83"/>
    </row>
    <row r="389" spans="1:15" x14ac:dyDescent="0.35">
      <c r="A389" s="79"/>
      <c r="B389" s="100"/>
      <c r="C389" s="81" t="str">
        <f>IFERROR(IF(B389="No CAS","",INDEX('DEQ Pollutant List'!$C$7:$C$611,MATCH('3. Pollutant Emissions - EF'!B389,'DEQ Pollutant List'!$B$7:$B$611,0))),"")</f>
        <v/>
      </c>
      <c r="D389" s="115" t="str">
        <f>IFERROR(IF(OR($B389="",$B389="No CAS"),INDEX('DEQ Pollutant List'!$A$7:$A$611,MATCH($C389,'DEQ Pollutant List'!$C$7:$C$611,0)),INDEX('DEQ Pollutant List'!$A$7:$A$611,MATCH($B389,'DEQ Pollutant List'!$B$7:$B$611,0))),"")</f>
        <v/>
      </c>
      <c r="E389" s="101"/>
      <c r="F389" s="102"/>
      <c r="G389" s="103"/>
      <c r="H389" s="83"/>
      <c r="I389" s="104"/>
      <c r="J389" s="102"/>
      <c r="K389" s="105"/>
      <c r="L389" s="83"/>
      <c r="M389" s="102"/>
      <c r="N389" s="105"/>
      <c r="O389" s="83"/>
    </row>
    <row r="390" spans="1:15" x14ac:dyDescent="0.35">
      <c r="A390" s="79"/>
      <c r="B390" s="100"/>
      <c r="C390" s="81" t="str">
        <f>IFERROR(IF(B390="No CAS","",INDEX('DEQ Pollutant List'!$C$7:$C$611,MATCH('3. Pollutant Emissions - EF'!B390,'DEQ Pollutant List'!$B$7:$B$611,0))),"")</f>
        <v/>
      </c>
      <c r="D390" s="115" t="str">
        <f>IFERROR(IF(OR($B390="",$B390="No CAS"),INDEX('DEQ Pollutant List'!$A$7:$A$611,MATCH($C390,'DEQ Pollutant List'!$C$7:$C$611,0)),INDEX('DEQ Pollutant List'!$A$7:$A$611,MATCH($B390,'DEQ Pollutant List'!$B$7:$B$611,0))),"")</f>
        <v/>
      </c>
      <c r="E390" s="101"/>
      <c r="F390" s="102"/>
      <c r="G390" s="103"/>
      <c r="H390" s="83"/>
      <c r="I390" s="104"/>
      <c r="J390" s="102"/>
      <c r="K390" s="105"/>
      <c r="L390" s="83"/>
      <c r="M390" s="102"/>
      <c r="N390" s="105"/>
      <c r="O390" s="83"/>
    </row>
    <row r="391" spans="1:15" x14ac:dyDescent="0.35">
      <c r="A391" s="79"/>
      <c r="B391" s="100"/>
      <c r="C391" s="81" t="str">
        <f>IFERROR(IF(B391="No CAS","",INDEX('DEQ Pollutant List'!$C$7:$C$611,MATCH('3. Pollutant Emissions - EF'!B391,'DEQ Pollutant List'!$B$7:$B$611,0))),"")</f>
        <v/>
      </c>
      <c r="D391" s="115" t="str">
        <f>IFERROR(IF(OR($B391="",$B391="No CAS"),INDEX('DEQ Pollutant List'!$A$7:$A$611,MATCH($C391,'DEQ Pollutant List'!$C$7:$C$611,0)),INDEX('DEQ Pollutant List'!$A$7:$A$611,MATCH($B391,'DEQ Pollutant List'!$B$7:$B$611,0))),"")</f>
        <v/>
      </c>
      <c r="E391" s="101"/>
      <c r="F391" s="102"/>
      <c r="G391" s="103"/>
      <c r="H391" s="83"/>
      <c r="I391" s="104"/>
      <c r="J391" s="102"/>
      <c r="K391" s="105"/>
      <c r="L391" s="83"/>
      <c r="M391" s="102"/>
      <c r="N391" s="105"/>
      <c r="O391" s="83"/>
    </row>
    <row r="392" spans="1:15" x14ac:dyDescent="0.35">
      <c r="A392" s="79"/>
      <c r="B392" s="100"/>
      <c r="C392" s="81" t="str">
        <f>IFERROR(IF(B392="No CAS","",INDEX('DEQ Pollutant List'!$C$7:$C$611,MATCH('3. Pollutant Emissions - EF'!B392,'DEQ Pollutant List'!$B$7:$B$611,0))),"")</f>
        <v/>
      </c>
      <c r="D392" s="115" t="str">
        <f>IFERROR(IF(OR($B392="",$B392="No CAS"),INDEX('DEQ Pollutant List'!$A$7:$A$611,MATCH($C392,'DEQ Pollutant List'!$C$7:$C$611,0)),INDEX('DEQ Pollutant List'!$A$7:$A$611,MATCH($B392,'DEQ Pollutant List'!$B$7:$B$611,0))),"")</f>
        <v/>
      </c>
      <c r="E392" s="101"/>
      <c r="F392" s="102"/>
      <c r="G392" s="103"/>
      <c r="H392" s="83"/>
      <c r="I392" s="104"/>
      <c r="J392" s="102"/>
      <c r="K392" s="105"/>
      <c r="L392" s="83"/>
      <c r="M392" s="102"/>
      <c r="N392" s="105"/>
      <c r="O392" s="83"/>
    </row>
    <row r="393" spans="1:15" x14ac:dyDescent="0.35">
      <c r="A393" s="79"/>
      <c r="B393" s="100"/>
      <c r="C393" s="81" t="str">
        <f>IFERROR(IF(B393="No CAS","",INDEX('DEQ Pollutant List'!$C$7:$C$611,MATCH('3. Pollutant Emissions - EF'!B393,'DEQ Pollutant List'!$B$7:$B$611,0))),"")</f>
        <v/>
      </c>
      <c r="D393" s="115" t="str">
        <f>IFERROR(IF(OR($B393="",$B393="No CAS"),INDEX('DEQ Pollutant List'!$A$7:$A$611,MATCH($C393,'DEQ Pollutant List'!$C$7:$C$611,0)),INDEX('DEQ Pollutant List'!$A$7:$A$611,MATCH($B393,'DEQ Pollutant List'!$B$7:$B$611,0))),"")</f>
        <v/>
      </c>
      <c r="E393" s="101"/>
      <c r="F393" s="102"/>
      <c r="G393" s="103"/>
      <c r="H393" s="83"/>
      <c r="I393" s="104"/>
      <c r="J393" s="102"/>
      <c r="K393" s="105"/>
      <c r="L393" s="83"/>
      <c r="M393" s="102"/>
      <c r="N393" s="105"/>
      <c r="O393" s="83"/>
    </row>
    <row r="394" spans="1:15" x14ac:dyDescent="0.35">
      <c r="A394" s="79"/>
      <c r="B394" s="100"/>
      <c r="C394" s="81" t="str">
        <f>IFERROR(IF(B394="No CAS","",INDEX('DEQ Pollutant List'!$C$7:$C$611,MATCH('3. Pollutant Emissions - EF'!B394,'DEQ Pollutant List'!$B$7:$B$611,0))),"")</f>
        <v/>
      </c>
      <c r="D394" s="115" t="str">
        <f>IFERROR(IF(OR($B394="",$B394="No CAS"),INDEX('DEQ Pollutant List'!$A$7:$A$611,MATCH($C394,'DEQ Pollutant List'!$C$7:$C$611,0)),INDEX('DEQ Pollutant List'!$A$7:$A$611,MATCH($B394,'DEQ Pollutant List'!$B$7:$B$611,0))),"")</f>
        <v/>
      </c>
      <c r="E394" s="101"/>
      <c r="F394" s="102"/>
      <c r="G394" s="103"/>
      <c r="H394" s="83"/>
      <c r="I394" s="104"/>
      <c r="J394" s="102"/>
      <c r="K394" s="105"/>
      <c r="L394" s="83"/>
      <c r="M394" s="102"/>
      <c r="N394" s="105"/>
      <c r="O394" s="83"/>
    </row>
    <row r="395" spans="1:15" x14ac:dyDescent="0.35">
      <c r="A395" s="79"/>
      <c r="B395" s="100"/>
      <c r="C395" s="81" t="str">
        <f>IFERROR(IF(B395="No CAS","",INDEX('DEQ Pollutant List'!$C$7:$C$611,MATCH('3. Pollutant Emissions - EF'!B395,'DEQ Pollutant List'!$B$7:$B$611,0))),"")</f>
        <v/>
      </c>
      <c r="D395" s="115" t="str">
        <f>IFERROR(IF(OR($B395="",$B395="No CAS"),INDEX('DEQ Pollutant List'!$A$7:$A$611,MATCH($C395,'DEQ Pollutant List'!$C$7:$C$611,0)),INDEX('DEQ Pollutant List'!$A$7:$A$611,MATCH($B395,'DEQ Pollutant List'!$B$7:$B$611,0))),"")</f>
        <v/>
      </c>
      <c r="E395" s="101"/>
      <c r="F395" s="102"/>
      <c r="G395" s="103"/>
      <c r="H395" s="83"/>
      <c r="I395" s="104"/>
      <c r="J395" s="102"/>
      <c r="K395" s="105"/>
      <c r="L395" s="83"/>
      <c r="M395" s="102"/>
      <c r="N395" s="105"/>
      <c r="O395" s="83"/>
    </row>
    <row r="396" spans="1:15" x14ac:dyDescent="0.35">
      <c r="A396" s="79"/>
      <c r="B396" s="100"/>
      <c r="C396" s="81" t="str">
        <f>IFERROR(IF(B396="No CAS","",INDEX('DEQ Pollutant List'!$C$7:$C$611,MATCH('3. Pollutant Emissions - EF'!B396,'DEQ Pollutant List'!$B$7:$B$611,0))),"")</f>
        <v/>
      </c>
      <c r="D396" s="115" t="str">
        <f>IFERROR(IF(OR($B396="",$B396="No CAS"),INDEX('DEQ Pollutant List'!$A$7:$A$611,MATCH($C396,'DEQ Pollutant List'!$C$7:$C$611,0)),INDEX('DEQ Pollutant List'!$A$7:$A$611,MATCH($B396,'DEQ Pollutant List'!$B$7:$B$611,0))),"")</f>
        <v/>
      </c>
      <c r="E396" s="101"/>
      <c r="F396" s="102"/>
      <c r="G396" s="103"/>
      <c r="H396" s="83"/>
      <c r="I396" s="104"/>
      <c r="J396" s="102"/>
      <c r="K396" s="105"/>
      <c r="L396" s="83"/>
      <c r="M396" s="102"/>
      <c r="N396" s="105"/>
      <c r="O396" s="83"/>
    </row>
    <row r="397" spans="1:15" x14ac:dyDescent="0.35">
      <c r="A397" s="79"/>
      <c r="B397" s="100"/>
      <c r="C397" s="81" t="str">
        <f>IFERROR(IF(B397="No CAS","",INDEX('DEQ Pollutant List'!$C$7:$C$611,MATCH('3. Pollutant Emissions - EF'!B397,'DEQ Pollutant List'!$B$7:$B$611,0))),"")</f>
        <v/>
      </c>
      <c r="D397" s="115" t="str">
        <f>IFERROR(IF(OR($B397="",$B397="No CAS"),INDEX('DEQ Pollutant List'!$A$7:$A$611,MATCH($C397,'DEQ Pollutant List'!$C$7:$C$611,0)),INDEX('DEQ Pollutant List'!$A$7:$A$611,MATCH($B397,'DEQ Pollutant List'!$B$7:$B$611,0))),"")</f>
        <v/>
      </c>
      <c r="E397" s="101"/>
      <c r="F397" s="102"/>
      <c r="G397" s="103"/>
      <c r="H397" s="83"/>
      <c r="I397" s="104"/>
      <c r="J397" s="102"/>
      <c r="K397" s="105"/>
      <c r="L397" s="83"/>
      <c r="M397" s="102"/>
      <c r="N397" s="105"/>
      <c r="O397" s="83"/>
    </row>
    <row r="398" spans="1:15" x14ac:dyDescent="0.35">
      <c r="A398" s="79"/>
      <c r="B398" s="100"/>
      <c r="C398" s="81" t="str">
        <f>IFERROR(IF(B398="No CAS","",INDEX('DEQ Pollutant List'!$C$7:$C$611,MATCH('3. Pollutant Emissions - EF'!B398,'DEQ Pollutant List'!$B$7:$B$611,0))),"")</f>
        <v/>
      </c>
      <c r="D398" s="115" t="str">
        <f>IFERROR(IF(OR($B398="",$B398="No CAS"),INDEX('DEQ Pollutant List'!$A$7:$A$611,MATCH($C398,'DEQ Pollutant List'!$C$7:$C$611,0)),INDEX('DEQ Pollutant List'!$A$7:$A$611,MATCH($B398,'DEQ Pollutant List'!$B$7:$B$611,0))),"")</f>
        <v/>
      </c>
      <c r="E398" s="101"/>
      <c r="F398" s="102"/>
      <c r="G398" s="103"/>
      <c r="H398" s="83"/>
      <c r="I398" s="104"/>
      <c r="J398" s="102"/>
      <c r="K398" s="105"/>
      <c r="L398" s="83"/>
      <c r="M398" s="102"/>
      <c r="N398" s="105"/>
      <c r="O398" s="83"/>
    </row>
    <row r="399" spans="1:15" x14ac:dyDescent="0.35">
      <c r="A399" s="79"/>
      <c r="B399" s="100"/>
      <c r="C399" s="81" t="str">
        <f>IFERROR(IF(B399="No CAS","",INDEX('DEQ Pollutant List'!$C$7:$C$611,MATCH('3. Pollutant Emissions - EF'!B399,'DEQ Pollutant List'!$B$7:$B$611,0))),"")</f>
        <v/>
      </c>
      <c r="D399" s="115" t="str">
        <f>IFERROR(IF(OR($B399="",$B399="No CAS"),INDEX('DEQ Pollutant List'!$A$7:$A$611,MATCH($C399,'DEQ Pollutant List'!$C$7:$C$611,0)),INDEX('DEQ Pollutant List'!$A$7:$A$611,MATCH($B399,'DEQ Pollutant List'!$B$7:$B$611,0))),"")</f>
        <v/>
      </c>
      <c r="E399" s="101"/>
      <c r="F399" s="102"/>
      <c r="G399" s="103"/>
      <c r="H399" s="83"/>
      <c r="I399" s="104"/>
      <c r="J399" s="102"/>
      <c r="K399" s="105"/>
      <c r="L399" s="83"/>
      <c r="M399" s="102"/>
      <c r="N399" s="105"/>
      <c r="O399" s="83"/>
    </row>
    <row r="400" spans="1:15" x14ac:dyDescent="0.35">
      <c r="A400" s="79"/>
      <c r="B400" s="100"/>
      <c r="C400" s="81" t="str">
        <f>IFERROR(IF(B400="No CAS","",INDEX('DEQ Pollutant List'!$C$7:$C$611,MATCH('3. Pollutant Emissions - EF'!B400,'DEQ Pollutant List'!$B$7:$B$611,0))),"")</f>
        <v/>
      </c>
      <c r="D400" s="115" t="str">
        <f>IFERROR(IF(OR($B400="",$B400="No CAS"),INDEX('DEQ Pollutant List'!$A$7:$A$611,MATCH($C400,'DEQ Pollutant List'!$C$7:$C$611,0)),INDEX('DEQ Pollutant List'!$A$7:$A$611,MATCH($B400,'DEQ Pollutant List'!$B$7:$B$611,0))),"")</f>
        <v/>
      </c>
      <c r="E400" s="101"/>
      <c r="F400" s="102"/>
      <c r="G400" s="103"/>
      <c r="H400" s="83"/>
      <c r="I400" s="104"/>
      <c r="J400" s="102"/>
      <c r="K400" s="105"/>
      <c r="L400" s="83"/>
      <c r="M400" s="102"/>
      <c r="N400" s="105"/>
      <c r="O400" s="83"/>
    </row>
    <row r="401" spans="1:15" x14ac:dyDescent="0.35">
      <c r="A401" s="79"/>
      <c r="B401" s="100"/>
      <c r="C401" s="81" t="str">
        <f>IFERROR(IF(B401="No CAS","",INDEX('DEQ Pollutant List'!$C$7:$C$611,MATCH('3. Pollutant Emissions - EF'!B401,'DEQ Pollutant List'!$B$7:$B$611,0))),"")</f>
        <v/>
      </c>
      <c r="D401" s="115" t="str">
        <f>IFERROR(IF(OR($B401="",$B401="No CAS"),INDEX('DEQ Pollutant List'!$A$7:$A$611,MATCH($C401,'DEQ Pollutant List'!$C$7:$C$611,0)),INDEX('DEQ Pollutant List'!$A$7:$A$611,MATCH($B401,'DEQ Pollutant List'!$B$7:$B$611,0))),"")</f>
        <v/>
      </c>
      <c r="E401" s="101"/>
      <c r="F401" s="102"/>
      <c r="G401" s="103"/>
      <c r="H401" s="83"/>
      <c r="I401" s="104"/>
      <c r="J401" s="102"/>
      <c r="K401" s="105"/>
      <c r="L401" s="83"/>
      <c r="M401" s="102"/>
      <c r="N401" s="105"/>
      <c r="O401" s="83"/>
    </row>
    <row r="402" spans="1:15" x14ac:dyDescent="0.35">
      <c r="A402" s="79"/>
      <c r="B402" s="100"/>
      <c r="C402" s="81" t="str">
        <f>IFERROR(IF(B402="No CAS","",INDEX('DEQ Pollutant List'!$C$7:$C$611,MATCH('3. Pollutant Emissions - EF'!B402,'DEQ Pollutant List'!$B$7:$B$611,0))),"")</f>
        <v/>
      </c>
      <c r="D402" s="115" t="str">
        <f>IFERROR(IF(OR($B402="",$B402="No CAS"),INDEX('DEQ Pollutant List'!$A$7:$A$611,MATCH($C402,'DEQ Pollutant List'!$C$7:$C$611,0)),INDEX('DEQ Pollutant List'!$A$7:$A$611,MATCH($B402,'DEQ Pollutant List'!$B$7:$B$611,0))),"")</f>
        <v/>
      </c>
      <c r="E402" s="101"/>
      <c r="F402" s="102"/>
      <c r="G402" s="103"/>
      <c r="H402" s="83"/>
      <c r="I402" s="104"/>
      <c r="J402" s="102"/>
      <c r="K402" s="105"/>
      <c r="L402" s="83"/>
      <c r="M402" s="102"/>
      <c r="N402" s="105"/>
      <c r="O402" s="83"/>
    </row>
    <row r="403" spans="1:15" x14ac:dyDescent="0.35">
      <c r="A403" s="79"/>
      <c r="B403" s="100"/>
      <c r="C403" s="81" t="str">
        <f>IFERROR(IF(B403="No CAS","",INDEX('DEQ Pollutant List'!$C$7:$C$611,MATCH('3. Pollutant Emissions - EF'!B403,'DEQ Pollutant List'!$B$7:$B$611,0))),"")</f>
        <v/>
      </c>
      <c r="D403" s="115" t="str">
        <f>IFERROR(IF(OR($B403="",$B403="No CAS"),INDEX('DEQ Pollutant List'!$A$7:$A$611,MATCH($C403,'DEQ Pollutant List'!$C$7:$C$611,0)),INDEX('DEQ Pollutant List'!$A$7:$A$611,MATCH($B403,'DEQ Pollutant List'!$B$7:$B$611,0))),"")</f>
        <v/>
      </c>
      <c r="E403" s="101"/>
      <c r="F403" s="102"/>
      <c r="G403" s="103"/>
      <c r="H403" s="83"/>
      <c r="I403" s="104"/>
      <c r="J403" s="102"/>
      <c r="K403" s="105"/>
      <c r="L403" s="83"/>
      <c r="M403" s="102"/>
      <c r="N403" s="105"/>
      <c r="O403" s="83"/>
    </row>
    <row r="404" spans="1:15" x14ac:dyDescent="0.35">
      <c r="A404" s="79"/>
      <c r="B404" s="100"/>
      <c r="C404" s="81" t="str">
        <f>IFERROR(IF(B404="No CAS","",INDEX('DEQ Pollutant List'!$C$7:$C$611,MATCH('3. Pollutant Emissions - EF'!B404,'DEQ Pollutant List'!$B$7:$B$611,0))),"")</f>
        <v/>
      </c>
      <c r="D404" s="115" t="str">
        <f>IFERROR(IF(OR($B404="",$B404="No CAS"),INDEX('DEQ Pollutant List'!$A$7:$A$611,MATCH($C404,'DEQ Pollutant List'!$C$7:$C$611,0)),INDEX('DEQ Pollutant List'!$A$7:$A$611,MATCH($B404,'DEQ Pollutant List'!$B$7:$B$611,0))),"")</f>
        <v/>
      </c>
      <c r="E404" s="101"/>
      <c r="F404" s="102"/>
      <c r="G404" s="103"/>
      <c r="H404" s="83"/>
      <c r="I404" s="104"/>
      <c r="J404" s="102"/>
      <c r="K404" s="105"/>
      <c r="L404" s="83"/>
      <c r="M404" s="102"/>
      <c r="N404" s="105"/>
      <c r="O404" s="83"/>
    </row>
    <row r="405" spans="1:15" x14ac:dyDescent="0.35">
      <c r="A405" s="79"/>
      <c r="B405" s="100"/>
      <c r="C405" s="81" t="str">
        <f>IFERROR(IF(B405="No CAS","",INDEX('DEQ Pollutant List'!$C$7:$C$611,MATCH('3. Pollutant Emissions - EF'!B405,'DEQ Pollutant List'!$B$7:$B$611,0))),"")</f>
        <v/>
      </c>
      <c r="D405" s="115" t="str">
        <f>IFERROR(IF(OR($B405="",$B405="No CAS"),INDEX('DEQ Pollutant List'!$A$7:$A$611,MATCH($C405,'DEQ Pollutant List'!$C$7:$C$611,0)),INDEX('DEQ Pollutant List'!$A$7:$A$611,MATCH($B405,'DEQ Pollutant List'!$B$7:$B$611,0))),"")</f>
        <v/>
      </c>
      <c r="E405" s="101"/>
      <c r="F405" s="102"/>
      <c r="G405" s="103"/>
      <c r="H405" s="83"/>
      <c r="I405" s="104"/>
      <c r="J405" s="102"/>
      <c r="K405" s="105"/>
      <c r="L405" s="83"/>
      <c r="M405" s="102"/>
      <c r="N405" s="105"/>
      <c r="O405" s="83"/>
    </row>
    <row r="406" spans="1:15" x14ac:dyDescent="0.35">
      <c r="A406" s="79"/>
      <c r="B406" s="100"/>
      <c r="C406" s="81" t="str">
        <f>IFERROR(IF(B406="No CAS","",INDEX('DEQ Pollutant List'!$C$7:$C$611,MATCH('3. Pollutant Emissions - EF'!B406,'DEQ Pollutant List'!$B$7:$B$611,0))),"")</f>
        <v/>
      </c>
      <c r="D406" s="115" t="str">
        <f>IFERROR(IF(OR($B406="",$B406="No CAS"),INDEX('DEQ Pollutant List'!$A$7:$A$611,MATCH($C406,'DEQ Pollutant List'!$C$7:$C$611,0)),INDEX('DEQ Pollutant List'!$A$7:$A$611,MATCH($B406,'DEQ Pollutant List'!$B$7:$B$611,0))),"")</f>
        <v/>
      </c>
      <c r="E406" s="101"/>
      <c r="F406" s="102"/>
      <c r="G406" s="103"/>
      <c r="H406" s="83"/>
      <c r="I406" s="104"/>
      <c r="J406" s="102"/>
      <c r="K406" s="105"/>
      <c r="L406" s="83"/>
      <c r="M406" s="102"/>
      <c r="N406" s="105"/>
      <c r="O406" s="83"/>
    </row>
    <row r="407" spans="1:15" x14ac:dyDescent="0.35">
      <c r="A407" s="79"/>
      <c r="B407" s="100"/>
      <c r="C407" s="81" t="str">
        <f>IFERROR(IF(B407="No CAS","",INDEX('DEQ Pollutant List'!$C$7:$C$611,MATCH('3. Pollutant Emissions - EF'!B407,'DEQ Pollutant List'!$B$7:$B$611,0))),"")</f>
        <v/>
      </c>
      <c r="D407" s="115" t="str">
        <f>IFERROR(IF(OR($B407="",$B407="No CAS"),INDEX('DEQ Pollutant List'!$A$7:$A$611,MATCH($C407,'DEQ Pollutant List'!$C$7:$C$611,0)),INDEX('DEQ Pollutant List'!$A$7:$A$611,MATCH($B407,'DEQ Pollutant List'!$B$7:$B$611,0))),"")</f>
        <v/>
      </c>
      <c r="E407" s="101"/>
      <c r="F407" s="102"/>
      <c r="G407" s="103"/>
      <c r="H407" s="83"/>
      <c r="I407" s="104"/>
      <c r="J407" s="102"/>
      <c r="K407" s="105"/>
      <c r="L407" s="83"/>
      <c r="M407" s="102"/>
      <c r="N407" s="105"/>
      <c r="O407" s="83"/>
    </row>
    <row r="408" spans="1:15" x14ac:dyDescent="0.35">
      <c r="A408" s="79"/>
      <c r="B408" s="100"/>
      <c r="C408" s="81" t="str">
        <f>IFERROR(IF(B408="No CAS","",INDEX('DEQ Pollutant List'!$C$7:$C$611,MATCH('3. Pollutant Emissions - EF'!B408,'DEQ Pollutant List'!$B$7:$B$611,0))),"")</f>
        <v/>
      </c>
      <c r="D408" s="115" t="str">
        <f>IFERROR(IF(OR($B408="",$B408="No CAS"),INDEX('DEQ Pollutant List'!$A$7:$A$611,MATCH($C408,'DEQ Pollutant List'!$C$7:$C$611,0)),INDEX('DEQ Pollutant List'!$A$7:$A$611,MATCH($B408,'DEQ Pollutant List'!$B$7:$B$611,0))),"")</f>
        <v/>
      </c>
      <c r="E408" s="101"/>
      <c r="F408" s="102"/>
      <c r="G408" s="103"/>
      <c r="H408" s="83"/>
      <c r="I408" s="104"/>
      <c r="J408" s="102"/>
      <c r="K408" s="105"/>
      <c r="L408" s="83"/>
      <c r="M408" s="102"/>
      <c r="N408" s="105"/>
      <c r="O408" s="83"/>
    </row>
    <row r="409" spans="1:15" x14ac:dyDescent="0.35">
      <c r="A409" s="79"/>
      <c r="B409" s="100"/>
      <c r="C409" s="81" t="str">
        <f>IFERROR(IF(B409="No CAS","",INDEX('DEQ Pollutant List'!$C$7:$C$611,MATCH('3. Pollutant Emissions - EF'!B409,'DEQ Pollutant List'!$B$7:$B$611,0))),"")</f>
        <v/>
      </c>
      <c r="D409" s="115" t="str">
        <f>IFERROR(IF(OR($B409="",$B409="No CAS"),INDEX('DEQ Pollutant List'!$A$7:$A$611,MATCH($C409,'DEQ Pollutant List'!$C$7:$C$611,0)),INDEX('DEQ Pollutant List'!$A$7:$A$611,MATCH($B409,'DEQ Pollutant List'!$B$7:$B$611,0))),"")</f>
        <v/>
      </c>
      <c r="E409" s="101"/>
      <c r="F409" s="102"/>
      <c r="G409" s="103"/>
      <c r="H409" s="83"/>
      <c r="I409" s="104"/>
      <c r="J409" s="102"/>
      <c r="K409" s="105"/>
      <c r="L409" s="83"/>
      <c r="M409" s="102"/>
      <c r="N409" s="105"/>
      <c r="O409" s="83"/>
    </row>
    <row r="410" spans="1:15" x14ac:dyDescent="0.35">
      <c r="A410" s="79"/>
      <c r="B410" s="100"/>
      <c r="C410" s="81" t="str">
        <f>IFERROR(IF(B410="No CAS","",INDEX('DEQ Pollutant List'!$C$7:$C$611,MATCH('3. Pollutant Emissions - EF'!B410,'DEQ Pollutant List'!$B$7:$B$611,0))),"")</f>
        <v/>
      </c>
      <c r="D410" s="115" t="str">
        <f>IFERROR(IF(OR($B410="",$B410="No CAS"),INDEX('DEQ Pollutant List'!$A$7:$A$611,MATCH($C410,'DEQ Pollutant List'!$C$7:$C$611,0)),INDEX('DEQ Pollutant List'!$A$7:$A$611,MATCH($B410,'DEQ Pollutant List'!$B$7:$B$611,0))),"")</f>
        <v/>
      </c>
      <c r="E410" s="101"/>
      <c r="F410" s="102"/>
      <c r="G410" s="103"/>
      <c r="H410" s="83"/>
      <c r="I410" s="104"/>
      <c r="J410" s="102"/>
      <c r="K410" s="105"/>
      <c r="L410" s="83"/>
      <c r="M410" s="102"/>
      <c r="N410" s="105"/>
      <c r="O410" s="83"/>
    </row>
    <row r="411" spans="1:15" x14ac:dyDescent="0.35">
      <c r="A411" s="79"/>
      <c r="B411" s="100"/>
      <c r="C411" s="81" t="str">
        <f>IFERROR(IF(B411="No CAS","",INDEX('DEQ Pollutant List'!$C$7:$C$611,MATCH('3. Pollutant Emissions - EF'!B411,'DEQ Pollutant List'!$B$7:$B$611,0))),"")</f>
        <v/>
      </c>
      <c r="D411" s="115" t="str">
        <f>IFERROR(IF(OR($B411="",$B411="No CAS"),INDEX('DEQ Pollutant List'!$A$7:$A$611,MATCH($C411,'DEQ Pollutant List'!$C$7:$C$611,0)),INDEX('DEQ Pollutant List'!$A$7:$A$611,MATCH($B411,'DEQ Pollutant List'!$B$7:$B$611,0))),"")</f>
        <v/>
      </c>
      <c r="E411" s="101"/>
      <c r="F411" s="102"/>
      <c r="G411" s="103"/>
      <c r="H411" s="83"/>
      <c r="I411" s="104"/>
      <c r="J411" s="102"/>
      <c r="K411" s="105"/>
      <c r="L411" s="83"/>
      <c r="M411" s="102"/>
      <c r="N411" s="105"/>
      <c r="O411" s="83"/>
    </row>
    <row r="412" spans="1:15" x14ac:dyDescent="0.35">
      <c r="A412" s="79"/>
      <c r="B412" s="100"/>
      <c r="C412" s="81" t="str">
        <f>IFERROR(IF(B412="No CAS","",INDEX('DEQ Pollutant List'!$C$7:$C$611,MATCH('3. Pollutant Emissions - EF'!B412,'DEQ Pollutant List'!$B$7:$B$611,0))),"")</f>
        <v/>
      </c>
      <c r="D412" s="115" t="str">
        <f>IFERROR(IF(OR($B412="",$B412="No CAS"),INDEX('DEQ Pollutant List'!$A$7:$A$611,MATCH($C412,'DEQ Pollutant List'!$C$7:$C$611,0)),INDEX('DEQ Pollutant List'!$A$7:$A$611,MATCH($B412,'DEQ Pollutant List'!$B$7:$B$611,0))),"")</f>
        <v/>
      </c>
      <c r="E412" s="101"/>
      <c r="F412" s="102"/>
      <c r="G412" s="103"/>
      <c r="H412" s="83"/>
      <c r="I412" s="104"/>
      <c r="J412" s="102"/>
      <c r="K412" s="105"/>
      <c r="L412" s="83"/>
      <c r="M412" s="102"/>
      <c r="N412" s="105"/>
      <c r="O412" s="83"/>
    </row>
    <row r="413" spans="1:15" x14ac:dyDescent="0.35">
      <c r="A413" s="79"/>
      <c r="B413" s="100"/>
      <c r="C413" s="81" t="str">
        <f>IFERROR(IF(B413="No CAS","",INDEX('DEQ Pollutant List'!$C$7:$C$611,MATCH('3. Pollutant Emissions - EF'!B413,'DEQ Pollutant List'!$B$7:$B$611,0))),"")</f>
        <v/>
      </c>
      <c r="D413" s="115" t="str">
        <f>IFERROR(IF(OR($B413="",$B413="No CAS"),INDEX('DEQ Pollutant List'!$A$7:$A$611,MATCH($C413,'DEQ Pollutant List'!$C$7:$C$611,0)),INDEX('DEQ Pollutant List'!$A$7:$A$611,MATCH($B413,'DEQ Pollutant List'!$B$7:$B$611,0))),"")</f>
        <v/>
      </c>
      <c r="E413" s="101"/>
      <c r="F413" s="102"/>
      <c r="G413" s="103"/>
      <c r="H413" s="83"/>
      <c r="I413" s="104"/>
      <c r="J413" s="102"/>
      <c r="K413" s="105"/>
      <c r="L413" s="83"/>
      <c r="M413" s="102"/>
      <c r="N413" s="105"/>
      <c r="O413" s="83"/>
    </row>
    <row r="414" spans="1:15" x14ac:dyDescent="0.35">
      <c r="A414" s="79"/>
      <c r="B414" s="100"/>
      <c r="C414" s="81" t="str">
        <f>IFERROR(IF(B414="No CAS","",INDEX('DEQ Pollutant List'!$C$7:$C$611,MATCH('3. Pollutant Emissions - EF'!B414,'DEQ Pollutant List'!$B$7:$B$611,0))),"")</f>
        <v/>
      </c>
      <c r="D414" s="115" t="str">
        <f>IFERROR(IF(OR($B414="",$B414="No CAS"),INDEX('DEQ Pollutant List'!$A$7:$A$611,MATCH($C414,'DEQ Pollutant List'!$C$7:$C$611,0)),INDEX('DEQ Pollutant List'!$A$7:$A$611,MATCH($B414,'DEQ Pollutant List'!$B$7:$B$611,0))),"")</f>
        <v/>
      </c>
      <c r="E414" s="101"/>
      <c r="F414" s="102"/>
      <c r="G414" s="103"/>
      <c r="H414" s="83"/>
      <c r="I414" s="104"/>
      <c r="J414" s="102"/>
      <c r="K414" s="105"/>
      <c r="L414" s="83"/>
      <c r="M414" s="102"/>
      <c r="N414" s="105"/>
      <c r="O414" s="83"/>
    </row>
    <row r="415" spans="1:15" x14ac:dyDescent="0.35">
      <c r="A415" s="79"/>
      <c r="B415" s="100"/>
      <c r="C415" s="81" t="str">
        <f>IFERROR(IF(B415="No CAS","",INDEX('DEQ Pollutant List'!$C$7:$C$611,MATCH('3. Pollutant Emissions - EF'!B415,'DEQ Pollutant List'!$B$7:$B$611,0))),"")</f>
        <v/>
      </c>
      <c r="D415" s="115" t="str">
        <f>IFERROR(IF(OR($B415="",$B415="No CAS"),INDEX('DEQ Pollutant List'!$A$7:$A$611,MATCH($C415,'DEQ Pollutant List'!$C$7:$C$611,0)),INDEX('DEQ Pollutant List'!$A$7:$A$611,MATCH($B415,'DEQ Pollutant List'!$B$7:$B$611,0))),"")</f>
        <v/>
      </c>
      <c r="E415" s="101"/>
      <c r="F415" s="102"/>
      <c r="G415" s="103"/>
      <c r="H415" s="83"/>
      <c r="I415" s="104"/>
      <c r="J415" s="102"/>
      <c r="K415" s="105"/>
      <c r="L415" s="83"/>
      <c r="M415" s="102"/>
      <c r="N415" s="105"/>
      <c r="O415" s="83"/>
    </row>
    <row r="416" spans="1:15" x14ac:dyDescent="0.35">
      <c r="A416" s="79"/>
      <c r="B416" s="100"/>
      <c r="C416" s="81" t="str">
        <f>IFERROR(IF(B416="No CAS","",INDEX('DEQ Pollutant List'!$C$7:$C$611,MATCH('3. Pollutant Emissions - EF'!B416,'DEQ Pollutant List'!$B$7:$B$611,0))),"")</f>
        <v/>
      </c>
      <c r="D416" s="115" t="str">
        <f>IFERROR(IF(OR($B416="",$B416="No CAS"),INDEX('DEQ Pollutant List'!$A$7:$A$611,MATCH($C416,'DEQ Pollutant List'!$C$7:$C$611,0)),INDEX('DEQ Pollutant List'!$A$7:$A$611,MATCH($B416,'DEQ Pollutant List'!$B$7:$B$611,0))),"")</f>
        <v/>
      </c>
      <c r="E416" s="101"/>
      <c r="F416" s="102"/>
      <c r="G416" s="103"/>
      <c r="H416" s="83"/>
      <c r="I416" s="104"/>
      <c r="J416" s="102"/>
      <c r="K416" s="105"/>
      <c r="L416" s="83"/>
      <c r="M416" s="102"/>
      <c r="N416" s="105"/>
      <c r="O416" s="83"/>
    </row>
    <row r="417" spans="1:15" x14ac:dyDescent="0.35">
      <c r="A417" s="79"/>
      <c r="B417" s="100"/>
      <c r="C417" s="81" t="str">
        <f>IFERROR(IF(B417="No CAS","",INDEX('DEQ Pollutant List'!$C$7:$C$611,MATCH('3. Pollutant Emissions - EF'!B417,'DEQ Pollutant List'!$B$7:$B$611,0))),"")</f>
        <v/>
      </c>
      <c r="D417" s="115" t="str">
        <f>IFERROR(IF(OR($B417="",$B417="No CAS"),INDEX('DEQ Pollutant List'!$A$7:$A$611,MATCH($C417,'DEQ Pollutant List'!$C$7:$C$611,0)),INDEX('DEQ Pollutant List'!$A$7:$A$611,MATCH($B417,'DEQ Pollutant List'!$B$7:$B$611,0))),"")</f>
        <v/>
      </c>
      <c r="E417" s="101"/>
      <c r="F417" s="102"/>
      <c r="G417" s="103"/>
      <c r="H417" s="83"/>
      <c r="I417" s="104"/>
      <c r="J417" s="102"/>
      <c r="K417" s="105"/>
      <c r="L417" s="83"/>
      <c r="M417" s="102"/>
      <c r="N417" s="105"/>
      <c r="O417" s="83"/>
    </row>
    <row r="418" spans="1:15" x14ac:dyDescent="0.35">
      <c r="A418" s="79"/>
      <c r="B418" s="100"/>
      <c r="C418" s="81" t="str">
        <f>IFERROR(IF(B418="No CAS","",INDEX('DEQ Pollutant List'!$C$7:$C$611,MATCH('3. Pollutant Emissions - EF'!B418,'DEQ Pollutant List'!$B$7:$B$611,0))),"")</f>
        <v/>
      </c>
      <c r="D418" s="115" t="str">
        <f>IFERROR(IF(OR($B418="",$B418="No CAS"),INDEX('DEQ Pollutant List'!$A$7:$A$611,MATCH($C418,'DEQ Pollutant List'!$C$7:$C$611,0)),INDEX('DEQ Pollutant List'!$A$7:$A$611,MATCH($B418,'DEQ Pollutant List'!$B$7:$B$611,0))),"")</f>
        <v/>
      </c>
      <c r="E418" s="101"/>
      <c r="F418" s="102"/>
      <c r="G418" s="103"/>
      <c r="H418" s="83"/>
      <c r="I418" s="104"/>
      <c r="J418" s="102"/>
      <c r="K418" s="105"/>
      <c r="L418" s="83"/>
      <c r="M418" s="102"/>
      <c r="N418" s="105"/>
      <c r="O418" s="83"/>
    </row>
    <row r="419" spans="1:15" x14ac:dyDescent="0.35">
      <c r="A419" s="79"/>
      <c r="B419" s="100"/>
      <c r="C419" s="81" t="str">
        <f>IFERROR(IF(B419="No CAS","",INDEX('DEQ Pollutant List'!$C$7:$C$611,MATCH('3. Pollutant Emissions - EF'!B419,'DEQ Pollutant List'!$B$7:$B$611,0))),"")</f>
        <v/>
      </c>
      <c r="D419" s="115" t="str">
        <f>IFERROR(IF(OR($B419="",$B419="No CAS"),INDEX('DEQ Pollutant List'!$A$7:$A$611,MATCH($C419,'DEQ Pollutant List'!$C$7:$C$611,0)),INDEX('DEQ Pollutant List'!$A$7:$A$611,MATCH($B419,'DEQ Pollutant List'!$B$7:$B$611,0))),"")</f>
        <v/>
      </c>
      <c r="E419" s="101"/>
      <c r="F419" s="102"/>
      <c r="G419" s="103"/>
      <c r="H419" s="83"/>
      <c r="I419" s="104"/>
      <c r="J419" s="102"/>
      <c r="K419" s="105"/>
      <c r="L419" s="83"/>
      <c r="M419" s="102"/>
      <c r="N419" s="105"/>
      <c r="O419" s="83"/>
    </row>
    <row r="420" spans="1:15" x14ac:dyDescent="0.35">
      <c r="A420" s="79"/>
      <c r="B420" s="100"/>
      <c r="C420" s="81" t="str">
        <f>IFERROR(IF(B420="No CAS","",INDEX('DEQ Pollutant List'!$C$7:$C$611,MATCH('3. Pollutant Emissions - EF'!B420,'DEQ Pollutant List'!$B$7:$B$611,0))),"")</f>
        <v/>
      </c>
      <c r="D420" s="115" t="str">
        <f>IFERROR(IF(OR($B420="",$B420="No CAS"),INDEX('DEQ Pollutant List'!$A$7:$A$611,MATCH($C420,'DEQ Pollutant List'!$C$7:$C$611,0)),INDEX('DEQ Pollutant List'!$A$7:$A$611,MATCH($B420,'DEQ Pollutant List'!$B$7:$B$611,0))),"")</f>
        <v/>
      </c>
      <c r="E420" s="101"/>
      <c r="F420" s="102"/>
      <c r="G420" s="103"/>
      <c r="H420" s="83"/>
      <c r="I420" s="104"/>
      <c r="J420" s="102"/>
      <c r="K420" s="105"/>
      <c r="L420" s="83"/>
      <c r="M420" s="102"/>
      <c r="N420" s="105"/>
      <c r="O420" s="83"/>
    </row>
    <row r="421" spans="1:15" x14ac:dyDescent="0.35">
      <c r="A421" s="79"/>
      <c r="B421" s="100"/>
      <c r="C421" s="81" t="str">
        <f>IFERROR(IF(B421="No CAS","",INDEX('DEQ Pollutant List'!$C$7:$C$611,MATCH('3. Pollutant Emissions - EF'!B421,'DEQ Pollutant List'!$B$7:$B$611,0))),"")</f>
        <v/>
      </c>
      <c r="D421" s="115" t="str">
        <f>IFERROR(IF(OR($B421="",$B421="No CAS"),INDEX('DEQ Pollutant List'!$A$7:$A$611,MATCH($C421,'DEQ Pollutant List'!$C$7:$C$611,0)),INDEX('DEQ Pollutant List'!$A$7:$A$611,MATCH($B421,'DEQ Pollutant List'!$B$7:$B$611,0))),"")</f>
        <v/>
      </c>
      <c r="E421" s="101"/>
      <c r="F421" s="102"/>
      <c r="G421" s="103"/>
      <c r="H421" s="83"/>
      <c r="I421" s="104"/>
      <c r="J421" s="102"/>
      <c r="K421" s="105"/>
      <c r="L421" s="83"/>
      <c r="M421" s="102"/>
      <c r="N421" s="105"/>
      <c r="O421" s="83"/>
    </row>
    <row r="422" spans="1:15" x14ac:dyDescent="0.35">
      <c r="A422" s="79"/>
      <c r="B422" s="100"/>
      <c r="C422" s="81" t="str">
        <f>IFERROR(IF(B422="No CAS","",INDEX('DEQ Pollutant List'!$C$7:$C$611,MATCH('3. Pollutant Emissions - EF'!B422,'DEQ Pollutant List'!$B$7:$B$611,0))),"")</f>
        <v/>
      </c>
      <c r="D422" s="115" t="str">
        <f>IFERROR(IF(OR($B422="",$B422="No CAS"),INDEX('DEQ Pollutant List'!$A$7:$A$611,MATCH($C422,'DEQ Pollutant List'!$C$7:$C$611,0)),INDEX('DEQ Pollutant List'!$A$7:$A$611,MATCH($B422,'DEQ Pollutant List'!$B$7:$B$611,0))),"")</f>
        <v/>
      </c>
      <c r="E422" s="101"/>
      <c r="F422" s="102"/>
      <c r="G422" s="103"/>
      <c r="H422" s="83"/>
      <c r="I422" s="104"/>
      <c r="J422" s="102"/>
      <c r="K422" s="105"/>
      <c r="L422" s="83"/>
      <c r="M422" s="102"/>
      <c r="N422" s="105"/>
      <c r="O422" s="83"/>
    </row>
    <row r="423" spans="1:15" x14ac:dyDescent="0.35">
      <c r="A423" s="79"/>
      <c r="B423" s="100"/>
      <c r="C423" s="81" t="str">
        <f>IFERROR(IF(B423="No CAS","",INDEX('DEQ Pollutant List'!$C$7:$C$611,MATCH('3. Pollutant Emissions - EF'!B423,'DEQ Pollutant List'!$B$7:$B$611,0))),"")</f>
        <v/>
      </c>
      <c r="D423" s="115" t="str">
        <f>IFERROR(IF(OR($B423="",$B423="No CAS"),INDEX('DEQ Pollutant List'!$A$7:$A$611,MATCH($C423,'DEQ Pollutant List'!$C$7:$C$611,0)),INDEX('DEQ Pollutant List'!$A$7:$A$611,MATCH($B423,'DEQ Pollutant List'!$B$7:$B$611,0))),"")</f>
        <v/>
      </c>
      <c r="E423" s="101"/>
      <c r="F423" s="102"/>
      <c r="G423" s="103"/>
      <c r="H423" s="83"/>
      <c r="I423" s="104"/>
      <c r="J423" s="102"/>
      <c r="K423" s="105"/>
      <c r="L423" s="83"/>
      <c r="M423" s="102"/>
      <c r="N423" s="105"/>
      <c r="O423" s="83"/>
    </row>
    <row r="424" spans="1:15" x14ac:dyDescent="0.35">
      <c r="A424" s="79"/>
      <c r="B424" s="100"/>
      <c r="C424" s="81" t="str">
        <f>IFERROR(IF(B424="No CAS","",INDEX('DEQ Pollutant List'!$C$7:$C$611,MATCH('3. Pollutant Emissions - EF'!B424,'DEQ Pollutant List'!$B$7:$B$611,0))),"")</f>
        <v/>
      </c>
      <c r="D424" s="115" t="str">
        <f>IFERROR(IF(OR($B424="",$B424="No CAS"),INDEX('DEQ Pollutant List'!$A$7:$A$611,MATCH($C424,'DEQ Pollutant List'!$C$7:$C$611,0)),INDEX('DEQ Pollutant List'!$A$7:$A$611,MATCH($B424,'DEQ Pollutant List'!$B$7:$B$611,0))),"")</f>
        <v/>
      </c>
      <c r="E424" s="101"/>
      <c r="F424" s="102"/>
      <c r="G424" s="103"/>
      <c r="H424" s="83"/>
      <c r="I424" s="104"/>
      <c r="J424" s="102"/>
      <c r="K424" s="105"/>
      <c r="L424" s="83"/>
      <c r="M424" s="102"/>
      <c r="N424" s="105"/>
      <c r="O424" s="83"/>
    </row>
    <row r="425" spans="1:15" x14ac:dyDescent="0.35">
      <c r="A425" s="79"/>
      <c r="B425" s="100"/>
      <c r="C425" s="81" t="str">
        <f>IFERROR(IF(B425="No CAS","",INDEX('DEQ Pollutant List'!$C$7:$C$611,MATCH('3. Pollutant Emissions - EF'!B425,'DEQ Pollutant List'!$B$7:$B$611,0))),"")</f>
        <v/>
      </c>
      <c r="D425" s="115" t="str">
        <f>IFERROR(IF(OR($B425="",$B425="No CAS"),INDEX('DEQ Pollutant List'!$A$7:$A$611,MATCH($C425,'DEQ Pollutant List'!$C$7:$C$611,0)),INDEX('DEQ Pollutant List'!$A$7:$A$611,MATCH($B425,'DEQ Pollutant List'!$B$7:$B$611,0))),"")</f>
        <v/>
      </c>
      <c r="E425" s="101"/>
      <c r="F425" s="102"/>
      <c r="G425" s="103"/>
      <c r="H425" s="83"/>
      <c r="I425" s="104"/>
      <c r="J425" s="102"/>
      <c r="K425" s="105"/>
      <c r="L425" s="83"/>
      <c r="M425" s="102"/>
      <c r="N425" s="105"/>
      <c r="O425" s="83"/>
    </row>
    <row r="426" spans="1:15" x14ac:dyDescent="0.35">
      <c r="A426" s="79"/>
      <c r="B426" s="100"/>
      <c r="C426" s="81" t="str">
        <f>IFERROR(IF(B426="No CAS","",INDEX('DEQ Pollutant List'!$C$7:$C$611,MATCH('3. Pollutant Emissions - EF'!B426,'DEQ Pollutant List'!$B$7:$B$611,0))),"")</f>
        <v/>
      </c>
      <c r="D426" s="115" t="str">
        <f>IFERROR(IF(OR($B426="",$B426="No CAS"),INDEX('DEQ Pollutant List'!$A$7:$A$611,MATCH($C426,'DEQ Pollutant List'!$C$7:$C$611,0)),INDEX('DEQ Pollutant List'!$A$7:$A$611,MATCH($B426,'DEQ Pollutant List'!$B$7:$B$611,0))),"")</f>
        <v/>
      </c>
      <c r="E426" s="101"/>
      <c r="F426" s="102"/>
      <c r="G426" s="103"/>
      <c r="H426" s="83"/>
      <c r="I426" s="104"/>
      <c r="J426" s="102"/>
      <c r="K426" s="105"/>
      <c r="L426" s="83"/>
      <c r="M426" s="102"/>
      <c r="N426" s="105"/>
      <c r="O426" s="83"/>
    </row>
    <row r="427" spans="1:15" x14ac:dyDescent="0.35">
      <c r="A427" s="79"/>
      <c r="B427" s="100"/>
      <c r="C427" s="81" t="str">
        <f>IFERROR(IF(B427="No CAS","",INDEX('DEQ Pollutant List'!$C$7:$C$611,MATCH('3. Pollutant Emissions - EF'!B427,'DEQ Pollutant List'!$B$7:$B$611,0))),"")</f>
        <v/>
      </c>
      <c r="D427" s="115" t="str">
        <f>IFERROR(IF(OR($B427="",$B427="No CAS"),INDEX('DEQ Pollutant List'!$A$7:$A$611,MATCH($C427,'DEQ Pollutant List'!$C$7:$C$611,0)),INDEX('DEQ Pollutant List'!$A$7:$A$611,MATCH($B427,'DEQ Pollutant List'!$B$7:$B$611,0))),"")</f>
        <v/>
      </c>
      <c r="E427" s="101"/>
      <c r="F427" s="102"/>
      <c r="G427" s="103"/>
      <c r="H427" s="83"/>
      <c r="I427" s="104"/>
      <c r="J427" s="102"/>
      <c r="K427" s="105"/>
      <c r="L427" s="83"/>
      <c r="M427" s="102"/>
      <c r="N427" s="105"/>
      <c r="O427" s="83"/>
    </row>
    <row r="428" spans="1:15" x14ac:dyDescent="0.35">
      <c r="A428" s="79"/>
      <c r="B428" s="100"/>
      <c r="C428" s="81" t="str">
        <f>IFERROR(IF(B428="No CAS","",INDEX('DEQ Pollutant List'!$C$7:$C$611,MATCH('3. Pollutant Emissions - EF'!B428,'DEQ Pollutant List'!$B$7:$B$611,0))),"")</f>
        <v/>
      </c>
      <c r="D428" s="115" t="str">
        <f>IFERROR(IF(OR($B428="",$B428="No CAS"),INDEX('DEQ Pollutant List'!$A$7:$A$611,MATCH($C428,'DEQ Pollutant List'!$C$7:$C$611,0)),INDEX('DEQ Pollutant List'!$A$7:$A$611,MATCH($B428,'DEQ Pollutant List'!$B$7:$B$611,0))),"")</f>
        <v/>
      </c>
      <c r="E428" s="101"/>
      <c r="F428" s="102"/>
      <c r="G428" s="103"/>
      <c r="H428" s="83"/>
      <c r="I428" s="104"/>
      <c r="J428" s="102"/>
      <c r="K428" s="105"/>
      <c r="L428" s="83"/>
      <c r="M428" s="102"/>
      <c r="N428" s="105"/>
      <c r="O428" s="83"/>
    </row>
    <row r="429" spans="1:15" x14ac:dyDescent="0.35">
      <c r="A429" s="79"/>
      <c r="B429" s="100"/>
      <c r="C429" s="81" t="str">
        <f>IFERROR(IF(B429="No CAS","",INDEX('DEQ Pollutant List'!$C$7:$C$611,MATCH('3. Pollutant Emissions - EF'!B429,'DEQ Pollutant List'!$B$7:$B$611,0))),"")</f>
        <v/>
      </c>
      <c r="D429" s="115" t="str">
        <f>IFERROR(IF(OR($B429="",$B429="No CAS"),INDEX('DEQ Pollutant List'!$A$7:$A$611,MATCH($C429,'DEQ Pollutant List'!$C$7:$C$611,0)),INDEX('DEQ Pollutant List'!$A$7:$A$611,MATCH($B429,'DEQ Pollutant List'!$B$7:$B$611,0))),"")</f>
        <v/>
      </c>
      <c r="E429" s="101"/>
      <c r="F429" s="102"/>
      <c r="G429" s="103"/>
      <c r="H429" s="83"/>
      <c r="I429" s="104"/>
      <c r="J429" s="102"/>
      <c r="K429" s="105"/>
      <c r="L429" s="83"/>
      <c r="M429" s="102"/>
      <c r="N429" s="105"/>
      <c r="O429" s="83"/>
    </row>
    <row r="430" spans="1:15" x14ac:dyDescent="0.35">
      <c r="A430" s="79"/>
      <c r="B430" s="100"/>
      <c r="C430" s="81" t="str">
        <f>IFERROR(IF(B430="No CAS","",INDEX('DEQ Pollutant List'!$C$7:$C$611,MATCH('3. Pollutant Emissions - EF'!B430,'DEQ Pollutant List'!$B$7:$B$611,0))),"")</f>
        <v/>
      </c>
      <c r="D430" s="115" t="str">
        <f>IFERROR(IF(OR($B430="",$B430="No CAS"),INDEX('DEQ Pollutant List'!$A$7:$A$611,MATCH($C430,'DEQ Pollutant List'!$C$7:$C$611,0)),INDEX('DEQ Pollutant List'!$A$7:$A$611,MATCH($B430,'DEQ Pollutant List'!$B$7:$B$611,0))),"")</f>
        <v/>
      </c>
      <c r="E430" s="101"/>
      <c r="F430" s="102"/>
      <c r="G430" s="103"/>
      <c r="H430" s="83"/>
      <c r="I430" s="104"/>
      <c r="J430" s="102"/>
      <c r="K430" s="105"/>
      <c r="L430" s="83"/>
      <c r="M430" s="102"/>
      <c r="N430" s="105"/>
      <c r="O430" s="83"/>
    </row>
    <row r="431" spans="1:15" x14ac:dyDescent="0.35">
      <c r="A431" s="79"/>
      <c r="B431" s="100"/>
      <c r="C431" s="81" t="str">
        <f>IFERROR(IF(B431="No CAS","",INDEX('DEQ Pollutant List'!$C$7:$C$611,MATCH('3. Pollutant Emissions - EF'!B431,'DEQ Pollutant List'!$B$7:$B$611,0))),"")</f>
        <v/>
      </c>
      <c r="D431" s="115" t="str">
        <f>IFERROR(IF(OR($B431="",$B431="No CAS"),INDEX('DEQ Pollutant List'!$A$7:$A$611,MATCH($C431,'DEQ Pollutant List'!$C$7:$C$611,0)),INDEX('DEQ Pollutant List'!$A$7:$A$611,MATCH($B431,'DEQ Pollutant List'!$B$7:$B$611,0))),"")</f>
        <v/>
      </c>
      <c r="E431" s="101"/>
      <c r="F431" s="102"/>
      <c r="G431" s="103"/>
      <c r="H431" s="83"/>
      <c r="I431" s="104"/>
      <c r="J431" s="102"/>
      <c r="K431" s="105"/>
      <c r="L431" s="83"/>
      <c r="M431" s="102"/>
      <c r="N431" s="105"/>
      <c r="O431" s="83"/>
    </row>
    <row r="432" spans="1:15" x14ac:dyDescent="0.35">
      <c r="A432" s="79"/>
      <c r="B432" s="100"/>
      <c r="C432" s="81" t="str">
        <f>IFERROR(IF(B432="No CAS","",INDEX('DEQ Pollutant List'!$C$7:$C$611,MATCH('3. Pollutant Emissions - EF'!B432,'DEQ Pollutant List'!$B$7:$B$611,0))),"")</f>
        <v/>
      </c>
      <c r="D432" s="115" t="str">
        <f>IFERROR(IF(OR($B432="",$B432="No CAS"),INDEX('DEQ Pollutant List'!$A$7:$A$611,MATCH($C432,'DEQ Pollutant List'!$C$7:$C$611,0)),INDEX('DEQ Pollutant List'!$A$7:$A$611,MATCH($B432,'DEQ Pollutant List'!$B$7:$B$611,0))),"")</f>
        <v/>
      </c>
      <c r="E432" s="101"/>
      <c r="F432" s="102"/>
      <c r="G432" s="103"/>
      <c r="H432" s="83"/>
      <c r="I432" s="104"/>
      <c r="J432" s="102"/>
      <c r="K432" s="105"/>
      <c r="L432" s="83"/>
      <c r="M432" s="102"/>
      <c r="N432" s="105"/>
      <c r="O432" s="83"/>
    </row>
    <row r="433" spans="1:15" x14ac:dyDescent="0.35">
      <c r="A433" s="79"/>
      <c r="B433" s="100"/>
      <c r="C433" s="81" t="str">
        <f>IFERROR(IF(B433="No CAS","",INDEX('DEQ Pollutant List'!$C$7:$C$611,MATCH('3. Pollutant Emissions - EF'!B433,'DEQ Pollutant List'!$B$7:$B$611,0))),"")</f>
        <v/>
      </c>
      <c r="D433" s="115" t="str">
        <f>IFERROR(IF(OR($B433="",$B433="No CAS"),INDEX('DEQ Pollutant List'!$A$7:$A$611,MATCH($C433,'DEQ Pollutant List'!$C$7:$C$611,0)),INDEX('DEQ Pollutant List'!$A$7:$A$611,MATCH($B433,'DEQ Pollutant List'!$B$7:$B$611,0))),"")</f>
        <v/>
      </c>
      <c r="E433" s="101"/>
      <c r="F433" s="102"/>
      <c r="G433" s="103"/>
      <c r="H433" s="83"/>
      <c r="I433" s="104"/>
      <c r="J433" s="102"/>
      <c r="K433" s="105"/>
      <c r="L433" s="83"/>
      <c r="M433" s="102"/>
      <c r="N433" s="105"/>
      <c r="O433" s="83"/>
    </row>
    <row r="434" spans="1:15" x14ac:dyDescent="0.35">
      <c r="A434" s="79"/>
      <c r="B434" s="100"/>
      <c r="C434" s="81" t="str">
        <f>IFERROR(IF(B434="No CAS","",INDEX('DEQ Pollutant List'!$C$7:$C$611,MATCH('3. Pollutant Emissions - EF'!B434,'DEQ Pollutant List'!$B$7:$B$611,0))),"")</f>
        <v/>
      </c>
      <c r="D434" s="115" t="str">
        <f>IFERROR(IF(OR($B434="",$B434="No CAS"),INDEX('DEQ Pollutant List'!$A$7:$A$611,MATCH($C434,'DEQ Pollutant List'!$C$7:$C$611,0)),INDEX('DEQ Pollutant List'!$A$7:$A$611,MATCH($B434,'DEQ Pollutant List'!$B$7:$B$611,0))),"")</f>
        <v/>
      </c>
      <c r="E434" s="101"/>
      <c r="F434" s="102"/>
      <c r="G434" s="103"/>
      <c r="H434" s="83"/>
      <c r="I434" s="104"/>
      <c r="J434" s="102"/>
      <c r="K434" s="105"/>
      <c r="L434" s="83"/>
      <c r="M434" s="102"/>
      <c r="N434" s="105"/>
      <c r="O434" s="83"/>
    </row>
    <row r="435" spans="1:15" x14ac:dyDescent="0.35">
      <c r="A435" s="79"/>
      <c r="B435" s="100"/>
      <c r="C435" s="81" t="str">
        <f>IFERROR(IF(B435="No CAS","",INDEX('DEQ Pollutant List'!$C$7:$C$611,MATCH('3. Pollutant Emissions - EF'!B435,'DEQ Pollutant List'!$B$7:$B$611,0))),"")</f>
        <v/>
      </c>
      <c r="D435" s="115" t="str">
        <f>IFERROR(IF(OR($B435="",$B435="No CAS"),INDEX('DEQ Pollutant List'!$A$7:$A$611,MATCH($C435,'DEQ Pollutant List'!$C$7:$C$611,0)),INDEX('DEQ Pollutant List'!$A$7:$A$611,MATCH($B435,'DEQ Pollutant List'!$B$7:$B$611,0))),"")</f>
        <v/>
      </c>
      <c r="E435" s="101"/>
      <c r="F435" s="102"/>
      <c r="G435" s="103"/>
      <c r="H435" s="83"/>
      <c r="I435" s="104"/>
      <c r="J435" s="102"/>
      <c r="K435" s="105"/>
      <c r="L435" s="83"/>
      <c r="M435" s="102"/>
      <c r="N435" s="105"/>
      <c r="O435" s="83"/>
    </row>
    <row r="436" spans="1:15" x14ac:dyDescent="0.35">
      <c r="A436" s="79"/>
      <c r="B436" s="100"/>
      <c r="C436" s="81" t="str">
        <f>IFERROR(IF(B436="No CAS","",INDEX('DEQ Pollutant List'!$C$7:$C$611,MATCH('3. Pollutant Emissions - EF'!B436,'DEQ Pollutant List'!$B$7:$B$611,0))),"")</f>
        <v/>
      </c>
      <c r="D436" s="115" t="str">
        <f>IFERROR(IF(OR($B436="",$B436="No CAS"),INDEX('DEQ Pollutant List'!$A$7:$A$611,MATCH($C436,'DEQ Pollutant List'!$C$7:$C$611,0)),INDEX('DEQ Pollutant List'!$A$7:$A$611,MATCH($B436,'DEQ Pollutant List'!$B$7:$B$611,0))),"")</f>
        <v/>
      </c>
      <c r="E436" s="101"/>
      <c r="F436" s="102"/>
      <c r="G436" s="103"/>
      <c r="H436" s="83"/>
      <c r="I436" s="104"/>
      <c r="J436" s="102"/>
      <c r="K436" s="105"/>
      <c r="L436" s="83"/>
      <c r="M436" s="102"/>
      <c r="N436" s="105"/>
      <c r="O436" s="83"/>
    </row>
    <row r="437" spans="1:15" x14ac:dyDescent="0.35">
      <c r="A437" s="79"/>
      <c r="B437" s="100"/>
      <c r="C437" s="81" t="str">
        <f>IFERROR(IF(B437="No CAS","",INDEX('DEQ Pollutant List'!$C$7:$C$611,MATCH('3. Pollutant Emissions - EF'!B437,'DEQ Pollutant List'!$B$7:$B$611,0))),"")</f>
        <v/>
      </c>
      <c r="D437" s="115" t="str">
        <f>IFERROR(IF(OR($B437="",$B437="No CAS"),INDEX('DEQ Pollutant List'!$A$7:$A$611,MATCH($C437,'DEQ Pollutant List'!$C$7:$C$611,0)),INDEX('DEQ Pollutant List'!$A$7:$A$611,MATCH($B437,'DEQ Pollutant List'!$B$7:$B$611,0))),"")</f>
        <v/>
      </c>
      <c r="E437" s="101"/>
      <c r="F437" s="102"/>
      <c r="G437" s="103"/>
      <c r="H437" s="83"/>
      <c r="I437" s="104"/>
      <c r="J437" s="102"/>
      <c r="K437" s="105"/>
      <c r="L437" s="83"/>
      <c r="M437" s="102"/>
      <c r="N437" s="105"/>
      <c r="O437" s="83"/>
    </row>
    <row r="438" spans="1:15" x14ac:dyDescent="0.35">
      <c r="A438" s="79"/>
      <c r="B438" s="100"/>
      <c r="C438" s="81" t="str">
        <f>IFERROR(IF(B438="No CAS","",INDEX('DEQ Pollutant List'!$C$7:$C$611,MATCH('3. Pollutant Emissions - EF'!B438,'DEQ Pollutant List'!$B$7:$B$611,0))),"")</f>
        <v/>
      </c>
      <c r="D438" s="115" t="str">
        <f>IFERROR(IF(OR($B438="",$B438="No CAS"),INDEX('DEQ Pollutant List'!$A$7:$A$611,MATCH($C438,'DEQ Pollutant List'!$C$7:$C$611,0)),INDEX('DEQ Pollutant List'!$A$7:$A$611,MATCH($B438,'DEQ Pollutant List'!$B$7:$B$611,0))),"")</f>
        <v/>
      </c>
      <c r="E438" s="101"/>
      <c r="F438" s="102"/>
      <c r="G438" s="103"/>
      <c r="H438" s="83"/>
      <c r="I438" s="104"/>
      <c r="J438" s="102"/>
      <c r="K438" s="105"/>
      <c r="L438" s="83"/>
      <c r="M438" s="102"/>
      <c r="N438" s="105"/>
      <c r="O438" s="83"/>
    </row>
    <row r="439" spans="1:15" x14ac:dyDescent="0.35">
      <c r="A439" s="79"/>
      <c r="B439" s="100"/>
      <c r="C439" s="81" t="str">
        <f>IFERROR(IF(B439="No CAS","",INDEX('DEQ Pollutant List'!$C$7:$C$611,MATCH('3. Pollutant Emissions - EF'!B439,'DEQ Pollutant List'!$B$7:$B$611,0))),"")</f>
        <v/>
      </c>
      <c r="D439" s="115" t="str">
        <f>IFERROR(IF(OR($B439="",$B439="No CAS"),INDEX('DEQ Pollutant List'!$A$7:$A$611,MATCH($C439,'DEQ Pollutant List'!$C$7:$C$611,0)),INDEX('DEQ Pollutant List'!$A$7:$A$611,MATCH($B439,'DEQ Pollutant List'!$B$7:$B$611,0))),"")</f>
        <v/>
      </c>
      <c r="E439" s="101"/>
      <c r="F439" s="102"/>
      <c r="G439" s="103"/>
      <c r="H439" s="83"/>
      <c r="I439" s="104"/>
      <c r="J439" s="102"/>
      <c r="K439" s="105"/>
      <c r="L439" s="83"/>
      <c r="M439" s="102"/>
      <c r="N439" s="105"/>
      <c r="O439" s="83"/>
    </row>
    <row r="440" spans="1:15" x14ac:dyDescent="0.35">
      <c r="A440" s="79"/>
      <c r="B440" s="100"/>
      <c r="C440" s="81" t="str">
        <f>IFERROR(IF(B440="No CAS","",INDEX('DEQ Pollutant List'!$C$7:$C$611,MATCH('3. Pollutant Emissions - EF'!B440,'DEQ Pollutant List'!$B$7:$B$611,0))),"")</f>
        <v/>
      </c>
      <c r="D440" s="115" t="str">
        <f>IFERROR(IF(OR($B440="",$B440="No CAS"),INDEX('DEQ Pollutant List'!$A$7:$A$611,MATCH($C440,'DEQ Pollutant List'!$C$7:$C$611,0)),INDEX('DEQ Pollutant List'!$A$7:$A$611,MATCH($B440,'DEQ Pollutant List'!$B$7:$B$611,0))),"")</f>
        <v/>
      </c>
      <c r="E440" s="101"/>
      <c r="F440" s="102"/>
      <c r="G440" s="103"/>
      <c r="H440" s="83"/>
      <c r="I440" s="104"/>
      <c r="J440" s="102"/>
      <c r="K440" s="105"/>
      <c r="L440" s="83"/>
      <c r="M440" s="102"/>
      <c r="N440" s="105"/>
      <c r="O440" s="83"/>
    </row>
    <row r="441" spans="1:15" x14ac:dyDescent="0.35">
      <c r="A441" s="79"/>
      <c r="B441" s="100"/>
      <c r="C441" s="81" t="str">
        <f>IFERROR(IF(B441="No CAS","",INDEX('DEQ Pollutant List'!$C$7:$C$611,MATCH('3. Pollutant Emissions - EF'!B441,'DEQ Pollutant List'!$B$7:$B$611,0))),"")</f>
        <v/>
      </c>
      <c r="D441" s="115" t="str">
        <f>IFERROR(IF(OR($B441="",$B441="No CAS"),INDEX('DEQ Pollutant List'!$A$7:$A$611,MATCH($C441,'DEQ Pollutant List'!$C$7:$C$611,0)),INDEX('DEQ Pollutant List'!$A$7:$A$611,MATCH($B441,'DEQ Pollutant List'!$B$7:$B$611,0))),"")</f>
        <v/>
      </c>
      <c r="E441" s="101"/>
      <c r="F441" s="102"/>
      <c r="G441" s="103"/>
      <c r="H441" s="83"/>
      <c r="I441" s="104"/>
      <c r="J441" s="102"/>
      <c r="K441" s="105"/>
      <c r="L441" s="83"/>
      <c r="M441" s="102"/>
      <c r="N441" s="105"/>
      <c r="O441" s="83"/>
    </row>
    <row r="442" spans="1:15" x14ac:dyDescent="0.35">
      <c r="A442" s="79"/>
      <c r="B442" s="100"/>
      <c r="C442" s="81" t="str">
        <f>IFERROR(IF(B442="No CAS","",INDEX('DEQ Pollutant List'!$C$7:$C$611,MATCH('3. Pollutant Emissions - EF'!B442,'DEQ Pollutant List'!$B$7:$B$611,0))),"")</f>
        <v/>
      </c>
      <c r="D442" s="115" t="str">
        <f>IFERROR(IF(OR($B442="",$B442="No CAS"),INDEX('DEQ Pollutant List'!$A$7:$A$611,MATCH($C442,'DEQ Pollutant List'!$C$7:$C$611,0)),INDEX('DEQ Pollutant List'!$A$7:$A$611,MATCH($B442,'DEQ Pollutant List'!$B$7:$B$611,0))),"")</f>
        <v/>
      </c>
      <c r="E442" s="101"/>
      <c r="F442" s="102"/>
      <c r="G442" s="103"/>
      <c r="H442" s="83"/>
      <c r="I442" s="104"/>
      <c r="J442" s="102"/>
      <c r="K442" s="105"/>
      <c r="L442" s="83"/>
      <c r="M442" s="102"/>
      <c r="N442" s="105"/>
      <c r="O442" s="83"/>
    </row>
    <row r="443" spans="1:15" x14ac:dyDescent="0.35">
      <c r="A443" s="79"/>
      <c r="B443" s="100"/>
      <c r="C443" s="81" t="str">
        <f>IFERROR(IF(B443="No CAS","",INDEX('DEQ Pollutant List'!$C$7:$C$611,MATCH('3. Pollutant Emissions - EF'!B443,'DEQ Pollutant List'!$B$7:$B$611,0))),"")</f>
        <v/>
      </c>
      <c r="D443" s="115" t="str">
        <f>IFERROR(IF(OR($B443="",$B443="No CAS"),INDEX('DEQ Pollutant List'!$A$7:$A$611,MATCH($C443,'DEQ Pollutant List'!$C$7:$C$611,0)),INDEX('DEQ Pollutant List'!$A$7:$A$611,MATCH($B443,'DEQ Pollutant List'!$B$7:$B$611,0))),"")</f>
        <v/>
      </c>
      <c r="E443" s="101"/>
      <c r="F443" s="102"/>
      <c r="G443" s="103"/>
      <c r="H443" s="83"/>
      <c r="I443" s="104"/>
      <c r="J443" s="102"/>
      <c r="K443" s="105"/>
      <c r="L443" s="83"/>
      <c r="M443" s="102"/>
      <c r="N443" s="105"/>
      <c r="O443" s="83"/>
    </row>
    <row r="444" spans="1:15" x14ac:dyDescent="0.35">
      <c r="A444" s="79"/>
      <c r="B444" s="100"/>
      <c r="C444" s="81" t="str">
        <f>IFERROR(IF(B444="No CAS","",INDEX('DEQ Pollutant List'!$C$7:$C$611,MATCH('3. Pollutant Emissions - EF'!B444,'DEQ Pollutant List'!$B$7:$B$611,0))),"")</f>
        <v/>
      </c>
      <c r="D444" s="115" t="str">
        <f>IFERROR(IF(OR($B444="",$B444="No CAS"),INDEX('DEQ Pollutant List'!$A$7:$A$611,MATCH($C444,'DEQ Pollutant List'!$C$7:$C$611,0)),INDEX('DEQ Pollutant List'!$A$7:$A$611,MATCH($B444,'DEQ Pollutant List'!$B$7:$B$611,0))),"")</f>
        <v/>
      </c>
      <c r="E444" s="101"/>
      <c r="F444" s="102"/>
      <c r="G444" s="103"/>
      <c r="H444" s="83"/>
      <c r="I444" s="104"/>
      <c r="J444" s="102"/>
      <c r="K444" s="105"/>
      <c r="L444" s="83"/>
      <c r="M444" s="102"/>
      <c r="N444" s="105"/>
      <c r="O444" s="83"/>
    </row>
    <row r="445" spans="1:15" x14ac:dyDescent="0.35">
      <c r="A445" s="79"/>
      <c r="B445" s="100"/>
      <c r="C445" s="81" t="str">
        <f>IFERROR(IF(B445="No CAS","",INDEX('DEQ Pollutant List'!$C$7:$C$611,MATCH('3. Pollutant Emissions - EF'!B445,'DEQ Pollutant List'!$B$7:$B$611,0))),"")</f>
        <v/>
      </c>
      <c r="D445" s="115" t="str">
        <f>IFERROR(IF(OR($B445="",$B445="No CAS"),INDEX('DEQ Pollutant List'!$A$7:$A$611,MATCH($C445,'DEQ Pollutant List'!$C$7:$C$611,0)),INDEX('DEQ Pollutant List'!$A$7:$A$611,MATCH($B445,'DEQ Pollutant List'!$B$7:$B$611,0))),"")</f>
        <v/>
      </c>
      <c r="E445" s="101"/>
      <c r="F445" s="102"/>
      <c r="G445" s="103"/>
      <c r="H445" s="83"/>
      <c r="I445" s="104"/>
      <c r="J445" s="102"/>
      <c r="K445" s="105"/>
      <c r="L445" s="83"/>
      <c r="M445" s="102"/>
      <c r="N445" s="105"/>
      <c r="O445" s="83"/>
    </row>
    <row r="446" spans="1:15" x14ac:dyDescent="0.35">
      <c r="A446" s="79"/>
      <c r="B446" s="100"/>
      <c r="C446" s="81" t="str">
        <f>IFERROR(IF(B446="No CAS","",INDEX('DEQ Pollutant List'!$C$7:$C$611,MATCH('3. Pollutant Emissions - EF'!B446,'DEQ Pollutant List'!$B$7:$B$611,0))),"")</f>
        <v/>
      </c>
      <c r="D446" s="115" t="str">
        <f>IFERROR(IF(OR($B446="",$B446="No CAS"),INDEX('DEQ Pollutant List'!$A$7:$A$611,MATCH($C446,'DEQ Pollutant List'!$C$7:$C$611,0)),INDEX('DEQ Pollutant List'!$A$7:$A$611,MATCH($B446,'DEQ Pollutant List'!$B$7:$B$611,0))),"")</f>
        <v/>
      </c>
      <c r="E446" s="101"/>
      <c r="F446" s="102"/>
      <c r="G446" s="103"/>
      <c r="H446" s="83"/>
      <c r="I446" s="104"/>
      <c r="J446" s="102"/>
      <c r="K446" s="105"/>
      <c r="L446" s="83"/>
      <c r="M446" s="102"/>
      <c r="N446" s="105"/>
      <c r="O446" s="83"/>
    </row>
    <row r="447" spans="1:15" x14ac:dyDescent="0.35">
      <c r="A447" s="79"/>
      <c r="B447" s="100"/>
      <c r="C447" s="81" t="str">
        <f>IFERROR(IF(B447="No CAS","",INDEX('DEQ Pollutant List'!$C$7:$C$611,MATCH('3. Pollutant Emissions - EF'!B447,'DEQ Pollutant List'!$B$7:$B$611,0))),"")</f>
        <v/>
      </c>
      <c r="D447" s="115" t="str">
        <f>IFERROR(IF(OR($B447="",$B447="No CAS"),INDEX('DEQ Pollutant List'!$A$7:$A$611,MATCH($C447,'DEQ Pollutant List'!$C$7:$C$611,0)),INDEX('DEQ Pollutant List'!$A$7:$A$611,MATCH($B447,'DEQ Pollutant List'!$B$7:$B$611,0))),"")</f>
        <v/>
      </c>
      <c r="E447" s="101"/>
      <c r="F447" s="102"/>
      <c r="G447" s="103"/>
      <c r="H447" s="83"/>
      <c r="I447" s="104"/>
      <c r="J447" s="102"/>
      <c r="K447" s="105"/>
      <c r="L447" s="83"/>
      <c r="M447" s="102"/>
      <c r="N447" s="105"/>
      <c r="O447" s="83"/>
    </row>
    <row r="448" spans="1:15" x14ac:dyDescent="0.35">
      <c r="A448" s="79"/>
      <c r="B448" s="100"/>
      <c r="C448" s="81" t="str">
        <f>IFERROR(IF(B448="No CAS","",INDEX('DEQ Pollutant List'!$C$7:$C$611,MATCH('3. Pollutant Emissions - EF'!B448,'DEQ Pollutant List'!$B$7:$B$611,0))),"")</f>
        <v/>
      </c>
      <c r="D448" s="115" t="str">
        <f>IFERROR(IF(OR($B448="",$B448="No CAS"),INDEX('DEQ Pollutant List'!$A$7:$A$611,MATCH($C448,'DEQ Pollutant List'!$C$7:$C$611,0)),INDEX('DEQ Pollutant List'!$A$7:$A$611,MATCH($B448,'DEQ Pollutant List'!$B$7:$B$611,0))),"")</f>
        <v/>
      </c>
      <c r="E448" s="101"/>
      <c r="F448" s="102"/>
      <c r="G448" s="103"/>
      <c r="H448" s="83"/>
      <c r="I448" s="104"/>
      <c r="J448" s="102"/>
      <c r="K448" s="105"/>
      <c r="L448" s="83"/>
      <c r="M448" s="102"/>
      <c r="N448" s="105"/>
      <c r="O448" s="83"/>
    </row>
    <row r="449" spans="1:15" x14ac:dyDescent="0.35">
      <c r="A449" s="79"/>
      <c r="B449" s="100"/>
      <c r="C449" s="81" t="str">
        <f>IFERROR(IF(B449="No CAS","",INDEX('DEQ Pollutant List'!$C$7:$C$611,MATCH('3. Pollutant Emissions - EF'!B449,'DEQ Pollutant List'!$B$7:$B$611,0))),"")</f>
        <v/>
      </c>
      <c r="D449" s="115" t="str">
        <f>IFERROR(IF(OR($B449="",$B449="No CAS"),INDEX('DEQ Pollutant List'!$A$7:$A$611,MATCH($C449,'DEQ Pollutant List'!$C$7:$C$611,0)),INDEX('DEQ Pollutant List'!$A$7:$A$611,MATCH($B449,'DEQ Pollutant List'!$B$7:$B$611,0))),"")</f>
        <v/>
      </c>
      <c r="E449" s="101"/>
      <c r="F449" s="102"/>
      <c r="G449" s="103"/>
      <c r="H449" s="83"/>
      <c r="I449" s="104"/>
      <c r="J449" s="102"/>
      <c r="K449" s="105"/>
      <c r="L449" s="83"/>
      <c r="M449" s="102"/>
      <c r="N449" s="105"/>
      <c r="O449" s="83"/>
    </row>
    <row r="450" spans="1:15" x14ac:dyDescent="0.35">
      <c r="A450" s="79"/>
      <c r="B450" s="100"/>
      <c r="C450" s="81" t="str">
        <f>IFERROR(IF(B450="No CAS","",INDEX('DEQ Pollutant List'!$C$7:$C$611,MATCH('3. Pollutant Emissions - EF'!B450,'DEQ Pollutant List'!$B$7:$B$611,0))),"")</f>
        <v/>
      </c>
      <c r="D450" s="115" t="str">
        <f>IFERROR(IF(OR($B450="",$B450="No CAS"),INDEX('DEQ Pollutant List'!$A$7:$A$611,MATCH($C450,'DEQ Pollutant List'!$C$7:$C$611,0)),INDEX('DEQ Pollutant List'!$A$7:$A$611,MATCH($B450,'DEQ Pollutant List'!$B$7:$B$611,0))),"")</f>
        <v/>
      </c>
      <c r="E450" s="101"/>
      <c r="F450" s="102"/>
      <c r="G450" s="103"/>
      <c r="H450" s="83"/>
      <c r="I450" s="104"/>
      <c r="J450" s="102"/>
      <c r="K450" s="105"/>
      <c r="L450" s="83"/>
      <c r="M450" s="102"/>
      <c r="N450" s="105"/>
      <c r="O450" s="83"/>
    </row>
    <row r="451" spans="1:15" x14ac:dyDescent="0.35">
      <c r="A451" s="79"/>
      <c r="B451" s="100"/>
      <c r="C451" s="81" t="str">
        <f>IFERROR(IF(B451="No CAS","",INDEX('DEQ Pollutant List'!$C$7:$C$611,MATCH('3. Pollutant Emissions - EF'!B451,'DEQ Pollutant List'!$B$7:$B$611,0))),"")</f>
        <v/>
      </c>
      <c r="D451" s="115" t="str">
        <f>IFERROR(IF(OR($B451="",$B451="No CAS"),INDEX('DEQ Pollutant List'!$A$7:$A$611,MATCH($C451,'DEQ Pollutant List'!$C$7:$C$611,0)),INDEX('DEQ Pollutant List'!$A$7:$A$611,MATCH($B451,'DEQ Pollutant List'!$B$7:$B$611,0))),"")</f>
        <v/>
      </c>
      <c r="E451" s="101"/>
      <c r="F451" s="102"/>
      <c r="G451" s="103"/>
      <c r="H451" s="83"/>
      <c r="I451" s="104"/>
      <c r="J451" s="102"/>
      <c r="K451" s="105"/>
      <c r="L451" s="83"/>
      <c r="M451" s="102"/>
      <c r="N451" s="105"/>
      <c r="O451" s="83"/>
    </row>
    <row r="452" spans="1:15" x14ac:dyDescent="0.35">
      <c r="A452" s="79"/>
      <c r="B452" s="100"/>
      <c r="C452" s="81" t="str">
        <f>IFERROR(IF(B452="No CAS","",INDEX('DEQ Pollutant List'!$C$7:$C$611,MATCH('3. Pollutant Emissions - EF'!B452,'DEQ Pollutant List'!$B$7:$B$611,0))),"")</f>
        <v/>
      </c>
      <c r="D452" s="115" t="str">
        <f>IFERROR(IF(OR($B452="",$B452="No CAS"),INDEX('DEQ Pollutant List'!$A$7:$A$611,MATCH($C452,'DEQ Pollutant List'!$C$7:$C$611,0)),INDEX('DEQ Pollutant List'!$A$7:$A$611,MATCH($B452,'DEQ Pollutant List'!$B$7:$B$611,0))),"")</f>
        <v/>
      </c>
      <c r="E452" s="101"/>
      <c r="F452" s="102"/>
      <c r="G452" s="103"/>
      <c r="H452" s="83"/>
      <c r="I452" s="104"/>
      <c r="J452" s="102"/>
      <c r="K452" s="105"/>
      <c r="L452" s="83"/>
      <c r="M452" s="102"/>
      <c r="N452" s="105"/>
      <c r="O452" s="83"/>
    </row>
    <row r="453" spans="1:15" x14ac:dyDescent="0.35">
      <c r="A453" s="79"/>
      <c r="B453" s="100"/>
      <c r="C453" s="81" t="str">
        <f>IFERROR(IF(B453="No CAS","",INDEX('DEQ Pollutant List'!$C$7:$C$611,MATCH('3. Pollutant Emissions - EF'!B453,'DEQ Pollutant List'!$B$7:$B$611,0))),"")</f>
        <v/>
      </c>
      <c r="D453" s="115" t="str">
        <f>IFERROR(IF(OR($B453="",$B453="No CAS"),INDEX('DEQ Pollutant List'!$A$7:$A$611,MATCH($C453,'DEQ Pollutant List'!$C$7:$C$611,0)),INDEX('DEQ Pollutant List'!$A$7:$A$611,MATCH($B453,'DEQ Pollutant List'!$B$7:$B$611,0))),"")</f>
        <v/>
      </c>
      <c r="E453" s="101"/>
      <c r="F453" s="102"/>
      <c r="G453" s="103"/>
      <c r="H453" s="83"/>
      <c r="I453" s="104"/>
      <c r="J453" s="102"/>
      <c r="K453" s="105"/>
      <c r="L453" s="83"/>
      <c r="M453" s="102"/>
      <c r="N453" s="105"/>
      <c r="O453" s="83"/>
    </row>
    <row r="454" spans="1:15" x14ac:dyDescent="0.35">
      <c r="A454" s="79"/>
      <c r="B454" s="100"/>
      <c r="C454" s="81" t="str">
        <f>IFERROR(IF(B454="No CAS","",INDEX('DEQ Pollutant List'!$C$7:$C$611,MATCH('3. Pollutant Emissions - EF'!B454,'DEQ Pollutant List'!$B$7:$B$611,0))),"")</f>
        <v/>
      </c>
      <c r="D454" s="115" t="str">
        <f>IFERROR(IF(OR($B454="",$B454="No CAS"),INDEX('DEQ Pollutant List'!$A$7:$A$611,MATCH($C454,'DEQ Pollutant List'!$C$7:$C$611,0)),INDEX('DEQ Pollutant List'!$A$7:$A$611,MATCH($B454,'DEQ Pollutant List'!$B$7:$B$611,0))),"")</f>
        <v/>
      </c>
      <c r="E454" s="101"/>
      <c r="F454" s="102"/>
      <c r="G454" s="103"/>
      <c r="H454" s="83"/>
      <c r="I454" s="104"/>
      <c r="J454" s="102"/>
      <c r="K454" s="105"/>
      <c r="L454" s="83"/>
      <c r="M454" s="102"/>
      <c r="N454" s="105"/>
      <c r="O454" s="83"/>
    </row>
    <row r="455" spans="1:15" x14ac:dyDescent="0.35">
      <c r="A455" s="79"/>
      <c r="B455" s="100"/>
      <c r="C455" s="81" t="str">
        <f>IFERROR(IF(B455="No CAS","",INDEX('DEQ Pollutant List'!$C$7:$C$611,MATCH('3. Pollutant Emissions - EF'!B455,'DEQ Pollutant List'!$B$7:$B$611,0))),"")</f>
        <v/>
      </c>
      <c r="D455" s="115" t="str">
        <f>IFERROR(IF(OR($B455="",$B455="No CAS"),INDEX('DEQ Pollutant List'!$A$7:$A$611,MATCH($C455,'DEQ Pollutant List'!$C$7:$C$611,0)),INDEX('DEQ Pollutant List'!$A$7:$A$611,MATCH($B455,'DEQ Pollutant List'!$B$7:$B$611,0))),"")</f>
        <v/>
      </c>
      <c r="E455" s="101"/>
      <c r="F455" s="102"/>
      <c r="G455" s="103"/>
      <c r="H455" s="83"/>
      <c r="I455" s="104"/>
      <c r="J455" s="102"/>
      <c r="K455" s="105"/>
      <c r="L455" s="83"/>
      <c r="M455" s="102"/>
      <c r="N455" s="105"/>
      <c r="O455" s="83"/>
    </row>
    <row r="456" spans="1:15" x14ac:dyDescent="0.35">
      <c r="A456" s="79"/>
      <c r="B456" s="100"/>
      <c r="C456" s="81" t="str">
        <f>IFERROR(IF(B456="No CAS","",INDEX('DEQ Pollutant List'!$C$7:$C$611,MATCH('3. Pollutant Emissions - EF'!B456,'DEQ Pollutant List'!$B$7:$B$611,0))),"")</f>
        <v/>
      </c>
      <c r="D456" s="115" t="str">
        <f>IFERROR(IF(OR($B456="",$B456="No CAS"),INDEX('DEQ Pollutant List'!$A$7:$A$611,MATCH($C456,'DEQ Pollutant List'!$C$7:$C$611,0)),INDEX('DEQ Pollutant List'!$A$7:$A$611,MATCH($B456,'DEQ Pollutant List'!$B$7:$B$611,0))),"")</f>
        <v/>
      </c>
      <c r="E456" s="101"/>
      <c r="F456" s="102"/>
      <c r="G456" s="103"/>
      <c r="H456" s="83"/>
      <c r="I456" s="104"/>
      <c r="J456" s="102"/>
      <c r="K456" s="105"/>
      <c r="L456" s="83"/>
      <c r="M456" s="102"/>
      <c r="N456" s="105"/>
      <c r="O456" s="83"/>
    </row>
    <row r="457" spans="1:15" x14ac:dyDescent="0.35">
      <c r="A457" s="79"/>
      <c r="B457" s="100"/>
      <c r="C457" s="81" t="str">
        <f>IFERROR(IF(B457="No CAS","",INDEX('DEQ Pollutant List'!$C$7:$C$611,MATCH('3. Pollutant Emissions - EF'!B457,'DEQ Pollutant List'!$B$7:$B$611,0))),"")</f>
        <v/>
      </c>
      <c r="D457" s="115" t="str">
        <f>IFERROR(IF(OR($B457="",$B457="No CAS"),INDEX('DEQ Pollutant List'!$A$7:$A$611,MATCH($C457,'DEQ Pollutant List'!$C$7:$C$611,0)),INDEX('DEQ Pollutant List'!$A$7:$A$611,MATCH($B457,'DEQ Pollutant List'!$B$7:$B$611,0))),"")</f>
        <v/>
      </c>
      <c r="E457" s="101"/>
      <c r="F457" s="102"/>
      <c r="G457" s="103"/>
      <c r="H457" s="83"/>
      <c r="I457" s="104"/>
      <c r="J457" s="102"/>
      <c r="K457" s="105"/>
      <c r="L457" s="83"/>
      <c r="M457" s="102"/>
      <c r="N457" s="105"/>
      <c r="O457" s="83"/>
    </row>
    <row r="458" spans="1:15" x14ac:dyDescent="0.35">
      <c r="A458" s="79"/>
      <c r="B458" s="100"/>
      <c r="C458" s="81" t="str">
        <f>IFERROR(IF(B458="No CAS","",INDEX('DEQ Pollutant List'!$C$7:$C$611,MATCH('3. Pollutant Emissions - EF'!B458,'DEQ Pollutant List'!$B$7:$B$611,0))),"")</f>
        <v/>
      </c>
      <c r="D458" s="115" t="str">
        <f>IFERROR(IF(OR($B458="",$B458="No CAS"),INDEX('DEQ Pollutant List'!$A$7:$A$611,MATCH($C458,'DEQ Pollutant List'!$C$7:$C$611,0)),INDEX('DEQ Pollutant List'!$A$7:$A$611,MATCH($B458,'DEQ Pollutant List'!$B$7:$B$611,0))),"")</f>
        <v/>
      </c>
      <c r="E458" s="101"/>
      <c r="F458" s="102"/>
      <c r="G458" s="103"/>
      <c r="H458" s="83"/>
      <c r="I458" s="104"/>
      <c r="J458" s="102"/>
      <c r="K458" s="105"/>
      <c r="L458" s="83"/>
      <c r="M458" s="102"/>
      <c r="N458" s="105"/>
      <c r="O458" s="83"/>
    </row>
    <row r="459" spans="1:15" x14ac:dyDescent="0.35">
      <c r="A459" s="79"/>
      <c r="B459" s="100"/>
      <c r="C459" s="81" t="str">
        <f>IFERROR(IF(B459="No CAS","",INDEX('DEQ Pollutant List'!$C$7:$C$611,MATCH('3. Pollutant Emissions - EF'!B459,'DEQ Pollutant List'!$B$7:$B$611,0))),"")</f>
        <v/>
      </c>
      <c r="D459" s="115" t="str">
        <f>IFERROR(IF(OR($B459="",$B459="No CAS"),INDEX('DEQ Pollutant List'!$A$7:$A$611,MATCH($C459,'DEQ Pollutant List'!$C$7:$C$611,0)),INDEX('DEQ Pollutant List'!$A$7:$A$611,MATCH($B459,'DEQ Pollutant List'!$B$7:$B$611,0))),"")</f>
        <v/>
      </c>
      <c r="E459" s="101"/>
      <c r="F459" s="102"/>
      <c r="G459" s="103"/>
      <c r="H459" s="83"/>
      <c r="I459" s="104"/>
      <c r="J459" s="102"/>
      <c r="K459" s="105"/>
      <c r="L459" s="83"/>
      <c r="M459" s="102"/>
      <c r="N459" s="105"/>
      <c r="O459" s="83"/>
    </row>
    <row r="460" spans="1:15" x14ac:dyDescent="0.35">
      <c r="A460" s="79"/>
      <c r="B460" s="100"/>
      <c r="C460" s="81" t="str">
        <f>IFERROR(IF(B460="No CAS","",INDEX('DEQ Pollutant List'!$C$7:$C$611,MATCH('3. Pollutant Emissions - EF'!B460,'DEQ Pollutant List'!$B$7:$B$611,0))),"")</f>
        <v/>
      </c>
      <c r="D460" s="115" t="str">
        <f>IFERROR(IF(OR($B460="",$B460="No CAS"),INDEX('DEQ Pollutant List'!$A$7:$A$611,MATCH($C460,'DEQ Pollutant List'!$C$7:$C$611,0)),INDEX('DEQ Pollutant List'!$A$7:$A$611,MATCH($B460,'DEQ Pollutant List'!$B$7:$B$611,0))),"")</f>
        <v/>
      </c>
      <c r="E460" s="101"/>
      <c r="F460" s="102"/>
      <c r="G460" s="103"/>
      <c r="H460" s="83"/>
      <c r="I460" s="104"/>
      <c r="J460" s="102"/>
      <c r="K460" s="105"/>
      <c r="L460" s="83"/>
      <c r="M460" s="102"/>
      <c r="N460" s="105"/>
      <c r="O460" s="83"/>
    </row>
    <row r="461" spans="1:15" x14ac:dyDescent="0.35">
      <c r="A461" s="79"/>
      <c r="B461" s="100"/>
      <c r="C461" s="81" t="str">
        <f>IFERROR(IF(B461="No CAS","",INDEX('DEQ Pollutant List'!$C$7:$C$611,MATCH('3. Pollutant Emissions - EF'!B461,'DEQ Pollutant List'!$B$7:$B$611,0))),"")</f>
        <v/>
      </c>
      <c r="D461" s="115" t="str">
        <f>IFERROR(IF(OR($B461="",$B461="No CAS"),INDEX('DEQ Pollutant List'!$A$7:$A$611,MATCH($C461,'DEQ Pollutant List'!$C$7:$C$611,0)),INDEX('DEQ Pollutant List'!$A$7:$A$611,MATCH($B461,'DEQ Pollutant List'!$B$7:$B$611,0))),"")</f>
        <v/>
      </c>
      <c r="E461" s="101"/>
      <c r="F461" s="102"/>
      <c r="G461" s="103"/>
      <c r="H461" s="83"/>
      <c r="I461" s="104"/>
      <c r="J461" s="102"/>
      <c r="K461" s="105"/>
      <c r="L461" s="83"/>
      <c r="M461" s="102"/>
      <c r="N461" s="105"/>
      <c r="O461" s="83"/>
    </row>
    <row r="462" spans="1:15" x14ac:dyDescent="0.35">
      <c r="A462" s="79"/>
      <c r="B462" s="100"/>
      <c r="C462" s="81" t="str">
        <f>IFERROR(IF(B462="No CAS","",INDEX('DEQ Pollutant List'!$C$7:$C$611,MATCH('3. Pollutant Emissions - EF'!B462,'DEQ Pollutant List'!$B$7:$B$611,0))),"")</f>
        <v/>
      </c>
      <c r="D462" s="115" t="str">
        <f>IFERROR(IF(OR($B462="",$B462="No CAS"),INDEX('DEQ Pollutant List'!$A$7:$A$611,MATCH($C462,'DEQ Pollutant List'!$C$7:$C$611,0)),INDEX('DEQ Pollutant List'!$A$7:$A$611,MATCH($B462,'DEQ Pollutant List'!$B$7:$B$611,0))),"")</f>
        <v/>
      </c>
      <c r="E462" s="101"/>
      <c r="F462" s="102"/>
      <c r="G462" s="103"/>
      <c r="H462" s="83"/>
      <c r="I462" s="104"/>
      <c r="J462" s="102"/>
      <c r="K462" s="105"/>
      <c r="L462" s="83"/>
      <c r="M462" s="102"/>
      <c r="N462" s="105"/>
      <c r="O462" s="83"/>
    </row>
    <row r="463" spans="1:15" x14ac:dyDescent="0.35">
      <c r="A463" s="79"/>
      <c r="B463" s="100"/>
      <c r="C463" s="81" t="str">
        <f>IFERROR(IF(B463="No CAS","",INDEX('DEQ Pollutant List'!$C$7:$C$611,MATCH('3. Pollutant Emissions - EF'!B463,'DEQ Pollutant List'!$B$7:$B$611,0))),"")</f>
        <v/>
      </c>
      <c r="D463" s="115" t="str">
        <f>IFERROR(IF(OR($B463="",$B463="No CAS"),INDEX('DEQ Pollutant List'!$A$7:$A$611,MATCH($C463,'DEQ Pollutant List'!$C$7:$C$611,0)),INDEX('DEQ Pollutant List'!$A$7:$A$611,MATCH($B463,'DEQ Pollutant List'!$B$7:$B$611,0))),"")</f>
        <v/>
      </c>
      <c r="E463" s="101"/>
      <c r="F463" s="102"/>
      <c r="G463" s="103"/>
      <c r="H463" s="83"/>
      <c r="I463" s="104"/>
      <c r="J463" s="102"/>
      <c r="K463" s="105"/>
      <c r="L463" s="83"/>
      <c r="M463" s="102"/>
      <c r="N463" s="105"/>
      <c r="O463" s="83"/>
    </row>
    <row r="464" spans="1:15" x14ac:dyDescent="0.35">
      <c r="A464" s="79"/>
      <c r="B464" s="100"/>
      <c r="C464" s="81" t="str">
        <f>IFERROR(IF(B464="No CAS","",INDEX('DEQ Pollutant List'!$C$7:$C$611,MATCH('3. Pollutant Emissions - EF'!B464,'DEQ Pollutant List'!$B$7:$B$611,0))),"")</f>
        <v/>
      </c>
      <c r="D464" s="115" t="str">
        <f>IFERROR(IF(OR($B464="",$B464="No CAS"),INDEX('DEQ Pollutant List'!$A$7:$A$611,MATCH($C464,'DEQ Pollutant List'!$C$7:$C$611,0)),INDEX('DEQ Pollutant List'!$A$7:$A$611,MATCH($B464,'DEQ Pollutant List'!$B$7:$B$611,0))),"")</f>
        <v/>
      </c>
      <c r="E464" s="101"/>
      <c r="F464" s="102"/>
      <c r="G464" s="103"/>
      <c r="H464" s="83"/>
      <c r="I464" s="104"/>
      <c r="J464" s="102"/>
      <c r="K464" s="105"/>
      <c r="L464" s="83"/>
      <c r="M464" s="102"/>
      <c r="N464" s="105"/>
      <c r="O464" s="83"/>
    </row>
    <row r="465" spans="1:15" x14ac:dyDescent="0.35">
      <c r="A465" s="79"/>
      <c r="B465" s="100"/>
      <c r="C465" s="81" t="str">
        <f>IFERROR(IF(B465="No CAS","",INDEX('DEQ Pollutant List'!$C$7:$C$611,MATCH('3. Pollutant Emissions - EF'!B465,'DEQ Pollutant List'!$B$7:$B$611,0))),"")</f>
        <v/>
      </c>
      <c r="D465" s="115" t="str">
        <f>IFERROR(IF(OR($B465="",$B465="No CAS"),INDEX('DEQ Pollutant List'!$A$7:$A$611,MATCH($C465,'DEQ Pollutant List'!$C$7:$C$611,0)),INDEX('DEQ Pollutant List'!$A$7:$A$611,MATCH($B465,'DEQ Pollutant List'!$B$7:$B$611,0))),"")</f>
        <v/>
      </c>
      <c r="E465" s="101"/>
      <c r="F465" s="102"/>
      <c r="G465" s="103"/>
      <c r="H465" s="83"/>
      <c r="I465" s="104"/>
      <c r="J465" s="102"/>
      <c r="K465" s="105"/>
      <c r="L465" s="83"/>
      <c r="M465" s="102"/>
      <c r="N465" s="105"/>
      <c r="O465" s="83"/>
    </row>
    <row r="466" spans="1:15" x14ac:dyDescent="0.35">
      <c r="A466" s="79"/>
      <c r="B466" s="100"/>
      <c r="C466" s="81" t="str">
        <f>IFERROR(IF(B466="No CAS","",INDEX('DEQ Pollutant List'!$C$7:$C$611,MATCH('3. Pollutant Emissions - EF'!B466,'DEQ Pollutant List'!$B$7:$B$611,0))),"")</f>
        <v/>
      </c>
      <c r="D466" s="115" t="str">
        <f>IFERROR(IF(OR($B466="",$B466="No CAS"),INDEX('DEQ Pollutant List'!$A$7:$A$611,MATCH($C466,'DEQ Pollutant List'!$C$7:$C$611,0)),INDEX('DEQ Pollutant List'!$A$7:$A$611,MATCH($B466,'DEQ Pollutant List'!$B$7:$B$611,0))),"")</f>
        <v/>
      </c>
      <c r="E466" s="101"/>
      <c r="F466" s="102"/>
      <c r="G466" s="103"/>
      <c r="H466" s="83"/>
      <c r="I466" s="104"/>
      <c r="J466" s="102"/>
      <c r="K466" s="105"/>
      <c r="L466" s="83"/>
      <c r="M466" s="102"/>
      <c r="N466" s="105"/>
      <c r="O466" s="83"/>
    </row>
    <row r="467" spans="1:15" x14ac:dyDescent="0.35">
      <c r="A467" s="79"/>
      <c r="B467" s="100"/>
      <c r="C467" s="81" t="str">
        <f>IFERROR(IF(B467="No CAS","",INDEX('DEQ Pollutant List'!$C$7:$C$611,MATCH('3. Pollutant Emissions - EF'!B467,'DEQ Pollutant List'!$B$7:$B$611,0))),"")</f>
        <v/>
      </c>
      <c r="D467" s="115" t="str">
        <f>IFERROR(IF(OR($B467="",$B467="No CAS"),INDEX('DEQ Pollutant List'!$A$7:$A$611,MATCH($C467,'DEQ Pollutant List'!$C$7:$C$611,0)),INDEX('DEQ Pollutant List'!$A$7:$A$611,MATCH($B467,'DEQ Pollutant List'!$B$7:$B$611,0))),"")</f>
        <v/>
      </c>
      <c r="E467" s="101"/>
      <c r="F467" s="102"/>
      <c r="G467" s="103"/>
      <c r="H467" s="83"/>
      <c r="I467" s="104"/>
      <c r="J467" s="102"/>
      <c r="K467" s="105"/>
      <c r="L467" s="83"/>
      <c r="M467" s="102"/>
      <c r="N467" s="105"/>
      <c r="O467" s="83"/>
    </row>
    <row r="468" spans="1:15" x14ac:dyDescent="0.35">
      <c r="A468" s="79"/>
      <c r="B468" s="100"/>
      <c r="C468" s="81" t="str">
        <f>IFERROR(IF(B468="No CAS","",INDEX('DEQ Pollutant List'!$C$7:$C$611,MATCH('3. Pollutant Emissions - EF'!B468,'DEQ Pollutant List'!$B$7:$B$611,0))),"")</f>
        <v/>
      </c>
      <c r="D468" s="115" t="str">
        <f>IFERROR(IF(OR($B468="",$B468="No CAS"),INDEX('DEQ Pollutant List'!$A$7:$A$611,MATCH($C468,'DEQ Pollutant List'!$C$7:$C$611,0)),INDEX('DEQ Pollutant List'!$A$7:$A$611,MATCH($B468,'DEQ Pollutant List'!$B$7:$B$611,0))),"")</f>
        <v/>
      </c>
      <c r="E468" s="101"/>
      <c r="F468" s="102"/>
      <c r="G468" s="103"/>
      <c r="H468" s="83"/>
      <c r="I468" s="104"/>
      <c r="J468" s="102"/>
      <c r="K468" s="105"/>
      <c r="L468" s="83"/>
      <c r="M468" s="102"/>
      <c r="N468" s="105"/>
      <c r="O468" s="83"/>
    </row>
    <row r="469" spans="1:15" x14ac:dyDescent="0.35">
      <c r="A469" s="79"/>
      <c r="B469" s="100"/>
      <c r="C469" s="81" t="str">
        <f>IFERROR(IF(B469="No CAS","",INDEX('DEQ Pollutant List'!$C$7:$C$611,MATCH('3. Pollutant Emissions - EF'!B469,'DEQ Pollutant List'!$B$7:$B$611,0))),"")</f>
        <v/>
      </c>
      <c r="D469" s="115" t="str">
        <f>IFERROR(IF(OR($B469="",$B469="No CAS"),INDEX('DEQ Pollutant List'!$A$7:$A$611,MATCH($C469,'DEQ Pollutant List'!$C$7:$C$611,0)),INDEX('DEQ Pollutant List'!$A$7:$A$611,MATCH($B469,'DEQ Pollutant List'!$B$7:$B$611,0))),"")</f>
        <v/>
      </c>
      <c r="E469" s="101"/>
      <c r="F469" s="102"/>
      <c r="G469" s="103"/>
      <c r="H469" s="83"/>
      <c r="I469" s="104"/>
      <c r="J469" s="102"/>
      <c r="K469" s="105"/>
      <c r="L469" s="83"/>
      <c r="M469" s="102"/>
      <c r="N469" s="105"/>
      <c r="O469" s="83"/>
    </row>
    <row r="470" spans="1:15" x14ac:dyDescent="0.35">
      <c r="A470" s="79"/>
      <c r="B470" s="100"/>
      <c r="C470" s="81" t="str">
        <f>IFERROR(IF(B470="No CAS","",INDEX('DEQ Pollutant List'!$C$7:$C$611,MATCH('3. Pollutant Emissions - EF'!B470,'DEQ Pollutant List'!$B$7:$B$611,0))),"")</f>
        <v/>
      </c>
      <c r="D470" s="115" t="str">
        <f>IFERROR(IF(OR($B470="",$B470="No CAS"),INDEX('DEQ Pollutant List'!$A$7:$A$611,MATCH($C470,'DEQ Pollutant List'!$C$7:$C$611,0)),INDEX('DEQ Pollutant List'!$A$7:$A$611,MATCH($B470,'DEQ Pollutant List'!$B$7:$B$611,0))),"")</f>
        <v/>
      </c>
      <c r="E470" s="101"/>
      <c r="F470" s="102"/>
      <c r="G470" s="103"/>
      <c r="H470" s="83"/>
      <c r="I470" s="104"/>
      <c r="J470" s="102"/>
      <c r="K470" s="105"/>
      <c r="L470" s="83"/>
      <c r="M470" s="102"/>
      <c r="N470" s="105"/>
      <c r="O470" s="83"/>
    </row>
    <row r="471" spans="1:15" x14ac:dyDescent="0.35">
      <c r="A471" s="79"/>
      <c r="B471" s="100"/>
      <c r="C471" s="81" t="str">
        <f>IFERROR(IF(B471="No CAS","",INDEX('DEQ Pollutant List'!$C$7:$C$611,MATCH('3. Pollutant Emissions - EF'!B471,'DEQ Pollutant List'!$B$7:$B$611,0))),"")</f>
        <v/>
      </c>
      <c r="D471" s="115" t="str">
        <f>IFERROR(IF(OR($B471="",$B471="No CAS"),INDEX('DEQ Pollutant List'!$A$7:$A$611,MATCH($C471,'DEQ Pollutant List'!$C$7:$C$611,0)),INDEX('DEQ Pollutant List'!$A$7:$A$611,MATCH($B471,'DEQ Pollutant List'!$B$7:$B$611,0))),"")</f>
        <v/>
      </c>
      <c r="E471" s="101"/>
      <c r="F471" s="102"/>
      <c r="G471" s="103"/>
      <c r="H471" s="83"/>
      <c r="I471" s="104"/>
      <c r="J471" s="102"/>
      <c r="K471" s="105"/>
      <c r="L471" s="83"/>
      <c r="M471" s="102"/>
      <c r="N471" s="105"/>
      <c r="O471" s="83"/>
    </row>
    <row r="472" spans="1:15" x14ac:dyDescent="0.35">
      <c r="A472" s="79"/>
      <c r="B472" s="100"/>
      <c r="C472" s="81" t="str">
        <f>IFERROR(IF(B472="No CAS","",INDEX('DEQ Pollutant List'!$C$7:$C$611,MATCH('3. Pollutant Emissions - EF'!B472,'DEQ Pollutant List'!$B$7:$B$611,0))),"")</f>
        <v/>
      </c>
      <c r="D472" s="115" t="str">
        <f>IFERROR(IF(OR($B472="",$B472="No CAS"),INDEX('DEQ Pollutant List'!$A$7:$A$611,MATCH($C472,'DEQ Pollutant List'!$C$7:$C$611,0)),INDEX('DEQ Pollutant List'!$A$7:$A$611,MATCH($B472,'DEQ Pollutant List'!$B$7:$B$611,0))),"")</f>
        <v/>
      </c>
      <c r="E472" s="101"/>
      <c r="F472" s="102"/>
      <c r="G472" s="103"/>
      <c r="H472" s="83"/>
      <c r="I472" s="104"/>
      <c r="J472" s="102"/>
      <c r="K472" s="105"/>
      <c r="L472" s="83"/>
      <c r="M472" s="102"/>
      <c r="N472" s="105"/>
      <c r="O472" s="83"/>
    </row>
    <row r="473" spans="1:15" x14ac:dyDescent="0.35">
      <c r="A473" s="79"/>
      <c r="B473" s="100"/>
      <c r="C473" s="81" t="str">
        <f>IFERROR(IF(B473="No CAS","",INDEX('DEQ Pollutant List'!$C$7:$C$611,MATCH('3. Pollutant Emissions - EF'!B473,'DEQ Pollutant List'!$B$7:$B$611,0))),"")</f>
        <v/>
      </c>
      <c r="D473" s="115" t="str">
        <f>IFERROR(IF(OR($B473="",$B473="No CAS"),INDEX('DEQ Pollutant List'!$A$7:$A$611,MATCH($C473,'DEQ Pollutant List'!$C$7:$C$611,0)),INDEX('DEQ Pollutant List'!$A$7:$A$611,MATCH($B473,'DEQ Pollutant List'!$B$7:$B$611,0))),"")</f>
        <v/>
      </c>
      <c r="E473" s="101"/>
      <c r="F473" s="102"/>
      <c r="G473" s="103"/>
      <c r="H473" s="83"/>
      <c r="I473" s="104"/>
      <c r="J473" s="102"/>
      <c r="K473" s="105"/>
      <c r="L473" s="83"/>
      <c r="M473" s="102"/>
      <c r="N473" s="105"/>
      <c r="O473" s="83"/>
    </row>
    <row r="474" spans="1:15" x14ac:dyDescent="0.35">
      <c r="A474" s="79"/>
      <c r="B474" s="100"/>
      <c r="C474" s="81" t="str">
        <f>IFERROR(IF(B474="No CAS","",INDEX('DEQ Pollutant List'!$C$7:$C$611,MATCH('3. Pollutant Emissions - EF'!B474,'DEQ Pollutant List'!$B$7:$B$611,0))),"")</f>
        <v/>
      </c>
      <c r="D474" s="115" t="str">
        <f>IFERROR(IF(OR($B474="",$B474="No CAS"),INDEX('DEQ Pollutant List'!$A$7:$A$611,MATCH($C474,'DEQ Pollutant List'!$C$7:$C$611,0)),INDEX('DEQ Pollutant List'!$A$7:$A$611,MATCH($B474,'DEQ Pollutant List'!$B$7:$B$611,0))),"")</f>
        <v/>
      </c>
      <c r="E474" s="101"/>
      <c r="F474" s="102"/>
      <c r="G474" s="103"/>
      <c r="H474" s="83"/>
      <c r="I474" s="104"/>
      <c r="J474" s="102"/>
      <c r="K474" s="105"/>
      <c r="L474" s="83"/>
      <c r="M474" s="102"/>
      <c r="N474" s="105"/>
      <c r="O474" s="83"/>
    </row>
    <row r="475" spans="1:15" x14ac:dyDescent="0.35">
      <c r="A475" s="79"/>
      <c r="B475" s="100"/>
      <c r="C475" s="81" t="str">
        <f>IFERROR(IF(B475="No CAS","",INDEX('DEQ Pollutant List'!$C$7:$C$611,MATCH('3. Pollutant Emissions - EF'!B475,'DEQ Pollutant List'!$B$7:$B$611,0))),"")</f>
        <v/>
      </c>
      <c r="D475" s="115" t="str">
        <f>IFERROR(IF(OR($B475="",$B475="No CAS"),INDEX('DEQ Pollutant List'!$A$7:$A$611,MATCH($C475,'DEQ Pollutant List'!$C$7:$C$611,0)),INDEX('DEQ Pollutant List'!$A$7:$A$611,MATCH($B475,'DEQ Pollutant List'!$B$7:$B$611,0))),"")</f>
        <v/>
      </c>
      <c r="E475" s="101"/>
      <c r="F475" s="102"/>
      <c r="G475" s="103"/>
      <c r="H475" s="83"/>
      <c r="I475" s="104"/>
      <c r="J475" s="102"/>
      <c r="K475" s="105"/>
      <c r="L475" s="83"/>
      <c r="M475" s="102"/>
      <c r="N475" s="105"/>
      <c r="O475" s="83"/>
    </row>
    <row r="476" spans="1:15" x14ac:dyDescent="0.35">
      <c r="A476" s="79"/>
      <c r="B476" s="100"/>
      <c r="C476" s="81" t="str">
        <f>IFERROR(IF(B476="No CAS","",INDEX('DEQ Pollutant List'!$C$7:$C$611,MATCH('3. Pollutant Emissions - EF'!B476,'DEQ Pollutant List'!$B$7:$B$611,0))),"")</f>
        <v/>
      </c>
      <c r="D476" s="115" t="str">
        <f>IFERROR(IF(OR($B476="",$B476="No CAS"),INDEX('DEQ Pollutant List'!$A$7:$A$611,MATCH($C476,'DEQ Pollutant List'!$C$7:$C$611,0)),INDEX('DEQ Pollutant List'!$A$7:$A$611,MATCH($B476,'DEQ Pollutant List'!$B$7:$B$611,0))),"")</f>
        <v/>
      </c>
      <c r="E476" s="101"/>
      <c r="F476" s="102"/>
      <c r="G476" s="103"/>
      <c r="H476" s="83"/>
      <c r="I476" s="104"/>
      <c r="J476" s="102"/>
      <c r="K476" s="105"/>
      <c r="L476" s="83"/>
      <c r="M476" s="102"/>
      <c r="N476" s="105"/>
      <c r="O476" s="83"/>
    </row>
    <row r="477" spans="1:15" x14ac:dyDescent="0.35">
      <c r="A477" s="79"/>
      <c r="B477" s="100"/>
      <c r="C477" s="81" t="str">
        <f>IFERROR(IF(B477="No CAS","",INDEX('DEQ Pollutant List'!$C$7:$C$611,MATCH('3. Pollutant Emissions - EF'!B477,'DEQ Pollutant List'!$B$7:$B$611,0))),"")</f>
        <v/>
      </c>
      <c r="D477" s="115" t="str">
        <f>IFERROR(IF(OR($B477="",$B477="No CAS"),INDEX('DEQ Pollutant List'!$A$7:$A$611,MATCH($C477,'DEQ Pollutant List'!$C$7:$C$611,0)),INDEX('DEQ Pollutant List'!$A$7:$A$611,MATCH($B477,'DEQ Pollutant List'!$B$7:$B$611,0))),"")</f>
        <v/>
      </c>
      <c r="E477" s="101"/>
      <c r="F477" s="102"/>
      <c r="G477" s="103"/>
      <c r="H477" s="83"/>
      <c r="I477" s="104"/>
      <c r="J477" s="102"/>
      <c r="K477" s="105"/>
      <c r="L477" s="83"/>
      <c r="M477" s="102"/>
      <c r="N477" s="105"/>
      <c r="O477" s="83"/>
    </row>
    <row r="478" spans="1:15" x14ac:dyDescent="0.35">
      <c r="A478" s="79"/>
      <c r="B478" s="100"/>
      <c r="C478" s="81" t="str">
        <f>IFERROR(IF(B478="No CAS","",INDEX('DEQ Pollutant List'!$C$7:$C$611,MATCH('3. Pollutant Emissions - EF'!B478,'DEQ Pollutant List'!$B$7:$B$611,0))),"")</f>
        <v/>
      </c>
      <c r="D478" s="115" t="str">
        <f>IFERROR(IF(OR($B478="",$B478="No CAS"),INDEX('DEQ Pollutant List'!$A$7:$A$611,MATCH($C478,'DEQ Pollutant List'!$C$7:$C$611,0)),INDEX('DEQ Pollutant List'!$A$7:$A$611,MATCH($B478,'DEQ Pollutant List'!$B$7:$B$611,0))),"")</f>
        <v/>
      </c>
      <c r="E478" s="101"/>
      <c r="F478" s="102"/>
      <c r="G478" s="103"/>
      <c r="H478" s="83"/>
      <c r="I478" s="104"/>
      <c r="J478" s="102"/>
      <c r="K478" s="105"/>
      <c r="L478" s="83"/>
      <c r="M478" s="102"/>
      <c r="N478" s="105"/>
      <c r="O478" s="83"/>
    </row>
    <row r="479" spans="1:15" x14ac:dyDescent="0.35">
      <c r="A479" s="79"/>
      <c r="B479" s="100"/>
      <c r="C479" s="81" t="str">
        <f>IFERROR(IF(B479="No CAS","",INDEX('DEQ Pollutant List'!$C$7:$C$611,MATCH('3. Pollutant Emissions - EF'!B479,'DEQ Pollutant List'!$B$7:$B$611,0))),"")</f>
        <v/>
      </c>
      <c r="D479" s="115" t="str">
        <f>IFERROR(IF(OR($B479="",$B479="No CAS"),INDEX('DEQ Pollutant List'!$A$7:$A$611,MATCH($C479,'DEQ Pollutant List'!$C$7:$C$611,0)),INDEX('DEQ Pollutant List'!$A$7:$A$611,MATCH($B479,'DEQ Pollutant List'!$B$7:$B$611,0))),"")</f>
        <v/>
      </c>
      <c r="E479" s="101"/>
      <c r="F479" s="102"/>
      <c r="G479" s="103"/>
      <c r="H479" s="83"/>
      <c r="I479" s="104"/>
      <c r="J479" s="102"/>
      <c r="K479" s="105"/>
      <c r="L479" s="83"/>
      <c r="M479" s="102"/>
      <c r="N479" s="105"/>
      <c r="O479" s="83"/>
    </row>
    <row r="480" spans="1:15" x14ac:dyDescent="0.35">
      <c r="A480" s="79"/>
      <c r="B480" s="100"/>
      <c r="C480" s="81" t="str">
        <f>IFERROR(IF(B480="No CAS","",INDEX('DEQ Pollutant List'!$C$7:$C$611,MATCH('3. Pollutant Emissions - EF'!B480,'DEQ Pollutant List'!$B$7:$B$611,0))),"")</f>
        <v/>
      </c>
      <c r="D480" s="115" t="str">
        <f>IFERROR(IF(OR($B480="",$B480="No CAS"),INDEX('DEQ Pollutant List'!$A$7:$A$611,MATCH($C480,'DEQ Pollutant List'!$C$7:$C$611,0)),INDEX('DEQ Pollutant List'!$A$7:$A$611,MATCH($B480,'DEQ Pollutant List'!$B$7:$B$611,0))),"")</f>
        <v/>
      </c>
      <c r="E480" s="101"/>
      <c r="F480" s="102"/>
      <c r="G480" s="103"/>
      <c r="H480" s="83"/>
      <c r="I480" s="104"/>
      <c r="J480" s="102"/>
      <c r="K480" s="105"/>
      <c r="L480" s="83"/>
      <c r="M480" s="102"/>
      <c r="N480" s="105"/>
      <c r="O480" s="83"/>
    </row>
    <row r="481" spans="1:15" x14ac:dyDescent="0.35">
      <c r="A481" s="79"/>
      <c r="B481" s="100"/>
      <c r="C481" s="81" t="str">
        <f>IFERROR(IF(B481="No CAS","",INDEX('DEQ Pollutant List'!$C$7:$C$611,MATCH('3. Pollutant Emissions - EF'!B481,'DEQ Pollutant List'!$B$7:$B$611,0))),"")</f>
        <v/>
      </c>
      <c r="D481" s="115" t="str">
        <f>IFERROR(IF(OR($B481="",$B481="No CAS"),INDEX('DEQ Pollutant List'!$A$7:$A$611,MATCH($C481,'DEQ Pollutant List'!$C$7:$C$611,0)),INDEX('DEQ Pollutant List'!$A$7:$A$611,MATCH($B481,'DEQ Pollutant List'!$B$7:$B$611,0))),"")</f>
        <v/>
      </c>
      <c r="E481" s="101"/>
      <c r="F481" s="102"/>
      <c r="G481" s="103"/>
      <c r="H481" s="83"/>
      <c r="I481" s="104"/>
      <c r="J481" s="102"/>
      <c r="K481" s="105"/>
      <c r="L481" s="83"/>
      <c r="M481" s="102"/>
      <c r="N481" s="105"/>
      <c r="O481" s="83"/>
    </row>
    <row r="482" spans="1:15" x14ac:dyDescent="0.35">
      <c r="A482" s="79"/>
      <c r="B482" s="100"/>
      <c r="C482" s="81" t="str">
        <f>IFERROR(IF(B482="No CAS","",INDEX('DEQ Pollutant List'!$C$7:$C$611,MATCH('3. Pollutant Emissions - EF'!B482,'DEQ Pollutant List'!$B$7:$B$611,0))),"")</f>
        <v/>
      </c>
      <c r="D482" s="115" t="str">
        <f>IFERROR(IF(OR($B482="",$B482="No CAS"),INDEX('DEQ Pollutant List'!$A$7:$A$611,MATCH($C482,'DEQ Pollutant List'!$C$7:$C$611,0)),INDEX('DEQ Pollutant List'!$A$7:$A$611,MATCH($B482,'DEQ Pollutant List'!$B$7:$B$611,0))),"")</f>
        <v/>
      </c>
      <c r="E482" s="101"/>
      <c r="F482" s="102"/>
      <c r="G482" s="103"/>
      <c r="H482" s="83"/>
      <c r="I482" s="104"/>
      <c r="J482" s="102"/>
      <c r="K482" s="105"/>
      <c r="L482" s="83"/>
      <c r="M482" s="102"/>
      <c r="N482" s="105"/>
      <c r="O482" s="83"/>
    </row>
    <row r="483" spans="1:15" x14ac:dyDescent="0.35">
      <c r="A483" s="79"/>
      <c r="B483" s="100"/>
      <c r="C483" s="81" t="str">
        <f>IFERROR(IF(B483="No CAS","",INDEX('DEQ Pollutant List'!$C$7:$C$611,MATCH('3. Pollutant Emissions - EF'!B483,'DEQ Pollutant List'!$B$7:$B$611,0))),"")</f>
        <v/>
      </c>
      <c r="D483" s="115" t="str">
        <f>IFERROR(IF(OR($B483="",$B483="No CAS"),INDEX('DEQ Pollutant List'!$A$7:$A$611,MATCH($C483,'DEQ Pollutant List'!$C$7:$C$611,0)),INDEX('DEQ Pollutant List'!$A$7:$A$611,MATCH($B483,'DEQ Pollutant List'!$B$7:$B$611,0))),"")</f>
        <v/>
      </c>
      <c r="E483" s="101"/>
      <c r="F483" s="102"/>
      <c r="G483" s="103"/>
      <c r="H483" s="83"/>
      <c r="I483" s="104"/>
      <c r="J483" s="102"/>
      <c r="K483" s="105"/>
      <c r="L483" s="83"/>
      <c r="M483" s="102"/>
      <c r="N483" s="105"/>
      <c r="O483" s="83"/>
    </row>
    <row r="484" spans="1:15" x14ac:dyDescent="0.35">
      <c r="A484" s="79"/>
      <c r="B484" s="100"/>
      <c r="C484" s="81" t="str">
        <f>IFERROR(IF(B484="No CAS","",INDEX('DEQ Pollutant List'!$C$7:$C$611,MATCH('3. Pollutant Emissions - EF'!B484,'DEQ Pollutant List'!$B$7:$B$611,0))),"")</f>
        <v/>
      </c>
      <c r="D484" s="115" t="str">
        <f>IFERROR(IF(OR($B484="",$B484="No CAS"),INDEX('DEQ Pollutant List'!$A$7:$A$611,MATCH($C484,'DEQ Pollutant List'!$C$7:$C$611,0)),INDEX('DEQ Pollutant List'!$A$7:$A$611,MATCH($B484,'DEQ Pollutant List'!$B$7:$B$611,0))),"")</f>
        <v/>
      </c>
      <c r="E484" s="101"/>
      <c r="F484" s="102"/>
      <c r="G484" s="103"/>
      <c r="H484" s="83"/>
      <c r="I484" s="104"/>
      <c r="J484" s="102"/>
      <c r="K484" s="105"/>
      <c r="L484" s="83"/>
      <c r="M484" s="102"/>
      <c r="N484" s="105"/>
      <c r="O484" s="83"/>
    </row>
    <row r="485" spans="1:15" x14ac:dyDescent="0.35">
      <c r="A485" s="79"/>
      <c r="B485" s="100"/>
      <c r="C485" s="81" t="str">
        <f>IFERROR(IF(B485="No CAS","",INDEX('DEQ Pollutant List'!$C$7:$C$611,MATCH('3. Pollutant Emissions - EF'!B485,'DEQ Pollutant List'!$B$7:$B$611,0))),"")</f>
        <v/>
      </c>
      <c r="D485" s="115" t="str">
        <f>IFERROR(IF(OR($B485="",$B485="No CAS"),INDEX('DEQ Pollutant List'!$A$7:$A$611,MATCH($C485,'DEQ Pollutant List'!$C$7:$C$611,0)),INDEX('DEQ Pollutant List'!$A$7:$A$611,MATCH($B485,'DEQ Pollutant List'!$B$7:$B$611,0))),"")</f>
        <v/>
      </c>
      <c r="E485" s="101"/>
      <c r="F485" s="102"/>
      <c r="G485" s="103"/>
      <c r="H485" s="83"/>
      <c r="I485" s="104"/>
      <c r="J485" s="102"/>
      <c r="K485" s="105"/>
      <c r="L485" s="83"/>
      <c r="M485" s="102"/>
      <c r="N485" s="105"/>
      <c r="O485" s="83"/>
    </row>
    <row r="486" spans="1:15" x14ac:dyDescent="0.35">
      <c r="A486" s="79"/>
      <c r="B486" s="100"/>
      <c r="C486" s="81" t="str">
        <f>IFERROR(IF(B486="No CAS","",INDEX('DEQ Pollutant List'!$C$7:$C$611,MATCH('3. Pollutant Emissions - EF'!B486,'DEQ Pollutant List'!$B$7:$B$611,0))),"")</f>
        <v/>
      </c>
      <c r="D486" s="115" t="str">
        <f>IFERROR(IF(OR($B486="",$B486="No CAS"),INDEX('DEQ Pollutant List'!$A$7:$A$611,MATCH($C486,'DEQ Pollutant List'!$C$7:$C$611,0)),INDEX('DEQ Pollutant List'!$A$7:$A$611,MATCH($B486,'DEQ Pollutant List'!$B$7:$B$611,0))),"")</f>
        <v/>
      </c>
      <c r="E486" s="101"/>
      <c r="F486" s="102"/>
      <c r="G486" s="103"/>
      <c r="H486" s="83"/>
      <c r="I486" s="104"/>
      <c r="J486" s="102"/>
      <c r="K486" s="105"/>
      <c r="L486" s="83"/>
      <c r="M486" s="102"/>
      <c r="N486" s="105"/>
      <c r="O486" s="83"/>
    </row>
    <row r="487" spans="1:15" x14ac:dyDescent="0.35">
      <c r="A487" s="79"/>
      <c r="B487" s="100"/>
      <c r="C487" s="81" t="str">
        <f>IFERROR(IF(B487="No CAS","",INDEX('DEQ Pollutant List'!$C$7:$C$611,MATCH('3. Pollutant Emissions - EF'!B487,'DEQ Pollutant List'!$B$7:$B$611,0))),"")</f>
        <v/>
      </c>
      <c r="D487" s="115" t="str">
        <f>IFERROR(IF(OR($B487="",$B487="No CAS"),INDEX('DEQ Pollutant List'!$A$7:$A$611,MATCH($C487,'DEQ Pollutant List'!$C$7:$C$611,0)),INDEX('DEQ Pollutant List'!$A$7:$A$611,MATCH($B487,'DEQ Pollutant List'!$B$7:$B$611,0))),"")</f>
        <v/>
      </c>
      <c r="E487" s="101"/>
      <c r="F487" s="102"/>
      <c r="G487" s="103"/>
      <c r="H487" s="83"/>
      <c r="I487" s="104"/>
      <c r="J487" s="102"/>
      <c r="K487" s="105"/>
      <c r="L487" s="83"/>
      <c r="M487" s="102"/>
      <c r="N487" s="105"/>
      <c r="O487" s="83"/>
    </row>
    <row r="488" spans="1:15" x14ac:dyDescent="0.35">
      <c r="A488" s="79"/>
      <c r="B488" s="100"/>
      <c r="C488" s="81" t="str">
        <f>IFERROR(IF(B488="No CAS","",INDEX('DEQ Pollutant List'!$C$7:$C$611,MATCH('3. Pollutant Emissions - EF'!B488,'DEQ Pollutant List'!$B$7:$B$611,0))),"")</f>
        <v/>
      </c>
      <c r="D488" s="115" t="str">
        <f>IFERROR(IF(OR($B488="",$B488="No CAS"),INDEX('DEQ Pollutant List'!$A$7:$A$611,MATCH($C488,'DEQ Pollutant List'!$C$7:$C$611,0)),INDEX('DEQ Pollutant List'!$A$7:$A$611,MATCH($B488,'DEQ Pollutant List'!$B$7:$B$611,0))),"")</f>
        <v/>
      </c>
      <c r="E488" s="101"/>
      <c r="F488" s="102"/>
      <c r="G488" s="103"/>
      <c r="H488" s="83"/>
      <c r="I488" s="104"/>
      <c r="J488" s="102"/>
      <c r="K488" s="105"/>
      <c r="L488" s="83"/>
      <c r="M488" s="102"/>
      <c r="N488" s="105"/>
      <c r="O488" s="83"/>
    </row>
    <row r="489" spans="1:15" x14ac:dyDescent="0.35">
      <c r="A489" s="79"/>
      <c r="B489" s="100"/>
      <c r="C489" s="81" t="str">
        <f>IFERROR(IF(B489="No CAS","",INDEX('DEQ Pollutant List'!$C$7:$C$611,MATCH('3. Pollutant Emissions - EF'!B489,'DEQ Pollutant List'!$B$7:$B$611,0))),"")</f>
        <v/>
      </c>
      <c r="D489" s="115" t="str">
        <f>IFERROR(IF(OR($B489="",$B489="No CAS"),INDEX('DEQ Pollutant List'!$A$7:$A$611,MATCH($C489,'DEQ Pollutant List'!$C$7:$C$611,0)),INDEX('DEQ Pollutant List'!$A$7:$A$611,MATCH($B489,'DEQ Pollutant List'!$B$7:$B$611,0))),"")</f>
        <v/>
      </c>
      <c r="E489" s="101"/>
      <c r="F489" s="102"/>
      <c r="G489" s="103"/>
      <c r="H489" s="83"/>
      <c r="I489" s="104"/>
      <c r="J489" s="102"/>
      <c r="K489" s="105"/>
      <c r="L489" s="83"/>
      <c r="M489" s="102"/>
      <c r="N489" s="105"/>
      <c r="O489" s="83"/>
    </row>
    <row r="490" spans="1:15" x14ac:dyDescent="0.35">
      <c r="A490" s="79"/>
      <c r="B490" s="100"/>
      <c r="C490" s="81" t="str">
        <f>IFERROR(IF(B490="No CAS","",INDEX('DEQ Pollutant List'!$C$7:$C$611,MATCH('3. Pollutant Emissions - EF'!B490,'DEQ Pollutant List'!$B$7:$B$611,0))),"")</f>
        <v/>
      </c>
      <c r="D490" s="115" t="str">
        <f>IFERROR(IF(OR($B490="",$B490="No CAS"),INDEX('DEQ Pollutant List'!$A$7:$A$611,MATCH($C490,'DEQ Pollutant List'!$C$7:$C$611,0)),INDEX('DEQ Pollutant List'!$A$7:$A$611,MATCH($B490,'DEQ Pollutant List'!$B$7:$B$611,0))),"")</f>
        <v/>
      </c>
      <c r="E490" s="101"/>
      <c r="F490" s="102"/>
      <c r="G490" s="103"/>
      <c r="H490" s="83"/>
      <c r="I490" s="104"/>
      <c r="J490" s="102"/>
      <c r="K490" s="105"/>
      <c r="L490" s="83"/>
      <c r="M490" s="102"/>
      <c r="N490" s="105"/>
      <c r="O490" s="83"/>
    </row>
    <row r="491" spans="1:15" x14ac:dyDescent="0.35">
      <c r="A491" s="79"/>
      <c r="B491" s="100"/>
      <c r="C491" s="81" t="str">
        <f>IFERROR(IF(B491="No CAS","",INDEX('DEQ Pollutant List'!$C$7:$C$611,MATCH('3. Pollutant Emissions - EF'!B491,'DEQ Pollutant List'!$B$7:$B$611,0))),"")</f>
        <v/>
      </c>
      <c r="D491" s="115" t="str">
        <f>IFERROR(IF(OR($B491="",$B491="No CAS"),INDEX('DEQ Pollutant List'!$A$7:$A$611,MATCH($C491,'DEQ Pollutant List'!$C$7:$C$611,0)),INDEX('DEQ Pollutant List'!$A$7:$A$611,MATCH($B491,'DEQ Pollutant List'!$B$7:$B$611,0))),"")</f>
        <v/>
      </c>
      <c r="E491" s="101"/>
      <c r="F491" s="102"/>
      <c r="G491" s="103"/>
      <c r="H491" s="83"/>
      <c r="I491" s="104"/>
      <c r="J491" s="102"/>
      <c r="K491" s="105"/>
      <c r="L491" s="83"/>
      <c r="M491" s="102"/>
      <c r="N491" s="105"/>
      <c r="O491" s="83"/>
    </row>
    <row r="492" spans="1:15" x14ac:dyDescent="0.35">
      <c r="A492" s="79"/>
      <c r="B492" s="100"/>
      <c r="C492" s="81" t="str">
        <f>IFERROR(IF(B492="No CAS","",INDEX('DEQ Pollutant List'!$C$7:$C$611,MATCH('3. Pollutant Emissions - EF'!B492,'DEQ Pollutant List'!$B$7:$B$611,0))),"")</f>
        <v/>
      </c>
      <c r="D492" s="115" t="str">
        <f>IFERROR(IF(OR($B492="",$B492="No CAS"),INDEX('DEQ Pollutant List'!$A$7:$A$611,MATCH($C492,'DEQ Pollutant List'!$C$7:$C$611,0)),INDEX('DEQ Pollutant List'!$A$7:$A$611,MATCH($B492,'DEQ Pollutant List'!$B$7:$B$611,0))),"")</f>
        <v/>
      </c>
      <c r="E492" s="101"/>
      <c r="F492" s="102"/>
      <c r="G492" s="103"/>
      <c r="H492" s="83"/>
      <c r="I492" s="104"/>
      <c r="J492" s="102"/>
      <c r="K492" s="105"/>
      <c r="L492" s="83"/>
      <c r="M492" s="102"/>
      <c r="N492" s="105"/>
      <c r="O492" s="83"/>
    </row>
    <row r="493" spans="1:15" x14ac:dyDescent="0.35">
      <c r="A493" s="79"/>
      <c r="B493" s="100"/>
      <c r="C493" s="81" t="str">
        <f>IFERROR(IF(B493="No CAS","",INDEX('DEQ Pollutant List'!$C$7:$C$611,MATCH('3. Pollutant Emissions - EF'!B493,'DEQ Pollutant List'!$B$7:$B$611,0))),"")</f>
        <v/>
      </c>
      <c r="D493" s="115" t="str">
        <f>IFERROR(IF(OR($B493="",$B493="No CAS"),INDEX('DEQ Pollutant List'!$A$7:$A$611,MATCH($C493,'DEQ Pollutant List'!$C$7:$C$611,0)),INDEX('DEQ Pollutant List'!$A$7:$A$611,MATCH($B493,'DEQ Pollutant List'!$B$7:$B$611,0))),"")</f>
        <v/>
      </c>
      <c r="E493" s="101"/>
      <c r="F493" s="102"/>
      <c r="G493" s="103"/>
      <c r="H493" s="83"/>
      <c r="I493" s="104"/>
      <c r="J493" s="102"/>
      <c r="K493" s="105"/>
      <c r="L493" s="83"/>
      <c r="M493" s="102"/>
      <c r="N493" s="105"/>
      <c r="O493" s="83"/>
    </row>
    <row r="494" spans="1:15" x14ac:dyDescent="0.35">
      <c r="A494" s="79"/>
      <c r="B494" s="100"/>
      <c r="C494" s="81" t="str">
        <f>IFERROR(IF(B494="No CAS","",INDEX('DEQ Pollutant List'!$C$7:$C$611,MATCH('3. Pollutant Emissions - EF'!B494,'DEQ Pollutant List'!$B$7:$B$611,0))),"")</f>
        <v/>
      </c>
      <c r="D494" s="115" t="str">
        <f>IFERROR(IF(OR($B494="",$B494="No CAS"),INDEX('DEQ Pollutant List'!$A$7:$A$611,MATCH($C494,'DEQ Pollutant List'!$C$7:$C$611,0)),INDEX('DEQ Pollutant List'!$A$7:$A$611,MATCH($B494,'DEQ Pollutant List'!$B$7:$B$611,0))),"")</f>
        <v/>
      </c>
      <c r="E494" s="101"/>
      <c r="F494" s="102"/>
      <c r="G494" s="103"/>
      <c r="H494" s="83"/>
      <c r="I494" s="104"/>
      <c r="J494" s="102"/>
      <c r="K494" s="105"/>
      <c r="L494" s="83"/>
      <c r="M494" s="102"/>
      <c r="N494" s="105"/>
      <c r="O494" s="83"/>
    </row>
    <row r="495" spans="1:15" x14ac:dyDescent="0.35">
      <c r="A495" s="79"/>
      <c r="B495" s="100"/>
      <c r="C495" s="81" t="str">
        <f>IFERROR(IF(B495="No CAS","",INDEX('DEQ Pollutant List'!$C$7:$C$611,MATCH('3. Pollutant Emissions - EF'!B495,'DEQ Pollutant List'!$B$7:$B$611,0))),"")</f>
        <v/>
      </c>
      <c r="D495" s="115" t="str">
        <f>IFERROR(IF(OR($B495="",$B495="No CAS"),INDEX('DEQ Pollutant List'!$A$7:$A$611,MATCH($C495,'DEQ Pollutant List'!$C$7:$C$611,0)),INDEX('DEQ Pollutant List'!$A$7:$A$611,MATCH($B495,'DEQ Pollutant List'!$B$7:$B$611,0))),"")</f>
        <v/>
      </c>
      <c r="E495" s="101"/>
      <c r="F495" s="102"/>
      <c r="G495" s="103"/>
      <c r="H495" s="83"/>
      <c r="I495" s="104"/>
      <c r="J495" s="102"/>
      <c r="K495" s="105"/>
      <c r="L495" s="83"/>
      <c r="M495" s="102"/>
      <c r="N495" s="105"/>
      <c r="O495" s="83"/>
    </row>
    <row r="496" spans="1:15" x14ac:dyDescent="0.35">
      <c r="A496" s="79"/>
      <c r="B496" s="100"/>
      <c r="C496" s="81" t="str">
        <f>IFERROR(IF(B496="No CAS","",INDEX('DEQ Pollutant List'!$C$7:$C$611,MATCH('3. Pollutant Emissions - EF'!B496,'DEQ Pollutant List'!$B$7:$B$611,0))),"")</f>
        <v/>
      </c>
      <c r="D496" s="115" t="str">
        <f>IFERROR(IF(OR($B496="",$B496="No CAS"),INDEX('DEQ Pollutant List'!$A$7:$A$611,MATCH($C496,'DEQ Pollutant List'!$C$7:$C$611,0)),INDEX('DEQ Pollutant List'!$A$7:$A$611,MATCH($B496,'DEQ Pollutant List'!$B$7:$B$611,0))),"")</f>
        <v/>
      </c>
      <c r="E496" s="101"/>
      <c r="F496" s="102"/>
      <c r="G496" s="103"/>
      <c r="H496" s="83"/>
      <c r="I496" s="104"/>
      <c r="J496" s="102"/>
      <c r="K496" s="105"/>
      <c r="L496" s="83"/>
      <c r="M496" s="102"/>
      <c r="N496" s="105"/>
      <c r="O496" s="83"/>
    </row>
    <row r="497" spans="1:15" x14ac:dyDescent="0.35">
      <c r="A497" s="79"/>
      <c r="B497" s="100"/>
      <c r="C497" s="81" t="str">
        <f>IFERROR(IF(B497="No CAS","",INDEX('DEQ Pollutant List'!$C$7:$C$611,MATCH('3. Pollutant Emissions - EF'!B497,'DEQ Pollutant List'!$B$7:$B$611,0))),"")</f>
        <v/>
      </c>
      <c r="D497" s="115" t="str">
        <f>IFERROR(IF(OR($B497="",$B497="No CAS"),INDEX('DEQ Pollutant List'!$A$7:$A$611,MATCH($C497,'DEQ Pollutant List'!$C$7:$C$611,0)),INDEX('DEQ Pollutant List'!$A$7:$A$611,MATCH($B497,'DEQ Pollutant List'!$B$7:$B$611,0))),"")</f>
        <v/>
      </c>
      <c r="E497" s="101"/>
      <c r="F497" s="102"/>
      <c r="G497" s="103"/>
      <c r="H497" s="83"/>
      <c r="I497" s="104"/>
      <c r="J497" s="102"/>
      <c r="K497" s="105"/>
      <c r="L497" s="83"/>
      <c r="M497" s="102"/>
      <c r="N497" s="105"/>
      <c r="O497" s="83"/>
    </row>
    <row r="498" spans="1:15" x14ac:dyDescent="0.35">
      <c r="A498" s="79"/>
      <c r="B498" s="100"/>
      <c r="C498" s="81" t="str">
        <f>IFERROR(IF(B498="No CAS","",INDEX('DEQ Pollutant List'!$C$7:$C$611,MATCH('3. Pollutant Emissions - EF'!B498,'DEQ Pollutant List'!$B$7:$B$611,0))),"")</f>
        <v/>
      </c>
      <c r="D498" s="115" t="str">
        <f>IFERROR(IF(OR($B498="",$B498="No CAS"),INDEX('DEQ Pollutant List'!$A$7:$A$611,MATCH($C498,'DEQ Pollutant List'!$C$7:$C$611,0)),INDEX('DEQ Pollutant List'!$A$7:$A$611,MATCH($B498,'DEQ Pollutant List'!$B$7:$B$611,0))),"")</f>
        <v/>
      </c>
      <c r="E498" s="101"/>
      <c r="F498" s="102"/>
      <c r="G498" s="103"/>
      <c r="H498" s="83"/>
      <c r="I498" s="104"/>
      <c r="J498" s="102"/>
      <c r="K498" s="105"/>
      <c r="L498" s="83"/>
      <c r="M498" s="102"/>
      <c r="N498" s="105"/>
      <c r="O498" s="83"/>
    </row>
    <row r="499" spans="1:15" x14ac:dyDescent="0.35">
      <c r="A499" s="79"/>
      <c r="B499" s="100"/>
      <c r="C499" s="81" t="str">
        <f>IFERROR(IF(B499="No CAS","",INDEX('DEQ Pollutant List'!$C$7:$C$611,MATCH('3. Pollutant Emissions - EF'!B499,'DEQ Pollutant List'!$B$7:$B$611,0))),"")</f>
        <v/>
      </c>
      <c r="D499" s="115" t="str">
        <f>IFERROR(IF(OR($B499="",$B499="No CAS"),INDEX('DEQ Pollutant List'!$A$7:$A$611,MATCH($C499,'DEQ Pollutant List'!$C$7:$C$611,0)),INDEX('DEQ Pollutant List'!$A$7:$A$611,MATCH($B499,'DEQ Pollutant List'!$B$7:$B$611,0))),"")</f>
        <v/>
      </c>
      <c r="E499" s="101"/>
      <c r="F499" s="102"/>
      <c r="G499" s="103"/>
      <c r="H499" s="83"/>
      <c r="I499" s="104"/>
      <c r="J499" s="102"/>
      <c r="K499" s="105"/>
      <c r="L499" s="83"/>
      <c r="M499" s="102"/>
      <c r="N499" s="105"/>
      <c r="O499" s="83"/>
    </row>
    <row r="500" spans="1:15" x14ac:dyDescent="0.35">
      <c r="A500" s="79"/>
      <c r="B500" s="100"/>
      <c r="C500" s="81" t="str">
        <f>IFERROR(IF(B500="No CAS","",INDEX('DEQ Pollutant List'!$C$7:$C$611,MATCH('3. Pollutant Emissions - EF'!B500,'DEQ Pollutant List'!$B$7:$B$611,0))),"")</f>
        <v/>
      </c>
      <c r="D500" s="115" t="str">
        <f>IFERROR(IF(OR($B500="",$B500="No CAS"),INDEX('DEQ Pollutant List'!$A$7:$A$611,MATCH($C500,'DEQ Pollutant List'!$C$7:$C$611,0)),INDEX('DEQ Pollutant List'!$A$7:$A$611,MATCH($B500,'DEQ Pollutant List'!$B$7:$B$611,0))),"")</f>
        <v/>
      </c>
      <c r="E500" s="101"/>
      <c r="F500" s="102"/>
      <c r="G500" s="103"/>
      <c r="H500" s="83"/>
      <c r="I500" s="104"/>
      <c r="J500" s="102"/>
      <c r="K500" s="105"/>
      <c r="L500" s="83"/>
      <c r="M500" s="102"/>
      <c r="N500" s="105"/>
      <c r="O500" s="83"/>
    </row>
    <row r="501" spans="1:15" x14ac:dyDescent="0.35">
      <c r="A501" s="79"/>
      <c r="B501" s="100"/>
      <c r="C501" s="81" t="str">
        <f>IFERROR(IF(B501="No CAS","",INDEX('DEQ Pollutant List'!$C$7:$C$611,MATCH('3. Pollutant Emissions - EF'!B501,'DEQ Pollutant List'!$B$7:$B$611,0))),"")</f>
        <v/>
      </c>
      <c r="D501" s="115" t="str">
        <f>IFERROR(IF(OR($B501="",$B501="No CAS"),INDEX('DEQ Pollutant List'!$A$7:$A$611,MATCH($C501,'DEQ Pollutant List'!$C$7:$C$611,0)),INDEX('DEQ Pollutant List'!$A$7:$A$611,MATCH($B501,'DEQ Pollutant List'!$B$7:$B$611,0))),"")</f>
        <v/>
      </c>
      <c r="E501" s="101"/>
      <c r="F501" s="102"/>
      <c r="G501" s="103"/>
      <c r="H501" s="83"/>
      <c r="I501" s="104"/>
      <c r="J501" s="102"/>
      <c r="K501" s="105"/>
      <c r="L501" s="83"/>
      <c r="M501" s="102"/>
      <c r="N501" s="105"/>
      <c r="O501" s="83"/>
    </row>
    <row r="502" spans="1:15" x14ac:dyDescent="0.35">
      <c r="A502" s="79"/>
      <c r="B502" s="100"/>
      <c r="C502" s="81" t="str">
        <f>IFERROR(IF(B502="No CAS","",INDEX('DEQ Pollutant List'!$C$7:$C$611,MATCH('3. Pollutant Emissions - EF'!B502,'DEQ Pollutant List'!$B$7:$B$611,0))),"")</f>
        <v/>
      </c>
      <c r="D502" s="115" t="str">
        <f>IFERROR(IF(OR($B502="",$B502="No CAS"),INDEX('DEQ Pollutant List'!$A$7:$A$611,MATCH($C502,'DEQ Pollutant List'!$C$7:$C$611,0)),INDEX('DEQ Pollutant List'!$A$7:$A$611,MATCH($B502,'DEQ Pollutant List'!$B$7:$B$611,0))),"")</f>
        <v/>
      </c>
      <c r="E502" s="101"/>
      <c r="F502" s="102"/>
      <c r="G502" s="103"/>
      <c r="H502" s="83"/>
      <c r="I502" s="104"/>
      <c r="J502" s="102"/>
      <c r="K502" s="105"/>
      <c r="L502" s="83"/>
      <c r="M502" s="102"/>
      <c r="N502" s="105"/>
      <c r="O502" s="83"/>
    </row>
    <row r="503" spans="1:15" x14ac:dyDescent="0.35">
      <c r="A503" s="79"/>
      <c r="B503" s="100"/>
      <c r="C503" s="81" t="str">
        <f>IFERROR(IF(B503="No CAS","",INDEX('DEQ Pollutant List'!$C$7:$C$611,MATCH('3. Pollutant Emissions - EF'!B503,'DEQ Pollutant List'!$B$7:$B$611,0))),"")</f>
        <v/>
      </c>
      <c r="D503" s="115" t="str">
        <f>IFERROR(IF(OR($B503="",$B503="No CAS"),INDEX('DEQ Pollutant List'!$A$7:$A$611,MATCH($C503,'DEQ Pollutant List'!$C$7:$C$611,0)),INDEX('DEQ Pollutant List'!$A$7:$A$611,MATCH($B503,'DEQ Pollutant List'!$B$7:$B$611,0))),"")</f>
        <v/>
      </c>
      <c r="E503" s="101"/>
      <c r="F503" s="102"/>
      <c r="G503" s="103"/>
      <c r="H503" s="83"/>
      <c r="I503" s="104"/>
      <c r="J503" s="102"/>
      <c r="K503" s="105"/>
      <c r="L503" s="83"/>
      <c r="M503" s="102"/>
      <c r="N503" s="105"/>
      <c r="O503" s="83"/>
    </row>
    <row r="504" spans="1:15" x14ac:dyDescent="0.35">
      <c r="A504" s="79"/>
      <c r="B504" s="100"/>
      <c r="C504" s="81" t="str">
        <f>IFERROR(IF(B504="No CAS","",INDEX('DEQ Pollutant List'!$C$7:$C$611,MATCH('3. Pollutant Emissions - EF'!B504,'DEQ Pollutant List'!$B$7:$B$611,0))),"")</f>
        <v/>
      </c>
      <c r="D504" s="115" t="str">
        <f>IFERROR(IF(OR($B504="",$B504="No CAS"),INDEX('DEQ Pollutant List'!$A$7:$A$611,MATCH($C504,'DEQ Pollutant List'!$C$7:$C$611,0)),INDEX('DEQ Pollutant List'!$A$7:$A$611,MATCH($B504,'DEQ Pollutant List'!$B$7:$B$611,0))),"")</f>
        <v/>
      </c>
      <c r="E504" s="101"/>
      <c r="F504" s="102"/>
      <c r="G504" s="103"/>
      <c r="H504" s="83"/>
      <c r="I504" s="104"/>
      <c r="J504" s="102"/>
      <c r="K504" s="105"/>
      <c r="L504" s="83"/>
      <c r="M504" s="102"/>
      <c r="N504" s="105"/>
      <c r="O504" s="83"/>
    </row>
    <row r="505" spans="1:15" x14ac:dyDescent="0.35">
      <c r="A505" s="79"/>
      <c r="B505" s="100"/>
      <c r="C505" s="81" t="str">
        <f>IFERROR(IF(B505="No CAS","",INDEX('DEQ Pollutant List'!$C$7:$C$611,MATCH('3. Pollutant Emissions - EF'!B505,'DEQ Pollutant List'!$B$7:$B$611,0))),"")</f>
        <v/>
      </c>
      <c r="D505" s="115" t="str">
        <f>IFERROR(IF(OR($B505="",$B505="No CAS"),INDEX('DEQ Pollutant List'!$A$7:$A$611,MATCH($C505,'DEQ Pollutant List'!$C$7:$C$611,0)),INDEX('DEQ Pollutant List'!$A$7:$A$611,MATCH($B505,'DEQ Pollutant List'!$B$7:$B$611,0))),"")</f>
        <v/>
      </c>
      <c r="E505" s="101"/>
      <c r="F505" s="102"/>
      <c r="G505" s="103"/>
      <c r="H505" s="83"/>
      <c r="I505" s="104"/>
      <c r="J505" s="102"/>
      <c r="K505" s="105"/>
      <c r="L505" s="83"/>
      <c r="M505" s="102"/>
      <c r="N505" s="105"/>
      <c r="O505" s="83"/>
    </row>
    <row r="506" spans="1:15" x14ac:dyDescent="0.35">
      <c r="A506" s="79"/>
      <c r="B506" s="100"/>
      <c r="C506" s="81" t="str">
        <f>IFERROR(IF(B506="No CAS","",INDEX('DEQ Pollutant List'!$C$7:$C$611,MATCH('3. Pollutant Emissions - EF'!B506,'DEQ Pollutant List'!$B$7:$B$611,0))),"")</f>
        <v/>
      </c>
      <c r="D506" s="115" t="str">
        <f>IFERROR(IF(OR($B506="",$B506="No CAS"),INDEX('DEQ Pollutant List'!$A$7:$A$611,MATCH($C506,'DEQ Pollutant List'!$C$7:$C$611,0)),INDEX('DEQ Pollutant List'!$A$7:$A$611,MATCH($B506,'DEQ Pollutant List'!$B$7:$B$611,0))),"")</f>
        <v/>
      </c>
      <c r="E506" s="101"/>
      <c r="F506" s="102"/>
      <c r="G506" s="103"/>
      <c r="H506" s="83"/>
      <c r="I506" s="104"/>
      <c r="J506" s="102"/>
      <c r="K506" s="105"/>
      <c r="L506" s="83"/>
      <c r="M506" s="102"/>
      <c r="N506" s="105"/>
      <c r="O506" s="83"/>
    </row>
    <row r="507" spans="1:15" x14ac:dyDescent="0.35">
      <c r="A507" s="79"/>
      <c r="B507" s="100"/>
      <c r="C507" s="81" t="str">
        <f>IFERROR(IF(B507="No CAS","",INDEX('DEQ Pollutant List'!$C$7:$C$611,MATCH('3. Pollutant Emissions - EF'!B507,'DEQ Pollutant List'!$B$7:$B$611,0))),"")</f>
        <v/>
      </c>
      <c r="D507" s="115" t="str">
        <f>IFERROR(IF(OR($B507="",$B507="No CAS"),INDEX('DEQ Pollutant List'!$A$7:$A$611,MATCH($C507,'DEQ Pollutant List'!$C$7:$C$611,0)),INDEX('DEQ Pollutant List'!$A$7:$A$611,MATCH($B507,'DEQ Pollutant List'!$B$7:$B$611,0))),"")</f>
        <v/>
      </c>
      <c r="E507" s="101"/>
      <c r="F507" s="102"/>
      <c r="G507" s="103"/>
      <c r="H507" s="83"/>
      <c r="I507" s="104"/>
      <c r="J507" s="102"/>
      <c r="K507" s="105"/>
      <c r="L507" s="83"/>
      <c r="M507" s="102"/>
      <c r="N507" s="105"/>
      <c r="O507" s="83"/>
    </row>
    <row r="508" spans="1:15" x14ac:dyDescent="0.35">
      <c r="A508" s="79"/>
      <c r="B508" s="100"/>
      <c r="C508" s="81" t="str">
        <f>IFERROR(IF(B508="No CAS","",INDEX('DEQ Pollutant List'!$C$7:$C$611,MATCH('3. Pollutant Emissions - EF'!B508,'DEQ Pollutant List'!$B$7:$B$611,0))),"")</f>
        <v/>
      </c>
      <c r="D508" s="115" t="str">
        <f>IFERROR(IF(OR($B508="",$B508="No CAS"),INDEX('DEQ Pollutant List'!$A$7:$A$611,MATCH($C508,'DEQ Pollutant List'!$C$7:$C$611,0)),INDEX('DEQ Pollutant List'!$A$7:$A$611,MATCH($B508,'DEQ Pollutant List'!$B$7:$B$611,0))),"")</f>
        <v/>
      </c>
      <c r="E508" s="101"/>
      <c r="F508" s="102"/>
      <c r="G508" s="103"/>
      <c r="H508" s="83"/>
      <c r="I508" s="104"/>
      <c r="J508" s="102"/>
      <c r="K508" s="105"/>
      <c r="L508" s="83"/>
      <c r="M508" s="102"/>
      <c r="N508" s="105"/>
      <c r="O508" s="83"/>
    </row>
    <row r="509" spans="1:15" x14ac:dyDescent="0.35">
      <c r="A509" s="79"/>
      <c r="B509" s="100"/>
      <c r="C509" s="81" t="str">
        <f>IFERROR(IF(B509="No CAS","",INDEX('DEQ Pollutant List'!$C$7:$C$611,MATCH('3. Pollutant Emissions - EF'!B509,'DEQ Pollutant List'!$B$7:$B$611,0))),"")</f>
        <v/>
      </c>
      <c r="D509" s="115" t="str">
        <f>IFERROR(IF(OR($B509="",$B509="No CAS"),INDEX('DEQ Pollutant List'!$A$7:$A$611,MATCH($C509,'DEQ Pollutant List'!$C$7:$C$611,0)),INDEX('DEQ Pollutant List'!$A$7:$A$611,MATCH($B509,'DEQ Pollutant List'!$B$7:$B$611,0))),"")</f>
        <v/>
      </c>
      <c r="E509" s="101"/>
      <c r="F509" s="102"/>
      <c r="G509" s="103"/>
      <c r="H509" s="83"/>
      <c r="I509" s="104"/>
      <c r="J509" s="102"/>
      <c r="K509" s="105"/>
      <c r="L509" s="83"/>
      <c r="M509" s="102"/>
      <c r="N509" s="105"/>
      <c r="O509" s="83"/>
    </row>
    <row r="510" spans="1:15" x14ac:dyDescent="0.35">
      <c r="A510" s="79"/>
      <c r="B510" s="100"/>
      <c r="C510" s="81" t="str">
        <f>IFERROR(IF(B510="No CAS","",INDEX('DEQ Pollutant List'!$C$7:$C$611,MATCH('3. Pollutant Emissions - EF'!B510,'DEQ Pollutant List'!$B$7:$B$611,0))),"")</f>
        <v/>
      </c>
      <c r="D510" s="115" t="str">
        <f>IFERROR(IF(OR($B510="",$B510="No CAS"),INDEX('DEQ Pollutant List'!$A$7:$A$611,MATCH($C510,'DEQ Pollutant List'!$C$7:$C$611,0)),INDEX('DEQ Pollutant List'!$A$7:$A$611,MATCH($B510,'DEQ Pollutant List'!$B$7:$B$611,0))),"")</f>
        <v/>
      </c>
      <c r="E510" s="101"/>
      <c r="F510" s="102"/>
      <c r="G510" s="103"/>
      <c r="H510" s="83"/>
      <c r="I510" s="104"/>
      <c r="J510" s="102"/>
      <c r="K510" s="105"/>
      <c r="L510" s="83"/>
      <c r="M510" s="102"/>
      <c r="N510" s="105"/>
      <c r="O510" s="83"/>
    </row>
    <row r="511" spans="1:15" x14ac:dyDescent="0.35">
      <c r="A511" s="79"/>
      <c r="B511" s="100"/>
      <c r="C511" s="81" t="str">
        <f>IFERROR(IF(B511="No CAS","",INDEX('DEQ Pollutant List'!$C$7:$C$611,MATCH('3. Pollutant Emissions - EF'!B511,'DEQ Pollutant List'!$B$7:$B$611,0))),"")</f>
        <v/>
      </c>
      <c r="D511" s="115" t="str">
        <f>IFERROR(IF(OR($B511="",$B511="No CAS"),INDEX('DEQ Pollutant List'!$A$7:$A$611,MATCH($C511,'DEQ Pollutant List'!$C$7:$C$611,0)),INDEX('DEQ Pollutant List'!$A$7:$A$611,MATCH($B511,'DEQ Pollutant List'!$B$7:$B$611,0))),"")</f>
        <v/>
      </c>
      <c r="E511" s="101"/>
      <c r="F511" s="102"/>
      <c r="G511" s="103"/>
      <c r="H511" s="83"/>
      <c r="I511" s="104"/>
      <c r="J511" s="102"/>
      <c r="K511" s="105"/>
      <c r="L511" s="83"/>
      <c r="M511" s="102"/>
      <c r="N511" s="105"/>
      <c r="O511" s="83"/>
    </row>
    <row r="512" spans="1:15" x14ac:dyDescent="0.35">
      <c r="A512" s="79"/>
      <c r="B512" s="100"/>
      <c r="C512" s="81" t="str">
        <f>IFERROR(IF(B512="No CAS","",INDEX('DEQ Pollutant List'!$C$7:$C$611,MATCH('3. Pollutant Emissions - EF'!B512,'DEQ Pollutant List'!$B$7:$B$611,0))),"")</f>
        <v/>
      </c>
      <c r="D512" s="115" t="str">
        <f>IFERROR(IF(OR($B512="",$B512="No CAS"),INDEX('DEQ Pollutant List'!$A$7:$A$611,MATCH($C512,'DEQ Pollutant List'!$C$7:$C$611,0)),INDEX('DEQ Pollutant List'!$A$7:$A$611,MATCH($B512,'DEQ Pollutant List'!$B$7:$B$611,0))),"")</f>
        <v/>
      </c>
      <c r="E512" s="101"/>
      <c r="F512" s="102"/>
      <c r="G512" s="103"/>
      <c r="H512" s="83"/>
      <c r="I512" s="104"/>
      <c r="J512" s="102"/>
      <c r="K512" s="105"/>
      <c r="L512" s="83"/>
      <c r="M512" s="102"/>
      <c r="N512" s="105"/>
      <c r="O512" s="83"/>
    </row>
    <row r="513" spans="1:15" x14ac:dyDescent="0.35">
      <c r="A513" s="79"/>
      <c r="B513" s="100"/>
      <c r="C513" s="81" t="str">
        <f>IFERROR(IF(B513="No CAS","",INDEX('DEQ Pollutant List'!$C$7:$C$611,MATCH('3. Pollutant Emissions - EF'!B513,'DEQ Pollutant List'!$B$7:$B$611,0))),"")</f>
        <v/>
      </c>
      <c r="D513" s="115" t="str">
        <f>IFERROR(IF(OR($B513="",$B513="No CAS"),INDEX('DEQ Pollutant List'!$A$7:$A$611,MATCH($C513,'DEQ Pollutant List'!$C$7:$C$611,0)),INDEX('DEQ Pollutant List'!$A$7:$A$611,MATCH($B513,'DEQ Pollutant List'!$B$7:$B$611,0))),"")</f>
        <v/>
      </c>
      <c r="E513" s="101"/>
      <c r="F513" s="102"/>
      <c r="G513" s="103"/>
      <c r="H513" s="83"/>
      <c r="I513" s="104"/>
      <c r="J513" s="102"/>
      <c r="K513" s="105"/>
      <c r="L513" s="83"/>
      <c r="M513" s="102"/>
      <c r="N513" s="105"/>
      <c r="O513" s="83"/>
    </row>
    <row r="514" spans="1:15" x14ac:dyDescent="0.35">
      <c r="A514" s="79"/>
      <c r="B514" s="100"/>
      <c r="C514" s="81" t="str">
        <f>IFERROR(IF(B514="No CAS","",INDEX('DEQ Pollutant List'!$C$7:$C$611,MATCH('3. Pollutant Emissions - EF'!B514,'DEQ Pollutant List'!$B$7:$B$611,0))),"")</f>
        <v/>
      </c>
      <c r="D514" s="115" t="str">
        <f>IFERROR(IF(OR($B514="",$B514="No CAS"),INDEX('DEQ Pollutant List'!$A$7:$A$611,MATCH($C514,'DEQ Pollutant List'!$C$7:$C$611,0)),INDEX('DEQ Pollutant List'!$A$7:$A$611,MATCH($B514,'DEQ Pollutant List'!$B$7:$B$611,0))),"")</f>
        <v/>
      </c>
      <c r="E514" s="101"/>
      <c r="F514" s="102"/>
      <c r="G514" s="103"/>
      <c r="H514" s="83"/>
      <c r="I514" s="104"/>
      <c r="J514" s="102"/>
      <c r="K514" s="105"/>
      <c r="L514" s="83"/>
      <c r="M514" s="102"/>
      <c r="N514" s="105"/>
      <c r="O514" s="83"/>
    </row>
    <row r="515" spans="1:15" x14ac:dyDescent="0.35">
      <c r="A515" s="79"/>
      <c r="B515" s="100"/>
      <c r="C515" s="81" t="str">
        <f>IFERROR(IF(B515="No CAS","",INDEX('DEQ Pollutant List'!$C$7:$C$611,MATCH('3. Pollutant Emissions - EF'!B515,'DEQ Pollutant List'!$B$7:$B$611,0))),"")</f>
        <v/>
      </c>
      <c r="D515" s="115" t="str">
        <f>IFERROR(IF(OR($B515="",$B515="No CAS"),INDEX('DEQ Pollutant List'!$A$7:$A$611,MATCH($C515,'DEQ Pollutant List'!$C$7:$C$611,0)),INDEX('DEQ Pollutant List'!$A$7:$A$611,MATCH($B515,'DEQ Pollutant List'!$B$7:$B$611,0))),"")</f>
        <v/>
      </c>
      <c r="E515" s="101"/>
      <c r="F515" s="102"/>
      <c r="G515" s="103"/>
      <c r="H515" s="83"/>
      <c r="I515" s="104"/>
      <c r="J515" s="102"/>
      <c r="K515" s="105"/>
      <c r="L515" s="83"/>
      <c r="M515" s="102"/>
      <c r="N515" s="105"/>
      <c r="O515" s="83"/>
    </row>
    <row r="516" spans="1:15" x14ac:dyDescent="0.35">
      <c r="A516" s="79"/>
      <c r="B516" s="100"/>
      <c r="C516" s="81" t="str">
        <f>IFERROR(IF(B516="No CAS","",INDEX('DEQ Pollutant List'!$C$7:$C$611,MATCH('3. Pollutant Emissions - EF'!B516,'DEQ Pollutant List'!$B$7:$B$611,0))),"")</f>
        <v/>
      </c>
      <c r="D516" s="115" t="str">
        <f>IFERROR(IF(OR($B516="",$B516="No CAS"),INDEX('DEQ Pollutant List'!$A$7:$A$611,MATCH($C516,'DEQ Pollutant List'!$C$7:$C$611,0)),INDEX('DEQ Pollutant List'!$A$7:$A$611,MATCH($B516,'DEQ Pollutant List'!$B$7:$B$611,0))),"")</f>
        <v/>
      </c>
      <c r="E516" s="101"/>
      <c r="F516" s="102"/>
      <c r="G516" s="103"/>
      <c r="H516" s="83"/>
      <c r="I516" s="104"/>
      <c r="J516" s="102"/>
      <c r="K516" s="105"/>
      <c r="L516" s="83"/>
      <c r="M516" s="102"/>
      <c r="N516" s="105"/>
      <c r="O516" s="83"/>
    </row>
    <row r="517" spans="1:15" x14ac:dyDescent="0.35">
      <c r="A517" s="79"/>
      <c r="B517" s="100"/>
      <c r="C517" s="81" t="str">
        <f>IFERROR(IF(B517="No CAS","",INDEX('DEQ Pollutant List'!$C$7:$C$611,MATCH('3. Pollutant Emissions - EF'!B517,'DEQ Pollutant List'!$B$7:$B$611,0))),"")</f>
        <v/>
      </c>
      <c r="D517" s="115" t="str">
        <f>IFERROR(IF(OR($B517="",$B517="No CAS"),INDEX('DEQ Pollutant List'!$A$7:$A$611,MATCH($C517,'DEQ Pollutant List'!$C$7:$C$611,0)),INDEX('DEQ Pollutant List'!$A$7:$A$611,MATCH($B517,'DEQ Pollutant List'!$B$7:$B$611,0))),"")</f>
        <v/>
      </c>
      <c r="E517" s="101"/>
      <c r="F517" s="102"/>
      <c r="G517" s="103"/>
      <c r="H517" s="83"/>
      <c r="I517" s="104"/>
      <c r="J517" s="102"/>
      <c r="K517" s="105"/>
      <c r="L517" s="83"/>
      <c r="M517" s="102"/>
      <c r="N517" s="105"/>
      <c r="O517" s="83"/>
    </row>
    <row r="518" spans="1:15" x14ac:dyDescent="0.35">
      <c r="A518" s="79"/>
      <c r="B518" s="100"/>
      <c r="C518" s="81" t="str">
        <f>IFERROR(IF(B518="No CAS","",INDEX('DEQ Pollutant List'!$C$7:$C$611,MATCH('3. Pollutant Emissions - EF'!B518,'DEQ Pollutant List'!$B$7:$B$611,0))),"")</f>
        <v/>
      </c>
      <c r="D518" s="115" t="str">
        <f>IFERROR(IF(OR($B518="",$B518="No CAS"),INDEX('DEQ Pollutant List'!$A$7:$A$611,MATCH($C518,'DEQ Pollutant List'!$C$7:$C$611,0)),INDEX('DEQ Pollutant List'!$A$7:$A$611,MATCH($B518,'DEQ Pollutant List'!$B$7:$B$611,0))),"")</f>
        <v/>
      </c>
      <c r="E518" s="101"/>
      <c r="F518" s="102"/>
      <c r="G518" s="103"/>
      <c r="H518" s="83"/>
      <c r="I518" s="104"/>
      <c r="J518" s="102"/>
      <c r="K518" s="105"/>
      <c r="L518" s="83"/>
      <c r="M518" s="102"/>
      <c r="N518" s="105"/>
      <c r="O518" s="83"/>
    </row>
    <row r="519" spans="1:15" x14ac:dyDescent="0.35">
      <c r="A519" s="79"/>
      <c r="B519" s="100"/>
      <c r="C519" s="81" t="str">
        <f>IFERROR(IF(B519="No CAS","",INDEX('DEQ Pollutant List'!$C$7:$C$611,MATCH('3. Pollutant Emissions - EF'!B519,'DEQ Pollutant List'!$B$7:$B$611,0))),"")</f>
        <v/>
      </c>
      <c r="D519" s="115" t="str">
        <f>IFERROR(IF(OR($B519="",$B519="No CAS"),INDEX('DEQ Pollutant List'!$A$7:$A$611,MATCH($C519,'DEQ Pollutant List'!$C$7:$C$611,0)),INDEX('DEQ Pollutant List'!$A$7:$A$611,MATCH($B519,'DEQ Pollutant List'!$B$7:$B$611,0))),"")</f>
        <v/>
      </c>
      <c r="E519" s="101"/>
      <c r="F519" s="102"/>
      <c r="G519" s="103"/>
      <c r="H519" s="83"/>
      <c r="I519" s="104"/>
      <c r="J519" s="102"/>
      <c r="K519" s="105"/>
      <c r="L519" s="83"/>
      <c r="M519" s="102"/>
      <c r="N519" s="105"/>
      <c r="O519" s="83"/>
    </row>
    <row r="520" spans="1:15" x14ac:dyDescent="0.35">
      <c r="A520" s="79"/>
      <c r="B520" s="100"/>
      <c r="C520" s="81" t="str">
        <f>IFERROR(IF(B520="No CAS","",INDEX('DEQ Pollutant List'!$C$7:$C$611,MATCH('3. Pollutant Emissions - EF'!B520,'DEQ Pollutant List'!$B$7:$B$611,0))),"")</f>
        <v/>
      </c>
      <c r="D520" s="115" t="str">
        <f>IFERROR(IF(OR($B520="",$B520="No CAS"),INDEX('DEQ Pollutant List'!$A$7:$A$611,MATCH($C520,'DEQ Pollutant List'!$C$7:$C$611,0)),INDEX('DEQ Pollutant List'!$A$7:$A$611,MATCH($B520,'DEQ Pollutant List'!$B$7:$B$611,0))),"")</f>
        <v/>
      </c>
      <c r="E520" s="101"/>
      <c r="F520" s="102"/>
      <c r="G520" s="103"/>
      <c r="H520" s="83"/>
      <c r="I520" s="104"/>
      <c r="J520" s="102"/>
      <c r="K520" s="105"/>
      <c r="L520" s="83"/>
      <c r="M520" s="102"/>
      <c r="N520" s="105"/>
      <c r="O520" s="83"/>
    </row>
    <row r="521" spans="1:15" x14ac:dyDescent="0.35">
      <c r="A521" s="79"/>
      <c r="B521" s="100"/>
      <c r="C521" s="81" t="str">
        <f>IFERROR(IF(B521="No CAS","",INDEX('DEQ Pollutant List'!$C$7:$C$611,MATCH('3. Pollutant Emissions - EF'!B521,'DEQ Pollutant List'!$B$7:$B$611,0))),"")</f>
        <v/>
      </c>
      <c r="D521" s="115" t="str">
        <f>IFERROR(IF(OR($B521="",$B521="No CAS"),INDEX('DEQ Pollutant List'!$A$7:$A$611,MATCH($C521,'DEQ Pollutant List'!$C$7:$C$611,0)),INDEX('DEQ Pollutant List'!$A$7:$A$611,MATCH($B521,'DEQ Pollutant List'!$B$7:$B$611,0))),"")</f>
        <v/>
      </c>
      <c r="E521" s="101"/>
      <c r="F521" s="102"/>
      <c r="G521" s="103"/>
      <c r="H521" s="83"/>
      <c r="I521" s="104"/>
      <c r="J521" s="102"/>
      <c r="K521" s="105"/>
      <c r="L521" s="83"/>
      <c r="M521" s="102"/>
      <c r="N521" s="105"/>
      <c r="O521" s="83"/>
    </row>
    <row r="522" spans="1:15" x14ac:dyDescent="0.35">
      <c r="A522" s="79"/>
      <c r="B522" s="100"/>
      <c r="C522" s="81" t="str">
        <f>IFERROR(IF(B522="No CAS","",INDEX('DEQ Pollutant List'!$C$7:$C$611,MATCH('3. Pollutant Emissions - EF'!B522,'DEQ Pollutant List'!$B$7:$B$611,0))),"")</f>
        <v/>
      </c>
      <c r="D522" s="115" t="str">
        <f>IFERROR(IF(OR($B522="",$B522="No CAS"),INDEX('DEQ Pollutant List'!$A$7:$A$611,MATCH($C522,'DEQ Pollutant List'!$C$7:$C$611,0)),INDEX('DEQ Pollutant List'!$A$7:$A$611,MATCH($B522,'DEQ Pollutant List'!$B$7:$B$611,0))),"")</f>
        <v/>
      </c>
      <c r="E522" s="101"/>
      <c r="F522" s="102"/>
      <c r="G522" s="103"/>
      <c r="H522" s="83"/>
      <c r="I522" s="104"/>
      <c r="J522" s="102"/>
      <c r="K522" s="105"/>
      <c r="L522" s="83"/>
      <c r="M522" s="102"/>
      <c r="N522" s="105"/>
      <c r="O522" s="83"/>
    </row>
    <row r="523" spans="1:15" x14ac:dyDescent="0.35">
      <c r="A523" s="79"/>
      <c r="B523" s="100"/>
      <c r="C523" s="81" t="str">
        <f>IFERROR(IF(B523="No CAS","",INDEX('DEQ Pollutant List'!$C$7:$C$611,MATCH('3. Pollutant Emissions - EF'!B523,'DEQ Pollutant List'!$B$7:$B$611,0))),"")</f>
        <v/>
      </c>
      <c r="D523" s="115" t="str">
        <f>IFERROR(IF(OR($B523="",$B523="No CAS"),INDEX('DEQ Pollutant List'!$A$7:$A$611,MATCH($C523,'DEQ Pollutant List'!$C$7:$C$611,0)),INDEX('DEQ Pollutant List'!$A$7:$A$611,MATCH($B523,'DEQ Pollutant List'!$B$7:$B$611,0))),"")</f>
        <v/>
      </c>
      <c r="E523" s="101"/>
      <c r="F523" s="102"/>
      <c r="G523" s="103"/>
      <c r="H523" s="83"/>
      <c r="I523" s="104"/>
      <c r="J523" s="102"/>
      <c r="K523" s="105"/>
      <c r="L523" s="83"/>
      <c r="M523" s="102"/>
      <c r="N523" s="105"/>
      <c r="O523" s="83"/>
    </row>
    <row r="524" spans="1:15" x14ac:dyDescent="0.35">
      <c r="A524" s="79"/>
      <c r="B524" s="100"/>
      <c r="C524" s="81" t="str">
        <f>IFERROR(IF(B524="No CAS","",INDEX('DEQ Pollutant List'!$C$7:$C$611,MATCH('3. Pollutant Emissions - EF'!B524,'DEQ Pollutant List'!$B$7:$B$611,0))),"")</f>
        <v/>
      </c>
      <c r="D524" s="115" t="str">
        <f>IFERROR(IF(OR($B524="",$B524="No CAS"),INDEX('DEQ Pollutant List'!$A$7:$A$611,MATCH($C524,'DEQ Pollutant List'!$C$7:$C$611,0)),INDEX('DEQ Pollutant List'!$A$7:$A$611,MATCH($B524,'DEQ Pollutant List'!$B$7:$B$611,0))),"")</f>
        <v/>
      </c>
      <c r="E524" s="101"/>
      <c r="F524" s="102"/>
      <c r="G524" s="103"/>
      <c r="H524" s="83"/>
      <c r="I524" s="104"/>
      <c r="J524" s="102"/>
      <c r="K524" s="105"/>
      <c r="L524" s="83"/>
      <c r="M524" s="102"/>
      <c r="N524" s="105"/>
      <c r="O524" s="83"/>
    </row>
    <row r="525" spans="1:15" x14ac:dyDescent="0.35">
      <c r="A525" s="79"/>
      <c r="B525" s="100"/>
      <c r="C525" s="81" t="str">
        <f>IFERROR(IF(B525="No CAS","",INDEX('DEQ Pollutant List'!$C$7:$C$611,MATCH('3. Pollutant Emissions - EF'!B525,'DEQ Pollutant List'!$B$7:$B$611,0))),"")</f>
        <v/>
      </c>
      <c r="D525" s="115" t="str">
        <f>IFERROR(IF(OR($B525="",$B525="No CAS"),INDEX('DEQ Pollutant List'!$A$7:$A$611,MATCH($C525,'DEQ Pollutant List'!$C$7:$C$611,0)),INDEX('DEQ Pollutant List'!$A$7:$A$611,MATCH($B525,'DEQ Pollutant List'!$B$7:$B$611,0))),"")</f>
        <v/>
      </c>
      <c r="E525" s="101"/>
      <c r="F525" s="102"/>
      <c r="G525" s="103"/>
      <c r="H525" s="83"/>
      <c r="I525" s="104"/>
      <c r="J525" s="102"/>
      <c r="K525" s="105"/>
      <c r="L525" s="83"/>
      <c r="M525" s="102"/>
      <c r="N525" s="105"/>
      <c r="O525" s="83"/>
    </row>
    <row r="526" spans="1:15" x14ac:dyDescent="0.35">
      <c r="A526" s="79"/>
      <c r="B526" s="100"/>
      <c r="C526" s="81" t="str">
        <f>IFERROR(IF(B526="No CAS","",INDEX('DEQ Pollutant List'!$C$7:$C$611,MATCH('3. Pollutant Emissions - EF'!B526,'DEQ Pollutant List'!$B$7:$B$611,0))),"")</f>
        <v/>
      </c>
      <c r="D526" s="115" t="str">
        <f>IFERROR(IF(OR($B526="",$B526="No CAS"),INDEX('DEQ Pollutant List'!$A$7:$A$611,MATCH($C526,'DEQ Pollutant List'!$C$7:$C$611,0)),INDEX('DEQ Pollutant List'!$A$7:$A$611,MATCH($B526,'DEQ Pollutant List'!$B$7:$B$611,0))),"")</f>
        <v/>
      </c>
      <c r="E526" s="101"/>
      <c r="F526" s="102"/>
      <c r="G526" s="103"/>
      <c r="H526" s="83"/>
      <c r="I526" s="104"/>
      <c r="J526" s="102"/>
      <c r="K526" s="105"/>
      <c r="L526" s="83"/>
      <c r="M526" s="102"/>
      <c r="N526" s="105"/>
      <c r="O526" s="83"/>
    </row>
    <row r="527" spans="1:15" x14ac:dyDescent="0.35">
      <c r="A527" s="79"/>
      <c r="B527" s="100"/>
      <c r="C527" s="81" t="str">
        <f>IFERROR(IF(B527="No CAS","",INDEX('DEQ Pollutant List'!$C$7:$C$611,MATCH('3. Pollutant Emissions - EF'!B527,'DEQ Pollutant List'!$B$7:$B$611,0))),"")</f>
        <v/>
      </c>
      <c r="D527" s="115" t="str">
        <f>IFERROR(IF(OR($B527="",$B527="No CAS"),INDEX('DEQ Pollutant List'!$A$7:$A$611,MATCH($C527,'DEQ Pollutant List'!$C$7:$C$611,0)),INDEX('DEQ Pollutant List'!$A$7:$A$611,MATCH($B527,'DEQ Pollutant List'!$B$7:$B$611,0))),"")</f>
        <v/>
      </c>
      <c r="E527" s="101"/>
      <c r="F527" s="102"/>
      <c r="G527" s="103"/>
      <c r="H527" s="83"/>
      <c r="I527" s="104"/>
      <c r="J527" s="102"/>
      <c r="K527" s="105"/>
      <c r="L527" s="83"/>
      <c r="M527" s="102"/>
      <c r="N527" s="105"/>
      <c r="O527" s="83"/>
    </row>
    <row r="528" spans="1:15" x14ac:dyDescent="0.35">
      <c r="A528" s="79"/>
      <c r="B528" s="100"/>
      <c r="C528" s="81" t="str">
        <f>IFERROR(IF(B528="No CAS","",INDEX('DEQ Pollutant List'!$C$7:$C$611,MATCH('3. Pollutant Emissions - EF'!B528,'DEQ Pollutant List'!$B$7:$B$611,0))),"")</f>
        <v/>
      </c>
      <c r="D528" s="115" t="str">
        <f>IFERROR(IF(OR($B528="",$B528="No CAS"),INDEX('DEQ Pollutant List'!$A$7:$A$611,MATCH($C528,'DEQ Pollutant List'!$C$7:$C$611,0)),INDEX('DEQ Pollutant List'!$A$7:$A$611,MATCH($B528,'DEQ Pollutant List'!$B$7:$B$611,0))),"")</f>
        <v/>
      </c>
      <c r="E528" s="101"/>
      <c r="F528" s="102"/>
      <c r="G528" s="103"/>
      <c r="H528" s="83"/>
      <c r="I528" s="104"/>
      <c r="J528" s="102"/>
      <c r="K528" s="105"/>
      <c r="L528" s="83"/>
      <c r="M528" s="102"/>
      <c r="N528" s="105"/>
      <c r="O528" s="83"/>
    </row>
    <row r="529" spans="1:15" x14ac:dyDescent="0.35">
      <c r="A529" s="79"/>
      <c r="B529" s="100"/>
      <c r="C529" s="81" t="str">
        <f>IFERROR(IF(B529="No CAS","",INDEX('DEQ Pollutant List'!$C$7:$C$611,MATCH('3. Pollutant Emissions - EF'!B529,'DEQ Pollutant List'!$B$7:$B$611,0))),"")</f>
        <v/>
      </c>
      <c r="D529" s="115" t="str">
        <f>IFERROR(IF(OR($B529="",$B529="No CAS"),INDEX('DEQ Pollutant List'!$A$7:$A$611,MATCH($C529,'DEQ Pollutant List'!$C$7:$C$611,0)),INDEX('DEQ Pollutant List'!$A$7:$A$611,MATCH($B529,'DEQ Pollutant List'!$B$7:$B$611,0))),"")</f>
        <v/>
      </c>
      <c r="E529" s="101"/>
      <c r="F529" s="102"/>
      <c r="G529" s="103"/>
      <c r="H529" s="83"/>
      <c r="I529" s="104"/>
      <c r="J529" s="102"/>
      <c r="K529" s="105"/>
      <c r="L529" s="83"/>
      <c r="M529" s="102"/>
      <c r="N529" s="105"/>
      <c r="O529" s="83"/>
    </row>
    <row r="530" spans="1:15" x14ac:dyDescent="0.35">
      <c r="A530" s="79"/>
      <c r="B530" s="100"/>
      <c r="C530" s="81" t="str">
        <f>IFERROR(IF(B530="No CAS","",INDEX('DEQ Pollutant List'!$C$7:$C$611,MATCH('3. Pollutant Emissions - EF'!B530,'DEQ Pollutant List'!$B$7:$B$611,0))),"")</f>
        <v/>
      </c>
      <c r="D530" s="115" t="str">
        <f>IFERROR(IF(OR($B530="",$B530="No CAS"),INDEX('DEQ Pollutant List'!$A$7:$A$611,MATCH($C530,'DEQ Pollutant List'!$C$7:$C$611,0)),INDEX('DEQ Pollutant List'!$A$7:$A$611,MATCH($B530,'DEQ Pollutant List'!$B$7:$B$611,0))),"")</f>
        <v/>
      </c>
      <c r="E530" s="101"/>
      <c r="F530" s="102"/>
      <c r="G530" s="103"/>
      <c r="H530" s="83"/>
      <c r="I530" s="104"/>
      <c r="J530" s="102"/>
      <c r="K530" s="105"/>
      <c r="L530" s="83"/>
      <c r="M530" s="102"/>
      <c r="N530" s="105"/>
      <c r="O530" s="83"/>
    </row>
    <row r="531" spans="1:15" x14ac:dyDescent="0.35">
      <c r="A531" s="79"/>
      <c r="B531" s="100"/>
      <c r="C531" s="81" t="str">
        <f>IFERROR(IF(B531="No CAS","",INDEX('DEQ Pollutant List'!$C$7:$C$611,MATCH('3. Pollutant Emissions - EF'!B531,'DEQ Pollutant List'!$B$7:$B$611,0))),"")</f>
        <v/>
      </c>
      <c r="D531" s="115" t="str">
        <f>IFERROR(IF(OR($B531="",$B531="No CAS"),INDEX('DEQ Pollutant List'!$A$7:$A$611,MATCH($C531,'DEQ Pollutant List'!$C$7:$C$611,0)),INDEX('DEQ Pollutant List'!$A$7:$A$611,MATCH($B531,'DEQ Pollutant List'!$B$7:$B$611,0))),"")</f>
        <v/>
      </c>
      <c r="E531" s="101"/>
      <c r="F531" s="102"/>
      <c r="G531" s="103"/>
      <c r="H531" s="83"/>
      <c r="I531" s="104"/>
      <c r="J531" s="102"/>
      <c r="K531" s="105"/>
      <c r="L531" s="83"/>
      <c r="M531" s="102"/>
      <c r="N531" s="105"/>
      <c r="O531" s="83"/>
    </row>
    <row r="532" spans="1:15" x14ac:dyDescent="0.35">
      <c r="A532" s="79"/>
      <c r="B532" s="100"/>
      <c r="C532" s="81" t="str">
        <f>IFERROR(IF(B532="No CAS","",INDEX('DEQ Pollutant List'!$C$7:$C$611,MATCH('3. Pollutant Emissions - EF'!B532,'DEQ Pollutant List'!$B$7:$B$611,0))),"")</f>
        <v/>
      </c>
      <c r="D532" s="115" t="str">
        <f>IFERROR(IF(OR($B532="",$B532="No CAS"),INDEX('DEQ Pollutant List'!$A$7:$A$611,MATCH($C532,'DEQ Pollutant List'!$C$7:$C$611,0)),INDEX('DEQ Pollutant List'!$A$7:$A$611,MATCH($B532,'DEQ Pollutant List'!$B$7:$B$611,0))),"")</f>
        <v/>
      </c>
      <c r="E532" s="101"/>
      <c r="F532" s="102"/>
      <c r="G532" s="103"/>
      <c r="H532" s="83"/>
      <c r="I532" s="104"/>
      <c r="J532" s="102"/>
      <c r="K532" s="105"/>
      <c r="L532" s="83"/>
      <c r="M532" s="102"/>
      <c r="N532" s="105"/>
      <c r="O532" s="83"/>
    </row>
    <row r="533" spans="1:15" x14ac:dyDescent="0.35">
      <c r="A533" s="79"/>
      <c r="B533" s="100"/>
      <c r="C533" s="81" t="str">
        <f>IFERROR(IF(B533="No CAS","",INDEX('DEQ Pollutant List'!$C$7:$C$611,MATCH('3. Pollutant Emissions - EF'!B533,'DEQ Pollutant List'!$B$7:$B$611,0))),"")</f>
        <v/>
      </c>
      <c r="D533" s="115" t="str">
        <f>IFERROR(IF(OR($B533="",$B533="No CAS"),INDEX('DEQ Pollutant List'!$A$7:$A$611,MATCH($C533,'DEQ Pollutant List'!$C$7:$C$611,0)),INDEX('DEQ Pollutant List'!$A$7:$A$611,MATCH($B533,'DEQ Pollutant List'!$B$7:$B$611,0))),"")</f>
        <v/>
      </c>
      <c r="E533" s="101"/>
      <c r="F533" s="102"/>
      <c r="G533" s="103"/>
      <c r="H533" s="83"/>
      <c r="I533" s="104"/>
      <c r="J533" s="102"/>
      <c r="K533" s="105"/>
      <c r="L533" s="83"/>
      <c r="M533" s="102"/>
      <c r="N533" s="105"/>
      <c r="O533" s="83"/>
    </row>
    <row r="534" spans="1:15" x14ac:dyDescent="0.35">
      <c r="A534" s="79"/>
      <c r="B534" s="100"/>
      <c r="C534" s="81" t="str">
        <f>IFERROR(IF(B534="No CAS","",INDEX('DEQ Pollutant List'!$C$7:$C$611,MATCH('3. Pollutant Emissions - EF'!B534,'DEQ Pollutant List'!$B$7:$B$611,0))),"")</f>
        <v/>
      </c>
      <c r="D534" s="115" t="str">
        <f>IFERROR(IF(OR($B534="",$B534="No CAS"),INDEX('DEQ Pollutant List'!$A$7:$A$611,MATCH($C534,'DEQ Pollutant List'!$C$7:$C$611,0)),INDEX('DEQ Pollutant List'!$A$7:$A$611,MATCH($B534,'DEQ Pollutant List'!$B$7:$B$611,0))),"")</f>
        <v/>
      </c>
      <c r="E534" s="101"/>
      <c r="F534" s="102"/>
      <c r="G534" s="103"/>
      <c r="H534" s="83"/>
      <c r="I534" s="104"/>
      <c r="J534" s="102"/>
      <c r="K534" s="105"/>
      <c r="L534" s="83"/>
      <c r="M534" s="102"/>
      <c r="N534" s="105"/>
      <c r="O534" s="83"/>
    </row>
    <row r="535" spans="1:15" x14ac:dyDescent="0.35">
      <c r="A535" s="79"/>
      <c r="B535" s="100"/>
      <c r="C535" s="81" t="str">
        <f>IFERROR(IF(B535="No CAS","",INDEX('DEQ Pollutant List'!$C$7:$C$611,MATCH('3. Pollutant Emissions - EF'!B535,'DEQ Pollutant List'!$B$7:$B$611,0))),"")</f>
        <v/>
      </c>
      <c r="D535" s="115" t="str">
        <f>IFERROR(IF(OR($B535="",$B535="No CAS"),INDEX('DEQ Pollutant List'!$A$7:$A$611,MATCH($C535,'DEQ Pollutant List'!$C$7:$C$611,0)),INDEX('DEQ Pollutant List'!$A$7:$A$611,MATCH($B535,'DEQ Pollutant List'!$B$7:$B$611,0))),"")</f>
        <v/>
      </c>
      <c r="E535" s="101"/>
      <c r="F535" s="102"/>
      <c r="G535" s="103"/>
      <c r="H535" s="83"/>
      <c r="I535" s="104"/>
      <c r="J535" s="102"/>
      <c r="K535" s="105"/>
      <c r="L535" s="83"/>
      <c r="M535" s="102"/>
      <c r="N535" s="105"/>
      <c r="O535" s="83"/>
    </row>
    <row r="536" spans="1:15" x14ac:dyDescent="0.35">
      <c r="A536" s="79"/>
      <c r="B536" s="100"/>
      <c r="C536" s="81" t="str">
        <f>IFERROR(IF(B536="No CAS","",INDEX('DEQ Pollutant List'!$C$7:$C$611,MATCH('3. Pollutant Emissions - EF'!B536,'DEQ Pollutant List'!$B$7:$B$611,0))),"")</f>
        <v/>
      </c>
      <c r="D536" s="115" t="str">
        <f>IFERROR(IF(OR($B536="",$B536="No CAS"),INDEX('DEQ Pollutant List'!$A$7:$A$611,MATCH($C536,'DEQ Pollutant List'!$C$7:$C$611,0)),INDEX('DEQ Pollutant List'!$A$7:$A$611,MATCH($B536,'DEQ Pollutant List'!$B$7:$B$611,0))),"")</f>
        <v/>
      </c>
      <c r="E536" s="101"/>
      <c r="F536" s="102"/>
      <c r="G536" s="103"/>
      <c r="H536" s="83"/>
      <c r="I536" s="104"/>
      <c r="J536" s="102"/>
      <c r="K536" s="105"/>
      <c r="L536" s="83"/>
      <c r="M536" s="102"/>
      <c r="N536" s="105"/>
      <c r="O536" s="83"/>
    </row>
    <row r="537" spans="1:15" x14ac:dyDescent="0.35">
      <c r="A537" s="79"/>
      <c r="B537" s="100"/>
      <c r="C537" s="81" t="str">
        <f>IFERROR(IF(B537="No CAS","",INDEX('DEQ Pollutant List'!$C$7:$C$611,MATCH('3. Pollutant Emissions - EF'!B537,'DEQ Pollutant List'!$B$7:$B$611,0))),"")</f>
        <v/>
      </c>
      <c r="D537" s="115" t="str">
        <f>IFERROR(IF(OR($B537="",$B537="No CAS"),INDEX('DEQ Pollutant List'!$A$7:$A$611,MATCH($C537,'DEQ Pollutant List'!$C$7:$C$611,0)),INDEX('DEQ Pollutant List'!$A$7:$A$611,MATCH($B537,'DEQ Pollutant List'!$B$7:$B$611,0))),"")</f>
        <v/>
      </c>
      <c r="E537" s="101"/>
      <c r="F537" s="102"/>
      <c r="G537" s="103"/>
      <c r="H537" s="83"/>
      <c r="I537" s="104"/>
      <c r="J537" s="102"/>
      <c r="K537" s="105"/>
      <c r="L537" s="83"/>
      <c r="M537" s="102"/>
      <c r="N537" s="105"/>
      <c r="O537" s="83"/>
    </row>
    <row r="538" spans="1:15" x14ac:dyDescent="0.35">
      <c r="A538" s="79"/>
      <c r="B538" s="100"/>
      <c r="C538" s="81" t="str">
        <f>IFERROR(IF(B538="No CAS","",INDEX('DEQ Pollutant List'!$C$7:$C$611,MATCH('3. Pollutant Emissions - EF'!B538,'DEQ Pollutant List'!$B$7:$B$611,0))),"")</f>
        <v/>
      </c>
      <c r="D538" s="115" t="str">
        <f>IFERROR(IF(OR($B538="",$B538="No CAS"),INDEX('DEQ Pollutant List'!$A$7:$A$611,MATCH($C538,'DEQ Pollutant List'!$C$7:$C$611,0)),INDEX('DEQ Pollutant List'!$A$7:$A$611,MATCH($B538,'DEQ Pollutant List'!$B$7:$B$611,0))),"")</f>
        <v/>
      </c>
      <c r="E538" s="101"/>
      <c r="F538" s="102"/>
      <c r="G538" s="103"/>
      <c r="H538" s="83"/>
      <c r="I538" s="104"/>
      <c r="J538" s="102"/>
      <c r="K538" s="105"/>
      <c r="L538" s="83"/>
      <c r="M538" s="102"/>
      <c r="N538" s="105"/>
      <c r="O538" s="83"/>
    </row>
    <row r="539" spans="1:15" x14ac:dyDescent="0.35">
      <c r="A539" s="79"/>
      <c r="B539" s="100"/>
      <c r="C539" s="81" t="str">
        <f>IFERROR(IF(B539="No CAS","",INDEX('DEQ Pollutant List'!$C$7:$C$611,MATCH('3. Pollutant Emissions - EF'!B539,'DEQ Pollutant List'!$B$7:$B$611,0))),"")</f>
        <v/>
      </c>
      <c r="D539" s="115" t="str">
        <f>IFERROR(IF(OR($B539="",$B539="No CAS"),INDEX('DEQ Pollutant List'!$A$7:$A$611,MATCH($C539,'DEQ Pollutant List'!$C$7:$C$611,0)),INDEX('DEQ Pollutant List'!$A$7:$A$611,MATCH($B539,'DEQ Pollutant List'!$B$7:$B$611,0))),"")</f>
        <v/>
      </c>
      <c r="E539" s="101"/>
      <c r="F539" s="102"/>
      <c r="G539" s="103"/>
      <c r="H539" s="83"/>
      <c r="I539" s="104"/>
      <c r="J539" s="102"/>
      <c r="K539" s="105"/>
      <c r="L539" s="83"/>
      <c r="M539" s="102"/>
      <c r="N539" s="105"/>
      <c r="O539" s="83"/>
    </row>
    <row r="540" spans="1:15" x14ac:dyDescent="0.35">
      <c r="A540" s="79"/>
      <c r="B540" s="100"/>
      <c r="C540" s="81" t="str">
        <f>IFERROR(IF(B540="No CAS","",INDEX('DEQ Pollutant List'!$C$7:$C$611,MATCH('3. Pollutant Emissions - EF'!B540,'DEQ Pollutant List'!$B$7:$B$611,0))),"")</f>
        <v/>
      </c>
      <c r="D540" s="115" t="str">
        <f>IFERROR(IF(OR($B540="",$B540="No CAS"),INDEX('DEQ Pollutant List'!$A$7:$A$611,MATCH($C540,'DEQ Pollutant List'!$C$7:$C$611,0)),INDEX('DEQ Pollutant List'!$A$7:$A$611,MATCH($B540,'DEQ Pollutant List'!$B$7:$B$611,0))),"")</f>
        <v/>
      </c>
      <c r="E540" s="101"/>
      <c r="F540" s="102"/>
      <c r="G540" s="103"/>
      <c r="H540" s="83"/>
      <c r="I540" s="104"/>
      <c r="J540" s="102"/>
      <c r="K540" s="105"/>
      <c r="L540" s="83"/>
      <c r="M540" s="102"/>
      <c r="N540" s="105"/>
      <c r="O540" s="83"/>
    </row>
    <row r="541" spans="1:15" x14ac:dyDescent="0.35">
      <c r="A541" s="79"/>
      <c r="B541" s="100"/>
      <c r="C541" s="81" t="str">
        <f>IFERROR(IF(B541="No CAS","",INDEX('DEQ Pollutant List'!$C$7:$C$611,MATCH('3. Pollutant Emissions - EF'!B541,'DEQ Pollutant List'!$B$7:$B$611,0))),"")</f>
        <v/>
      </c>
      <c r="D541" s="115" t="str">
        <f>IFERROR(IF(OR($B541="",$B541="No CAS"),INDEX('DEQ Pollutant List'!$A$7:$A$611,MATCH($C541,'DEQ Pollutant List'!$C$7:$C$611,0)),INDEX('DEQ Pollutant List'!$A$7:$A$611,MATCH($B541,'DEQ Pollutant List'!$B$7:$B$611,0))),"")</f>
        <v/>
      </c>
      <c r="E541" s="101"/>
      <c r="F541" s="102"/>
      <c r="G541" s="103"/>
      <c r="H541" s="83"/>
      <c r="I541" s="104"/>
      <c r="J541" s="102"/>
      <c r="K541" s="105"/>
      <c r="L541" s="83"/>
      <c r="M541" s="102"/>
      <c r="N541" s="105"/>
      <c r="O541" s="83"/>
    </row>
    <row r="542" spans="1:15" x14ac:dyDescent="0.35">
      <c r="A542" s="79"/>
      <c r="B542" s="100"/>
      <c r="C542" s="81" t="str">
        <f>IFERROR(IF(B542="No CAS","",INDEX('DEQ Pollutant List'!$C$7:$C$611,MATCH('3. Pollutant Emissions - EF'!B542,'DEQ Pollutant List'!$B$7:$B$611,0))),"")</f>
        <v/>
      </c>
      <c r="D542" s="115" t="str">
        <f>IFERROR(IF(OR($B542="",$B542="No CAS"),INDEX('DEQ Pollutant List'!$A$7:$A$611,MATCH($C542,'DEQ Pollutant List'!$C$7:$C$611,0)),INDEX('DEQ Pollutant List'!$A$7:$A$611,MATCH($B542,'DEQ Pollutant List'!$B$7:$B$611,0))),"")</f>
        <v/>
      </c>
      <c r="E542" s="101"/>
      <c r="F542" s="102"/>
      <c r="G542" s="103"/>
      <c r="H542" s="83"/>
      <c r="I542" s="104"/>
      <c r="J542" s="102"/>
      <c r="K542" s="105"/>
      <c r="L542" s="83"/>
      <c r="M542" s="102"/>
      <c r="N542" s="105"/>
      <c r="O542" s="83"/>
    </row>
    <row r="543" spans="1:15" x14ac:dyDescent="0.35">
      <c r="A543" s="79"/>
      <c r="B543" s="100"/>
      <c r="C543" s="81" t="str">
        <f>IFERROR(IF(B543="No CAS","",INDEX('DEQ Pollutant List'!$C$7:$C$611,MATCH('3. Pollutant Emissions - EF'!B543,'DEQ Pollutant List'!$B$7:$B$611,0))),"")</f>
        <v/>
      </c>
      <c r="D543" s="115" t="str">
        <f>IFERROR(IF(OR($B543="",$B543="No CAS"),INDEX('DEQ Pollutant List'!$A$7:$A$611,MATCH($C543,'DEQ Pollutant List'!$C$7:$C$611,0)),INDEX('DEQ Pollutant List'!$A$7:$A$611,MATCH($B543,'DEQ Pollutant List'!$B$7:$B$611,0))),"")</f>
        <v/>
      </c>
      <c r="E543" s="101"/>
      <c r="F543" s="102"/>
      <c r="G543" s="103"/>
      <c r="H543" s="83"/>
      <c r="I543" s="104"/>
      <c r="J543" s="102"/>
      <c r="K543" s="105"/>
      <c r="L543" s="83"/>
      <c r="M543" s="102"/>
      <c r="N543" s="105"/>
      <c r="O543" s="83"/>
    </row>
    <row r="544" spans="1:15" x14ac:dyDescent="0.35">
      <c r="A544" s="79"/>
      <c r="B544" s="100"/>
      <c r="C544" s="81" t="str">
        <f>IFERROR(IF(B544="No CAS","",INDEX('DEQ Pollutant List'!$C$7:$C$611,MATCH('3. Pollutant Emissions - EF'!B544,'DEQ Pollutant List'!$B$7:$B$611,0))),"")</f>
        <v/>
      </c>
      <c r="D544" s="115" t="str">
        <f>IFERROR(IF(OR($B544="",$B544="No CAS"),INDEX('DEQ Pollutant List'!$A$7:$A$611,MATCH($C544,'DEQ Pollutant List'!$C$7:$C$611,0)),INDEX('DEQ Pollutant List'!$A$7:$A$611,MATCH($B544,'DEQ Pollutant List'!$B$7:$B$611,0))),"")</f>
        <v/>
      </c>
      <c r="E544" s="101"/>
      <c r="F544" s="102"/>
      <c r="G544" s="103"/>
      <c r="H544" s="83"/>
      <c r="I544" s="104"/>
      <c r="J544" s="102"/>
      <c r="K544" s="105"/>
      <c r="L544" s="83"/>
      <c r="M544" s="102"/>
      <c r="N544" s="105"/>
      <c r="O544" s="83"/>
    </row>
    <row r="545" spans="1:15" x14ac:dyDescent="0.35">
      <c r="A545" s="79"/>
      <c r="B545" s="100"/>
      <c r="C545" s="81" t="str">
        <f>IFERROR(IF(B545="No CAS","",INDEX('DEQ Pollutant List'!$C$7:$C$611,MATCH('3. Pollutant Emissions - EF'!B545,'DEQ Pollutant List'!$B$7:$B$611,0))),"")</f>
        <v/>
      </c>
      <c r="D545" s="115" t="str">
        <f>IFERROR(IF(OR($B545="",$B545="No CAS"),INDEX('DEQ Pollutant List'!$A$7:$A$611,MATCH($C545,'DEQ Pollutant List'!$C$7:$C$611,0)),INDEX('DEQ Pollutant List'!$A$7:$A$611,MATCH($B545,'DEQ Pollutant List'!$B$7:$B$611,0))),"")</f>
        <v/>
      </c>
      <c r="E545" s="101"/>
      <c r="F545" s="102"/>
      <c r="G545" s="103"/>
      <c r="H545" s="83"/>
      <c r="I545" s="104"/>
      <c r="J545" s="102"/>
      <c r="K545" s="105"/>
      <c r="L545" s="83"/>
      <c r="M545" s="102"/>
      <c r="N545" s="105"/>
      <c r="O545" s="83"/>
    </row>
    <row r="546" spans="1:15" x14ac:dyDescent="0.35">
      <c r="A546" s="79"/>
      <c r="B546" s="100"/>
      <c r="C546" s="81" t="str">
        <f>IFERROR(IF(B546="No CAS","",INDEX('DEQ Pollutant List'!$C$7:$C$611,MATCH('3. Pollutant Emissions - EF'!B546,'DEQ Pollutant List'!$B$7:$B$611,0))),"")</f>
        <v/>
      </c>
      <c r="D546" s="115" t="str">
        <f>IFERROR(IF(OR($B546="",$B546="No CAS"),INDEX('DEQ Pollutant List'!$A$7:$A$611,MATCH($C546,'DEQ Pollutant List'!$C$7:$C$611,0)),INDEX('DEQ Pollutant List'!$A$7:$A$611,MATCH($B546,'DEQ Pollutant List'!$B$7:$B$611,0))),"")</f>
        <v/>
      </c>
      <c r="E546" s="101"/>
      <c r="F546" s="102"/>
      <c r="G546" s="103"/>
      <c r="H546" s="83"/>
      <c r="I546" s="104"/>
      <c r="J546" s="102"/>
      <c r="K546" s="105"/>
      <c r="L546" s="83"/>
      <c r="M546" s="102"/>
      <c r="N546" s="105"/>
      <c r="O546" s="83"/>
    </row>
    <row r="547" spans="1:15" x14ac:dyDescent="0.35">
      <c r="A547" s="79"/>
      <c r="B547" s="100"/>
      <c r="C547" s="81" t="str">
        <f>IFERROR(IF(B547="No CAS","",INDEX('DEQ Pollutant List'!$C$7:$C$611,MATCH('3. Pollutant Emissions - EF'!B547,'DEQ Pollutant List'!$B$7:$B$611,0))),"")</f>
        <v/>
      </c>
      <c r="D547" s="115" t="str">
        <f>IFERROR(IF(OR($B547="",$B547="No CAS"),INDEX('DEQ Pollutant List'!$A$7:$A$611,MATCH($C547,'DEQ Pollutant List'!$C$7:$C$611,0)),INDEX('DEQ Pollutant List'!$A$7:$A$611,MATCH($B547,'DEQ Pollutant List'!$B$7:$B$611,0))),"")</f>
        <v/>
      </c>
      <c r="E547" s="101"/>
      <c r="F547" s="102"/>
      <c r="G547" s="103"/>
      <c r="H547" s="83"/>
      <c r="I547" s="104"/>
      <c r="J547" s="102"/>
      <c r="K547" s="105"/>
      <c r="L547" s="83"/>
      <c r="M547" s="102"/>
      <c r="N547" s="105"/>
      <c r="O547" s="83"/>
    </row>
    <row r="548" spans="1:15" x14ac:dyDescent="0.35">
      <c r="A548" s="79"/>
      <c r="B548" s="100"/>
      <c r="C548" s="81" t="str">
        <f>IFERROR(IF(B548="No CAS","",INDEX('DEQ Pollutant List'!$C$7:$C$611,MATCH('3. Pollutant Emissions - EF'!B548,'DEQ Pollutant List'!$B$7:$B$611,0))),"")</f>
        <v/>
      </c>
      <c r="D548" s="115" t="str">
        <f>IFERROR(IF(OR($B548="",$B548="No CAS"),INDEX('DEQ Pollutant List'!$A$7:$A$611,MATCH($C548,'DEQ Pollutant List'!$C$7:$C$611,0)),INDEX('DEQ Pollutant List'!$A$7:$A$611,MATCH($B548,'DEQ Pollutant List'!$B$7:$B$611,0))),"")</f>
        <v/>
      </c>
      <c r="E548" s="101"/>
      <c r="F548" s="102"/>
      <c r="G548" s="103"/>
      <c r="H548" s="83"/>
      <c r="I548" s="104"/>
      <c r="J548" s="102"/>
      <c r="K548" s="105"/>
      <c r="L548" s="83"/>
      <c r="M548" s="102"/>
      <c r="N548" s="105"/>
      <c r="O548" s="83"/>
    </row>
    <row r="549" spans="1:15" x14ac:dyDescent="0.35">
      <c r="A549" s="79"/>
      <c r="B549" s="100"/>
      <c r="C549" s="81" t="str">
        <f>IFERROR(IF(B549="No CAS","",INDEX('DEQ Pollutant List'!$C$7:$C$611,MATCH('3. Pollutant Emissions - EF'!B549,'DEQ Pollutant List'!$B$7:$B$611,0))),"")</f>
        <v/>
      </c>
      <c r="D549" s="115" t="str">
        <f>IFERROR(IF(OR($B549="",$B549="No CAS"),INDEX('DEQ Pollutant List'!$A$7:$A$611,MATCH($C549,'DEQ Pollutant List'!$C$7:$C$611,0)),INDEX('DEQ Pollutant List'!$A$7:$A$611,MATCH($B549,'DEQ Pollutant List'!$B$7:$B$611,0))),"")</f>
        <v/>
      </c>
      <c r="E549" s="101"/>
      <c r="F549" s="102"/>
      <c r="G549" s="103"/>
      <c r="H549" s="83"/>
      <c r="I549" s="104"/>
      <c r="J549" s="102"/>
      <c r="K549" s="105"/>
      <c r="L549" s="83"/>
      <c r="M549" s="102"/>
      <c r="N549" s="105"/>
      <c r="O549" s="83"/>
    </row>
    <row r="550" spans="1:15" x14ac:dyDescent="0.35">
      <c r="A550" s="79"/>
      <c r="B550" s="100"/>
      <c r="C550" s="81" t="str">
        <f>IFERROR(IF(B550="No CAS","",INDEX('DEQ Pollutant List'!$C$7:$C$611,MATCH('3. Pollutant Emissions - EF'!B550,'DEQ Pollutant List'!$B$7:$B$611,0))),"")</f>
        <v/>
      </c>
      <c r="D550" s="115" t="str">
        <f>IFERROR(IF(OR($B550="",$B550="No CAS"),INDEX('DEQ Pollutant List'!$A$7:$A$611,MATCH($C550,'DEQ Pollutant List'!$C$7:$C$611,0)),INDEX('DEQ Pollutant List'!$A$7:$A$611,MATCH($B550,'DEQ Pollutant List'!$B$7:$B$611,0))),"")</f>
        <v/>
      </c>
      <c r="E550" s="101"/>
      <c r="F550" s="102"/>
      <c r="G550" s="103"/>
      <c r="H550" s="83"/>
      <c r="I550" s="104"/>
      <c r="J550" s="102"/>
      <c r="K550" s="105"/>
      <c r="L550" s="83"/>
      <c r="M550" s="102"/>
      <c r="N550" s="105"/>
      <c r="O550" s="83"/>
    </row>
    <row r="551" spans="1:15" x14ac:dyDescent="0.35">
      <c r="A551" s="79"/>
      <c r="B551" s="100"/>
      <c r="C551" s="81" t="str">
        <f>IFERROR(IF(B551="No CAS","",INDEX('DEQ Pollutant List'!$C$7:$C$611,MATCH('3. Pollutant Emissions - EF'!B551,'DEQ Pollutant List'!$B$7:$B$611,0))),"")</f>
        <v/>
      </c>
      <c r="D551" s="115" t="str">
        <f>IFERROR(IF(OR($B551="",$B551="No CAS"),INDEX('DEQ Pollutant List'!$A$7:$A$611,MATCH($C551,'DEQ Pollutant List'!$C$7:$C$611,0)),INDEX('DEQ Pollutant List'!$A$7:$A$611,MATCH($B551,'DEQ Pollutant List'!$B$7:$B$611,0))),"")</f>
        <v/>
      </c>
      <c r="E551" s="101"/>
      <c r="F551" s="102"/>
      <c r="G551" s="103"/>
      <c r="H551" s="83"/>
      <c r="I551" s="104"/>
      <c r="J551" s="102"/>
      <c r="K551" s="105"/>
      <c r="L551" s="83"/>
      <c r="M551" s="102"/>
      <c r="N551" s="105"/>
      <c r="O551" s="83"/>
    </row>
    <row r="552" spans="1:15" x14ac:dyDescent="0.35">
      <c r="A552" s="79"/>
      <c r="B552" s="100"/>
      <c r="C552" s="81" t="str">
        <f>IFERROR(IF(B552="No CAS","",INDEX('DEQ Pollutant List'!$C$7:$C$611,MATCH('3. Pollutant Emissions - EF'!B552,'DEQ Pollutant List'!$B$7:$B$611,0))),"")</f>
        <v/>
      </c>
      <c r="D552" s="115" t="str">
        <f>IFERROR(IF(OR($B552="",$B552="No CAS"),INDEX('DEQ Pollutant List'!$A$7:$A$611,MATCH($C552,'DEQ Pollutant List'!$C$7:$C$611,0)),INDEX('DEQ Pollutant List'!$A$7:$A$611,MATCH($B552,'DEQ Pollutant List'!$B$7:$B$611,0))),"")</f>
        <v/>
      </c>
      <c r="E552" s="101"/>
      <c r="F552" s="102"/>
      <c r="G552" s="103"/>
      <c r="H552" s="83"/>
      <c r="I552" s="104"/>
      <c r="J552" s="102"/>
      <c r="K552" s="105"/>
      <c r="L552" s="83"/>
      <c r="M552" s="102"/>
      <c r="N552" s="105"/>
      <c r="O552" s="83"/>
    </row>
    <row r="553" spans="1:15" x14ac:dyDescent="0.35">
      <c r="A553" s="79"/>
      <c r="B553" s="100"/>
      <c r="C553" s="81" t="str">
        <f>IFERROR(IF(B553="No CAS","",INDEX('DEQ Pollutant List'!$C$7:$C$611,MATCH('3. Pollutant Emissions - EF'!B553,'DEQ Pollutant List'!$B$7:$B$611,0))),"")</f>
        <v/>
      </c>
      <c r="D553" s="115" t="str">
        <f>IFERROR(IF(OR($B553="",$B553="No CAS"),INDEX('DEQ Pollutant List'!$A$7:$A$611,MATCH($C553,'DEQ Pollutant List'!$C$7:$C$611,0)),INDEX('DEQ Pollutant List'!$A$7:$A$611,MATCH($B553,'DEQ Pollutant List'!$B$7:$B$611,0))),"")</f>
        <v/>
      </c>
      <c r="E553" s="101"/>
      <c r="F553" s="102"/>
      <c r="G553" s="103"/>
      <c r="H553" s="83"/>
      <c r="I553" s="104"/>
      <c r="J553" s="102"/>
      <c r="K553" s="105"/>
      <c r="L553" s="83"/>
      <c r="M553" s="102"/>
      <c r="N553" s="105"/>
      <c r="O553" s="83"/>
    </row>
    <row r="554" spans="1:15" x14ac:dyDescent="0.35">
      <c r="A554" s="79"/>
      <c r="B554" s="100"/>
      <c r="C554" s="81" t="str">
        <f>IFERROR(IF(B554="No CAS","",INDEX('DEQ Pollutant List'!$C$7:$C$611,MATCH('3. Pollutant Emissions - EF'!B554,'DEQ Pollutant List'!$B$7:$B$611,0))),"")</f>
        <v/>
      </c>
      <c r="D554" s="115" t="str">
        <f>IFERROR(IF(OR($B554="",$B554="No CAS"),INDEX('DEQ Pollutant List'!$A$7:$A$611,MATCH($C554,'DEQ Pollutant List'!$C$7:$C$611,0)),INDEX('DEQ Pollutant List'!$A$7:$A$611,MATCH($B554,'DEQ Pollutant List'!$B$7:$B$611,0))),"")</f>
        <v/>
      </c>
      <c r="E554" s="101"/>
      <c r="F554" s="102"/>
      <c r="G554" s="103"/>
      <c r="H554" s="83"/>
      <c r="I554" s="104"/>
      <c r="J554" s="102"/>
      <c r="K554" s="105"/>
      <c r="L554" s="83"/>
      <c r="M554" s="102"/>
      <c r="N554" s="105"/>
      <c r="O554" s="83"/>
    </row>
    <row r="555" spans="1:15" x14ac:dyDescent="0.35">
      <c r="A555" s="79"/>
      <c r="B555" s="100"/>
      <c r="C555" s="81" t="str">
        <f>IFERROR(IF(B555="No CAS","",INDEX('DEQ Pollutant List'!$C$7:$C$611,MATCH('3. Pollutant Emissions - EF'!B555,'DEQ Pollutant List'!$B$7:$B$611,0))),"")</f>
        <v/>
      </c>
      <c r="D555" s="115" t="str">
        <f>IFERROR(IF(OR($B555="",$B555="No CAS"),INDEX('DEQ Pollutant List'!$A$7:$A$611,MATCH($C555,'DEQ Pollutant List'!$C$7:$C$611,0)),INDEX('DEQ Pollutant List'!$A$7:$A$611,MATCH($B555,'DEQ Pollutant List'!$B$7:$B$611,0))),"")</f>
        <v/>
      </c>
      <c r="E555" s="101"/>
      <c r="F555" s="102"/>
      <c r="G555" s="103"/>
      <c r="H555" s="83"/>
      <c r="I555" s="104"/>
      <c r="J555" s="102"/>
      <c r="K555" s="105"/>
      <c r="L555" s="83"/>
      <c r="M555" s="102"/>
      <c r="N555" s="105"/>
      <c r="O555" s="83"/>
    </row>
    <row r="556" spans="1:15" x14ac:dyDescent="0.35">
      <c r="A556" s="79"/>
      <c r="B556" s="100"/>
      <c r="C556" s="81" t="str">
        <f>IFERROR(IF(B556="No CAS","",INDEX('DEQ Pollutant List'!$C$7:$C$611,MATCH('3. Pollutant Emissions - EF'!B556,'DEQ Pollutant List'!$B$7:$B$611,0))),"")</f>
        <v/>
      </c>
      <c r="D556" s="115" t="str">
        <f>IFERROR(IF(OR($B556="",$B556="No CAS"),INDEX('DEQ Pollutant List'!$A$7:$A$611,MATCH($C556,'DEQ Pollutant List'!$C$7:$C$611,0)),INDEX('DEQ Pollutant List'!$A$7:$A$611,MATCH($B556,'DEQ Pollutant List'!$B$7:$B$611,0))),"")</f>
        <v/>
      </c>
      <c r="E556" s="101"/>
      <c r="F556" s="102"/>
      <c r="G556" s="103"/>
      <c r="H556" s="83"/>
      <c r="I556" s="104"/>
      <c r="J556" s="102"/>
      <c r="K556" s="105"/>
      <c r="L556" s="83"/>
      <c r="M556" s="102"/>
      <c r="N556" s="105"/>
      <c r="O556" s="83"/>
    </row>
    <row r="557" spans="1:15" x14ac:dyDescent="0.35">
      <c r="A557" s="79"/>
      <c r="B557" s="100"/>
      <c r="C557" s="81" t="str">
        <f>IFERROR(IF(B557="No CAS","",INDEX('DEQ Pollutant List'!$C$7:$C$611,MATCH('3. Pollutant Emissions - EF'!B557,'DEQ Pollutant List'!$B$7:$B$611,0))),"")</f>
        <v/>
      </c>
      <c r="D557" s="115" t="str">
        <f>IFERROR(IF(OR($B557="",$B557="No CAS"),INDEX('DEQ Pollutant List'!$A$7:$A$611,MATCH($C557,'DEQ Pollutant List'!$C$7:$C$611,0)),INDEX('DEQ Pollutant List'!$A$7:$A$611,MATCH($B557,'DEQ Pollutant List'!$B$7:$B$611,0))),"")</f>
        <v/>
      </c>
      <c r="E557" s="101"/>
      <c r="F557" s="102"/>
      <c r="G557" s="103"/>
      <c r="H557" s="83"/>
      <c r="I557" s="104"/>
      <c r="J557" s="102"/>
      <c r="K557" s="105"/>
      <c r="L557" s="83"/>
      <c r="M557" s="102"/>
      <c r="N557" s="105"/>
      <c r="O557" s="83"/>
    </row>
    <row r="558" spans="1:15" x14ac:dyDescent="0.35">
      <c r="A558" s="79"/>
      <c r="B558" s="100"/>
      <c r="C558" s="81" t="str">
        <f>IFERROR(IF(B558="No CAS","",INDEX('DEQ Pollutant List'!$C$7:$C$611,MATCH('3. Pollutant Emissions - EF'!B558,'DEQ Pollutant List'!$B$7:$B$611,0))),"")</f>
        <v/>
      </c>
      <c r="D558" s="115" t="str">
        <f>IFERROR(IF(OR($B558="",$B558="No CAS"),INDEX('DEQ Pollutant List'!$A$7:$A$611,MATCH($C558,'DEQ Pollutant List'!$C$7:$C$611,0)),INDEX('DEQ Pollutant List'!$A$7:$A$611,MATCH($B558,'DEQ Pollutant List'!$B$7:$B$611,0))),"")</f>
        <v/>
      </c>
      <c r="E558" s="101"/>
      <c r="F558" s="102"/>
      <c r="G558" s="103"/>
      <c r="H558" s="83"/>
      <c r="I558" s="104"/>
      <c r="J558" s="102"/>
      <c r="K558" s="105"/>
      <c r="L558" s="83"/>
      <c r="M558" s="102"/>
      <c r="N558" s="105"/>
      <c r="O558" s="83"/>
    </row>
    <row r="559" spans="1:15" x14ac:dyDescent="0.35">
      <c r="A559" s="79"/>
      <c r="B559" s="100"/>
      <c r="C559" s="81" t="str">
        <f>IFERROR(IF(B559="No CAS","",INDEX('DEQ Pollutant List'!$C$7:$C$611,MATCH('3. Pollutant Emissions - EF'!B559,'DEQ Pollutant List'!$B$7:$B$611,0))),"")</f>
        <v/>
      </c>
      <c r="D559" s="115" t="str">
        <f>IFERROR(IF(OR($B559="",$B559="No CAS"),INDEX('DEQ Pollutant List'!$A$7:$A$611,MATCH($C559,'DEQ Pollutant List'!$C$7:$C$611,0)),INDEX('DEQ Pollutant List'!$A$7:$A$611,MATCH($B559,'DEQ Pollutant List'!$B$7:$B$611,0))),"")</f>
        <v/>
      </c>
      <c r="E559" s="101"/>
      <c r="F559" s="102"/>
      <c r="G559" s="103"/>
      <c r="H559" s="83"/>
      <c r="I559" s="104"/>
      <c r="J559" s="102"/>
      <c r="K559" s="105"/>
      <c r="L559" s="83"/>
      <c r="M559" s="102"/>
      <c r="N559" s="105"/>
      <c r="O559" s="83"/>
    </row>
    <row r="560" spans="1:15" x14ac:dyDescent="0.35">
      <c r="A560" s="79"/>
      <c r="B560" s="100"/>
      <c r="C560" s="81" t="str">
        <f>IFERROR(IF(B560="No CAS","",INDEX('DEQ Pollutant List'!$C$7:$C$611,MATCH('3. Pollutant Emissions - EF'!B560,'DEQ Pollutant List'!$B$7:$B$611,0))),"")</f>
        <v/>
      </c>
      <c r="D560" s="115" t="str">
        <f>IFERROR(IF(OR($B560="",$B560="No CAS"),INDEX('DEQ Pollutant List'!$A$7:$A$611,MATCH($C560,'DEQ Pollutant List'!$C$7:$C$611,0)),INDEX('DEQ Pollutant List'!$A$7:$A$611,MATCH($B560,'DEQ Pollutant List'!$B$7:$B$611,0))),"")</f>
        <v/>
      </c>
      <c r="E560" s="101"/>
      <c r="F560" s="102"/>
      <c r="G560" s="103"/>
      <c r="H560" s="83"/>
      <c r="I560" s="104"/>
      <c r="J560" s="102"/>
      <c r="K560" s="105"/>
      <c r="L560" s="83"/>
      <c r="M560" s="102"/>
      <c r="N560" s="105"/>
      <c r="O560" s="83"/>
    </row>
    <row r="561" spans="1:15" x14ac:dyDescent="0.35">
      <c r="A561" s="79"/>
      <c r="B561" s="100"/>
      <c r="C561" s="81" t="str">
        <f>IFERROR(IF(B561="No CAS","",INDEX('DEQ Pollutant List'!$C$7:$C$611,MATCH('3. Pollutant Emissions - EF'!B561,'DEQ Pollutant List'!$B$7:$B$611,0))),"")</f>
        <v/>
      </c>
      <c r="D561" s="115" t="str">
        <f>IFERROR(IF(OR($B561="",$B561="No CAS"),INDEX('DEQ Pollutant List'!$A$7:$A$611,MATCH($C561,'DEQ Pollutant List'!$C$7:$C$611,0)),INDEX('DEQ Pollutant List'!$A$7:$A$611,MATCH($B561,'DEQ Pollutant List'!$B$7:$B$611,0))),"")</f>
        <v/>
      </c>
      <c r="E561" s="101"/>
      <c r="F561" s="102"/>
      <c r="G561" s="103"/>
      <c r="H561" s="83"/>
      <c r="I561" s="104"/>
      <c r="J561" s="102"/>
      <c r="K561" s="105"/>
      <c r="L561" s="83"/>
      <c r="M561" s="102"/>
      <c r="N561" s="105"/>
      <c r="O561" s="83"/>
    </row>
    <row r="562" spans="1:15" x14ac:dyDescent="0.35">
      <c r="A562" s="79"/>
      <c r="B562" s="100"/>
      <c r="C562" s="81" t="str">
        <f>IFERROR(IF(B562="No CAS","",INDEX('DEQ Pollutant List'!$C$7:$C$611,MATCH('3. Pollutant Emissions - EF'!B562,'DEQ Pollutant List'!$B$7:$B$611,0))),"")</f>
        <v/>
      </c>
      <c r="D562" s="115" t="str">
        <f>IFERROR(IF(OR($B562="",$B562="No CAS"),INDEX('DEQ Pollutant List'!$A$7:$A$611,MATCH($C562,'DEQ Pollutant List'!$C$7:$C$611,0)),INDEX('DEQ Pollutant List'!$A$7:$A$611,MATCH($B562,'DEQ Pollutant List'!$B$7:$B$611,0))),"")</f>
        <v/>
      </c>
      <c r="E562" s="101"/>
      <c r="F562" s="102"/>
      <c r="G562" s="103"/>
      <c r="H562" s="83"/>
      <c r="I562" s="104"/>
      <c r="J562" s="102"/>
      <c r="K562" s="105"/>
      <c r="L562" s="83"/>
      <c r="M562" s="102"/>
      <c r="N562" s="105"/>
      <c r="O562" s="83"/>
    </row>
    <row r="563" spans="1:15" x14ac:dyDescent="0.35">
      <c r="A563" s="79"/>
      <c r="B563" s="100"/>
      <c r="C563" s="81" t="str">
        <f>IFERROR(IF(B563="No CAS","",INDEX('DEQ Pollutant List'!$C$7:$C$611,MATCH('3. Pollutant Emissions - EF'!B563,'DEQ Pollutant List'!$B$7:$B$611,0))),"")</f>
        <v/>
      </c>
      <c r="D563" s="115" t="str">
        <f>IFERROR(IF(OR($B563="",$B563="No CAS"),INDEX('DEQ Pollutant List'!$A$7:$A$611,MATCH($C563,'DEQ Pollutant List'!$C$7:$C$611,0)),INDEX('DEQ Pollutant List'!$A$7:$A$611,MATCH($B563,'DEQ Pollutant List'!$B$7:$B$611,0))),"")</f>
        <v/>
      </c>
      <c r="E563" s="101"/>
      <c r="F563" s="102"/>
      <c r="G563" s="103"/>
      <c r="H563" s="83"/>
      <c r="I563" s="104"/>
      <c r="J563" s="102"/>
      <c r="K563" s="105"/>
      <c r="L563" s="83"/>
      <c r="M563" s="102"/>
      <c r="N563" s="105"/>
      <c r="O563" s="83"/>
    </row>
    <row r="564" spans="1:15" x14ac:dyDescent="0.35">
      <c r="A564" s="79"/>
      <c r="B564" s="100"/>
      <c r="C564" s="81" t="str">
        <f>IFERROR(IF(B564="No CAS","",INDEX('DEQ Pollutant List'!$C$7:$C$611,MATCH('3. Pollutant Emissions - EF'!B564,'DEQ Pollutant List'!$B$7:$B$611,0))),"")</f>
        <v/>
      </c>
      <c r="D564" s="115" t="str">
        <f>IFERROR(IF(OR($B564="",$B564="No CAS"),INDEX('DEQ Pollutant List'!$A$7:$A$611,MATCH($C564,'DEQ Pollutant List'!$C$7:$C$611,0)),INDEX('DEQ Pollutant List'!$A$7:$A$611,MATCH($B564,'DEQ Pollutant List'!$B$7:$B$611,0))),"")</f>
        <v/>
      </c>
      <c r="E564" s="101"/>
      <c r="F564" s="102"/>
      <c r="G564" s="103"/>
      <c r="H564" s="83"/>
      <c r="I564" s="104"/>
      <c r="J564" s="102"/>
      <c r="K564" s="105"/>
      <c r="L564" s="83"/>
      <c r="M564" s="102"/>
      <c r="N564" s="105"/>
      <c r="O564" s="83"/>
    </row>
    <row r="565" spans="1:15" x14ac:dyDescent="0.35">
      <c r="A565" s="79"/>
      <c r="B565" s="100"/>
      <c r="C565" s="81" t="str">
        <f>IFERROR(IF(B565="No CAS","",INDEX('DEQ Pollutant List'!$C$7:$C$611,MATCH('3. Pollutant Emissions - EF'!B565,'DEQ Pollutant List'!$B$7:$B$611,0))),"")</f>
        <v/>
      </c>
      <c r="D565" s="115" t="str">
        <f>IFERROR(IF(OR($B565="",$B565="No CAS"),INDEX('DEQ Pollutant List'!$A$7:$A$611,MATCH($C565,'DEQ Pollutant List'!$C$7:$C$611,0)),INDEX('DEQ Pollutant List'!$A$7:$A$611,MATCH($B565,'DEQ Pollutant List'!$B$7:$B$611,0))),"")</f>
        <v/>
      </c>
      <c r="E565" s="101"/>
      <c r="F565" s="102"/>
      <c r="G565" s="103"/>
      <c r="H565" s="83"/>
      <c r="I565" s="104"/>
      <c r="J565" s="102"/>
      <c r="K565" s="105"/>
      <c r="L565" s="83"/>
      <c r="M565" s="102"/>
      <c r="N565" s="105"/>
      <c r="O565" s="83"/>
    </row>
    <row r="566" spans="1:15" x14ac:dyDescent="0.35">
      <c r="A566" s="79"/>
      <c r="B566" s="100"/>
      <c r="C566" s="81" t="str">
        <f>IFERROR(IF(B566="No CAS","",INDEX('DEQ Pollutant List'!$C$7:$C$611,MATCH('3. Pollutant Emissions - EF'!B566,'DEQ Pollutant List'!$B$7:$B$611,0))),"")</f>
        <v/>
      </c>
      <c r="D566" s="115" t="str">
        <f>IFERROR(IF(OR($B566="",$B566="No CAS"),INDEX('DEQ Pollutant List'!$A$7:$A$611,MATCH($C566,'DEQ Pollutant List'!$C$7:$C$611,0)),INDEX('DEQ Pollutant List'!$A$7:$A$611,MATCH($B566,'DEQ Pollutant List'!$B$7:$B$611,0))),"")</f>
        <v/>
      </c>
      <c r="E566" s="101"/>
      <c r="F566" s="102"/>
      <c r="G566" s="103"/>
      <c r="H566" s="83"/>
      <c r="I566" s="104"/>
      <c r="J566" s="102"/>
      <c r="K566" s="105"/>
      <c r="L566" s="83"/>
      <c r="M566" s="102"/>
      <c r="N566" s="105"/>
      <c r="O566" s="83"/>
    </row>
    <row r="567" spans="1:15" x14ac:dyDescent="0.35">
      <c r="A567" s="79"/>
      <c r="B567" s="100"/>
      <c r="C567" s="81" t="str">
        <f>IFERROR(IF(B567="No CAS","",INDEX('DEQ Pollutant List'!$C$7:$C$611,MATCH('3. Pollutant Emissions - EF'!B567,'DEQ Pollutant List'!$B$7:$B$611,0))),"")</f>
        <v/>
      </c>
      <c r="D567" s="115" t="str">
        <f>IFERROR(IF(OR($B567="",$B567="No CAS"),INDEX('DEQ Pollutant List'!$A$7:$A$611,MATCH($C567,'DEQ Pollutant List'!$C$7:$C$611,0)),INDEX('DEQ Pollutant List'!$A$7:$A$611,MATCH($B567,'DEQ Pollutant List'!$B$7:$B$611,0))),"")</f>
        <v/>
      </c>
      <c r="E567" s="101"/>
      <c r="F567" s="102"/>
      <c r="G567" s="103"/>
      <c r="H567" s="83"/>
      <c r="I567" s="104"/>
      <c r="J567" s="102"/>
      <c r="K567" s="105"/>
      <c r="L567" s="83"/>
      <c r="M567" s="102"/>
      <c r="N567" s="105"/>
      <c r="O567" s="83"/>
    </row>
    <row r="568" spans="1:15" x14ac:dyDescent="0.35">
      <c r="A568" s="79"/>
      <c r="B568" s="100"/>
      <c r="C568" s="81" t="str">
        <f>IFERROR(IF(B568="No CAS","",INDEX('DEQ Pollutant List'!$C$7:$C$611,MATCH('3. Pollutant Emissions - EF'!B568,'DEQ Pollutant List'!$B$7:$B$611,0))),"")</f>
        <v/>
      </c>
      <c r="D568" s="115" t="str">
        <f>IFERROR(IF(OR($B568="",$B568="No CAS"),INDEX('DEQ Pollutant List'!$A$7:$A$611,MATCH($C568,'DEQ Pollutant List'!$C$7:$C$611,0)),INDEX('DEQ Pollutant List'!$A$7:$A$611,MATCH($B568,'DEQ Pollutant List'!$B$7:$B$611,0))),"")</f>
        <v/>
      </c>
      <c r="E568" s="101"/>
      <c r="F568" s="102"/>
      <c r="G568" s="103"/>
      <c r="H568" s="83"/>
      <c r="I568" s="104"/>
      <c r="J568" s="102"/>
      <c r="K568" s="105"/>
      <c r="L568" s="83"/>
      <c r="M568" s="102"/>
      <c r="N568" s="105"/>
      <c r="O568" s="83"/>
    </row>
    <row r="569" spans="1:15" x14ac:dyDescent="0.35">
      <c r="A569" s="79"/>
      <c r="B569" s="100"/>
      <c r="C569" s="81" t="str">
        <f>IFERROR(IF(B569="No CAS","",INDEX('DEQ Pollutant List'!$C$7:$C$611,MATCH('3. Pollutant Emissions - EF'!B569,'DEQ Pollutant List'!$B$7:$B$611,0))),"")</f>
        <v/>
      </c>
      <c r="D569" s="115" t="str">
        <f>IFERROR(IF(OR($B569="",$B569="No CAS"),INDEX('DEQ Pollutant List'!$A$7:$A$611,MATCH($C569,'DEQ Pollutant List'!$C$7:$C$611,0)),INDEX('DEQ Pollutant List'!$A$7:$A$611,MATCH($B569,'DEQ Pollutant List'!$B$7:$B$611,0))),"")</f>
        <v/>
      </c>
      <c r="E569" s="101"/>
      <c r="F569" s="102"/>
      <c r="G569" s="103"/>
      <c r="H569" s="83"/>
      <c r="I569" s="104"/>
      <c r="J569" s="102"/>
      <c r="K569" s="105"/>
      <c r="L569" s="83"/>
      <c r="M569" s="102"/>
      <c r="N569" s="105"/>
      <c r="O569" s="83"/>
    </row>
    <row r="570" spans="1:15" x14ac:dyDescent="0.35">
      <c r="A570" s="79"/>
      <c r="B570" s="100"/>
      <c r="C570" s="81" t="str">
        <f>IFERROR(IF(B570="No CAS","",INDEX('DEQ Pollutant List'!$C$7:$C$611,MATCH('3. Pollutant Emissions - EF'!B570,'DEQ Pollutant List'!$B$7:$B$611,0))),"")</f>
        <v/>
      </c>
      <c r="D570" s="115" t="str">
        <f>IFERROR(IF(OR($B570="",$B570="No CAS"),INDEX('DEQ Pollutant List'!$A$7:$A$611,MATCH($C570,'DEQ Pollutant List'!$C$7:$C$611,0)),INDEX('DEQ Pollutant List'!$A$7:$A$611,MATCH($B570,'DEQ Pollutant List'!$B$7:$B$611,0))),"")</f>
        <v/>
      </c>
      <c r="E570" s="101"/>
      <c r="F570" s="102"/>
      <c r="G570" s="103"/>
      <c r="H570" s="83"/>
      <c r="I570" s="104"/>
      <c r="J570" s="102"/>
      <c r="K570" s="105"/>
      <c r="L570" s="83"/>
      <c r="M570" s="102"/>
      <c r="N570" s="105"/>
      <c r="O570" s="83"/>
    </row>
    <row r="571" spans="1:15" x14ac:dyDescent="0.35">
      <c r="A571" s="79"/>
      <c r="B571" s="100"/>
      <c r="C571" s="81" t="str">
        <f>IFERROR(IF(B571="No CAS","",INDEX('DEQ Pollutant List'!$C$7:$C$611,MATCH('3. Pollutant Emissions - EF'!B571,'DEQ Pollutant List'!$B$7:$B$611,0))),"")</f>
        <v/>
      </c>
      <c r="D571" s="115" t="str">
        <f>IFERROR(IF(OR($B571="",$B571="No CAS"),INDEX('DEQ Pollutant List'!$A$7:$A$611,MATCH($C571,'DEQ Pollutant List'!$C$7:$C$611,0)),INDEX('DEQ Pollutant List'!$A$7:$A$611,MATCH($B571,'DEQ Pollutant List'!$B$7:$B$611,0))),"")</f>
        <v/>
      </c>
      <c r="E571" s="101"/>
      <c r="F571" s="102"/>
      <c r="G571" s="103"/>
      <c r="H571" s="83"/>
      <c r="I571" s="104"/>
      <c r="J571" s="102"/>
      <c r="K571" s="105"/>
      <c r="L571" s="83"/>
      <c r="M571" s="102"/>
      <c r="N571" s="105"/>
      <c r="O571" s="83"/>
    </row>
    <row r="572" spans="1:15" x14ac:dyDescent="0.35">
      <c r="A572" s="79"/>
      <c r="B572" s="100"/>
      <c r="C572" s="81" t="str">
        <f>IFERROR(IF(B572="No CAS","",INDEX('DEQ Pollutant List'!$C$7:$C$611,MATCH('3. Pollutant Emissions - EF'!B572,'DEQ Pollutant List'!$B$7:$B$611,0))),"")</f>
        <v/>
      </c>
      <c r="D572" s="115" t="str">
        <f>IFERROR(IF(OR($B572="",$B572="No CAS"),INDEX('DEQ Pollutant List'!$A$7:$A$611,MATCH($C572,'DEQ Pollutant List'!$C$7:$C$611,0)),INDEX('DEQ Pollutant List'!$A$7:$A$611,MATCH($B572,'DEQ Pollutant List'!$B$7:$B$611,0))),"")</f>
        <v/>
      </c>
      <c r="E572" s="101"/>
      <c r="F572" s="102"/>
      <c r="G572" s="103"/>
      <c r="H572" s="83"/>
      <c r="I572" s="104"/>
      <c r="J572" s="102"/>
      <c r="K572" s="105"/>
      <c r="L572" s="83"/>
      <c r="M572" s="102"/>
      <c r="N572" s="105"/>
      <c r="O572" s="83"/>
    </row>
    <row r="573" spans="1:15" x14ac:dyDescent="0.35">
      <c r="A573" s="79"/>
      <c r="B573" s="100"/>
      <c r="C573" s="81" t="str">
        <f>IFERROR(IF(B573="No CAS","",INDEX('DEQ Pollutant List'!$C$7:$C$611,MATCH('3. Pollutant Emissions - EF'!B573,'DEQ Pollutant List'!$B$7:$B$611,0))),"")</f>
        <v/>
      </c>
      <c r="D573" s="115" t="str">
        <f>IFERROR(IF(OR($B573="",$B573="No CAS"),INDEX('DEQ Pollutant List'!$A$7:$A$611,MATCH($C573,'DEQ Pollutant List'!$C$7:$C$611,0)),INDEX('DEQ Pollutant List'!$A$7:$A$611,MATCH($B573,'DEQ Pollutant List'!$B$7:$B$611,0))),"")</f>
        <v/>
      </c>
      <c r="E573" s="101"/>
      <c r="F573" s="102"/>
      <c r="G573" s="103"/>
      <c r="H573" s="83"/>
      <c r="I573" s="104"/>
      <c r="J573" s="102"/>
      <c r="K573" s="105"/>
      <c r="L573" s="83"/>
      <c r="M573" s="102"/>
      <c r="N573" s="105"/>
      <c r="O573" s="83"/>
    </row>
    <row r="574" spans="1:15" x14ac:dyDescent="0.35">
      <c r="A574" s="79"/>
      <c r="B574" s="100"/>
      <c r="C574" s="81" t="str">
        <f>IFERROR(IF(B574="No CAS","",INDEX('DEQ Pollutant List'!$C$7:$C$611,MATCH('3. Pollutant Emissions - EF'!B574,'DEQ Pollutant List'!$B$7:$B$611,0))),"")</f>
        <v/>
      </c>
      <c r="D574" s="115" t="str">
        <f>IFERROR(IF(OR($B574="",$B574="No CAS"),INDEX('DEQ Pollutant List'!$A$7:$A$611,MATCH($C574,'DEQ Pollutant List'!$C$7:$C$611,0)),INDEX('DEQ Pollutant List'!$A$7:$A$611,MATCH($B574,'DEQ Pollutant List'!$B$7:$B$611,0))),"")</f>
        <v/>
      </c>
      <c r="E574" s="101"/>
      <c r="F574" s="102"/>
      <c r="G574" s="103"/>
      <c r="H574" s="83"/>
      <c r="I574" s="104"/>
      <c r="J574" s="102"/>
      <c r="K574" s="105"/>
      <c r="L574" s="83"/>
      <c r="M574" s="102"/>
      <c r="N574" s="105"/>
      <c r="O574" s="83"/>
    </row>
    <row r="575" spans="1:15" x14ac:dyDescent="0.35">
      <c r="A575" s="79"/>
      <c r="B575" s="100"/>
      <c r="C575" s="81" t="str">
        <f>IFERROR(IF(B575="No CAS","",INDEX('DEQ Pollutant List'!$C$7:$C$611,MATCH('3. Pollutant Emissions - EF'!B575,'DEQ Pollutant List'!$B$7:$B$611,0))),"")</f>
        <v/>
      </c>
      <c r="D575" s="115" t="str">
        <f>IFERROR(IF(OR($B575="",$B575="No CAS"),INDEX('DEQ Pollutant List'!$A$7:$A$611,MATCH($C575,'DEQ Pollutant List'!$C$7:$C$611,0)),INDEX('DEQ Pollutant List'!$A$7:$A$611,MATCH($B575,'DEQ Pollutant List'!$B$7:$B$611,0))),"")</f>
        <v/>
      </c>
      <c r="E575" s="101"/>
      <c r="F575" s="102"/>
      <c r="G575" s="103"/>
      <c r="H575" s="83"/>
      <c r="I575" s="104"/>
      <c r="J575" s="102"/>
      <c r="K575" s="105"/>
      <c r="L575" s="83"/>
      <c r="M575" s="102"/>
      <c r="N575" s="105"/>
      <c r="O575" s="83"/>
    </row>
    <row r="576" spans="1:15" x14ac:dyDescent="0.35">
      <c r="A576" s="79"/>
      <c r="B576" s="100"/>
      <c r="C576" s="81" t="str">
        <f>IFERROR(IF(B576="No CAS","",INDEX('DEQ Pollutant List'!$C$7:$C$611,MATCH('3. Pollutant Emissions - EF'!B576,'DEQ Pollutant List'!$B$7:$B$611,0))),"")</f>
        <v/>
      </c>
      <c r="D576" s="115" t="str">
        <f>IFERROR(IF(OR($B576="",$B576="No CAS"),INDEX('DEQ Pollutant List'!$A$7:$A$611,MATCH($C576,'DEQ Pollutant List'!$C$7:$C$611,0)),INDEX('DEQ Pollutant List'!$A$7:$A$611,MATCH($B576,'DEQ Pollutant List'!$B$7:$B$611,0))),"")</f>
        <v/>
      </c>
      <c r="E576" s="101"/>
      <c r="F576" s="102"/>
      <c r="G576" s="103"/>
      <c r="H576" s="83"/>
      <c r="I576" s="104"/>
      <c r="J576" s="102"/>
      <c r="K576" s="105"/>
      <c r="L576" s="83"/>
      <c r="M576" s="102"/>
      <c r="N576" s="105"/>
      <c r="O576" s="83"/>
    </row>
    <row r="577" spans="1:15" x14ac:dyDescent="0.35">
      <c r="A577" s="79"/>
      <c r="B577" s="100"/>
      <c r="C577" s="81" t="str">
        <f>IFERROR(IF(B577="No CAS","",INDEX('DEQ Pollutant List'!$C$7:$C$611,MATCH('3. Pollutant Emissions - EF'!B577,'DEQ Pollutant List'!$B$7:$B$611,0))),"")</f>
        <v/>
      </c>
      <c r="D577" s="115" t="str">
        <f>IFERROR(IF(OR($B577="",$B577="No CAS"),INDEX('DEQ Pollutant List'!$A$7:$A$611,MATCH($C577,'DEQ Pollutant List'!$C$7:$C$611,0)),INDEX('DEQ Pollutant List'!$A$7:$A$611,MATCH($B577,'DEQ Pollutant List'!$B$7:$B$611,0))),"")</f>
        <v/>
      </c>
      <c r="E577" s="101"/>
      <c r="F577" s="102"/>
      <c r="G577" s="103"/>
      <c r="H577" s="83"/>
      <c r="I577" s="104"/>
      <c r="J577" s="102"/>
      <c r="K577" s="105"/>
      <c r="L577" s="83"/>
      <c r="M577" s="102"/>
      <c r="N577" s="105"/>
      <c r="O577" s="83"/>
    </row>
    <row r="578" spans="1:15" x14ac:dyDescent="0.35">
      <c r="A578" s="79"/>
      <c r="B578" s="100"/>
      <c r="C578" s="81" t="str">
        <f>IFERROR(IF(B578="No CAS","",INDEX('DEQ Pollutant List'!$C$7:$C$611,MATCH('3. Pollutant Emissions - EF'!B578,'DEQ Pollutant List'!$B$7:$B$611,0))),"")</f>
        <v/>
      </c>
      <c r="D578" s="115" t="str">
        <f>IFERROR(IF(OR($B578="",$B578="No CAS"),INDEX('DEQ Pollutant List'!$A$7:$A$611,MATCH($C578,'DEQ Pollutant List'!$C$7:$C$611,0)),INDEX('DEQ Pollutant List'!$A$7:$A$611,MATCH($B578,'DEQ Pollutant List'!$B$7:$B$611,0))),"")</f>
        <v/>
      </c>
      <c r="E578" s="101"/>
      <c r="F578" s="102"/>
      <c r="G578" s="103"/>
      <c r="H578" s="83"/>
      <c r="I578" s="104"/>
      <c r="J578" s="102"/>
      <c r="K578" s="105"/>
      <c r="L578" s="83"/>
      <c r="M578" s="102"/>
      <c r="N578" s="105"/>
      <c r="O578" s="83"/>
    </row>
    <row r="579" spans="1:15" x14ac:dyDescent="0.35">
      <c r="A579" s="79"/>
      <c r="B579" s="100"/>
      <c r="C579" s="81" t="str">
        <f>IFERROR(IF(B579="No CAS","",INDEX('DEQ Pollutant List'!$C$7:$C$611,MATCH('3. Pollutant Emissions - EF'!B579,'DEQ Pollutant List'!$B$7:$B$611,0))),"")</f>
        <v/>
      </c>
      <c r="D579" s="115" t="str">
        <f>IFERROR(IF(OR($B579="",$B579="No CAS"),INDEX('DEQ Pollutant List'!$A$7:$A$611,MATCH($C579,'DEQ Pollutant List'!$C$7:$C$611,0)),INDEX('DEQ Pollutant List'!$A$7:$A$611,MATCH($B579,'DEQ Pollutant List'!$B$7:$B$611,0))),"")</f>
        <v/>
      </c>
      <c r="E579" s="101"/>
      <c r="F579" s="102"/>
      <c r="G579" s="103"/>
      <c r="H579" s="83"/>
      <c r="I579" s="104"/>
      <c r="J579" s="102"/>
      <c r="K579" s="105"/>
      <c r="L579" s="83"/>
      <c r="M579" s="102"/>
      <c r="N579" s="105"/>
      <c r="O579" s="83"/>
    </row>
    <row r="580" spans="1:15" x14ac:dyDescent="0.35">
      <c r="A580" s="79"/>
      <c r="B580" s="100"/>
      <c r="C580" s="81" t="str">
        <f>IFERROR(IF(B580="No CAS","",INDEX('DEQ Pollutant List'!$C$7:$C$611,MATCH('3. Pollutant Emissions - EF'!B580,'DEQ Pollutant List'!$B$7:$B$611,0))),"")</f>
        <v/>
      </c>
      <c r="D580" s="115" t="str">
        <f>IFERROR(IF(OR($B580="",$B580="No CAS"),INDEX('DEQ Pollutant List'!$A$7:$A$611,MATCH($C580,'DEQ Pollutant List'!$C$7:$C$611,0)),INDEX('DEQ Pollutant List'!$A$7:$A$611,MATCH($B580,'DEQ Pollutant List'!$B$7:$B$611,0))),"")</f>
        <v/>
      </c>
      <c r="E580" s="101"/>
      <c r="F580" s="102"/>
      <c r="G580" s="103"/>
      <c r="H580" s="83"/>
      <c r="I580" s="104"/>
      <c r="J580" s="102"/>
      <c r="K580" s="105"/>
      <c r="L580" s="83"/>
      <c r="M580" s="102"/>
      <c r="N580" s="105"/>
      <c r="O580" s="83"/>
    </row>
    <row r="581" spans="1:15" x14ac:dyDescent="0.35">
      <c r="A581" s="79"/>
      <c r="B581" s="100"/>
      <c r="C581" s="81" t="str">
        <f>IFERROR(IF(B581="No CAS","",INDEX('DEQ Pollutant List'!$C$7:$C$611,MATCH('3. Pollutant Emissions - EF'!B581,'DEQ Pollutant List'!$B$7:$B$611,0))),"")</f>
        <v/>
      </c>
      <c r="D581" s="115" t="str">
        <f>IFERROR(IF(OR($B581="",$B581="No CAS"),INDEX('DEQ Pollutant List'!$A$7:$A$611,MATCH($C581,'DEQ Pollutant List'!$C$7:$C$611,0)),INDEX('DEQ Pollutant List'!$A$7:$A$611,MATCH($B581,'DEQ Pollutant List'!$B$7:$B$611,0))),"")</f>
        <v/>
      </c>
      <c r="E581" s="101"/>
      <c r="F581" s="102"/>
      <c r="G581" s="103"/>
      <c r="H581" s="83"/>
      <c r="I581" s="104"/>
      <c r="J581" s="102"/>
      <c r="K581" s="105"/>
      <c r="L581" s="83"/>
      <c r="M581" s="102"/>
      <c r="N581" s="105"/>
      <c r="O581" s="83"/>
    </row>
    <row r="582" spans="1:15" x14ac:dyDescent="0.35">
      <c r="A582" s="79"/>
      <c r="B582" s="100"/>
      <c r="C582" s="81" t="str">
        <f>IFERROR(IF(B582="No CAS","",INDEX('DEQ Pollutant List'!$C$7:$C$611,MATCH('3. Pollutant Emissions - EF'!B582,'DEQ Pollutant List'!$B$7:$B$611,0))),"")</f>
        <v/>
      </c>
      <c r="D582" s="115" t="str">
        <f>IFERROR(IF(OR($B582="",$B582="No CAS"),INDEX('DEQ Pollutant List'!$A$7:$A$611,MATCH($C582,'DEQ Pollutant List'!$C$7:$C$611,0)),INDEX('DEQ Pollutant List'!$A$7:$A$611,MATCH($B582,'DEQ Pollutant List'!$B$7:$B$611,0))),"")</f>
        <v/>
      </c>
      <c r="E582" s="101"/>
      <c r="F582" s="102"/>
      <c r="G582" s="103"/>
      <c r="H582" s="83"/>
      <c r="I582" s="104"/>
      <c r="J582" s="102"/>
      <c r="K582" s="105"/>
      <c r="L582" s="83"/>
      <c r="M582" s="102"/>
      <c r="N582" s="105"/>
      <c r="O582" s="83"/>
    </row>
    <row r="583" spans="1:15" x14ac:dyDescent="0.35">
      <c r="A583" s="79"/>
      <c r="B583" s="100"/>
      <c r="C583" s="81" t="str">
        <f>IFERROR(IF(B583="No CAS","",INDEX('DEQ Pollutant List'!$C$7:$C$611,MATCH('3. Pollutant Emissions - EF'!B583,'DEQ Pollutant List'!$B$7:$B$611,0))),"")</f>
        <v/>
      </c>
      <c r="D583" s="115" t="str">
        <f>IFERROR(IF(OR($B583="",$B583="No CAS"),INDEX('DEQ Pollutant List'!$A$7:$A$611,MATCH($C583,'DEQ Pollutant List'!$C$7:$C$611,0)),INDEX('DEQ Pollutant List'!$A$7:$A$611,MATCH($B583,'DEQ Pollutant List'!$B$7:$B$611,0))),"")</f>
        <v/>
      </c>
      <c r="E583" s="101"/>
      <c r="F583" s="102"/>
      <c r="G583" s="103"/>
      <c r="H583" s="83"/>
      <c r="I583" s="104"/>
      <c r="J583" s="102"/>
      <c r="K583" s="105"/>
      <c r="L583" s="83"/>
      <c r="M583" s="102"/>
      <c r="N583" s="105"/>
      <c r="O583" s="83"/>
    </row>
    <row r="584" spans="1:15" x14ac:dyDescent="0.35">
      <c r="A584" s="79"/>
      <c r="B584" s="100"/>
      <c r="C584" s="81" t="str">
        <f>IFERROR(IF(B584="No CAS","",INDEX('DEQ Pollutant List'!$C$7:$C$611,MATCH('3. Pollutant Emissions - EF'!B584,'DEQ Pollutant List'!$B$7:$B$611,0))),"")</f>
        <v/>
      </c>
      <c r="D584" s="115" t="str">
        <f>IFERROR(IF(OR($B584="",$B584="No CAS"),INDEX('DEQ Pollutant List'!$A$7:$A$611,MATCH($C584,'DEQ Pollutant List'!$C$7:$C$611,0)),INDEX('DEQ Pollutant List'!$A$7:$A$611,MATCH($B584,'DEQ Pollutant List'!$B$7:$B$611,0))),"")</f>
        <v/>
      </c>
      <c r="E584" s="101"/>
      <c r="F584" s="102"/>
      <c r="G584" s="103"/>
      <c r="H584" s="83"/>
      <c r="I584" s="104"/>
      <c r="J584" s="102"/>
      <c r="K584" s="105"/>
      <c r="L584" s="83"/>
      <c r="M584" s="102"/>
      <c r="N584" s="105"/>
      <c r="O584" s="83"/>
    </row>
    <row r="585" spans="1:15" x14ac:dyDescent="0.35">
      <c r="A585" s="79"/>
      <c r="B585" s="100"/>
      <c r="C585" s="81" t="str">
        <f>IFERROR(IF(B585="No CAS","",INDEX('DEQ Pollutant List'!$C$7:$C$611,MATCH('3. Pollutant Emissions - EF'!B585,'DEQ Pollutant List'!$B$7:$B$611,0))),"")</f>
        <v/>
      </c>
      <c r="D585" s="115" t="str">
        <f>IFERROR(IF(OR($B585="",$B585="No CAS"),INDEX('DEQ Pollutant List'!$A$7:$A$611,MATCH($C585,'DEQ Pollutant List'!$C$7:$C$611,0)),INDEX('DEQ Pollutant List'!$A$7:$A$611,MATCH($B585,'DEQ Pollutant List'!$B$7:$B$611,0))),"")</f>
        <v/>
      </c>
      <c r="E585" s="101"/>
      <c r="F585" s="102"/>
      <c r="G585" s="103"/>
      <c r="H585" s="83"/>
      <c r="I585" s="104"/>
      <c r="J585" s="102"/>
      <c r="K585" s="105"/>
      <c r="L585" s="83"/>
      <c r="M585" s="102"/>
      <c r="N585" s="105"/>
      <c r="O585" s="83"/>
    </row>
    <row r="586" spans="1:15" x14ac:dyDescent="0.35">
      <c r="A586" s="79"/>
      <c r="B586" s="100"/>
      <c r="C586" s="81" t="str">
        <f>IFERROR(IF(B586="No CAS","",INDEX('DEQ Pollutant List'!$C$7:$C$611,MATCH('3. Pollutant Emissions - EF'!B586,'DEQ Pollutant List'!$B$7:$B$611,0))),"")</f>
        <v/>
      </c>
      <c r="D586" s="115" t="str">
        <f>IFERROR(IF(OR($B586="",$B586="No CAS"),INDEX('DEQ Pollutant List'!$A$7:$A$611,MATCH($C586,'DEQ Pollutant List'!$C$7:$C$611,0)),INDEX('DEQ Pollutant List'!$A$7:$A$611,MATCH($B586,'DEQ Pollutant List'!$B$7:$B$611,0))),"")</f>
        <v/>
      </c>
      <c r="E586" s="101"/>
      <c r="F586" s="102"/>
      <c r="G586" s="103"/>
      <c r="H586" s="83"/>
      <c r="I586" s="104"/>
      <c r="J586" s="102"/>
      <c r="K586" s="105"/>
      <c r="L586" s="83"/>
      <c r="M586" s="102"/>
      <c r="N586" s="105"/>
      <c r="O586" s="83"/>
    </row>
    <row r="587" spans="1:15" x14ac:dyDescent="0.35">
      <c r="A587" s="79"/>
      <c r="B587" s="100"/>
      <c r="C587" s="81" t="str">
        <f>IFERROR(IF(B587="No CAS","",INDEX('DEQ Pollutant List'!$C$7:$C$611,MATCH('3. Pollutant Emissions - EF'!B587,'DEQ Pollutant List'!$B$7:$B$611,0))),"")</f>
        <v/>
      </c>
      <c r="D587" s="115" t="str">
        <f>IFERROR(IF(OR($B587="",$B587="No CAS"),INDEX('DEQ Pollutant List'!$A$7:$A$611,MATCH($C587,'DEQ Pollutant List'!$C$7:$C$611,0)),INDEX('DEQ Pollutant List'!$A$7:$A$611,MATCH($B587,'DEQ Pollutant List'!$B$7:$B$611,0))),"")</f>
        <v/>
      </c>
      <c r="E587" s="101"/>
      <c r="F587" s="102"/>
      <c r="G587" s="103"/>
      <c r="H587" s="83"/>
      <c r="I587" s="104"/>
      <c r="J587" s="102"/>
      <c r="K587" s="105"/>
      <c r="L587" s="83"/>
      <c r="M587" s="102"/>
      <c r="N587" s="105"/>
      <c r="O587" s="83"/>
    </row>
    <row r="588" spans="1:15" x14ac:dyDescent="0.35">
      <c r="A588" s="79"/>
      <c r="B588" s="100"/>
      <c r="C588" s="81" t="str">
        <f>IFERROR(IF(B588="No CAS","",INDEX('DEQ Pollutant List'!$C$7:$C$611,MATCH('3. Pollutant Emissions - EF'!B588,'DEQ Pollutant List'!$B$7:$B$611,0))),"")</f>
        <v/>
      </c>
      <c r="D588" s="115" t="str">
        <f>IFERROR(IF(OR($B588="",$B588="No CAS"),INDEX('DEQ Pollutant List'!$A$7:$A$611,MATCH($C588,'DEQ Pollutant List'!$C$7:$C$611,0)),INDEX('DEQ Pollutant List'!$A$7:$A$611,MATCH($B588,'DEQ Pollutant List'!$B$7:$B$611,0))),"")</f>
        <v/>
      </c>
      <c r="E588" s="101"/>
      <c r="F588" s="102"/>
      <c r="G588" s="103"/>
      <c r="H588" s="83"/>
      <c r="I588" s="104"/>
      <c r="J588" s="102"/>
      <c r="K588" s="105"/>
      <c r="L588" s="83"/>
      <c r="M588" s="102"/>
      <c r="N588" s="105"/>
      <c r="O588" s="83"/>
    </row>
    <row r="589" spans="1:15" x14ac:dyDescent="0.35">
      <c r="A589" s="79"/>
      <c r="B589" s="100"/>
      <c r="C589" s="81" t="str">
        <f>IFERROR(IF(B589="No CAS","",INDEX('DEQ Pollutant List'!$C$7:$C$611,MATCH('3. Pollutant Emissions - EF'!B589,'DEQ Pollutant List'!$B$7:$B$611,0))),"")</f>
        <v/>
      </c>
      <c r="D589" s="115" t="str">
        <f>IFERROR(IF(OR($B589="",$B589="No CAS"),INDEX('DEQ Pollutant List'!$A$7:$A$611,MATCH($C589,'DEQ Pollutant List'!$C$7:$C$611,0)),INDEX('DEQ Pollutant List'!$A$7:$A$611,MATCH($B589,'DEQ Pollutant List'!$B$7:$B$611,0))),"")</f>
        <v/>
      </c>
      <c r="E589" s="101"/>
      <c r="F589" s="102"/>
      <c r="G589" s="103"/>
      <c r="H589" s="83"/>
      <c r="I589" s="104"/>
      <c r="J589" s="102"/>
      <c r="K589" s="105"/>
      <c r="L589" s="83"/>
      <c r="M589" s="102"/>
      <c r="N589" s="105"/>
      <c r="O589" s="83"/>
    </row>
    <row r="590" spans="1:15" x14ac:dyDescent="0.35">
      <c r="A590" s="79"/>
      <c r="B590" s="100"/>
      <c r="C590" s="81" t="str">
        <f>IFERROR(IF(B590="No CAS","",INDEX('DEQ Pollutant List'!$C$7:$C$611,MATCH('3. Pollutant Emissions - EF'!B590,'DEQ Pollutant List'!$B$7:$B$611,0))),"")</f>
        <v/>
      </c>
      <c r="D590" s="115" t="str">
        <f>IFERROR(IF(OR($B590="",$B590="No CAS"),INDEX('DEQ Pollutant List'!$A$7:$A$611,MATCH($C590,'DEQ Pollutant List'!$C$7:$C$611,0)),INDEX('DEQ Pollutant List'!$A$7:$A$611,MATCH($B590,'DEQ Pollutant List'!$B$7:$B$611,0))),"")</f>
        <v/>
      </c>
      <c r="E590" s="101"/>
      <c r="F590" s="102"/>
      <c r="G590" s="103"/>
      <c r="H590" s="83"/>
      <c r="I590" s="104"/>
      <c r="J590" s="102"/>
      <c r="K590" s="105"/>
      <c r="L590" s="83"/>
      <c r="M590" s="102"/>
      <c r="N590" s="105"/>
      <c r="O590" s="83"/>
    </row>
    <row r="591" spans="1:15" x14ac:dyDescent="0.35">
      <c r="A591" s="79"/>
      <c r="B591" s="100"/>
      <c r="C591" s="81" t="str">
        <f>IFERROR(IF(B591="No CAS","",INDEX('DEQ Pollutant List'!$C$7:$C$611,MATCH('3. Pollutant Emissions - EF'!B591,'DEQ Pollutant List'!$B$7:$B$611,0))),"")</f>
        <v/>
      </c>
      <c r="D591" s="115" t="str">
        <f>IFERROR(IF(OR($B591="",$B591="No CAS"),INDEX('DEQ Pollutant List'!$A$7:$A$611,MATCH($C591,'DEQ Pollutant List'!$C$7:$C$611,0)),INDEX('DEQ Pollutant List'!$A$7:$A$611,MATCH($B591,'DEQ Pollutant List'!$B$7:$B$611,0))),"")</f>
        <v/>
      </c>
      <c r="E591" s="101"/>
      <c r="F591" s="102"/>
      <c r="G591" s="103"/>
      <c r="H591" s="83"/>
      <c r="I591" s="104"/>
      <c r="J591" s="102"/>
      <c r="K591" s="105"/>
      <c r="L591" s="83"/>
      <c r="M591" s="102"/>
      <c r="N591" s="105"/>
      <c r="O591" s="83"/>
    </row>
    <row r="592" spans="1:15" x14ac:dyDescent="0.35">
      <c r="A592" s="79"/>
      <c r="B592" s="100"/>
      <c r="C592" s="81" t="str">
        <f>IFERROR(IF(B592="No CAS","",INDEX('DEQ Pollutant List'!$C$7:$C$611,MATCH('3. Pollutant Emissions - EF'!B592,'DEQ Pollutant List'!$B$7:$B$611,0))),"")</f>
        <v/>
      </c>
      <c r="D592" s="115" t="str">
        <f>IFERROR(IF(OR($B592="",$B592="No CAS"),INDEX('DEQ Pollutant List'!$A$7:$A$611,MATCH($C592,'DEQ Pollutant List'!$C$7:$C$611,0)),INDEX('DEQ Pollutant List'!$A$7:$A$611,MATCH($B592,'DEQ Pollutant List'!$B$7:$B$611,0))),"")</f>
        <v/>
      </c>
      <c r="E592" s="101"/>
      <c r="F592" s="102"/>
      <c r="G592" s="103"/>
      <c r="H592" s="83"/>
      <c r="I592" s="104"/>
      <c r="J592" s="102"/>
      <c r="K592" s="105"/>
      <c r="L592" s="83"/>
      <c r="M592" s="102"/>
      <c r="N592" s="105"/>
      <c r="O592" s="83"/>
    </row>
    <row r="593" spans="1:15" x14ac:dyDescent="0.35">
      <c r="A593" s="79"/>
      <c r="B593" s="100"/>
      <c r="C593" s="81" t="str">
        <f>IFERROR(IF(B593="No CAS","",INDEX('DEQ Pollutant List'!$C$7:$C$611,MATCH('3. Pollutant Emissions - EF'!B593,'DEQ Pollutant List'!$B$7:$B$611,0))),"")</f>
        <v/>
      </c>
      <c r="D593" s="115" t="str">
        <f>IFERROR(IF(OR($B593="",$B593="No CAS"),INDEX('DEQ Pollutant List'!$A$7:$A$611,MATCH($C593,'DEQ Pollutant List'!$C$7:$C$611,0)),INDEX('DEQ Pollutant List'!$A$7:$A$611,MATCH($B593,'DEQ Pollutant List'!$B$7:$B$611,0))),"")</f>
        <v/>
      </c>
      <c r="E593" s="101"/>
      <c r="F593" s="102"/>
      <c r="G593" s="103"/>
      <c r="H593" s="83"/>
      <c r="I593" s="104"/>
      <c r="J593" s="102"/>
      <c r="K593" s="105"/>
      <c r="L593" s="83"/>
      <c r="M593" s="102"/>
      <c r="N593" s="105"/>
      <c r="O593" s="83"/>
    </row>
    <row r="594" spans="1:15" x14ac:dyDescent="0.35">
      <c r="A594" s="79"/>
      <c r="B594" s="100"/>
      <c r="C594" s="81" t="str">
        <f>IFERROR(IF(B594="No CAS","",INDEX('DEQ Pollutant List'!$C$7:$C$611,MATCH('3. Pollutant Emissions - EF'!B594,'DEQ Pollutant List'!$B$7:$B$611,0))),"")</f>
        <v/>
      </c>
      <c r="D594" s="115" t="str">
        <f>IFERROR(IF(OR($B594="",$B594="No CAS"),INDEX('DEQ Pollutant List'!$A$7:$A$611,MATCH($C594,'DEQ Pollutant List'!$C$7:$C$611,0)),INDEX('DEQ Pollutant List'!$A$7:$A$611,MATCH($B594,'DEQ Pollutant List'!$B$7:$B$611,0))),"")</f>
        <v/>
      </c>
      <c r="E594" s="101"/>
      <c r="F594" s="102"/>
      <c r="G594" s="103"/>
      <c r="H594" s="83"/>
      <c r="I594" s="104"/>
      <c r="J594" s="102"/>
      <c r="K594" s="105"/>
      <c r="L594" s="83"/>
      <c r="M594" s="102"/>
      <c r="N594" s="105"/>
      <c r="O594" s="83"/>
    </row>
    <row r="595" spans="1:15" x14ac:dyDescent="0.35">
      <c r="A595" s="79"/>
      <c r="B595" s="100"/>
      <c r="C595" s="81" t="str">
        <f>IFERROR(IF(B595="No CAS","",INDEX('DEQ Pollutant List'!$C$7:$C$611,MATCH('3. Pollutant Emissions - EF'!B595,'DEQ Pollutant List'!$B$7:$B$611,0))),"")</f>
        <v/>
      </c>
      <c r="D595" s="115" t="str">
        <f>IFERROR(IF(OR($B595="",$B595="No CAS"),INDEX('DEQ Pollutant List'!$A$7:$A$611,MATCH($C595,'DEQ Pollutant List'!$C$7:$C$611,0)),INDEX('DEQ Pollutant List'!$A$7:$A$611,MATCH($B595,'DEQ Pollutant List'!$B$7:$B$611,0))),"")</f>
        <v/>
      </c>
      <c r="E595" s="101"/>
      <c r="F595" s="102"/>
      <c r="G595" s="103"/>
      <c r="H595" s="83"/>
      <c r="I595" s="104"/>
      <c r="J595" s="102"/>
      <c r="K595" s="105"/>
      <c r="L595" s="83"/>
      <c r="M595" s="102"/>
      <c r="N595" s="105"/>
      <c r="O595" s="83"/>
    </row>
    <row r="596" spans="1:15" x14ac:dyDescent="0.35">
      <c r="A596" s="79"/>
      <c r="B596" s="100"/>
      <c r="C596" s="81" t="str">
        <f>IFERROR(IF(B596="No CAS","",INDEX('DEQ Pollutant List'!$C$7:$C$611,MATCH('3. Pollutant Emissions - EF'!B596,'DEQ Pollutant List'!$B$7:$B$611,0))),"")</f>
        <v/>
      </c>
      <c r="D596" s="115" t="str">
        <f>IFERROR(IF(OR($B596="",$B596="No CAS"),INDEX('DEQ Pollutant List'!$A$7:$A$611,MATCH($C596,'DEQ Pollutant List'!$C$7:$C$611,0)),INDEX('DEQ Pollutant List'!$A$7:$A$611,MATCH($B596,'DEQ Pollutant List'!$B$7:$B$611,0))),"")</f>
        <v/>
      </c>
      <c r="E596" s="101"/>
      <c r="F596" s="102"/>
      <c r="G596" s="103"/>
      <c r="H596" s="83"/>
      <c r="I596" s="104"/>
      <c r="J596" s="102"/>
      <c r="K596" s="105"/>
      <c r="L596" s="83"/>
      <c r="M596" s="102"/>
      <c r="N596" s="105"/>
      <c r="O596" s="83"/>
    </row>
    <row r="597" spans="1:15" x14ac:dyDescent="0.35">
      <c r="A597" s="79"/>
      <c r="B597" s="100"/>
      <c r="C597" s="81" t="str">
        <f>IFERROR(IF(B597="No CAS","",INDEX('DEQ Pollutant List'!$C$7:$C$611,MATCH('3. Pollutant Emissions - EF'!B597,'DEQ Pollutant List'!$B$7:$B$611,0))),"")</f>
        <v/>
      </c>
      <c r="D597" s="115" t="str">
        <f>IFERROR(IF(OR($B597="",$B597="No CAS"),INDEX('DEQ Pollutant List'!$A$7:$A$611,MATCH($C597,'DEQ Pollutant List'!$C$7:$C$611,0)),INDEX('DEQ Pollutant List'!$A$7:$A$611,MATCH($B597,'DEQ Pollutant List'!$B$7:$B$611,0))),"")</f>
        <v/>
      </c>
      <c r="E597" s="101"/>
      <c r="F597" s="102"/>
      <c r="G597" s="103"/>
      <c r="H597" s="83"/>
      <c r="I597" s="104"/>
      <c r="J597" s="102"/>
      <c r="K597" s="105"/>
      <c r="L597" s="83"/>
      <c r="M597" s="102"/>
      <c r="N597" s="105"/>
      <c r="O597" s="83"/>
    </row>
    <row r="598" spans="1:15" x14ac:dyDescent="0.35">
      <c r="A598" s="79"/>
      <c r="B598" s="100"/>
      <c r="C598" s="81" t="str">
        <f>IFERROR(IF(B598="No CAS","",INDEX('DEQ Pollutant List'!$C$7:$C$611,MATCH('3. Pollutant Emissions - EF'!B598,'DEQ Pollutant List'!$B$7:$B$611,0))),"")</f>
        <v/>
      </c>
      <c r="D598" s="115" t="str">
        <f>IFERROR(IF(OR($B598="",$B598="No CAS"),INDEX('DEQ Pollutant List'!$A$7:$A$611,MATCH($C598,'DEQ Pollutant List'!$C$7:$C$611,0)),INDEX('DEQ Pollutant List'!$A$7:$A$611,MATCH($B598,'DEQ Pollutant List'!$B$7:$B$611,0))),"")</f>
        <v/>
      </c>
      <c r="E598" s="101"/>
      <c r="F598" s="102"/>
      <c r="G598" s="103"/>
      <c r="H598" s="83"/>
      <c r="I598" s="104"/>
      <c r="J598" s="102"/>
      <c r="K598" s="105"/>
      <c r="L598" s="83"/>
      <c r="M598" s="102"/>
      <c r="N598" s="105"/>
      <c r="O598" s="83"/>
    </row>
    <row r="599" spans="1:15" x14ac:dyDescent="0.35">
      <c r="A599" s="79"/>
      <c r="B599" s="100"/>
      <c r="C599" s="81" t="str">
        <f>IFERROR(IF(B599="No CAS","",INDEX('DEQ Pollutant List'!$C$7:$C$611,MATCH('3. Pollutant Emissions - EF'!B599,'DEQ Pollutant List'!$B$7:$B$611,0))),"")</f>
        <v/>
      </c>
      <c r="D599" s="115" t="str">
        <f>IFERROR(IF(OR($B599="",$B599="No CAS"),INDEX('DEQ Pollutant List'!$A$7:$A$611,MATCH($C599,'DEQ Pollutant List'!$C$7:$C$611,0)),INDEX('DEQ Pollutant List'!$A$7:$A$611,MATCH($B599,'DEQ Pollutant List'!$B$7:$B$611,0))),"")</f>
        <v/>
      </c>
      <c r="E599" s="101"/>
      <c r="F599" s="102"/>
      <c r="G599" s="103"/>
      <c r="H599" s="83"/>
      <c r="I599" s="104"/>
      <c r="J599" s="102"/>
      <c r="K599" s="105"/>
      <c r="L599" s="83"/>
      <c r="M599" s="102"/>
      <c r="N599" s="105"/>
      <c r="O599" s="83"/>
    </row>
    <row r="600" spans="1:15" x14ac:dyDescent="0.35">
      <c r="A600" s="79"/>
      <c r="B600" s="100"/>
      <c r="C600" s="81" t="str">
        <f>IFERROR(IF(B600="No CAS","",INDEX('DEQ Pollutant List'!$C$7:$C$611,MATCH('3. Pollutant Emissions - EF'!B600,'DEQ Pollutant List'!$B$7:$B$611,0))),"")</f>
        <v/>
      </c>
      <c r="D600" s="115" t="str">
        <f>IFERROR(IF(OR($B600="",$B600="No CAS"),INDEX('DEQ Pollutant List'!$A$7:$A$611,MATCH($C600,'DEQ Pollutant List'!$C$7:$C$611,0)),INDEX('DEQ Pollutant List'!$A$7:$A$611,MATCH($B600,'DEQ Pollutant List'!$B$7:$B$611,0))),"")</f>
        <v/>
      </c>
      <c r="E600" s="101"/>
      <c r="F600" s="102"/>
      <c r="G600" s="103"/>
      <c r="H600" s="83"/>
      <c r="I600" s="104"/>
      <c r="J600" s="102"/>
      <c r="K600" s="105"/>
      <c r="L600" s="83"/>
      <c r="M600" s="102"/>
      <c r="N600" s="105"/>
      <c r="O600" s="83"/>
    </row>
    <row r="601" spans="1:15" x14ac:dyDescent="0.35">
      <c r="A601" s="79"/>
      <c r="B601" s="100"/>
      <c r="C601" s="81" t="str">
        <f>IFERROR(IF(B601="No CAS","",INDEX('DEQ Pollutant List'!$C$7:$C$611,MATCH('3. Pollutant Emissions - EF'!B601,'DEQ Pollutant List'!$B$7:$B$611,0))),"")</f>
        <v/>
      </c>
      <c r="D601" s="115" t="str">
        <f>IFERROR(IF(OR($B601="",$B601="No CAS"),INDEX('DEQ Pollutant List'!$A$7:$A$611,MATCH($C601,'DEQ Pollutant List'!$C$7:$C$611,0)),INDEX('DEQ Pollutant List'!$A$7:$A$611,MATCH($B601,'DEQ Pollutant List'!$B$7:$B$611,0))),"")</f>
        <v/>
      </c>
      <c r="E601" s="101"/>
      <c r="F601" s="102"/>
      <c r="G601" s="103"/>
      <c r="H601" s="83"/>
      <c r="I601" s="104"/>
      <c r="J601" s="102"/>
      <c r="K601" s="105"/>
      <c r="L601" s="83"/>
      <c r="M601" s="102"/>
      <c r="N601" s="105"/>
      <c r="O601" s="83"/>
    </row>
    <row r="602" spans="1:15" x14ac:dyDescent="0.35">
      <c r="A602" s="79"/>
      <c r="B602" s="100"/>
      <c r="C602" s="81" t="str">
        <f>IFERROR(IF(B602="No CAS","",INDEX('DEQ Pollutant List'!$C$7:$C$611,MATCH('3. Pollutant Emissions - EF'!B602,'DEQ Pollutant List'!$B$7:$B$611,0))),"")</f>
        <v/>
      </c>
      <c r="D602" s="115" t="str">
        <f>IFERROR(IF(OR($B602="",$B602="No CAS"),INDEX('DEQ Pollutant List'!$A$7:$A$611,MATCH($C602,'DEQ Pollutant List'!$C$7:$C$611,0)),INDEX('DEQ Pollutant List'!$A$7:$A$611,MATCH($B602,'DEQ Pollutant List'!$B$7:$B$611,0))),"")</f>
        <v/>
      </c>
      <c r="E602" s="101"/>
      <c r="F602" s="102"/>
      <c r="G602" s="103"/>
      <c r="H602" s="83"/>
      <c r="I602" s="104"/>
      <c r="J602" s="102"/>
      <c r="K602" s="105"/>
      <c r="L602" s="83"/>
      <c r="M602" s="102"/>
      <c r="N602" s="105"/>
      <c r="O602" s="83"/>
    </row>
    <row r="603" spans="1:15" x14ac:dyDescent="0.35">
      <c r="A603" s="79"/>
      <c r="B603" s="100"/>
      <c r="C603" s="81" t="str">
        <f>IFERROR(IF(B603="No CAS","",INDEX('DEQ Pollutant List'!$C$7:$C$611,MATCH('3. Pollutant Emissions - EF'!B603,'DEQ Pollutant List'!$B$7:$B$611,0))),"")</f>
        <v/>
      </c>
      <c r="D603" s="115" t="str">
        <f>IFERROR(IF(OR($B603="",$B603="No CAS"),INDEX('DEQ Pollutant List'!$A$7:$A$611,MATCH($C603,'DEQ Pollutant List'!$C$7:$C$611,0)),INDEX('DEQ Pollutant List'!$A$7:$A$611,MATCH($B603,'DEQ Pollutant List'!$B$7:$B$611,0))),"")</f>
        <v/>
      </c>
      <c r="E603" s="101"/>
      <c r="F603" s="102"/>
      <c r="G603" s="103"/>
      <c r="H603" s="83"/>
      <c r="I603" s="104"/>
      <c r="J603" s="102"/>
      <c r="K603" s="105"/>
      <c r="L603" s="83"/>
      <c r="M603" s="102"/>
      <c r="N603" s="105"/>
      <c r="O603" s="83"/>
    </row>
    <row r="604" spans="1:15" x14ac:dyDescent="0.35">
      <c r="A604" s="79"/>
      <c r="B604" s="100"/>
      <c r="C604" s="81" t="str">
        <f>IFERROR(IF(B604="No CAS","",INDEX('DEQ Pollutant List'!$C$7:$C$611,MATCH('3. Pollutant Emissions - EF'!B604,'DEQ Pollutant List'!$B$7:$B$611,0))),"")</f>
        <v/>
      </c>
      <c r="D604" s="115" t="str">
        <f>IFERROR(IF(OR($B604="",$B604="No CAS"),INDEX('DEQ Pollutant List'!$A$7:$A$611,MATCH($C604,'DEQ Pollutant List'!$C$7:$C$611,0)),INDEX('DEQ Pollutant List'!$A$7:$A$611,MATCH($B604,'DEQ Pollutant List'!$B$7:$B$611,0))),"")</f>
        <v/>
      </c>
      <c r="E604" s="101"/>
      <c r="F604" s="102"/>
      <c r="G604" s="103"/>
      <c r="H604" s="83"/>
      <c r="I604" s="104"/>
      <c r="J604" s="102"/>
      <c r="K604" s="105"/>
      <c r="L604" s="83"/>
      <c r="M604" s="102"/>
      <c r="N604" s="105"/>
      <c r="O604" s="83"/>
    </row>
    <row r="605" spans="1:15" x14ac:dyDescent="0.35">
      <c r="A605" s="79"/>
      <c r="B605" s="100"/>
      <c r="C605" s="81" t="str">
        <f>IFERROR(IF(B605="No CAS","",INDEX('DEQ Pollutant List'!$C$7:$C$611,MATCH('3. Pollutant Emissions - EF'!B605,'DEQ Pollutant List'!$B$7:$B$611,0))),"")</f>
        <v/>
      </c>
      <c r="D605" s="115" t="str">
        <f>IFERROR(IF(OR($B605="",$B605="No CAS"),INDEX('DEQ Pollutant List'!$A$7:$A$611,MATCH($C605,'DEQ Pollutant List'!$C$7:$C$611,0)),INDEX('DEQ Pollutant List'!$A$7:$A$611,MATCH($B605,'DEQ Pollutant List'!$B$7:$B$611,0))),"")</f>
        <v/>
      </c>
      <c r="E605" s="101"/>
      <c r="F605" s="102"/>
      <c r="G605" s="103"/>
      <c r="H605" s="83"/>
      <c r="I605" s="104"/>
      <c r="J605" s="102"/>
      <c r="K605" s="105"/>
      <c r="L605" s="83"/>
      <c r="M605" s="102"/>
      <c r="N605" s="105"/>
      <c r="O605" s="83"/>
    </row>
    <row r="606" spans="1:15" x14ac:dyDescent="0.35">
      <c r="A606" s="79"/>
      <c r="B606" s="100"/>
      <c r="C606" s="81" t="str">
        <f>IFERROR(IF(B606="No CAS","",INDEX('DEQ Pollutant List'!$C$7:$C$611,MATCH('3. Pollutant Emissions - EF'!B606,'DEQ Pollutant List'!$B$7:$B$611,0))),"")</f>
        <v/>
      </c>
      <c r="D606" s="115" t="str">
        <f>IFERROR(IF(OR($B606="",$B606="No CAS"),INDEX('DEQ Pollutant List'!$A$7:$A$611,MATCH($C606,'DEQ Pollutant List'!$C$7:$C$611,0)),INDEX('DEQ Pollutant List'!$A$7:$A$611,MATCH($B606,'DEQ Pollutant List'!$B$7:$B$611,0))),"")</f>
        <v/>
      </c>
      <c r="E606" s="101"/>
      <c r="F606" s="102"/>
      <c r="G606" s="103"/>
      <c r="H606" s="83"/>
      <c r="I606" s="104"/>
      <c r="J606" s="102"/>
      <c r="K606" s="105"/>
      <c r="L606" s="83"/>
      <c r="M606" s="102"/>
      <c r="N606" s="105"/>
      <c r="O606" s="83"/>
    </row>
    <row r="607" spans="1:15" x14ac:dyDescent="0.35">
      <c r="A607" s="79"/>
      <c r="B607" s="100"/>
      <c r="C607" s="81" t="str">
        <f>IFERROR(IF(B607="No CAS","",INDEX('DEQ Pollutant List'!$C$7:$C$611,MATCH('3. Pollutant Emissions - EF'!B607,'DEQ Pollutant List'!$B$7:$B$611,0))),"")</f>
        <v/>
      </c>
      <c r="D607" s="115" t="str">
        <f>IFERROR(IF(OR($B607="",$B607="No CAS"),INDEX('DEQ Pollutant List'!$A$7:$A$611,MATCH($C607,'DEQ Pollutant List'!$C$7:$C$611,0)),INDEX('DEQ Pollutant List'!$A$7:$A$611,MATCH($B607,'DEQ Pollutant List'!$B$7:$B$611,0))),"")</f>
        <v/>
      </c>
      <c r="E607" s="101"/>
      <c r="F607" s="102"/>
      <c r="G607" s="103"/>
      <c r="H607" s="83"/>
      <c r="I607" s="104"/>
      <c r="J607" s="102"/>
      <c r="K607" s="105"/>
      <c r="L607" s="83"/>
      <c r="M607" s="102"/>
      <c r="N607" s="105"/>
      <c r="O607" s="83"/>
    </row>
    <row r="608" spans="1:15" x14ac:dyDescent="0.35">
      <c r="A608" s="79"/>
      <c r="B608" s="100"/>
      <c r="C608" s="81" t="str">
        <f>IFERROR(IF(B608="No CAS","",INDEX('DEQ Pollutant List'!$C$7:$C$611,MATCH('3. Pollutant Emissions - EF'!B608,'DEQ Pollutant List'!$B$7:$B$611,0))),"")</f>
        <v/>
      </c>
      <c r="D608" s="115" t="str">
        <f>IFERROR(IF(OR($B608="",$B608="No CAS"),INDEX('DEQ Pollutant List'!$A$7:$A$611,MATCH($C608,'DEQ Pollutant List'!$C$7:$C$611,0)),INDEX('DEQ Pollutant List'!$A$7:$A$611,MATCH($B608,'DEQ Pollutant List'!$B$7:$B$611,0))),"")</f>
        <v/>
      </c>
      <c r="E608" s="101"/>
      <c r="F608" s="102"/>
      <c r="G608" s="103"/>
      <c r="H608" s="83"/>
      <c r="I608" s="104"/>
      <c r="J608" s="102"/>
      <c r="K608" s="105"/>
      <c r="L608" s="83"/>
      <c r="M608" s="102"/>
      <c r="N608" s="105"/>
      <c r="O608" s="83"/>
    </row>
    <row r="609" spans="1:15" x14ac:dyDescent="0.35">
      <c r="A609" s="79"/>
      <c r="B609" s="100"/>
      <c r="C609" s="81" t="str">
        <f>IFERROR(IF(B609="No CAS","",INDEX('DEQ Pollutant List'!$C$7:$C$611,MATCH('3. Pollutant Emissions - EF'!B609,'DEQ Pollutant List'!$B$7:$B$611,0))),"")</f>
        <v/>
      </c>
      <c r="D609" s="115" t="str">
        <f>IFERROR(IF(OR($B609="",$B609="No CAS"),INDEX('DEQ Pollutant List'!$A$7:$A$611,MATCH($C609,'DEQ Pollutant List'!$C$7:$C$611,0)),INDEX('DEQ Pollutant List'!$A$7:$A$611,MATCH($B609,'DEQ Pollutant List'!$B$7:$B$611,0))),"")</f>
        <v/>
      </c>
      <c r="E609" s="101"/>
      <c r="F609" s="102"/>
      <c r="G609" s="103"/>
      <c r="H609" s="83"/>
      <c r="I609" s="104"/>
      <c r="J609" s="102"/>
      <c r="K609" s="105"/>
      <c r="L609" s="83"/>
      <c r="M609" s="102"/>
      <c r="N609" s="105"/>
      <c r="O609" s="83"/>
    </row>
    <row r="610" spans="1:15" x14ac:dyDescent="0.35">
      <c r="A610" s="79"/>
      <c r="B610" s="100"/>
      <c r="C610" s="81" t="str">
        <f>IFERROR(IF(B610="No CAS","",INDEX('DEQ Pollutant List'!$C$7:$C$611,MATCH('3. Pollutant Emissions - EF'!B610,'DEQ Pollutant List'!$B$7:$B$611,0))),"")</f>
        <v/>
      </c>
      <c r="D610" s="115" t="str">
        <f>IFERROR(IF(OR($B610="",$B610="No CAS"),INDEX('DEQ Pollutant List'!$A$7:$A$611,MATCH($C610,'DEQ Pollutant List'!$C$7:$C$611,0)),INDEX('DEQ Pollutant List'!$A$7:$A$611,MATCH($B610,'DEQ Pollutant List'!$B$7:$B$611,0))),"")</f>
        <v/>
      </c>
      <c r="E610" s="101"/>
      <c r="F610" s="102"/>
      <c r="G610" s="103"/>
      <c r="H610" s="83"/>
      <c r="I610" s="104"/>
      <c r="J610" s="102"/>
      <c r="K610" s="105"/>
      <c r="L610" s="83"/>
      <c r="M610" s="102"/>
      <c r="N610" s="105"/>
      <c r="O610" s="83"/>
    </row>
    <row r="611" spans="1:15" x14ac:dyDescent="0.35">
      <c r="A611" s="79"/>
      <c r="B611" s="100"/>
      <c r="C611" s="81" t="str">
        <f>IFERROR(IF(B611="No CAS","",INDEX('DEQ Pollutant List'!$C$7:$C$611,MATCH('3. Pollutant Emissions - EF'!B611,'DEQ Pollutant List'!$B$7:$B$611,0))),"")</f>
        <v/>
      </c>
      <c r="D611" s="115" t="str">
        <f>IFERROR(IF(OR($B611="",$B611="No CAS"),INDEX('DEQ Pollutant List'!$A$7:$A$611,MATCH($C611,'DEQ Pollutant List'!$C$7:$C$611,0)),INDEX('DEQ Pollutant List'!$A$7:$A$611,MATCH($B611,'DEQ Pollutant List'!$B$7:$B$611,0))),"")</f>
        <v/>
      </c>
      <c r="E611" s="101"/>
      <c r="F611" s="102"/>
      <c r="G611" s="103"/>
      <c r="H611" s="83"/>
      <c r="I611" s="104"/>
      <c r="J611" s="102"/>
      <c r="K611" s="105"/>
      <c r="L611" s="83"/>
      <c r="M611" s="102"/>
      <c r="N611" s="105"/>
      <c r="O611" s="83"/>
    </row>
    <row r="612" spans="1:15" x14ac:dyDescent="0.35">
      <c r="A612" s="79"/>
      <c r="B612" s="100"/>
      <c r="C612" s="81" t="str">
        <f>IFERROR(IF(B612="No CAS","",INDEX('DEQ Pollutant List'!$C$7:$C$611,MATCH('3. Pollutant Emissions - EF'!B612,'DEQ Pollutant List'!$B$7:$B$611,0))),"")</f>
        <v/>
      </c>
      <c r="D612" s="115" t="str">
        <f>IFERROR(IF(OR($B612="",$B612="No CAS"),INDEX('DEQ Pollutant List'!$A$7:$A$611,MATCH($C612,'DEQ Pollutant List'!$C$7:$C$611,0)),INDEX('DEQ Pollutant List'!$A$7:$A$611,MATCH($B612,'DEQ Pollutant List'!$B$7:$B$611,0))),"")</f>
        <v/>
      </c>
      <c r="E612" s="101"/>
      <c r="F612" s="102"/>
      <c r="G612" s="103"/>
      <c r="H612" s="83"/>
      <c r="I612" s="104"/>
      <c r="J612" s="102"/>
      <c r="K612" s="105"/>
      <c r="L612" s="83"/>
      <c r="M612" s="102"/>
      <c r="N612" s="105"/>
      <c r="O612" s="83"/>
    </row>
    <row r="613" spans="1:15" x14ac:dyDescent="0.35">
      <c r="A613" s="79"/>
      <c r="B613" s="100"/>
      <c r="C613" s="81" t="str">
        <f>IFERROR(IF(B613="No CAS","",INDEX('DEQ Pollutant List'!$C$7:$C$611,MATCH('3. Pollutant Emissions - EF'!B613,'DEQ Pollutant List'!$B$7:$B$611,0))),"")</f>
        <v/>
      </c>
      <c r="D613" s="115" t="str">
        <f>IFERROR(IF(OR($B613="",$B613="No CAS"),INDEX('DEQ Pollutant List'!$A$7:$A$611,MATCH($C613,'DEQ Pollutant List'!$C$7:$C$611,0)),INDEX('DEQ Pollutant List'!$A$7:$A$611,MATCH($B613,'DEQ Pollutant List'!$B$7:$B$611,0))),"")</f>
        <v/>
      </c>
      <c r="E613" s="101"/>
      <c r="F613" s="102"/>
      <c r="G613" s="103"/>
      <c r="H613" s="83"/>
      <c r="I613" s="104"/>
      <c r="J613" s="102"/>
      <c r="K613" s="105"/>
      <c r="L613" s="83"/>
      <c r="M613" s="102"/>
      <c r="N613" s="105"/>
      <c r="O613" s="83"/>
    </row>
    <row r="614" spans="1:15" x14ac:dyDescent="0.35">
      <c r="A614" s="79"/>
      <c r="B614" s="100"/>
      <c r="C614" s="81" t="str">
        <f>IFERROR(IF(B614="No CAS","",INDEX('DEQ Pollutant List'!$C$7:$C$611,MATCH('3. Pollutant Emissions - EF'!B614,'DEQ Pollutant List'!$B$7:$B$611,0))),"")</f>
        <v/>
      </c>
      <c r="D614" s="115" t="str">
        <f>IFERROR(IF(OR($B614="",$B614="No CAS"),INDEX('DEQ Pollutant List'!$A$7:$A$611,MATCH($C614,'DEQ Pollutant List'!$C$7:$C$611,0)),INDEX('DEQ Pollutant List'!$A$7:$A$611,MATCH($B614,'DEQ Pollutant List'!$B$7:$B$611,0))),"")</f>
        <v/>
      </c>
      <c r="E614" s="101"/>
      <c r="F614" s="102"/>
      <c r="G614" s="103"/>
      <c r="H614" s="83"/>
      <c r="I614" s="104"/>
      <c r="J614" s="102"/>
      <c r="K614" s="105"/>
      <c r="L614" s="83"/>
      <c r="M614" s="102"/>
      <c r="N614" s="105"/>
      <c r="O614" s="83"/>
    </row>
    <row r="615" spans="1:15" x14ac:dyDescent="0.35">
      <c r="A615" s="79"/>
      <c r="B615" s="100"/>
      <c r="C615" s="81" t="str">
        <f>IFERROR(IF(B615="No CAS","",INDEX('DEQ Pollutant List'!$C$7:$C$611,MATCH('3. Pollutant Emissions - EF'!B615,'DEQ Pollutant List'!$B$7:$B$611,0))),"")</f>
        <v/>
      </c>
      <c r="D615" s="115" t="str">
        <f>IFERROR(IF(OR($B615="",$B615="No CAS"),INDEX('DEQ Pollutant List'!$A$7:$A$611,MATCH($C615,'DEQ Pollutant List'!$C$7:$C$611,0)),INDEX('DEQ Pollutant List'!$A$7:$A$611,MATCH($B615,'DEQ Pollutant List'!$B$7:$B$611,0))),"")</f>
        <v/>
      </c>
      <c r="E615" s="101"/>
      <c r="F615" s="102"/>
      <c r="G615" s="103"/>
      <c r="H615" s="83"/>
      <c r="I615" s="104"/>
      <c r="J615" s="102"/>
      <c r="K615" s="105"/>
      <c r="L615" s="83"/>
      <c r="M615" s="102"/>
      <c r="N615" s="105"/>
      <c r="O615" s="83"/>
    </row>
    <row r="616" spans="1:15" x14ac:dyDescent="0.35">
      <c r="A616" s="79"/>
      <c r="B616" s="100"/>
      <c r="C616" s="81" t="str">
        <f>IFERROR(IF(B616="No CAS","",INDEX('DEQ Pollutant List'!$C$7:$C$611,MATCH('3. Pollutant Emissions - EF'!B616,'DEQ Pollutant List'!$B$7:$B$611,0))),"")</f>
        <v/>
      </c>
      <c r="D616" s="115" t="str">
        <f>IFERROR(IF(OR($B616="",$B616="No CAS"),INDEX('DEQ Pollutant List'!$A$7:$A$611,MATCH($C616,'DEQ Pollutant List'!$C$7:$C$611,0)),INDEX('DEQ Pollutant List'!$A$7:$A$611,MATCH($B616,'DEQ Pollutant List'!$B$7:$B$611,0))),"")</f>
        <v/>
      </c>
      <c r="E616" s="101"/>
      <c r="F616" s="102"/>
      <c r="G616" s="103"/>
      <c r="H616" s="83"/>
      <c r="I616" s="104"/>
      <c r="J616" s="102"/>
      <c r="K616" s="105"/>
      <c r="L616" s="83"/>
      <c r="M616" s="102"/>
      <c r="N616" s="105"/>
      <c r="O616" s="83"/>
    </row>
    <row r="617" spans="1:15" x14ac:dyDescent="0.35">
      <c r="A617" s="79"/>
      <c r="B617" s="100"/>
      <c r="C617" s="81" t="str">
        <f>IFERROR(IF(B617="No CAS","",INDEX('DEQ Pollutant List'!$C$7:$C$611,MATCH('3. Pollutant Emissions - EF'!B617,'DEQ Pollutant List'!$B$7:$B$611,0))),"")</f>
        <v/>
      </c>
      <c r="D617" s="115" t="str">
        <f>IFERROR(IF(OR($B617="",$B617="No CAS"),INDEX('DEQ Pollutant List'!$A$7:$A$611,MATCH($C617,'DEQ Pollutant List'!$C$7:$C$611,0)),INDEX('DEQ Pollutant List'!$A$7:$A$611,MATCH($B617,'DEQ Pollutant List'!$B$7:$B$611,0))),"")</f>
        <v/>
      </c>
      <c r="E617" s="101"/>
      <c r="F617" s="102"/>
      <c r="G617" s="103"/>
      <c r="H617" s="83"/>
      <c r="I617" s="104"/>
      <c r="J617" s="102"/>
      <c r="K617" s="105"/>
      <c r="L617" s="83"/>
      <c r="M617" s="102"/>
      <c r="N617" s="105"/>
      <c r="O617" s="83"/>
    </row>
    <row r="618" spans="1:15" x14ac:dyDescent="0.35">
      <c r="A618" s="79"/>
      <c r="B618" s="100"/>
      <c r="C618" s="81" t="str">
        <f>IFERROR(IF(B618="No CAS","",INDEX('DEQ Pollutant List'!$C$7:$C$611,MATCH('3. Pollutant Emissions - EF'!B618,'DEQ Pollutant List'!$B$7:$B$611,0))),"")</f>
        <v/>
      </c>
      <c r="D618" s="115" t="str">
        <f>IFERROR(IF(OR($B618="",$B618="No CAS"),INDEX('DEQ Pollutant List'!$A$7:$A$611,MATCH($C618,'DEQ Pollutant List'!$C$7:$C$611,0)),INDEX('DEQ Pollutant List'!$A$7:$A$611,MATCH($B618,'DEQ Pollutant List'!$B$7:$B$611,0))),"")</f>
        <v/>
      </c>
      <c r="E618" s="101"/>
      <c r="F618" s="102"/>
      <c r="G618" s="103"/>
      <c r="H618" s="83"/>
      <c r="I618" s="104"/>
      <c r="J618" s="102"/>
      <c r="K618" s="105"/>
      <c r="L618" s="83"/>
      <c r="M618" s="102"/>
      <c r="N618" s="105"/>
      <c r="O618" s="83"/>
    </row>
    <row r="619" spans="1:15" x14ac:dyDescent="0.35">
      <c r="A619" s="79"/>
      <c r="B619" s="100"/>
      <c r="C619" s="81" t="str">
        <f>IFERROR(IF(B619="No CAS","",INDEX('DEQ Pollutant List'!$C$7:$C$611,MATCH('3. Pollutant Emissions - EF'!B619,'DEQ Pollutant List'!$B$7:$B$611,0))),"")</f>
        <v/>
      </c>
      <c r="D619" s="115" t="str">
        <f>IFERROR(IF(OR($B619="",$B619="No CAS"),INDEX('DEQ Pollutant List'!$A$7:$A$611,MATCH($C619,'DEQ Pollutant List'!$C$7:$C$611,0)),INDEX('DEQ Pollutant List'!$A$7:$A$611,MATCH($B619,'DEQ Pollutant List'!$B$7:$B$611,0))),"")</f>
        <v/>
      </c>
      <c r="E619" s="101"/>
      <c r="F619" s="102"/>
      <c r="G619" s="103"/>
      <c r="H619" s="83"/>
      <c r="I619" s="104"/>
      <c r="J619" s="102"/>
      <c r="K619" s="105"/>
      <c r="L619" s="83"/>
      <c r="M619" s="102"/>
      <c r="N619" s="105"/>
      <c r="O619" s="83"/>
    </row>
    <row r="620" spans="1:15" x14ac:dyDescent="0.35">
      <c r="A620" s="79"/>
      <c r="B620" s="100"/>
      <c r="C620" s="81" t="str">
        <f>IFERROR(IF(B620="No CAS","",INDEX('DEQ Pollutant List'!$C$7:$C$611,MATCH('3. Pollutant Emissions - EF'!B620,'DEQ Pollutant List'!$B$7:$B$611,0))),"")</f>
        <v/>
      </c>
      <c r="D620" s="115" t="str">
        <f>IFERROR(IF(OR($B620="",$B620="No CAS"),INDEX('DEQ Pollutant List'!$A$7:$A$611,MATCH($C620,'DEQ Pollutant List'!$C$7:$C$611,0)),INDEX('DEQ Pollutant List'!$A$7:$A$611,MATCH($B620,'DEQ Pollutant List'!$B$7:$B$611,0))),"")</f>
        <v/>
      </c>
      <c r="E620" s="101"/>
      <c r="F620" s="102"/>
      <c r="G620" s="103"/>
      <c r="H620" s="83"/>
      <c r="I620" s="104"/>
      <c r="J620" s="102"/>
      <c r="K620" s="105"/>
      <c r="L620" s="83"/>
      <c r="M620" s="102"/>
      <c r="N620" s="105"/>
      <c r="O620" s="83"/>
    </row>
    <row r="621" spans="1:15" x14ac:dyDescent="0.35">
      <c r="A621" s="79"/>
      <c r="B621" s="100"/>
      <c r="C621" s="81" t="str">
        <f>IFERROR(IF(B621="No CAS","",INDEX('DEQ Pollutant List'!$C$7:$C$611,MATCH('3. Pollutant Emissions - EF'!B621,'DEQ Pollutant List'!$B$7:$B$611,0))),"")</f>
        <v/>
      </c>
      <c r="D621" s="115" t="str">
        <f>IFERROR(IF(OR($B621="",$B621="No CAS"),INDEX('DEQ Pollutant List'!$A$7:$A$611,MATCH($C621,'DEQ Pollutant List'!$C$7:$C$611,0)),INDEX('DEQ Pollutant List'!$A$7:$A$611,MATCH($B621,'DEQ Pollutant List'!$B$7:$B$611,0))),"")</f>
        <v/>
      </c>
      <c r="E621" s="101"/>
      <c r="F621" s="102"/>
      <c r="G621" s="103"/>
      <c r="H621" s="83"/>
      <c r="I621" s="104"/>
      <c r="J621" s="102"/>
      <c r="K621" s="105"/>
      <c r="L621" s="83"/>
      <c r="M621" s="102"/>
      <c r="N621" s="105"/>
      <c r="O621" s="83"/>
    </row>
    <row r="622" spans="1:15" x14ac:dyDescent="0.35">
      <c r="A622" s="79"/>
      <c r="B622" s="100"/>
      <c r="C622" s="81" t="str">
        <f>IFERROR(IF(B622="No CAS","",INDEX('DEQ Pollutant List'!$C$7:$C$611,MATCH('3. Pollutant Emissions - EF'!B622,'DEQ Pollutant List'!$B$7:$B$611,0))),"")</f>
        <v/>
      </c>
      <c r="D622" s="115" t="str">
        <f>IFERROR(IF(OR($B622="",$B622="No CAS"),INDEX('DEQ Pollutant List'!$A$7:$A$611,MATCH($C622,'DEQ Pollutant List'!$C$7:$C$611,0)),INDEX('DEQ Pollutant List'!$A$7:$A$611,MATCH($B622,'DEQ Pollutant List'!$B$7:$B$611,0))),"")</f>
        <v/>
      </c>
      <c r="E622" s="101"/>
      <c r="F622" s="102"/>
      <c r="G622" s="103"/>
      <c r="H622" s="83"/>
      <c r="I622" s="104"/>
      <c r="J622" s="102"/>
      <c r="K622" s="105"/>
      <c r="L622" s="83"/>
      <c r="M622" s="102"/>
      <c r="N622" s="105"/>
      <c r="O622" s="83"/>
    </row>
    <row r="623" spans="1:15" x14ac:dyDescent="0.35">
      <c r="A623" s="79"/>
      <c r="B623" s="100"/>
      <c r="C623" s="81" t="str">
        <f>IFERROR(IF(B623="No CAS","",INDEX('DEQ Pollutant List'!$C$7:$C$611,MATCH('3. Pollutant Emissions - EF'!B623,'DEQ Pollutant List'!$B$7:$B$611,0))),"")</f>
        <v/>
      </c>
      <c r="D623" s="115" t="str">
        <f>IFERROR(IF(OR($B623="",$B623="No CAS"),INDEX('DEQ Pollutant List'!$A$7:$A$611,MATCH($C623,'DEQ Pollutant List'!$C$7:$C$611,0)),INDEX('DEQ Pollutant List'!$A$7:$A$611,MATCH($B623,'DEQ Pollutant List'!$B$7:$B$611,0))),"")</f>
        <v/>
      </c>
      <c r="E623" s="101"/>
      <c r="F623" s="102"/>
      <c r="G623" s="103"/>
      <c r="H623" s="83"/>
      <c r="I623" s="104"/>
      <c r="J623" s="102"/>
      <c r="K623" s="105"/>
      <c r="L623" s="83"/>
      <c r="M623" s="102"/>
      <c r="N623" s="105"/>
      <c r="O623" s="83"/>
    </row>
    <row r="624" spans="1:15" x14ac:dyDescent="0.35">
      <c r="A624" s="79"/>
      <c r="B624" s="100"/>
      <c r="C624" s="81" t="str">
        <f>IFERROR(IF(B624="No CAS","",INDEX('DEQ Pollutant List'!$C$7:$C$611,MATCH('3. Pollutant Emissions - EF'!B624,'DEQ Pollutant List'!$B$7:$B$611,0))),"")</f>
        <v/>
      </c>
      <c r="D624" s="115" t="str">
        <f>IFERROR(IF(OR($B624="",$B624="No CAS"),INDEX('DEQ Pollutant List'!$A$7:$A$611,MATCH($C624,'DEQ Pollutant List'!$C$7:$C$611,0)),INDEX('DEQ Pollutant List'!$A$7:$A$611,MATCH($B624,'DEQ Pollutant List'!$B$7:$B$611,0))),"")</f>
        <v/>
      </c>
      <c r="E624" s="101"/>
      <c r="F624" s="102"/>
      <c r="G624" s="103"/>
      <c r="H624" s="83"/>
      <c r="I624" s="104"/>
      <c r="J624" s="102"/>
      <c r="K624" s="105"/>
      <c r="L624" s="83"/>
      <c r="M624" s="102"/>
      <c r="N624" s="105"/>
      <c r="O624" s="83"/>
    </row>
    <row r="625" spans="1:15" x14ac:dyDescent="0.35">
      <c r="A625" s="79"/>
      <c r="B625" s="100"/>
      <c r="C625" s="81" t="str">
        <f>IFERROR(IF(B625="No CAS","",INDEX('DEQ Pollutant List'!$C$7:$C$611,MATCH('3. Pollutant Emissions - EF'!B625,'DEQ Pollutant List'!$B$7:$B$611,0))),"")</f>
        <v/>
      </c>
      <c r="D625" s="115" t="str">
        <f>IFERROR(IF(OR($B625="",$B625="No CAS"),INDEX('DEQ Pollutant List'!$A$7:$A$611,MATCH($C625,'DEQ Pollutant List'!$C$7:$C$611,0)),INDEX('DEQ Pollutant List'!$A$7:$A$611,MATCH($B625,'DEQ Pollutant List'!$B$7:$B$611,0))),"")</f>
        <v/>
      </c>
      <c r="E625" s="101"/>
      <c r="F625" s="102"/>
      <c r="G625" s="103"/>
      <c r="H625" s="83"/>
      <c r="I625" s="104"/>
      <c r="J625" s="102"/>
      <c r="K625" s="105"/>
      <c r="L625" s="83"/>
      <c r="M625" s="102"/>
      <c r="N625" s="105"/>
      <c r="O625" s="83"/>
    </row>
    <row r="626" spans="1:15" x14ac:dyDescent="0.35">
      <c r="A626" s="79"/>
      <c r="B626" s="100"/>
      <c r="C626" s="81" t="str">
        <f>IFERROR(IF(B626="No CAS","",INDEX('DEQ Pollutant List'!$C$7:$C$611,MATCH('3. Pollutant Emissions - EF'!B626,'DEQ Pollutant List'!$B$7:$B$611,0))),"")</f>
        <v/>
      </c>
      <c r="D626" s="115" t="str">
        <f>IFERROR(IF(OR($B626="",$B626="No CAS"),INDEX('DEQ Pollutant List'!$A$7:$A$611,MATCH($C626,'DEQ Pollutant List'!$C$7:$C$611,0)),INDEX('DEQ Pollutant List'!$A$7:$A$611,MATCH($B626,'DEQ Pollutant List'!$B$7:$B$611,0))),"")</f>
        <v/>
      </c>
      <c r="E626" s="101"/>
      <c r="F626" s="102"/>
      <c r="G626" s="103"/>
      <c r="H626" s="83"/>
      <c r="I626" s="104"/>
      <c r="J626" s="102"/>
      <c r="K626" s="105"/>
      <c r="L626" s="83"/>
      <c r="M626" s="102"/>
      <c r="N626" s="105"/>
      <c r="O626" s="83"/>
    </row>
    <row r="627" spans="1:15" x14ac:dyDescent="0.35">
      <c r="A627" s="79"/>
      <c r="B627" s="100"/>
      <c r="C627" s="81" t="str">
        <f>IFERROR(IF(B627="No CAS","",INDEX('DEQ Pollutant List'!$C$7:$C$611,MATCH('3. Pollutant Emissions - EF'!B627,'DEQ Pollutant List'!$B$7:$B$611,0))),"")</f>
        <v/>
      </c>
      <c r="D627" s="115" t="str">
        <f>IFERROR(IF(OR($B627="",$B627="No CAS"),INDEX('DEQ Pollutant List'!$A$7:$A$611,MATCH($C627,'DEQ Pollutant List'!$C$7:$C$611,0)),INDEX('DEQ Pollutant List'!$A$7:$A$611,MATCH($B627,'DEQ Pollutant List'!$B$7:$B$611,0))),"")</f>
        <v/>
      </c>
      <c r="E627" s="101"/>
      <c r="F627" s="102"/>
      <c r="G627" s="103"/>
      <c r="H627" s="83"/>
      <c r="I627" s="104"/>
      <c r="J627" s="102"/>
      <c r="K627" s="105"/>
      <c r="L627" s="83"/>
      <c r="M627" s="102"/>
      <c r="N627" s="105"/>
      <c r="O627" s="83"/>
    </row>
    <row r="628" spans="1:15" x14ac:dyDescent="0.35">
      <c r="A628" s="79"/>
      <c r="B628" s="100"/>
      <c r="C628" s="81" t="str">
        <f>IFERROR(IF(B628="No CAS","",INDEX('DEQ Pollutant List'!$C$7:$C$611,MATCH('3. Pollutant Emissions - EF'!B628,'DEQ Pollutant List'!$B$7:$B$611,0))),"")</f>
        <v/>
      </c>
      <c r="D628" s="115" t="str">
        <f>IFERROR(IF(OR($B628="",$B628="No CAS"),INDEX('DEQ Pollutant List'!$A$7:$A$611,MATCH($C628,'DEQ Pollutant List'!$C$7:$C$611,0)),INDEX('DEQ Pollutant List'!$A$7:$A$611,MATCH($B628,'DEQ Pollutant List'!$B$7:$B$611,0))),"")</f>
        <v/>
      </c>
      <c r="E628" s="101"/>
      <c r="F628" s="102"/>
      <c r="G628" s="103"/>
      <c r="H628" s="83"/>
      <c r="I628" s="104"/>
      <c r="J628" s="102"/>
      <c r="K628" s="105"/>
      <c r="L628" s="83"/>
      <c r="M628" s="102"/>
      <c r="N628" s="105"/>
      <c r="O628" s="83"/>
    </row>
    <row r="629" spans="1:15" x14ac:dyDescent="0.35">
      <c r="A629" s="79"/>
      <c r="B629" s="100"/>
      <c r="C629" s="81" t="str">
        <f>IFERROR(IF(B629="No CAS","",INDEX('DEQ Pollutant List'!$C$7:$C$611,MATCH('3. Pollutant Emissions - EF'!B629,'DEQ Pollutant List'!$B$7:$B$611,0))),"")</f>
        <v/>
      </c>
      <c r="D629" s="115" t="str">
        <f>IFERROR(IF(OR($B629="",$B629="No CAS"),INDEX('DEQ Pollutant List'!$A$7:$A$611,MATCH($C629,'DEQ Pollutant List'!$C$7:$C$611,0)),INDEX('DEQ Pollutant List'!$A$7:$A$611,MATCH($B629,'DEQ Pollutant List'!$B$7:$B$611,0))),"")</f>
        <v/>
      </c>
      <c r="E629" s="101"/>
      <c r="F629" s="102"/>
      <c r="G629" s="103"/>
      <c r="H629" s="83"/>
      <c r="I629" s="104"/>
      <c r="J629" s="102"/>
      <c r="K629" s="105"/>
      <c r="L629" s="83"/>
      <c r="M629" s="102"/>
      <c r="N629" s="105"/>
      <c r="O629" s="83"/>
    </row>
    <row r="630" spans="1:15" x14ac:dyDescent="0.35">
      <c r="A630" s="79"/>
      <c r="B630" s="100"/>
      <c r="C630" s="81" t="str">
        <f>IFERROR(IF(B630="No CAS","",INDEX('DEQ Pollutant List'!$C$7:$C$611,MATCH('3. Pollutant Emissions - EF'!B630,'DEQ Pollutant List'!$B$7:$B$611,0))),"")</f>
        <v/>
      </c>
      <c r="D630" s="115" t="str">
        <f>IFERROR(IF(OR($B630="",$B630="No CAS"),INDEX('DEQ Pollutant List'!$A$7:$A$611,MATCH($C630,'DEQ Pollutant List'!$C$7:$C$611,0)),INDEX('DEQ Pollutant List'!$A$7:$A$611,MATCH($B630,'DEQ Pollutant List'!$B$7:$B$611,0))),"")</f>
        <v/>
      </c>
      <c r="E630" s="101"/>
      <c r="F630" s="102"/>
      <c r="G630" s="103"/>
      <c r="H630" s="83"/>
      <c r="I630" s="104"/>
      <c r="J630" s="102"/>
      <c r="K630" s="105"/>
      <c r="L630" s="83"/>
      <c r="M630" s="102"/>
      <c r="N630" s="105"/>
      <c r="O630" s="83"/>
    </row>
    <row r="631" spans="1:15" x14ac:dyDescent="0.35">
      <c r="A631" s="79"/>
      <c r="B631" s="100"/>
      <c r="C631" s="81" t="str">
        <f>IFERROR(IF(B631="No CAS","",INDEX('DEQ Pollutant List'!$C$7:$C$611,MATCH('3. Pollutant Emissions - EF'!B631,'DEQ Pollutant List'!$B$7:$B$611,0))),"")</f>
        <v/>
      </c>
      <c r="D631" s="115" t="str">
        <f>IFERROR(IF(OR($B631="",$B631="No CAS"),INDEX('DEQ Pollutant List'!$A$7:$A$611,MATCH($C631,'DEQ Pollutant List'!$C$7:$C$611,0)),INDEX('DEQ Pollutant List'!$A$7:$A$611,MATCH($B631,'DEQ Pollutant List'!$B$7:$B$611,0))),"")</f>
        <v/>
      </c>
      <c r="E631" s="101"/>
      <c r="F631" s="102"/>
      <c r="G631" s="103"/>
      <c r="H631" s="83"/>
      <c r="I631" s="104"/>
      <c r="J631" s="102"/>
      <c r="K631" s="105"/>
      <c r="L631" s="83"/>
      <c r="M631" s="102"/>
      <c r="N631" s="105"/>
      <c r="O631" s="83"/>
    </row>
    <row r="632" spans="1:15" x14ac:dyDescent="0.35">
      <c r="A632" s="79"/>
      <c r="B632" s="100"/>
      <c r="C632" s="81" t="str">
        <f>IFERROR(IF(B632="No CAS","",INDEX('DEQ Pollutant List'!$C$7:$C$611,MATCH('3. Pollutant Emissions - EF'!B632,'DEQ Pollutant List'!$B$7:$B$611,0))),"")</f>
        <v/>
      </c>
      <c r="D632" s="115" t="str">
        <f>IFERROR(IF(OR($B632="",$B632="No CAS"),INDEX('DEQ Pollutant List'!$A$7:$A$611,MATCH($C632,'DEQ Pollutant List'!$C$7:$C$611,0)),INDEX('DEQ Pollutant List'!$A$7:$A$611,MATCH($B632,'DEQ Pollutant List'!$B$7:$B$611,0))),"")</f>
        <v/>
      </c>
      <c r="E632" s="101"/>
      <c r="F632" s="102"/>
      <c r="G632" s="103"/>
      <c r="H632" s="83"/>
      <c r="I632" s="104"/>
      <c r="J632" s="102"/>
      <c r="K632" s="105"/>
      <c r="L632" s="83"/>
      <c r="M632" s="102"/>
      <c r="N632" s="105"/>
      <c r="O632" s="83"/>
    </row>
    <row r="633" spans="1:15" x14ac:dyDescent="0.35">
      <c r="A633" s="79"/>
      <c r="B633" s="100"/>
      <c r="C633" s="81" t="str">
        <f>IFERROR(IF(B633="No CAS","",INDEX('DEQ Pollutant List'!$C$7:$C$611,MATCH('3. Pollutant Emissions - EF'!B633,'DEQ Pollutant List'!$B$7:$B$611,0))),"")</f>
        <v/>
      </c>
      <c r="D633" s="115" t="str">
        <f>IFERROR(IF(OR($B633="",$B633="No CAS"),INDEX('DEQ Pollutant List'!$A$7:$A$611,MATCH($C633,'DEQ Pollutant List'!$C$7:$C$611,0)),INDEX('DEQ Pollutant List'!$A$7:$A$611,MATCH($B633,'DEQ Pollutant List'!$B$7:$B$611,0))),"")</f>
        <v/>
      </c>
      <c r="E633" s="101"/>
      <c r="F633" s="102"/>
      <c r="G633" s="103"/>
      <c r="H633" s="83"/>
      <c r="I633" s="104"/>
      <c r="J633" s="102"/>
      <c r="K633" s="105"/>
      <c r="L633" s="83"/>
      <c r="M633" s="102"/>
      <c r="N633" s="105"/>
      <c r="O633" s="83"/>
    </row>
    <row r="634" spans="1:15" x14ac:dyDescent="0.35">
      <c r="A634" s="79"/>
      <c r="B634" s="100"/>
      <c r="C634" s="81" t="str">
        <f>IFERROR(IF(B634="No CAS","",INDEX('DEQ Pollutant List'!$C$7:$C$611,MATCH('3. Pollutant Emissions - EF'!B634,'DEQ Pollutant List'!$B$7:$B$611,0))),"")</f>
        <v/>
      </c>
      <c r="D634" s="115" t="str">
        <f>IFERROR(IF(OR($B634="",$B634="No CAS"),INDEX('DEQ Pollutant List'!$A$7:$A$611,MATCH($C634,'DEQ Pollutant List'!$C$7:$C$611,0)),INDEX('DEQ Pollutant List'!$A$7:$A$611,MATCH($B634,'DEQ Pollutant List'!$B$7:$B$611,0))),"")</f>
        <v/>
      </c>
      <c r="E634" s="101"/>
      <c r="F634" s="102"/>
      <c r="G634" s="103"/>
      <c r="H634" s="83"/>
      <c r="I634" s="104"/>
      <c r="J634" s="102"/>
      <c r="K634" s="105"/>
      <c r="L634" s="83"/>
      <c r="M634" s="102"/>
      <c r="N634" s="105"/>
      <c r="O634" s="83"/>
    </row>
    <row r="635" spans="1:15" x14ac:dyDescent="0.35">
      <c r="A635" s="79"/>
      <c r="B635" s="100"/>
      <c r="C635" s="81" t="str">
        <f>IFERROR(IF(B635="No CAS","",INDEX('DEQ Pollutant List'!$C$7:$C$611,MATCH('3. Pollutant Emissions - EF'!B635,'DEQ Pollutant List'!$B$7:$B$611,0))),"")</f>
        <v/>
      </c>
      <c r="D635" s="115" t="str">
        <f>IFERROR(IF(OR($B635="",$B635="No CAS"),INDEX('DEQ Pollutant List'!$A$7:$A$611,MATCH($C635,'DEQ Pollutant List'!$C$7:$C$611,0)),INDEX('DEQ Pollutant List'!$A$7:$A$611,MATCH($B635,'DEQ Pollutant List'!$B$7:$B$611,0))),"")</f>
        <v/>
      </c>
      <c r="E635" s="101"/>
      <c r="F635" s="102"/>
      <c r="G635" s="103"/>
      <c r="H635" s="83"/>
      <c r="I635" s="104"/>
      <c r="J635" s="102"/>
      <c r="K635" s="105"/>
      <c r="L635" s="83"/>
      <c r="M635" s="102"/>
      <c r="N635" s="105"/>
      <c r="O635" s="83"/>
    </row>
    <row r="636" spans="1:15" x14ac:dyDescent="0.35">
      <c r="A636" s="79"/>
      <c r="B636" s="100"/>
      <c r="C636" s="81" t="str">
        <f>IFERROR(IF(B636="No CAS","",INDEX('DEQ Pollutant List'!$C$7:$C$611,MATCH('3. Pollutant Emissions - EF'!B636,'DEQ Pollutant List'!$B$7:$B$611,0))),"")</f>
        <v/>
      </c>
      <c r="D636" s="115" t="str">
        <f>IFERROR(IF(OR($B636="",$B636="No CAS"),INDEX('DEQ Pollutant List'!$A$7:$A$611,MATCH($C636,'DEQ Pollutant List'!$C$7:$C$611,0)),INDEX('DEQ Pollutant List'!$A$7:$A$611,MATCH($B636,'DEQ Pollutant List'!$B$7:$B$611,0))),"")</f>
        <v/>
      </c>
      <c r="E636" s="101"/>
      <c r="F636" s="102"/>
      <c r="G636" s="103"/>
      <c r="H636" s="83"/>
      <c r="I636" s="104"/>
      <c r="J636" s="102"/>
      <c r="K636" s="105"/>
      <c r="L636" s="83"/>
      <c r="M636" s="102"/>
      <c r="N636" s="105"/>
      <c r="O636" s="83"/>
    </row>
    <row r="637" spans="1:15" x14ac:dyDescent="0.35">
      <c r="A637" s="79"/>
      <c r="B637" s="100"/>
      <c r="C637" s="81" t="str">
        <f>IFERROR(IF(B637="No CAS","",INDEX('DEQ Pollutant List'!$C$7:$C$611,MATCH('3. Pollutant Emissions - EF'!B637,'DEQ Pollutant List'!$B$7:$B$611,0))),"")</f>
        <v/>
      </c>
      <c r="D637" s="115" t="str">
        <f>IFERROR(IF(OR($B637="",$B637="No CAS"),INDEX('DEQ Pollutant List'!$A$7:$A$611,MATCH($C637,'DEQ Pollutant List'!$C$7:$C$611,0)),INDEX('DEQ Pollutant List'!$A$7:$A$611,MATCH($B637,'DEQ Pollutant List'!$B$7:$B$611,0))),"")</f>
        <v/>
      </c>
      <c r="E637" s="101"/>
      <c r="F637" s="102"/>
      <c r="G637" s="103"/>
      <c r="H637" s="83"/>
      <c r="I637" s="104"/>
      <c r="J637" s="102"/>
      <c r="K637" s="105"/>
      <c r="L637" s="83"/>
      <c r="M637" s="102"/>
      <c r="N637" s="105"/>
      <c r="O637" s="83"/>
    </row>
    <row r="638" spans="1:15" x14ac:dyDescent="0.35">
      <c r="A638" s="79"/>
      <c r="B638" s="100"/>
      <c r="C638" s="81" t="str">
        <f>IFERROR(IF(B638="No CAS","",INDEX('DEQ Pollutant List'!$C$7:$C$611,MATCH('3. Pollutant Emissions - EF'!B638,'DEQ Pollutant List'!$B$7:$B$611,0))),"")</f>
        <v/>
      </c>
      <c r="D638" s="115" t="str">
        <f>IFERROR(IF(OR($B638="",$B638="No CAS"),INDEX('DEQ Pollutant List'!$A$7:$A$611,MATCH($C638,'DEQ Pollutant List'!$C$7:$C$611,0)),INDEX('DEQ Pollutant List'!$A$7:$A$611,MATCH($B638,'DEQ Pollutant List'!$B$7:$B$611,0))),"")</f>
        <v/>
      </c>
      <c r="E638" s="101"/>
      <c r="F638" s="102"/>
      <c r="G638" s="103"/>
      <c r="H638" s="83"/>
      <c r="I638" s="104"/>
      <c r="J638" s="102"/>
      <c r="K638" s="105"/>
      <c r="L638" s="83"/>
      <c r="M638" s="102"/>
      <c r="N638" s="105"/>
      <c r="O638" s="83"/>
    </row>
    <row r="639" spans="1:15" x14ac:dyDescent="0.35">
      <c r="A639" s="79"/>
      <c r="B639" s="100"/>
      <c r="C639" s="81" t="str">
        <f>IFERROR(IF(B639="No CAS","",INDEX('DEQ Pollutant List'!$C$7:$C$611,MATCH('3. Pollutant Emissions - EF'!B639,'DEQ Pollutant List'!$B$7:$B$611,0))),"")</f>
        <v/>
      </c>
      <c r="D639" s="115" t="str">
        <f>IFERROR(IF(OR($B639="",$B639="No CAS"),INDEX('DEQ Pollutant List'!$A$7:$A$611,MATCH($C639,'DEQ Pollutant List'!$C$7:$C$611,0)),INDEX('DEQ Pollutant List'!$A$7:$A$611,MATCH($B639,'DEQ Pollutant List'!$B$7:$B$611,0))),"")</f>
        <v/>
      </c>
      <c r="E639" s="101"/>
      <c r="F639" s="102"/>
      <c r="G639" s="103"/>
      <c r="H639" s="83"/>
      <c r="I639" s="104"/>
      <c r="J639" s="102"/>
      <c r="K639" s="105"/>
      <c r="L639" s="83"/>
      <c r="M639" s="102"/>
      <c r="N639" s="105"/>
      <c r="O639" s="83"/>
    </row>
    <row r="640" spans="1:15" x14ac:dyDescent="0.35">
      <c r="A640" s="79"/>
      <c r="B640" s="100"/>
      <c r="C640" s="81" t="str">
        <f>IFERROR(IF(B640="No CAS","",INDEX('DEQ Pollutant List'!$C$7:$C$611,MATCH('3. Pollutant Emissions - EF'!B640,'DEQ Pollutant List'!$B$7:$B$611,0))),"")</f>
        <v/>
      </c>
      <c r="D640" s="115" t="str">
        <f>IFERROR(IF(OR($B640="",$B640="No CAS"),INDEX('DEQ Pollutant List'!$A$7:$A$611,MATCH($C640,'DEQ Pollutant List'!$C$7:$C$611,0)),INDEX('DEQ Pollutant List'!$A$7:$A$611,MATCH($B640,'DEQ Pollutant List'!$B$7:$B$611,0))),"")</f>
        <v/>
      </c>
      <c r="E640" s="101"/>
      <c r="F640" s="102"/>
      <c r="G640" s="103"/>
      <c r="H640" s="83"/>
      <c r="I640" s="104"/>
      <c r="J640" s="102"/>
      <c r="K640" s="105"/>
      <c r="L640" s="83"/>
      <c r="M640" s="102"/>
      <c r="N640" s="105"/>
      <c r="O640" s="83"/>
    </row>
    <row r="641" spans="1:15" x14ac:dyDescent="0.35">
      <c r="A641" s="79"/>
      <c r="B641" s="100"/>
      <c r="C641" s="81" t="str">
        <f>IFERROR(IF(B641="No CAS","",INDEX('DEQ Pollutant List'!$C$7:$C$611,MATCH('3. Pollutant Emissions - EF'!B641,'DEQ Pollutant List'!$B$7:$B$611,0))),"")</f>
        <v/>
      </c>
      <c r="D641" s="115" t="str">
        <f>IFERROR(IF(OR($B641="",$B641="No CAS"),INDEX('DEQ Pollutant List'!$A$7:$A$611,MATCH($C641,'DEQ Pollutant List'!$C$7:$C$611,0)),INDEX('DEQ Pollutant List'!$A$7:$A$611,MATCH($B641,'DEQ Pollutant List'!$B$7:$B$611,0))),"")</f>
        <v/>
      </c>
      <c r="E641" s="101"/>
      <c r="F641" s="102"/>
      <c r="G641" s="103"/>
      <c r="H641" s="83"/>
      <c r="I641" s="104"/>
      <c r="J641" s="102"/>
      <c r="K641" s="105"/>
      <c r="L641" s="83"/>
      <c r="M641" s="102"/>
      <c r="N641" s="105"/>
      <c r="O641" s="83"/>
    </row>
    <row r="642" spans="1:15" x14ac:dyDescent="0.35">
      <c r="A642" s="79"/>
      <c r="B642" s="100"/>
      <c r="C642" s="81" t="str">
        <f>IFERROR(IF(B642="No CAS","",INDEX('DEQ Pollutant List'!$C$7:$C$611,MATCH('3. Pollutant Emissions - EF'!B642,'DEQ Pollutant List'!$B$7:$B$611,0))),"")</f>
        <v/>
      </c>
      <c r="D642" s="115" t="str">
        <f>IFERROR(IF(OR($B642="",$B642="No CAS"),INDEX('DEQ Pollutant List'!$A$7:$A$611,MATCH($C642,'DEQ Pollutant List'!$C$7:$C$611,0)),INDEX('DEQ Pollutant List'!$A$7:$A$611,MATCH($B642,'DEQ Pollutant List'!$B$7:$B$611,0))),"")</f>
        <v/>
      </c>
      <c r="E642" s="101"/>
      <c r="F642" s="102"/>
      <c r="G642" s="103"/>
      <c r="H642" s="83"/>
      <c r="I642" s="104"/>
      <c r="J642" s="102"/>
      <c r="K642" s="105"/>
      <c r="L642" s="83"/>
      <c r="M642" s="102"/>
      <c r="N642" s="105"/>
      <c r="O642" s="83"/>
    </row>
    <row r="643" spans="1:15" x14ac:dyDescent="0.35">
      <c r="A643" s="79"/>
      <c r="B643" s="100"/>
      <c r="C643" s="81" t="str">
        <f>IFERROR(IF(B643="No CAS","",INDEX('DEQ Pollutant List'!$C$7:$C$611,MATCH('3. Pollutant Emissions - EF'!B643,'DEQ Pollutant List'!$B$7:$B$611,0))),"")</f>
        <v/>
      </c>
      <c r="D643" s="115" t="str">
        <f>IFERROR(IF(OR($B643="",$B643="No CAS"),INDEX('DEQ Pollutant List'!$A$7:$A$611,MATCH($C643,'DEQ Pollutant List'!$C$7:$C$611,0)),INDEX('DEQ Pollutant List'!$A$7:$A$611,MATCH($B643,'DEQ Pollutant List'!$B$7:$B$611,0))),"")</f>
        <v/>
      </c>
      <c r="E643" s="101"/>
      <c r="F643" s="102"/>
      <c r="G643" s="103"/>
      <c r="H643" s="83"/>
      <c r="I643" s="104"/>
      <c r="J643" s="102"/>
      <c r="K643" s="105"/>
      <c r="L643" s="83"/>
      <c r="M643" s="102"/>
      <c r="N643" s="105"/>
      <c r="O643" s="83"/>
    </row>
    <row r="644" spans="1:15" x14ac:dyDescent="0.35">
      <c r="A644" s="79"/>
      <c r="B644" s="100"/>
      <c r="C644" s="81" t="str">
        <f>IFERROR(IF(B644="No CAS","",INDEX('DEQ Pollutant List'!$C$7:$C$611,MATCH('3. Pollutant Emissions - EF'!B644,'DEQ Pollutant List'!$B$7:$B$611,0))),"")</f>
        <v/>
      </c>
      <c r="D644" s="115" t="str">
        <f>IFERROR(IF(OR($B644="",$B644="No CAS"),INDEX('DEQ Pollutant List'!$A$7:$A$611,MATCH($C644,'DEQ Pollutant List'!$C$7:$C$611,0)),INDEX('DEQ Pollutant List'!$A$7:$A$611,MATCH($B644,'DEQ Pollutant List'!$B$7:$B$611,0))),"")</f>
        <v/>
      </c>
      <c r="E644" s="101"/>
      <c r="F644" s="102"/>
      <c r="G644" s="103"/>
      <c r="H644" s="83"/>
      <c r="I644" s="104"/>
      <c r="J644" s="102"/>
      <c r="K644" s="105"/>
      <c r="L644" s="83"/>
      <c r="M644" s="102"/>
      <c r="N644" s="105"/>
      <c r="O644" s="83"/>
    </row>
    <row r="645" spans="1:15" x14ac:dyDescent="0.35">
      <c r="A645" s="79"/>
      <c r="B645" s="100"/>
      <c r="C645" s="81" t="str">
        <f>IFERROR(IF(B645="No CAS","",INDEX('DEQ Pollutant List'!$C$7:$C$611,MATCH('3. Pollutant Emissions - EF'!B645,'DEQ Pollutant List'!$B$7:$B$611,0))),"")</f>
        <v/>
      </c>
      <c r="D645" s="115" t="str">
        <f>IFERROR(IF(OR($B645="",$B645="No CAS"),INDEX('DEQ Pollutant List'!$A$7:$A$611,MATCH($C645,'DEQ Pollutant List'!$C$7:$C$611,0)),INDEX('DEQ Pollutant List'!$A$7:$A$611,MATCH($B645,'DEQ Pollutant List'!$B$7:$B$611,0))),"")</f>
        <v/>
      </c>
      <c r="E645" s="101"/>
      <c r="F645" s="102"/>
      <c r="G645" s="103"/>
      <c r="H645" s="83"/>
      <c r="I645" s="104"/>
      <c r="J645" s="102"/>
      <c r="K645" s="105"/>
      <c r="L645" s="83"/>
      <c r="M645" s="102"/>
      <c r="N645" s="105"/>
      <c r="O645" s="83"/>
    </row>
    <row r="646" spans="1:15" x14ac:dyDescent="0.35">
      <c r="A646" s="79"/>
      <c r="B646" s="100"/>
      <c r="C646" s="81" t="str">
        <f>IFERROR(IF(B646="No CAS","",INDEX('DEQ Pollutant List'!$C$7:$C$611,MATCH('3. Pollutant Emissions - EF'!B646,'DEQ Pollutant List'!$B$7:$B$611,0))),"")</f>
        <v/>
      </c>
      <c r="D646" s="115" t="str">
        <f>IFERROR(IF(OR($B646="",$B646="No CAS"),INDEX('DEQ Pollutant List'!$A$7:$A$611,MATCH($C646,'DEQ Pollutant List'!$C$7:$C$611,0)),INDEX('DEQ Pollutant List'!$A$7:$A$611,MATCH($B646,'DEQ Pollutant List'!$B$7:$B$611,0))),"")</f>
        <v/>
      </c>
      <c r="E646" s="101"/>
      <c r="F646" s="102"/>
      <c r="G646" s="103"/>
      <c r="H646" s="83"/>
      <c r="I646" s="104"/>
      <c r="J646" s="102"/>
      <c r="K646" s="105"/>
      <c r="L646" s="83"/>
      <c r="M646" s="102"/>
      <c r="N646" s="105"/>
      <c r="O646" s="83"/>
    </row>
    <row r="647" spans="1:15" x14ac:dyDescent="0.35">
      <c r="A647" s="79"/>
      <c r="B647" s="100"/>
      <c r="C647" s="81" t="str">
        <f>IFERROR(IF(B647="No CAS","",INDEX('DEQ Pollutant List'!$C$7:$C$611,MATCH('3. Pollutant Emissions - EF'!B647,'DEQ Pollutant List'!$B$7:$B$611,0))),"")</f>
        <v/>
      </c>
      <c r="D647" s="115" t="str">
        <f>IFERROR(IF(OR($B647="",$B647="No CAS"),INDEX('DEQ Pollutant List'!$A$7:$A$611,MATCH($C647,'DEQ Pollutant List'!$C$7:$C$611,0)),INDEX('DEQ Pollutant List'!$A$7:$A$611,MATCH($B647,'DEQ Pollutant List'!$B$7:$B$611,0))),"")</f>
        <v/>
      </c>
      <c r="E647" s="101"/>
      <c r="F647" s="102"/>
      <c r="G647" s="103"/>
      <c r="H647" s="83"/>
      <c r="I647" s="104"/>
      <c r="J647" s="102"/>
      <c r="K647" s="105"/>
      <c r="L647" s="83"/>
      <c r="M647" s="102"/>
      <c r="N647" s="105"/>
      <c r="O647" s="83"/>
    </row>
    <row r="648" spans="1:15" x14ac:dyDescent="0.35">
      <c r="A648" s="79"/>
      <c r="B648" s="100"/>
      <c r="C648" s="81" t="str">
        <f>IFERROR(IF(B648="No CAS","",INDEX('DEQ Pollutant List'!$C$7:$C$611,MATCH('3. Pollutant Emissions - EF'!B648,'DEQ Pollutant List'!$B$7:$B$611,0))),"")</f>
        <v/>
      </c>
      <c r="D648" s="115" t="str">
        <f>IFERROR(IF(OR($B648="",$B648="No CAS"),INDEX('DEQ Pollutant List'!$A$7:$A$611,MATCH($C648,'DEQ Pollutant List'!$C$7:$C$611,0)),INDEX('DEQ Pollutant List'!$A$7:$A$611,MATCH($B648,'DEQ Pollutant List'!$B$7:$B$611,0))),"")</f>
        <v/>
      </c>
      <c r="E648" s="101"/>
      <c r="F648" s="102"/>
      <c r="G648" s="103"/>
      <c r="H648" s="83"/>
      <c r="I648" s="104"/>
      <c r="J648" s="102"/>
      <c r="K648" s="105"/>
      <c r="L648" s="83"/>
      <c r="M648" s="102"/>
      <c r="N648" s="105"/>
      <c r="O648" s="83"/>
    </row>
    <row r="649" spans="1:15" x14ac:dyDescent="0.35">
      <c r="A649" s="79"/>
      <c r="B649" s="100"/>
      <c r="C649" s="81" t="str">
        <f>IFERROR(IF(B649="No CAS","",INDEX('DEQ Pollutant List'!$C$7:$C$611,MATCH('3. Pollutant Emissions - EF'!B649,'DEQ Pollutant List'!$B$7:$B$611,0))),"")</f>
        <v/>
      </c>
      <c r="D649" s="115" t="str">
        <f>IFERROR(IF(OR($B649="",$B649="No CAS"),INDEX('DEQ Pollutant List'!$A$7:$A$611,MATCH($C649,'DEQ Pollutant List'!$C$7:$C$611,0)),INDEX('DEQ Pollutant List'!$A$7:$A$611,MATCH($B649,'DEQ Pollutant List'!$B$7:$B$611,0))),"")</f>
        <v/>
      </c>
      <c r="E649" s="101"/>
      <c r="F649" s="102"/>
      <c r="G649" s="103"/>
      <c r="H649" s="83"/>
      <c r="I649" s="104"/>
      <c r="J649" s="102"/>
      <c r="K649" s="105"/>
      <c r="L649" s="83"/>
      <c r="M649" s="102"/>
      <c r="N649" s="105"/>
      <c r="O649" s="83"/>
    </row>
    <row r="650" spans="1:15" x14ac:dyDescent="0.35">
      <c r="A650" s="79"/>
      <c r="B650" s="100"/>
      <c r="C650" s="81" t="str">
        <f>IFERROR(IF(B650="No CAS","",INDEX('DEQ Pollutant List'!$C$7:$C$611,MATCH('3. Pollutant Emissions - EF'!B650,'DEQ Pollutant List'!$B$7:$B$611,0))),"")</f>
        <v/>
      </c>
      <c r="D650" s="115" t="str">
        <f>IFERROR(IF(OR($B650="",$B650="No CAS"),INDEX('DEQ Pollutant List'!$A$7:$A$611,MATCH($C650,'DEQ Pollutant List'!$C$7:$C$611,0)),INDEX('DEQ Pollutant List'!$A$7:$A$611,MATCH($B650,'DEQ Pollutant List'!$B$7:$B$611,0))),"")</f>
        <v/>
      </c>
      <c r="E650" s="101"/>
      <c r="F650" s="102"/>
      <c r="G650" s="103"/>
      <c r="H650" s="83"/>
      <c r="I650" s="104"/>
      <c r="J650" s="102"/>
      <c r="K650" s="105"/>
      <c r="L650" s="83"/>
      <c r="M650" s="102"/>
      <c r="N650" s="105"/>
      <c r="O650" s="83"/>
    </row>
    <row r="651" spans="1:15" x14ac:dyDescent="0.35">
      <c r="A651" s="79"/>
      <c r="B651" s="100"/>
      <c r="C651" s="81" t="str">
        <f>IFERROR(IF(B651="No CAS","",INDEX('DEQ Pollutant List'!$C$7:$C$611,MATCH('3. Pollutant Emissions - EF'!B651,'DEQ Pollutant List'!$B$7:$B$611,0))),"")</f>
        <v/>
      </c>
      <c r="D651" s="115" t="str">
        <f>IFERROR(IF(OR($B651="",$B651="No CAS"),INDEX('DEQ Pollutant List'!$A$7:$A$611,MATCH($C651,'DEQ Pollutant List'!$C$7:$C$611,0)),INDEX('DEQ Pollutant List'!$A$7:$A$611,MATCH($B651,'DEQ Pollutant List'!$B$7:$B$611,0))),"")</f>
        <v/>
      </c>
      <c r="E651" s="101"/>
      <c r="F651" s="102"/>
      <c r="G651" s="103"/>
      <c r="H651" s="83"/>
      <c r="I651" s="104"/>
      <c r="J651" s="102"/>
      <c r="K651" s="105"/>
      <c r="L651" s="83"/>
      <c r="M651" s="102"/>
      <c r="N651" s="105"/>
      <c r="O651" s="83"/>
    </row>
    <row r="652" spans="1:15" x14ac:dyDescent="0.35">
      <c r="A652" s="79"/>
      <c r="B652" s="100"/>
      <c r="C652" s="81" t="str">
        <f>IFERROR(IF(B652="No CAS","",INDEX('DEQ Pollutant List'!$C$7:$C$611,MATCH('3. Pollutant Emissions - EF'!B652,'DEQ Pollutant List'!$B$7:$B$611,0))),"")</f>
        <v/>
      </c>
      <c r="D652" s="115" t="str">
        <f>IFERROR(IF(OR($B652="",$B652="No CAS"),INDEX('DEQ Pollutant List'!$A$7:$A$611,MATCH($C652,'DEQ Pollutant List'!$C$7:$C$611,0)),INDEX('DEQ Pollutant List'!$A$7:$A$611,MATCH($B652,'DEQ Pollutant List'!$B$7:$B$611,0))),"")</f>
        <v/>
      </c>
      <c r="E652" s="101"/>
      <c r="F652" s="102"/>
      <c r="G652" s="103"/>
      <c r="H652" s="83"/>
      <c r="I652" s="104"/>
      <c r="J652" s="102"/>
      <c r="K652" s="105"/>
      <c r="L652" s="83"/>
      <c r="M652" s="102"/>
      <c r="N652" s="105"/>
      <c r="O652" s="83"/>
    </row>
    <row r="653" spans="1:15" x14ac:dyDescent="0.35">
      <c r="A653" s="79"/>
      <c r="B653" s="100"/>
      <c r="C653" s="81" t="str">
        <f>IFERROR(IF(B653="No CAS","",INDEX('DEQ Pollutant List'!$C$7:$C$611,MATCH('3. Pollutant Emissions - EF'!B653,'DEQ Pollutant List'!$B$7:$B$611,0))),"")</f>
        <v/>
      </c>
      <c r="D653" s="115" t="str">
        <f>IFERROR(IF(OR($B653="",$B653="No CAS"),INDEX('DEQ Pollutant List'!$A$7:$A$611,MATCH($C653,'DEQ Pollutant List'!$C$7:$C$611,0)),INDEX('DEQ Pollutant List'!$A$7:$A$611,MATCH($B653,'DEQ Pollutant List'!$B$7:$B$611,0))),"")</f>
        <v/>
      </c>
      <c r="E653" s="101"/>
      <c r="F653" s="102"/>
      <c r="G653" s="103"/>
      <c r="H653" s="83"/>
      <c r="I653" s="104"/>
      <c r="J653" s="102"/>
      <c r="K653" s="105"/>
      <c r="L653" s="83"/>
      <c r="M653" s="102"/>
      <c r="N653" s="105"/>
      <c r="O653" s="83"/>
    </row>
    <row r="654" spans="1:15" x14ac:dyDescent="0.35">
      <c r="A654" s="79"/>
      <c r="B654" s="100"/>
      <c r="C654" s="81" t="str">
        <f>IFERROR(IF(B654="No CAS","",INDEX('DEQ Pollutant List'!$C$7:$C$611,MATCH('3. Pollutant Emissions - EF'!B654,'DEQ Pollutant List'!$B$7:$B$611,0))),"")</f>
        <v/>
      </c>
      <c r="D654" s="115" t="str">
        <f>IFERROR(IF(OR($B654="",$B654="No CAS"),INDEX('DEQ Pollutant List'!$A$7:$A$611,MATCH($C654,'DEQ Pollutant List'!$C$7:$C$611,0)),INDEX('DEQ Pollutant List'!$A$7:$A$611,MATCH($B654,'DEQ Pollutant List'!$B$7:$B$611,0))),"")</f>
        <v/>
      </c>
      <c r="E654" s="101"/>
      <c r="F654" s="102"/>
      <c r="G654" s="103"/>
      <c r="H654" s="83"/>
      <c r="I654" s="104"/>
      <c r="J654" s="102"/>
      <c r="K654" s="105"/>
      <c r="L654" s="83"/>
      <c r="M654" s="102"/>
      <c r="N654" s="105"/>
      <c r="O654" s="83"/>
    </row>
    <row r="655" spans="1:15" x14ac:dyDescent="0.35">
      <c r="A655" s="79"/>
      <c r="B655" s="100"/>
      <c r="C655" s="81" t="str">
        <f>IFERROR(IF(B655="No CAS","",INDEX('DEQ Pollutant List'!$C$7:$C$611,MATCH('3. Pollutant Emissions - EF'!B655,'DEQ Pollutant List'!$B$7:$B$611,0))),"")</f>
        <v/>
      </c>
      <c r="D655" s="115" t="str">
        <f>IFERROR(IF(OR($B655="",$B655="No CAS"),INDEX('DEQ Pollutant List'!$A$7:$A$611,MATCH($C655,'DEQ Pollutant List'!$C$7:$C$611,0)),INDEX('DEQ Pollutant List'!$A$7:$A$611,MATCH($B655,'DEQ Pollutant List'!$B$7:$B$611,0))),"")</f>
        <v/>
      </c>
      <c r="E655" s="101"/>
      <c r="F655" s="102"/>
      <c r="G655" s="103"/>
      <c r="H655" s="83"/>
      <c r="I655" s="104"/>
      <c r="J655" s="102"/>
      <c r="K655" s="105"/>
      <c r="L655" s="83"/>
      <c r="M655" s="102"/>
      <c r="N655" s="105"/>
      <c r="O655" s="83"/>
    </row>
    <row r="656" spans="1:15" x14ac:dyDescent="0.35">
      <c r="A656" s="79"/>
      <c r="B656" s="100"/>
      <c r="C656" s="81" t="str">
        <f>IFERROR(IF(B656="No CAS","",INDEX('DEQ Pollutant List'!$C$7:$C$611,MATCH('3. Pollutant Emissions - EF'!B656,'DEQ Pollutant List'!$B$7:$B$611,0))),"")</f>
        <v/>
      </c>
      <c r="D656" s="115" t="str">
        <f>IFERROR(IF(OR($B656="",$B656="No CAS"),INDEX('DEQ Pollutant List'!$A$7:$A$611,MATCH($C656,'DEQ Pollutant List'!$C$7:$C$611,0)),INDEX('DEQ Pollutant List'!$A$7:$A$611,MATCH($B656,'DEQ Pollutant List'!$B$7:$B$611,0))),"")</f>
        <v/>
      </c>
      <c r="E656" s="101"/>
      <c r="F656" s="102"/>
      <c r="G656" s="103"/>
      <c r="H656" s="83"/>
      <c r="I656" s="104"/>
      <c r="J656" s="102"/>
      <c r="K656" s="105"/>
      <c r="L656" s="83"/>
      <c r="M656" s="102"/>
      <c r="N656" s="105"/>
      <c r="O656" s="83"/>
    </row>
    <row r="657" spans="1:15" x14ac:dyDescent="0.35">
      <c r="A657" s="79"/>
      <c r="B657" s="100"/>
      <c r="C657" s="81" t="str">
        <f>IFERROR(IF(B657="No CAS","",INDEX('DEQ Pollutant List'!$C$7:$C$611,MATCH('3. Pollutant Emissions - EF'!B657,'DEQ Pollutant List'!$B$7:$B$611,0))),"")</f>
        <v/>
      </c>
      <c r="D657" s="115" t="str">
        <f>IFERROR(IF(OR($B657="",$B657="No CAS"),INDEX('DEQ Pollutant List'!$A$7:$A$611,MATCH($C657,'DEQ Pollutant List'!$C$7:$C$611,0)),INDEX('DEQ Pollutant List'!$A$7:$A$611,MATCH($B657,'DEQ Pollutant List'!$B$7:$B$611,0))),"")</f>
        <v/>
      </c>
      <c r="E657" s="101"/>
      <c r="F657" s="102"/>
      <c r="G657" s="103"/>
      <c r="H657" s="83"/>
      <c r="I657" s="104"/>
      <c r="J657" s="102"/>
      <c r="K657" s="105"/>
      <c r="L657" s="83"/>
      <c r="M657" s="102"/>
      <c r="N657" s="105"/>
      <c r="O657" s="83"/>
    </row>
    <row r="658" spans="1:15" x14ac:dyDescent="0.35">
      <c r="A658" s="79"/>
      <c r="B658" s="100"/>
      <c r="C658" s="81" t="str">
        <f>IFERROR(IF(B658="No CAS","",INDEX('DEQ Pollutant List'!$C$7:$C$611,MATCH('3. Pollutant Emissions - EF'!B658,'DEQ Pollutant List'!$B$7:$B$611,0))),"")</f>
        <v/>
      </c>
      <c r="D658" s="115" t="str">
        <f>IFERROR(IF(OR($B658="",$B658="No CAS"),INDEX('DEQ Pollutant List'!$A$7:$A$611,MATCH($C658,'DEQ Pollutant List'!$C$7:$C$611,0)),INDEX('DEQ Pollutant List'!$A$7:$A$611,MATCH($B658,'DEQ Pollutant List'!$B$7:$B$611,0))),"")</f>
        <v/>
      </c>
      <c r="E658" s="101"/>
      <c r="F658" s="102"/>
      <c r="G658" s="103"/>
      <c r="H658" s="83"/>
      <c r="I658" s="104"/>
      <c r="J658" s="102"/>
      <c r="K658" s="105"/>
      <c r="L658" s="83"/>
      <c r="M658" s="102"/>
      <c r="N658" s="105"/>
      <c r="O658" s="83"/>
    </row>
    <row r="659" spans="1:15" x14ac:dyDescent="0.35">
      <c r="A659" s="79"/>
      <c r="B659" s="100"/>
      <c r="C659" s="81" t="str">
        <f>IFERROR(IF(B659="No CAS","",INDEX('DEQ Pollutant List'!$C$7:$C$611,MATCH('3. Pollutant Emissions - EF'!B659,'DEQ Pollutant List'!$B$7:$B$611,0))),"")</f>
        <v/>
      </c>
      <c r="D659" s="115" t="str">
        <f>IFERROR(IF(OR($B659="",$B659="No CAS"),INDEX('DEQ Pollutant List'!$A$7:$A$611,MATCH($C659,'DEQ Pollutant List'!$C$7:$C$611,0)),INDEX('DEQ Pollutant List'!$A$7:$A$611,MATCH($B659,'DEQ Pollutant List'!$B$7:$B$611,0))),"")</f>
        <v/>
      </c>
      <c r="E659" s="101"/>
      <c r="F659" s="102"/>
      <c r="G659" s="103"/>
      <c r="H659" s="83"/>
      <c r="I659" s="104"/>
      <c r="J659" s="102"/>
      <c r="K659" s="105"/>
      <c r="L659" s="83"/>
      <c r="M659" s="102"/>
      <c r="N659" s="105"/>
      <c r="O659" s="83"/>
    </row>
    <row r="660" spans="1:15" x14ac:dyDescent="0.35">
      <c r="A660" s="79"/>
      <c r="B660" s="100"/>
      <c r="C660" s="81" t="str">
        <f>IFERROR(IF(B660="No CAS","",INDEX('DEQ Pollutant List'!$C$7:$C$611,MATCH('3. Pollutant Emissions - EF'!B660,'DEQ Pollutant List'!$B$7:$B$611,0))),"")</f>
        <v/>
      </c>
      <c r="D660" s="115" t="str">
        <f>IFERROR(IF(OR($B660="",$B660="No CAS"),INDEX('DEQ Pollutant List'!$A$7:$A$611,MATCH($C660,'DEQ Pollutant List'!$C$7:$C$611,0)),INDEX('DEQ Pollutant List'!$A$7:$A$611,MATCH($B660,'DEQ Pollutant List'!$B$7:$B$611,0))),"")</f>
        <v/>
      </c>
      <c r="E660" s="101"/>
      <c r="F660" s="102"/>
      <c r="G660" s="103"/>
      <c r="H660" s="83"/>
      <c r="I660" s="104"/>
      <c r="J660" s="102"/>
      <c r="K660" s="105"/>
      <c r="L660" s="83"/>
      <c r="M660" s="102"/>
      <c r="N660" s="105"/>
      <c r="O660" s="83"/>
    </row>
    <row r="661" spans="1:15" x14ac:dyDescent="0.35">
      <c r="A661" s="79"/>
      <c r="B661" s="100"/>
      <c r="C661" s="81" t="str">
        <f>IFERROR(IF(B661="No CAS","",INDEX('DEQ Pollutant List'!$C$7:$C$611,MATCH('3. Pollutant Emissions - EF'!B661,'DEQ Pollutant List'!$B$7:$B$611,0))),"")</f>
        <v/>
      </c>
      <c r="D661" s="115" t="str">
        <f>IFERROR(IF(OR($B661="",$B661="No CAS"),INDEX('DEQ Pollutant List'!$A$7:$A$611,MATCH($C661,'DEQ Pollutant List'!$C$7:$C$611,0)),INDEX('DEQ Pollutant List'!$A$7:$A$611,MATCH($B661,'DEQ Pollutant List'!$B$7:$B$611,0))),"")</f>
        <v/>
      </c>
      <c r="E661" s="101"/>
      <c r="F661" s="102"/>
      <c r="G661" s="103"/>
      <c r="H661" s="83"/>
      <c r="I661" s="104"/>
      <c r="J661" s="102"/>
      <c r="K661" s="105"/>
      <c r="L661" s="83"/>
      <c r="M661" s="102"/>
      <c r="N661" s="105"/>
      <c r="O661" s="83"/>
    </row>
    <row r="662" spans="1:15" x14ac:dyDescent="0.35">
      <c r="A662" s="79"/>
      <c r="B662" s="100"/>
      <c r="C662" s="81" t="str">
        <f>IFERROR(IF(B662="No CAS","",INDEX('DEQ Pollutant List'!$C$7:$C$611,MATCH('3. Pollutant Emissions - EF'!B662,'DEQ Pollutant List'!$B$7:$B$611,0))),"")</f>
        <v/>
      </c>
      <c r="D662" s="115" t="str">
        <f>IFERROR(IF(OR($B662="",$B662="No CAS"),INDEX('DEQ Pollutant List'!$A$7:$A$611,MATCH($C662,'DEQ Pollutant List'!$C$7:$C$611,0)),INDEX('DEQ Pollutant List'!$A$7:$A$611,MATCH($B662,'DEQ Pollutant List'!$B$7:$B$611,0))),"")</f>
        <v/>
      </c>
      <c r="E662" s="101"/>
      <c r="F662" s="102"/>
      <c r="G662" s="103"/>
      <c r="H662" s="83"/>
      <c r="I662" s="104"/>
      <c r="J662" s="102"/>
      <c r="K662" s="105"/>
      <c r="L662" s="83"/>
      <c r="M662" s="102"/>
      <c r="N662" s="105"/>
      <c r="O662" s="83"/>
    </row>
    <row r="663" spans="1:15" x14ac:dyDescent="0.35">
      <c r="A663" s="79"/>
      <c r="B663" s="100"/>
      <c r="C663" s="81" t="str">
        <f>IFERROR(IF(B663="No CAS","",INDEX('DEQ Pollutant List'!$C$7:$C$611,MATCH('3. Pollutant Emissions - EF'!B663,'DEQ Pollutant List'!$B$7:$B$611,0))),"")</f>
        <v/>
      </c>
      <c r="D663" s="115" t="str">
        <f>IFERROR(IF(OR($B663="",$B663="No CAS"),INDEX('DEQ Pollutant List'!$A$7:$A$611,MATCH($C663,'DEQ Pollutant List'!$C$7:$C$611,0)),INDEX('DEQ Pollutant List'!$A$7:$A$611,MATCH($B663,'DEQ Pollutant List'!$B$7:$B$611,0))),"")</f>
        <v/>
      </c>
      <c r="E663" s="101"/>
      <c r="F663" s="102"/>
      <c r="G663" s="103"/>
      <c r="H663" s="83"/>
      <c r="I663" s="104"/>
      <c r="J663" s="102"/>
      <c r="K663" s="105"/>
      <c r="L663" s="83"/>
      <c r="M663" s="102"/>
      <c r="N663" s="105"/>
      <c r="O663" s="83"/>
    </row>
    <row r="664" spans="1:15" x14ac:dyDescent="0.35">
      <c r="A664" s="79"/>
      <c r="B664" s="100"/>
      <c r="C664" s="81" t="str">
        <f>IFERROR(IF(B664="No CAS","",INDEX('DEQ Pollutant List'!$C$7:$C$611,MATCH('3. Pollutant Emissions - EF'!B664,'DEQ Pollutant List'!$B$7:$B$611,0))),"")</f>
        <v/>
      </c>
      <c r="D664" s="115" t="str">
        <f>IFERROR(IF(OR($B664="",$B664="No CAS"),INDEX('DEQ Pollutant List'!$A$7:$A$611,MATCH($C664,'DEQ Pollutant List'!$C$7:$C$611,0)),INDEX('DEQ Pollutant List'!$A$7:$A$611,MATCH($B664,'DEQ Pollutant List'!$B$7:$B$611,0))),"")</f>
        <v/>
      </c>
      <c r="E664" s="101"/>
      <c r="F664" s="102"/>
      <c r="G664" s="103"/>
      <c r="H664" s="83"/>
      <c r="I664" s="104"/>
      <c r="J664" s="102"/>
      <c r="K664" s="105"/>
      <c r="L664" s="83"/>
      <c r="M664" s="102"/>
      <c r="N664" s="105"/>
      <c r="O664" s="83"/>
    </row>
    <row r="665" spans="1:15" x14ac:dyDescent="0.35">
      <c r="A665" s="79"/>
      <c r="B665" s="100"/>
      <c r="C665" s="81" t="str">
        <f>IFERROR(IF(B665="No CAS","",INDEX('DEQ Pollutant List'!$C$7:$C$611,MATCH('3. Pollutant Emissions - EF'!B665,'DEQ Pollutant List'!$B$7:$B$611,0))),"")</f>
        <v/>
      </c>
      <c r="D665" s="115" t="str">
        <f>IFERROR(IF(OR($B665="",$B665="No CAS"),INDEX('DEQ Pollutant List'!$A$7:$A$611,MATCH($C665,'DEQ Pollutant List'!$C$7:$C$611,0)),INDEX('DEQ Pollutant List'!$A$7:$A$611,MATCH($B665,'DEQ Pollutant List'!$B$7:$B$611,0))),"")</f>
        <v/>
      </c>
      <c r="E665" s="101"/>
      <c r="F665" s="102"/>
      <c r="G665" s="103"/>
      <c r="H665" s="83"/>
      <c r="I665" s="104"/>
      <c r="J665" s="102"/>
      <c r="K665" s="105"/>
      <c r="L665" s="83"/>
      <c r="M665" s="102"/>
      <c r="N665" s="105"/>
      <c r="O665" s="83"/>
    </row>
    <row r="666" spans="1:15" x14ac:dyDescent="0.35">
      <c r="A666" s="79"/>
      <c r="B666" s="100"/>
      <c r="C666" s="81" t="str">
        <f>IFERROR(IF(B666="No CAS","",INDEX('DEQ Pollutant List'!$C$7:$C$611,MATCH('3. Pollutant Emissions - EF'!B666,'DEQ Pollutant List'!$B$7:$B$611,0))),"")</f>
        <v/>
      </c>
      <c r="D666" s="115" t="str">
        <f>IFERROR(IF(OR($B666="",$B666="No CAS"),INDEX('DEQ Pollutant List'!$A$7:$A$611,MATCH($C666,'DEQ Pollutant List'!$C$7:$C$611,0)),INDEX('DEQ Pollutant List'!$A$7:$A$611,MATCH($B666,'DEQ Pollutant List'!$B$7:$B$611,0))),"")</f>
        <v/>
      </c>
      <c r="E666" s="101"/>
      <c r="F666" s="102"/>
      <c r="G666" s="103"/>
      <c r="H666" s="83"/>
      <c r="I666" s="104"/>
      <c r="J666" s="102"/>
      <c r="K666" s="105"/>
      <c r="L666" s="83"/>
      <c r="M666" s="102"/>
      <c r="N666" s="105"/>
      <c r="O666" s="83"/>
    </row>
    <row r="667" spans="1:15" x14ac:dyDescent="0.35">
      <c r="A667" s="79"/>
      <c r="B667" s="100"/>
      <c r="C667" s="81" t="str">
        <f>IFERROR(IF(B667="No CAS","",INDEX('DEQ Pollutant List'!$C$7:$C$611,MATCH('3. Pollutant Emissions - EF'!B667,'DEQ Pollutant List'!$B$7:$B$611,0))),"")</f>
        <v/>
      </c>
      <c r="D667" s="115" t="str">
        <f>IFERROR(IF(OR($B667="",$B667="No CAS"),INDEX('DEQ Pollutant List'!$A$7:$A$611,MATCH($C667,'DEQ Pollutant List'!$C$7:$C$611,0)),INDEX('DEQ Pollutant List'!$A$7:$A$611,MATCH($B667,'DEQ Pollutant List'!$B$7:$B$611,0))),"")</f>
        <v/>
      </c>
      <c r="E667" s="101"/>
      <c r="F667" s="102"/>
      <c r="G667" s="103"/>
      <c r="H667" s="83"/>
      <c r="I667" s="104"/>
      <c r="J667" s="102"/>
      <c r="K667" s="105"/>
      <c r="L667" s="83"/>
      <c r="M667" s="102"/>
      <c r="N667" s="105"/>
      <c r="O667" s="83"/>
    </row>
    <row r="668" spans="1:15" x14ac:dyDescent="0.35">
      <c r="A668" s="79"/>
      <c r="B668" s="100"/>
      <c r="C668" s="81" t="str">
        <f>IFERROR(IF(B668="No CAS","",INDEX('DEQ Pollutant List'!$C$7:$C$611,MATCH('3. Pollutant Emissions - EF'!B668,'DEQ Pollutant List'!$B$7:$B$611,0))),"")</f>
        <v/>
      </c>
      <c r="D668" s="115" t="str">
        <f>IFERROR(IF(OR($B668="",$B668="No CAS"),INDEX('DEQ Pollutant List'!$A$7:$A$611,MATCH($C668,'DEQ Pollutant List'!$C$7:$C$611,0)),INDEX('DEQ Pollutant List'!$A$7:$A$611,MATCH($B668,'DEQ Pollutant List'!$B$7:$B$611,0))),"")</f>
        <v/>
      </c>
      <c r="E668" s="101"/>
      <c r="F668" s="102"/>
      <c r="G668" s="103"/>
      <c r="H668" s="83"/>
      <c r="I668" s="104"/>
      <c r="J668" s="102"/>
      <c r="K668" s="105"/>
      <c r="L668" s="83"/>
      <c r="M668" s="102"/>
      <c r="N668" s="105"/>
      <c r="O668" s="83"/>
    </row>
    <row r="669" spans="1:15" x14ac:dyDescent="0.35">
      <c r="A669" s="79"/>
      <c r="B669" s="100"/>
      <c r="C669" s="81" t="str">
        <f>IFERROR(IF(B669="No CAS","",INDEX('DEQ Pollutant List'!$C$7:$C$611,MATCH('3. Pollutant Emissions - EF'!B669,'DEQ Pollutant List'!$B$7:$B$611,0))),"")</f>
        <v/>
      </c>
      <c r="D669" s="115" t="str">
        <f>IFERROR(IF(OR($B669="",$B669="No CAS"),INDEX('DEQ Pollutant List'!$A$7:$A$611,MATCH($C669,'DEQ Pollutant List'!$C$7:$C$611,0)),INDEX('DEQ Pollutant List'!$A$7:$A$611,MATCH($B669,'DEQ Pollutant List'!$B$7:$B$611,0))),"")</f>
        <v/>
      </c>
      <c r="E669" s="101"/>
      <c r="F669" s="102"/>
      <c r="G669" s="103"/>
      <c r="H669" s="83"/>
      <c r="I669" s="104"/>
      <c r="J669" s="102"/>
      <c r="K669" s="105"/>
      <c r="L669" s="83"/>
      <c r="M669" s="102"/>
      <c r="N669" s="105"/>
      <c r="O669" s="83"/>
    </row>
    <row r="670" spans="1:15" x14ac:dyDescent="0.35">
      <c r="A670" s="79"/>
      <c r="B670" s="100"/>
      <c r="C670" s="81" t="str">
        <f>IFERROR(IF(B670="No CAS","",INDEX('DEQ Pollutant List'!$C$7:$C$611,MATCH('3. Pollutant Emissions - EF'!B670,'DEQ Pollutant List'!$B$7:$B$611,0))),"")</f>
        <v/>
      </c>
      <c r="D670" s="115" t="str">
        <f>IFERROR(IF(OR($B670="",$B670="No CAS"),INDEX('DEQ Pollutant List'!$A$7:$A$611,MATCH($C670,'DEQ Pollutant List'!$C$7:$C$611,0)),INDEX('DEQ Pollutant List'!$A$7:$A$611,MATCH($B670,'DEQ Pollutant List'!$B$7:$B$611,0))),"")</f>
        <v/>
      </c>
      <c r="E670" s="101"/>
      <c r="F670" s="102"/>
      <c r="G670" s="103"/>
      <c r="H670" s="83"/>
      <c r="I670" s="104"/>
      <c r="J670" s="102"/>
      <c r="K670" s="105"/>
      <c r="L670" s="83"/>
      <c r="M670" s="102"/>
      <c r="N670" s="105"/>
      <c r="O670" s="83"/>
    </row>
    <row r="671" spans="1:15" x14ac:dyDescent="0.35">
      <c r="A671" s="79"/>
      <c r="B671" s="100"/>
      <c r="C671" s="81" t="str">
        <f>IFERROR(IF(B671="No CAS","",INDEX('DEQ Pollutant List'!$C$7:$C$611,MATCH('3. Pollutant Emissions - EF'!B671,'DEQ Pollutant List'!$B$7:$B$611,0))),"")</f>
        <v/>
      </c>
      <c r="D671" s="115" t="str">
        <f>IFERROR(IF(OR($B671="",$B671="No CAS"),INDEX('DEQ Pollutant List'!$A$7:$A$611,MATCH($C671,'DEQ Pollutant List'!$C$7:$C$611,0)),INDEX('DEQ Pollutant List'!$A$7:$A$611,MATCH($B671,'DEQ Pollutant List'!$B$7:$B$611,0))),"")</f>
        <v/>
      </c>
      <c r="E671" s="101"/>
      <c r="F671" s="102"/>
      <c r="G671" s="103"/>
      <c r="H671" s="83"/>
      <c r="I671" s="104"/>
      <c r="J671" s="102"/>
      <c r="K671" s="105"/>
      <c r="L671" s="83"/>
      <c r="M671" s="102"/>
      <c r="N671" s="105"/>
      <c r="O671" s="83"/>
    </row>
    <row r="672" spans="1:15" x14ac:dyDescent="0.35">
      <c r="A672" s="79"/>
      <c r="B672" s="100"/>
      <c r="C672" s="81" t="str">
        <f>IFERROR(IF(B672="No CAS","",INDEX('DEQ Pollutant List'!$C$7:$C$611,MATCH('3. Pollutant Emissions - EF'!B672,'DEQ Pollutant List'!$B$7:$B$611,0))),"")</f>
        <v/>
      </c>
      <c r="D672" s="115" t="str">
        <f>IFERROR(IF(OR($B672="",$B672="No CAS"),INDEX('DEQ Pollutant List'!$A$7:$A$611,MATCH($C672,'DEQ Pollutant List'!$C$7:$C$611,0)),INDEX('DEQ Pollutant List'!$A$7:$A$611,MATCH($B672,'DEQ Pollutant List'!$B$7:$B$611,0))),"")</f>
        <v/>
      </c>
      <c r="E672" s="101"/>
      <c r="F672" s="102"/>
      <c r="G672" s="103"/>
      <c r="H672" s="83"/>
      <c r="I672" s="104"/>
      <c r="J672" s="102"/>
      <c r="K672" s="105"/>
      <c r="L672" s="83"/>
      <c r="M672" s="102"/>
      <c r="N672" s="105"/>
      <c r="O672" s="83"/>
    </row>
    <row r="673" spans="1:15" x14ac:dyDescent="0.35">
      <c r="A673" s="79"/>
      <c r="B673" s="100"/>
      <c r="C673" s="81" t="str">
        <f>IFERROR(IF(B673="No CAS","",INDEX('DEQ Pollutant List'!$C$7:$C$611,MATCH('3. Pollutant Emissions - EF'!B673,'DEQ Pollutant List'!$B$7:$B$611,0))),"")</f>
        <v/>
      </c>
      <c r="D673" s="115" t="str">
        <f>IFERROR(IF(OR($B673="",$B673="No CAS"),INDEX('DEQ Pollutant List'!$A$7:$A$611,MATCH($C673,'DEQ Pollutant List'!$C$7:$C$611,0)),INDEX('DEQ Pollutant List'!$A$7:$A$611,MATCH($B673,'DEQ Pollutant List'!$B$7:$B$611,0))),"")</f>
        <v/>
      </c>
      <c r="E673" s="101"/>
      <c r="F673" s="102"/>
      <c r="G673" s="103"/>
      <c r="H673" s="83"/>
      <c r="I673" s="104"/>
      <c r="J673" s="102"/>
      <c r="K673" s="105"/>
      <c r="L673" s="83"/>
      <c r="M673" s="102"/>
      <c r="N673" s="105"/>
      <c r="O673" s="83"/>
    </row>
    <row r="674" spans="1:15" x14ac:dyDescent="0.35">
      <c r="A674" s="79"/>
      <c r="B674" s="100"/>
      <c r="C674" s="81" t="str">
        <f>IFERROR(IF(B674="No CAS","",INDEX('DEQ Pollutant List'!$C$7:$C$611,MATCH('3. Pollutant Emissions - EF'!B674,'DEQ Pollutant List'!$B$7:$B$611,0))),"")</f>
        <v/>
      </c>
      <c r="D674" s="115" t="str">
        <f>IFERROR(IF(OR($B674="",$B674="No CAS"),INDEX('DEQ Pollutant List'!$A$7:$A$611,MATCH($C674,'DEQ Pollutant List'!$C$7:$C$611,0)),INDEX('DEQ Pollutant List'!$A$7:$A$611,MATCH($B674,'DEQ Pollutant List'!$B$7:$B$611,0))),"")</f>
        <v/>
      </c>
      <c r="E674" s="101"/>
      <c r="F674" s="102"/>
      <c r="G674" s="103"/>
      <c r="H674" s="83"/>
      <c r="I674" s="104"/>
      <c r="J674" s="102"/>
      <c r="K674" s="105"/>
      <c r="L674" s="83"/>
      <c r="M674" s="102"/>
      <c r="N674" s="105"/>
      <c r="O674" s="83"/>
    </row>
    <row r="675" spans="1:15" x14ac:dyDescent="0.35">
      <c r="A675" s="79"/>
      <c r="B675" s="100"/>
      <c r="C675" s="81" t="str">
        <f>IFERROR(IF(B675="No CAS","",INDEX('DEQ Pollutant List'!$C$7:$C$611,MATCH('3. Pollutant Emissions - EF'!B675,'DEQ Pollutant List'!$B$7:$B$611,0))),"")</f>
        <v/>
      </c>
      <c r="D675" s="115" t="str">
        <f>IFERROR(IF(OR($B675="",$B675="No CAS"),INDEX('DEQ Pollutant List'!$A$7:$A$611,MATCH($C675,'DEQ Pollutant List'!$C$7:$C$611,0)),INDEX('DEQ Pollutant List'!$A$7:$A$611,MATCH($B675,'DEQ Pollutant List'!$B$7:$B$611,0))),"")</f>
        <v/>
      </c>
      <c r="E675" s="101"/>
      <c r="F675" s="102"/>
      <c r="G675" s="103"/>
      <c r="H675" s="83"/>
      <c r="I675" s="104"/>
      <c r="J675" s="102"/>
      <c r="K675" s="105"/>
      <c r="L675" s="83"/>
      <c r="M675" s="102"/>
      <c r="N675" s="105"/>
      <c r="O675" s="83"/>
    </row>
    <row r="676" spans="1:15" x14ac:dyDescent="0.35">
      <c r="A676" s="79"/>
      <c r="B676" s="100"/>
      <c r="C676" s="81" t="str">
        <f>IFERROR(IF(B676="No CAS","",INDEX('DEQ Pollutant List'!$C$7:$C$611,MATCH('3. Pollutant Emissions - EF'!B676,'DEQ Pollutant List'!$B$7:$B$611,0))),"")</f>
        <v/>
      </c>
      <c r="D676" s="115" t="str">
        <f>IFERROR(IF(OR($B676="",$B676="No CAS"),INDEX('DEQ Pollutant List'!$A$7:$A$611,MATCH($C676,'DEQ Pollutant List'!$C$7:$C$611,0)),INDEX('DEQ Pollutant List'!$A$7:$A$611,MATCH($B676,'DEQ Pollutant List'!$B$7:$B$611,0))),"")</f>
        <v/>
      </c>
      <c r="E676" s="101"/>
      <c r="F676" s="102"/>
      <c r="G676" s="103"/>
      <c r="H676" s="83"/>
      <c r="I676" s="104"/>
      <c r="J676" s="102"/>
      <c r="K676" s="105"/>
      <c r="L676" s="83"/>
      <c r="M676" s="102"/>
      <c r="N676" s="105"/>
      <c r="O676" s="83"/>
    </row>
    <row r="677" spans="1:15" x14ac:dyDescent="0.35">
      <c r="A677" s="79"/>
      <c r="B677" s="100"/>
      <c r="C677" s="81" t="str">
        <f>IFERROR(IF(B677="No CAS","",INDEX('DEQ Pollutant List'!$C$7:$C$611,MATCH('3. Pollutant Emissions - EF'!B677,'DEQ Pollutant List'!$B$7:$B$611,0))),"")</f>
        <v/>
      </c>
      <c r="D677" s="115" t="str">
        <f>IFERROR(IF(OR($B677="",$B677="No CAS"),INDEX('DEQ Pollutant List'!$A$7:$A$611,MATCH($C677,'DEQ Pollutant List'!$C$7:$C$611,0)),INDEX('DEQ Pollutant List'!$A$7:$A$611,MATCH($B677,'DEQ Pollutant List'!$B$7:$B$611,0))),"")</f>
        <v/>
      </c>
      <c r="E677" s="101"/>
      <c r="F677" s="102"/>
      <c r="G677" s="103"/>
      <c r="H677" s="83"/>
      <c r="I677" s="104"/>
      <c r="J677" s="102"/>
      <c r="K677" s="105"/>
      <c r="L677" s="83"/>
      <c r="M677" s="102"/>
      <c r="N677" s="105"/>
      <c r="O677" s="83"/>
    </row>
    <row r="678" spans="1:15" x14ac:dyDescent="0.35">
      <c r="A678" s="79"/>
      <c r="B678" s="100"/>
      <c r="C678" s="81" t="str">
        <f>IFERROR(IF(B678="No CAS","",INDEX('DEQ Pollutant List'!$C$7:$C$611,MATCH('3. Pollutant Emissions - EF'!B678,'DEQ Pollutant List'!$B$7:$B$611,0))),"")</f>
        <v/>
      </c>
      <c r="D678" s="115" t="str">
        <f>IFERROR(IF(OR($B678="",$B678="No CAS"),INDEX('DEQ Pollutant List'!$A$7:$A$611,MATCH($C678,'DEQ Pollutant List'!$C$7:$C$611,0)),INDEX('DEQ Pollutant List'!$A$7:$A$611,MATCH($B678,'DEQ Pollutant List'!$B$7:$B$611,0))),"")</f>
        <v/>
      </c>
      <c r="E678" s="101"/>
      <c r="F678" s="102"/>
      <c r="G678" s="103"/>
      <c r="H678" s="83"/>
      <c r="I678" s="104"/>
      <c r="J678" s="102"/>
      <c r="K678" s="105"/>
      <c r="L678" s="83"/>
      <c r="M678" s="102"/>
      <c r="N678" s="105"/>
      <c r="O678" s="83"/>
    </row>
    <row r="679" spans="1:15" x14ac:dyDescent="0.35">
      <c r="A679" s="79"/>
      <c r="B679" s="100"/>
      <c r="C679" s="81" t="str">
        <f>IFERROR(IF(B679="No CAS","",INDEX('DEQ Pollutant List'!$C$7:$C$611,MATCH('3. Pollutant Emissions - EF'!B679,'DEQ Pollutant List'!$B$7:$B$611,0))),"")</f>
        <v/>
      </c>
      <c r="D679" s="115" t="str">
        <f>IFERROR(IF(OR($B679="",$B679="No CAS"),INDEX('DEQ Pollutant List'!$A$7:$A$611,MATCH($C679,'DEQ Pollutant List'!$C$7:$C$611,0)),INDEX('DEQ Pollutant List'!$A$7:$A$611,MATCH($B679,'DEQ Pollutant List'!$B$7:$B$611,0))),"")</f>
        <v/>
      </c>
      <c r="E679" s="101"/>
      <c r="F679" s="102"/>
      <c r="G679" s="103"/>
      <c r="H679" s="83"/>
      <c r="I679" s="104"/>
      <c r="J679" s="102"/>
      <c r="K679" s="105"/>
      <c r="L679" s="83"/>
      <c r="M679" s="102"/>
      <c r="N679" s="105"/>
      <c r="O679" s="83"/>
    </row>
    <row r="680" spans="1:15" x14ac:dyDescent="0.35">
      <c r="A680" s="79"/>
      <c r="B680" s="100"/>
      <c r="C680" s="81" t="str">
        <f>IFERROR(IF(B680="No CAS","",INDEX('DEQ Pollutant List'!$C$7:$C$611,MATCH('3. Pollutant Emissions - EF'!B680,'DEQ Pollutant List'!$B$7:$B$611,0))),"")</f>
        <v/>
      </c>
      <c r="D680" s="115" t="str">
        <f>IFERROR(IF(OR($B680="",$B680="No CAS"),INDEX('DEQ Pollutant List'!$A$7:$A$611,MATCH($C680,'DEQ Pollutant List'!$C$7:$C$611,0)),INDEX('DEQ Pollutant List'!$A$7:$A$611,MATCH($B680,'DEQ Pollutant List'!$B$7:$B$611,0))),"")</f>
        <v/>
      </c>
      <c r="E680" s="101"/>
      <c r="F680" s="102"/>
      <c r="G680" s="103"/>
      <c r="H680" s="83"/>
      <c r="I680" s="104"/>
      <c r="J680" s="102"/>
      <c r="K680" s="105"/>
      <c r="L680" s="83"/>
      <c r="M680" s="102"/>
      <c r="N680" s="105"/>
      <c r="O680" s="83"/>
    </row>
    <row r="681" spans="1:15" x14ac:dyDescent="0.35">
      <c r="A681" s="79"/>
      <c r="B681" s="100"/>
      <c r="C681" s="81" t="str">
        <f>IFERROR(IF(B681="No CAS","",INDEX('DEQ Pollutant List'!$C$7:$C$611,MATCH('3. Pollutant Emissions - EF'!B681,'DEQ Pollutant List'!$B$7:$B$611,0))),"")</f>
        <v/>
      </c>
      <c r="D681" s="115" t="str">
        <f>IFERROR(IF(OR($B681="",$B681="No CAS"),INDEX('DEQ Pollutant List'!$A$7:$A$611,MATCH($C681,'DEQ Pollutant List'!$C$7:$C$611,0)),INDEX('DEQ Pollutant List'!$A$7:$A$611,MATCH($B681,'DEQ Pollutant List'!$B$7:$B$611,0))),"")</f>
        <v/>
      </c>
      <c r="E681" s="101"/>
      <c r="F681" s="102"/>
      <c r="G681" s="103"/>
      <c r="H681" s="83"/>
      <c r="I681" s="104"/>
      <c r="J681" s="102"/>
      <c r="K681" s="105"/>
      <c r="L681" s="83"/>
      <c r="M681" s="102"/>
      <c r="N681" s="105"/>
      <c r="O681" s="83"/>
    </row>
    <row r="682" spans="1:15" x14ac:dyDescent="0.35">
      <c r="A682" s="79"/>
      <c r="B682" s="100"/>
      <c r="C682" s="81" t="str">
        <f>IFERROR(IF(B682="No CAS","",INDEX('DEQ Pollutant List'!$C$7:$C$611,MATCH('3. Pollutant Emissions - EF'!B682,'DEQ Pollutant List'!$B$7:$B$611,0))),"")</f>
        <v/>
      </c>
      <c r="D682" s="115" t="str">
        <f>IFERROR(IF(OR($B682="",$B682="No CAS"),INDEX('DEQ Pollutant List'!$A$7:$A$611,MATCH($C682,'DEQ Pollutant List'!$C$7:$C$611,0)),INDEX('DEQ Pollutant List'!$A$7:$A$611,MATCH($B682,'DEQ Pollutant List'!$B$7:$B$611,0))),"")</f>
        <v/>
      </c>
      <c r="E682" s="101"/>
      <c r="F682" s="102"/>
      <c r="G682" s="103"/>
      <c r="H682" s="83"/>
      <c r="I682" s="104"/>
      <c r="J682" s="102"/>
      <c r="K682" s="105"/>
      <c r="L682" s="83"/>
      <c r="M682" s="102"/>
      <c r="N682" s="105"/>
      <c r="O682" s="83"/>
    </row>
    <row r="683" spans="1:15" x14ac:dyDescent="0.35">
      <c r="A683" s="79"/>
      <c r="B683" s="100"/>
      <c r="C683" s="81" t="str">
        <f>IFERROR(IF(B683="No CAS","",INDEX('DEQ Pollutant List'!$C$7:$C$611,MATCH('3. Pollutant Emissions - EF'!B683,'DEQ Pollutant List'!$B$7:$B$611,0))),"")</f>
        <v/>
      </c>
      <c r="D683" s="115" t="str">
        <f>IFERROR(IF(OR($B683="",$B683="No CAS"),INDEX('DEQ Pollutant List'!$A$7:$A$611,MATCH($C683,'DEQ Pollutant List'!$C$7:$C$611,0)),INDEX('DEQ Pollutant List'!$A$7:$A$611,MATCH($B683,'DEQ Pollutant List'!$B$7:$B$611,0))),"")</f>
        <v/>
      </c>
      <c r="E683" s="101"/>
      <c r="F683" s="102"/>
      <c r="G683" s="103"/>
      <c r="H683" s="83"/>
      <c r="I683" s="104"/>
      <c r="J683" s="102"/>
      <c r="K683" s="105"/>
      <c r="L683" s="83"/>
      <c r="M683" s="102"/>
      <c r="N683" s="105"/>
      <c r="O683" s="83"/>
    </row>
    <row r="684" spans="1:15" x14ac:dyDescent="0.35">
      <c r="A684" s="79"/>
      <c r="B684" s="100"/>
      <c r="C684" s="81" t="str">
        <f>IFERROR(IF(B684="No CAS","",INDEX('DEQ Pollutant List'!$C$7:$C$611,MATCH('3. Pollutant Emissions - EF'!B684,'DEQ Pollutant List'!$B$7:$B$611,0))),"")</f>
        <v/>
      </c>
      <c r="D684" s="115" t="str">
        <f>IFERROR(IF(OR($B684="",$B684="No CAS"),INDEX('DEQ Pollutant List'!$A$7:$A$611,MATCH($C684,'DEQ Pollutant List'!$C$7:$C$611,0)),INDEX('DEQ Pollutant List'!$A$7:$A$611,MATCH($B684,'DEQ Pollutant List'!$B$7:$B$611,0))),"")</f>
        <v/>
      </c>
      <c r="E684" s="101"/>
      <c r="F684" s="102"/>
      <c r="G684" s="103"/>
      <c r="H684" s="83"/>
      <c r="I684" s="104"/>
      <c r="J684" s="102"/>
      <c r="K684" s="105"/>
      <c r="L684" s="83"/>
      <c r="M684" s="102"/>
      <c r="N684" s="105"/>
      <c r="O684" s="83"/>
    </row>
    <row r="685" spans="1:15" ht="15" thickBot="1" x14ac:dyDescent="0.4">
      <c r="A685" s="87"/>
      <c r="B685" s="106"/>
      <c r="C685" s="81" t="str">
        <f>IFERROR(IF(B685="No CAS","",INDEX('DEQ Pollutant List'!$C$7:$C$611,MATCH('3. Pollutant Emissions - EF'!B685,'DEQ Pollutant List'!$B$7:$B$611,0))),"")</f>
        <v/>
      </c>
      <c r="D685" s="115" t="str">
        <f>IFERROR(IF(OR($B685="",$B685="No CAS"),INDEX('DEQ Pollutant List'!$A$7:$A$611,MATCH($C685,'DEQ Pollutant List'!$C$7:$C$611,0)),INDEX('DEQ Pollutant List'!$A$7:$A$611,MATCH($B685,'DEQ Pollutant List'!$B$7:$B$611,0))),"")</f>
        <v/>
      </c>
      <c r="E685" s="107"/>
      <c r="F685" s="108"/>
      <c r="G685" s="109"/>
      <c r="H685" s="91"/>
      <c r="I685" s="110"/>
      <c r="J685" s="108"/>
      <c r="K685" s="111"/>
      <c r="L685" s="91"/>
      <c r="M685" s="108"/>
      <c r="N685" s="111"/>
      <c r="O685" s="91"/>
    </row>
    <row r="686" spans="1:15" x14ac:dyDescent="0.35">
      <c r="A686" s="244" t="s">
        <v>1138</v>
      </c>
      <c r="B686" s="245"/>
      <c r="C686" s="245"/>
      <c r="D686" s="245"/>
      <c r="E686" s="245"/>
      <c r="F686" s="245"/>
      <c r="G686" s="245"/>
      <c r="H686" s="245"/>
      <c r="I686" s="245"/>
      <c r="J686" s="245"/>
      <c r="K686" s="245"/>
      <c r="L686" s="245"/>
      <c r="M686" s="245"/>
      <c r="N686" s="245"/>
      <c r="O686" s="246"/>
    </row>
    <row r="687" spans="1:15" x14ac:dyDescent="0.35">
      <c r="A687" s="247"/>
      <c r="B687" s="248"/>
      <c r="C687" s="248"/>
      <c r="D687" s="248"/>
      <c r="E687" s="248"/>
      <c r="F687" s="248"/>
      <c r="G687" s="248"/>
      <c r="H687" s="248"/>
      <c r="I687" s="248"/>
      <c r="J687" s="248"/>
      <c r="K687" s="248"/>
      <c r="L687" s="248"/>
      <c r="M687" s="248"/>
      <c r="N687" s="248"/>
      <c r="O687" s="249"/>
    </row>
    <row r="688" spans="1:15" ht="15" thickBot="1" x14ac:dyDescent="0.4">
      <c r="A688" s="250"/>
      <c r="B688" s="251"/>
      <c r="C688" s="251"/>
      <c r="D688" s="251"/>
      <c r="E688" s="251"/>
      <c r="F688" s="251"/>
      <c r="G688" s="251"/>
      <c r="H688" s="251"/>
      <c r="I688" s="251"/>
      <c r="J688" s="251"/>
      <c r="K688" s="251"/>
      <c r="L688" s="251"/>
      <c r="M688" s="251"/>
      <c r="N688" s="251"/>
      <c r="O688" s="252"/>
    </row>
    <row r="689" spans="1:15" x14ac:dyDescent="0.35">
      <c r="A689" s="22"/>
      <c r="B689" s="112"/>
      <c r="C689" s="113"/>
      <c r="D689" s="22"/>
      <c r="E689" s="114"/>
      <c r="F689" s="22"/>
      <c r="G689" s="22"/>
      <c r="H689" s="22"/>
      <c r="I689" s="113"/>
      <c r="J689" s="22"/>
      <c r="K689" s="22"/>
      <c r="L689" s="22"/>
      <c r="M689" s="22"/>
      <c r="N689" s="22"/>
      <c r="O689" s="22"/>
    </row>
    <row r="690" spans="1:15" x14ac:dyDescent="0.35">
      <c r="A690" s="22"/>
      <c r="B690" s="112"/>
      <c r="C690" s="113"/>
      <c r="D690" s="22"/>
      <c r="E690" s="114"/>
      <c r="F690" s="22"/>
      <c r="G690" s="22"/>
      <c r="H690" s="22"/>
      <c r="I690" s="113"/>
      <c r="J690" s="22"/>
      <c r="K690" s="22"/>
      <c r="L690" s="22"/>
      <c r="M690" s="22"/>
      <c r="N690" s="22"/>
      <c r="O690" s="22"/>
    </row>
    <row r="691" spans="1:15" x14ac:dyDescent="0.35">
      <c r="A691" s="22"/>
      <c r="B691" s="112"/>
      <c r="C691" s="113"/>
      <c r="D691" s="22"/>
      <c r="E691" s="114"/>
      <c r="F691" s="22"/>
      <c r="G691" s="22"/>
      <c r="H691" s="22"/>
      <c r="I691" s="113"/>
      <c r="J691" s="22"/>
      <c r="K691" s="22"/>
      <c r="L691" s="22"/>
      <c r="M691" s="22"/>
      <c r="N691" s="22"/>
      <c r="O691" s="22"/>
    </row>
    <row r="692" spans="1:15" x14ac:dyDescent="0.35">
      <c r="A692" s="22"/>
      <c r="B692" s="112"/>
      <c r="C692" s="113"/>
      <c r="D692" s="22"/>
      <c r="E692" s="114"/>
      <c r="F692" s="22"/>
      <c r="G692" s="22"/>
      <c r="H692" s="22"/>
      <c r="I692" s="113"/>
      <c r="J692" s="22"/>
      <c r="K692" s="22"/>
      <c r="L692" s="22"/>
      <c r="M692" s="22"/>
      <c r="N692" s="22"/>
      <c r="O692" s="22"/>
    </row>
    <row r="693" spans="1:15" x14ac:dyDescent="0.35">
      <c r="A693" s="22"/>
      <c r="B693" s="112"/>
      <c r="C693" s="113"/>
      <c r="D693" s="22"/>
      <c r="E693" s="114"/>
      <c r="F693" s="22"/>
      <c r="G693" s="22"/>
      <c r="H693" s="22"/>
      <c r="I693" s="113"/>
      <c r="J693" s="22"/>
      <c r="K693" s="22"/>
      <c r="L693" s="22"/>
      <c r="M693" s="22"/>
      <c r="N693" s="22"/>
      <c r="O693" s="22"/>
    </row>
    <row r="694" spans="1:15" x14ac:dyDescent="0.35">
      <c r="A694" s="22"/>
      <c r="B694" s="112"/>
      <c r="C694" s="113"/>
      <c r="D694" s="22"/>
      <c r="E694" s="114"/>
      <c r="F694" s="22"/>
      <c r="G694" s="22"/>
      <c r="H694" s="22"/>
      <c r="I694" s="113"/>
      <c r="J694" s="22"/>
      <c r="K694" s="22"/>
      <c r="L694" s="22"/>
      <c r="M694" s="22"/>
      <c r="N694" s="22"/>
      <c r="O694" s="22"/>
    </row>
    <row r="695" spans="1:15" x14ac:dyDescent="0.35">
      <c r="A695" s="22"/>
      <c r="B695" s="112"/>
      <c r="C695" s="113"/>
      <c r="D695" s="22"/>
      <c r="E695" s="114"/>
      <c r="F695" s="22"/>
      <c r="G695" s="22"/>
      <c r="H695" s="22"/>
      <c r="I695" s="113"/>
      <c r="J695" s="22"/>
      <c r="K695" s="22"/>
      <c r="L695" s="22"/>
      <c r="M695" s="22"/>
      <c r="N695" s="22"/>
      <c r="O695" s="22"/>
    </row>
    <row r="696" spans="1:15" x14ac:dyDescent="0.35">
      <c r="A696" s="22"/>
      <c r="B696" s="112"/>
      <c r="C696" s="113"/>
      <c r="D696" s="22"/>
      <c r="E696" s="114"/>
      <c r="F696" s="22"/>
      <c r="G696" s="22"/>
      <c r="H696" s="22"/>
      <c r="I696" s="113"/>
      <c r="J696" s="22"/>
      <c r="K696" s="22"/>
      <c r="L696" s="22"/>
      <c r="M696" s="22"/>
      <c r="N696" s="22"/>
      <c r="O696" s="22"/>
    </row>
    <row r="697" spans="1:15" x14ac:dyDescent="0.35">
      <c r="A697" s="22"/>
      <c r="B697" s="112"/>
      <c r="C697" s="113"/>
      <c r="D697" s="22"/>
      <c r="E697" s="114"/>
      <c r="F697" s="22"/>
      <c r="G697" s="22"/>
      <c r="H697" s="22"/>
      <c r="I697" s="113"/>
      <c r="J697" s="22"/>
      <c r="K697" s="22"/>
      <c r="L697" s="22"/>
      <c r="M697" s="22"/>
      <c r="N697" s="22"/>
      <c r="O697" s="22"/>
    </row>
    <row r="698" spans="1:15" x14ac:dyDescent="0.35">
      <c r="A698" s="22"/>
      <c r="B698" s="112"/>
      <c r="C698" s="113"/>
      <c r="D698" s="22"/>
      <c r="E698" s="114"/>
      <c r="F698" s="22"/>
      <c r="G698" s="22"/>
      <c r="H698" s="22"/>
      <c r="I698" s="113"/>
      <c r="J698" s="22"/>
      <c r="K698" s="22"/>
      <c r="L698" s="22"/>
      <c r="M698" s="22"/>
      <c r="N698" s="22"/>
      <c r="O698" s="22"/>
    </row>
    <row r="699" spans="1:15" x14ac:dyDescent="0.35">
      <c r="A699" s="22"/>
      <c r="B699" s="112"/>
      <c r="C699" s="113"/>
      <c r="D699" s="22"/>
      <c r="E699" s="114"/>
      <c r="F699" s="22"/>
      <c r="G699" s="22"/>
      <c r="H699" s="22"/>
      <c r="I699" s="113"/>
      <c r="J699" s="22"/>
      <c r="K699" s="22"/>
      <c r="L699" s="22"/>
      <c r="M699" s="22"/>
      <c r="N699" s="22"/>
      <c r="O699" s="22"/>
    </row>
    <row r="700" spans="1:15" x14ac:dyDescent="0.35">
      <c r="A700" s="22"/>
      <c r="B700" s="112"/>
      <c r="C700" s="113"/>
      <c r="D700" s="22"/>
      <c r="E700" s="114"/>
      <c r="F700" s="22"/>
      <c r="G700" s="22"/>
      <c r="H700" s="22"/>
      <c r="I700" s="113"/>
      <c r="J700" s="22"/>
      <c r="K700" s="22"/>
      <c r="L700" s="22"/>
      <c r="M700" s="22"/>
      <c r="N700" s="22"/>
      <c r="O700" s="22"/>
    </row>
    <row r="701" spans="1:15" x14ac:dyDescent="0.35">
      <c r="A701" s="22"/>
      <c r="B701" s="112"/>
      <c r="C701" s="113"/>
      <c r="D701" s="22"/>
      <c r="E701" s="114"/>
      <c r="F701" s="22"/>
      <c r="G701" s="22"/>
      <c r="H701" s="22"/>
      <c r="I701" s="113"/>
      <c r="J701" s="22"/>
      <c r="K701" s="22"/>
      <c r="L701" s="22"/>
      <c r="M701" s="22"/>
      <c r="N701" s="22"/>
      <c r="O701" s="22"/>
    </row>
    <row r="702" spans="1:15" x14ac:dyDescent="0.35">
      <c r="A702" s="22"/>
      <c r="B702" s="112"/>
      <c r="C702" s="113"/>
      <c r="D702" s="22"/>
      <c r="E702" s="114"/>
      <c r="F702" s="22"/>
      <c r="G702" s="22"/>
      <c r="H702" s="22"/>
      <c r="I702" s="113"/>
      <c r="J702" s="22"/>
      <c r="K702" s="22"/>
      <c r="L702" s="22"/>
      <c r="M702" s="22"/>
      <c r="N702" s="22"/>
      <c r="O702" s="22"/>
    </row>
    <row r="703" spans="1:15" x14ac:dyDescent="0.35">
      <c r="A703" s="22"/>
      <c r="B703" s="112"/>
      <c r="C703" s="113"/>
      <c r="D703" s="22"/>
      <c r="E703" s="114"/>
      <c r="F703" s="22"/>
      <c r="G703" s="22"/>
      <c r="H703" s="22"/>
      <c r="I703" s="113"/>
      <c r="J703" s="22"/>
      <c r="K703" s="22"/>
      <c r="L703" s="22"/>
      <c r="M703" s="22"/>
      <c r="N703" s="22"/>
      <c r="O703" s="22"/>
    </row>
    <row r="704" spans="1:15" x14ac:dyDescent="0.35">
      <c r="A704" s="22"/>
      <c r="B704" s="112"/>
      <c r="C704" s="113"/>
      <c r="D704" s="22"/>
      <c r="E704" s="114"/>
      <c r="F704" s="22"/>
      <c r="G704" s="22"/>
      <c r="H704" s="22"/>
      <c r="I704" s="113"/>
      <c r="J704" s="22"/>
      <c r="K704" s="22"/>
      <c r="L704" s="22"/>
      <c r="M704" s="22"/>
      <c r="N704" s="22"/>
      <c r="O704" s="22"/>
    </row>
    <row r="705" spans="1:15" x14ac:dyDescent="0.35">
      <c r="A705" s="22"/>
      <c r="B705" s="112"/>
      <c r="C705" s="113"/>
      <c r="D705" s="22"/>
      <c r="E705" s="114"/>
      <c r="F705" s="22"/>
      <c r="G705" s="22"/>
      <c r="H705" s="22"/>
      <c r="I705" s="113"/>
      <c r="J705" s="22"/>
      <c r="K705" s="22"/>
      <c r="L705" s="22"/>
      <c r="M705" s="22"/>
      <c r="N705" s="22"/>
      <c r="O705" s="22"/>
    </row>
    <row r="706" spans="1:15" x14ac:dyDescent="0.35">
      <c r="A706" s="22"/>
      <c r="B706" s="112"/>
      <c r="C706" s="113"/>
      <c r="D706" s="22"/>
      <c r="E706" s="114"/>
      <c r="F706" s="22"/>
      <c r="G706" s="22"/>
      <c r="H706" s="22"/>
      <c r="I706" s="113"/>
      <c r="J706" s="22"/>
      <c r="K706" s="22"/>
      <c r="L706" s="22"/>
      <c r="M706" s="22"/>
      <c r="N706" s="22"/>
      <c r="O706" s="22"/>
    </row>
    <row r="707" spans="1:15" x14ac:dyDescent="0.35">
      <c r="A707" s="22"/>
      <c r="B707" s="112"/>
      <c r="C707" s="113"/>
      <c r="D707" s="22"/>
      <c r="E707" s="114"/>
      <c r="F707" s="22"/>
      <c r="G707" s="22"/>
      <c r="H707" s="22"/>
      <c r="I707" s="113"/>
      <c r="J707" s="22"/>
      <c r="K707" s="22"/>
      <c r="L707" s="22"/>
      <c r="M707" s="22"/>
      <c r="N707" s="22"/>
      <c r="O707" s="22"/>
    </row>
    <row r="708" spans="1:15" x14ac:dyDescent="0.35">
      <c r="A708" s="22"/>
      <c r="B708" s="112"/>
      <c r="C708" s="113"/>
      <c r="D708" s="22"/>
      <c r="E708" s="114"/>
      <c r="F708" s="22"/>
      <c r="G708" s="22"/>
      <c r="H708" s="22"/>
      <c r="I708" s="113"/>
      <c r="J708" s="22"/>
      <c r="K708" s="22"/>
      <c r="L708" s="22"/>
      <c r="M708" s="22"/>
      <c r="N708" s="22"/>
      <c r="O708" s="22"/>
    </row>
    <row r="709" spans="1:15" x14ac:dyDescent="0.35">
      <c r="A709" s="22"/>
      <c r="B709" s="112"/>
      <c r="C709" s="113"/>
      <c r="D709" s="22"/>
      <c r="E709" s="114"/>
      <c r="F709" s="22"/>
      <c r="G709" s="22"/>
      <c r="H709" s="22"/>
      <c r="I709" s="113"/>
      <c r="J709" s="22"/>
      <c r="K709" s="22"/>
      <c r="L709" s="22"/>
      <c r="M709" s="22"/>
      <c r="N709" s="22"/>
      <c r="O709" s="22"/>
    </row>
    <row r="710" spans="1:15" x14ac:dyDescent="0.35">
      <c r="A710" s="22"/>
      <c r="B710" s="112"/>
      <c r="C710" s="113"/>
      <c r="D710" s="22"/>
      <c r="E710" s="114"/>
      <c r="F710" s="22"/>
      <c r="G710" s="22"/>
      <c r="H710" s="22"/>
      <c r="I710" s="113"/>
      <c r="J710" s="22"/>
      <c r="K710" s="22"/>
      <c r="L710" s="22"/>
      <c r="M710" s="22"/>
      <c r="N710" s="22"/>
      <c r="O710" s="22"/>
    </row>
    <row r="711" spans="1:15" x14ac:dyDescent="0.35">
      <c r="A711" s="22"/>
      <c r="B711" s="112"/>
      <c r="C711" s="113"/>
      <c r="D711" s="22"/>
      <c r="E711" s="114"/>
      <c r="F711" s="22"/>
      <c r="G711" s="22"/>
      <c r="H711" s="22"/>
      <c r="I711" s="113"/>
      <c r="J711" s="22"/>
      <c r="K711" s="22"/>
      <c r="L711" s="22"/>
      <c r="M711" s="22"/>
      <c r="N711" s="22"/>
      <c r="O711" s="22"/>
    </row>
    <row r="712" spans="1:15" x14ac:dyDescent="0.35">
      <c r="A712" s="22"/>
      <c r="B712" s="112"/>
      <c r="C712" s="113"/>
      <c r="D712" s="22"/>
      <c r="E712" s="114"/>
      <c r="F712" s="22"/>
      <c r="G712" s="22"/>
      <c r="H712" s="22"/>
      <c r="I712" s="113"/>
      <c r="J712" s="22"/>
      <c r="K712" s="22"/>
      <c r="L712" s="22"/>
      <c r="M712" s="22"/>
      <c r="N712" s="22"/>
      <c r="O712" s="22"/>
    </row>
    <row r="713" spans="1:15" x14ac:dyDescent="0.35">
      <c r="A713" s="22"/>
      <c r="B713" s="112"/>
      <c r="C713" s="113"/>
      <c r="D713" s="22"/>
      <c r="E713" s="114"/>
      <c r="F713" s="22"/>
      <c r="G713" s="22"/>
      <c r="H713" s="22"/>
      <c r="I713" s="113"/>
      <c r="J713" s="22"/>
      <c r="K713" s="22"/>
      <c r="L713" s="22"/>
      <c r="M713" s="22"/>
      <c r="N713" s="22"/>
      <c r="O713" s="22"/>
    </row>
    <row r="714" spans="1:15" x14ac:dyDescent="0.35">
      <c r="A714" s="22"/>
      <c r="B714" s="112"/>
      <c r="C714" s="113"/>
      <c r="D714" s="22"/>
      <c r="E714" s="114"/>
      <c r="F714" s="22"/>
      <c r="G714" s="22"/>
      <c r="H714" s="22"/>
      <c r="I714" s="113"/>
      <c r="J714" s="22"/>
      <c r="K714" s="22"/>
      <c r="L714" s="22"/>
      <c r="M714" s="22"/>
      <c r="N714" s="22"/>
      <c r="O714" s="22"/>
    </row>
    <row r="715" spans="1:15" x14ac:dyDescent="0.35">
      <c r="A715" s="22"/>
      <c r="B715" s="112"/>
      <c r="C715" s="113"/>
      <c r="D715" s="22"/>
      <c r="E715" s="114"/>
      <c r="F715" s="22"/>
      <c r="G715" s="22"/>
      <c r="H715" s="22"/>
      <c r="I715" s="113"/>
      <c r="J715" s="22"/>
      <c r="K715" s="22"/>
      <c r="L715" s="22"/>
      <c r="M715" s="22"/>
      <c r="N715" s="22"/>
      <c r="O715" s="22"/>
    </row>
    <row r="716" spans="1:15" x14ac:dyDescent="0.35">
      <c r="A716" s="22"/>
      <c r="B716" s="112"/>
      <c r="C716" s="113"/>
      <c r="D716" s="22"/>
      <c r="E716" s="114"/>
      <c r="F716" s="22"/>
      <c r="G716" s="22"/>
      <c r="H716" s="22"/>
      <c r="I716" s="113"/>
      <c r="J716" s="22"/>
      <c r="K716" s="22"/>
      <c r="L716" s="22"/>
      <c r="M716" s="22"/>
      <c r="N716" s="22"/>
      <c r="O716" s="22"/>
    </row>
    <row r="717" spans="1:15" x14ac:dyDescent="0.35">
      <c r="A717" s="22"/>
      <c r="B717" s="112"/>
      <c r="C717" s="113"/>
      <c r="D717" s="22"/>
      <c r="E717" s="114"/>
      <c r="F717" s="22"/>
      <c r="G717" s="22"/>
      <c r="H717" s="22"/>
      <c r="I717" s="113"/>
      <c r="J717" s="22"/>
      <c r="K717" s="22"/>
      <c r="L717" s="22"/>
      <c r="M717" s="22"/>
      <c r="N717" s="22"/>
      <c r="O717" s="22"/>
    </row>
    <row r="718" spans="1:15" x14ac:dyDescent="0.35">
      <c r="A718" s="22"/>
      <c r="B718" s="112"/>
      <c r="C718" s="113"/>
      <c r="D718" s="22"/>
      <c r="E718" s="114"/>
      <c r="F718" s="22"/>
      <c r="G718" s="22"/>
      <c r="H718" s="22"/>
      <c r="I718" s="113"/>
      <c r="J718" s="22"/>
      <c r="K718" s="22"/>
      <c r="L718" s="22"/>
      <c r="M718" s="22"/>
      <c r="N718" s="22"/>
      <c r="O718" s="22"/>
    </row>
    <row r="719" spans="1:15" x14ac:dyDescent="0.35">
      <c r="A719" s="22"/>
      <c r="B719" s="112"/>
      <c r="C719" s="113"/>
      <c r="D719" s="22"/>
      <c r="E719" s="114"/>
      <c r="F719" s="22"/>
      <c r="G719" s="22"/>
      <c r="H719" s="22"/>
      <c r="I719" s="113"/>
      <c r="J719" s="22"/>
      <c r="K719" s="22"/>
      <c r="L719" s="22"/>
      <c r="M719" s="22"/>
      <c r="N719" s="22"/>
      <c r="O719" s="22"/>
    </row>
    <row r="720" spans="1:15" x14ac:dyDescent="0.35">
      <c r="A720" s="22"/>
      <c r="B720" s="112"/>
      <c r="C720" s="113"/>
      <c r="D720" s="22"/>
      <c r="E720" s="114"/>
      <c r="F720" s="22"/>
      <c r="G720" s="22"/>
      <c r="H720" s="22"/>
      <c r="I720" s="113"/>
      <c r="J720" s="22"/>
      <c r="K720" s="22"/>
      <c r="L720" s="22"/>
      <c r="M720" s="22"/>
      <c r="N720" s="22"/>
      <c r="O720" s="22"/>
    </row>
    <row r="721" spans="1:15" x14ac:dyDescent="0.35">
      <c r="A721" s="22"/>
      <c r="B721" s="112"/>
      <c r="C721" s="113"/>
      <c r="D721" s="22"/>
      <c r="E721" s="114"/>
      <c r="F721" s="22"/>
      <c r="G721" s="22"/>
      <c r="H721" s="22"/>
      <c r="I721" s="113"/>
      <c r="J721" s="22"/>
      <c r="K721" s="22"/>
      <c r="L721" s="22"/>
      <c r="M721" s="22"/>
      <c r="N721" s="22"/>
      <c r="O721" s="22"/>
    </row>
    <row r="722" spans="1:15" x14ac:dyDescent="0.35">
      <c r="A722" s="22"/>
      <c r="B722" s="112"/>
      <c r="C722" s="113"/>
      <c r="D722" s="22"/>
      <c r="E722" s="114"/>
      <c r="F722" s="22"/>
      <c r="G722" s="22"/>
      <c r="H722" s="22"/>
      <c r="I722" s="113"/>
      <c r="J722" s="22"/>
      <c r="K722" s="22"/>
      <c r="L722" s="22"/>
      <c r="M722" s="22"/>
      <c r="N722" s="22"/>
      <c r="O722" s="22"/>
    </row>
    <row r="723" spans="1:15" x14ac:dyDescent="0.35">
      <c r="A723" s="22"/>
      <c r="B723" s="112"/>
      <c r="C723" s="113"/>
      <c r="D723" s="22"/>
      <c r="E723" s="114"/>
      <c r="F723" s="22"/>
      <c r="G723" s="22"/>
      <c r="H723" s="22"/>
      <c r="I723" s="113"/>
      <c r="J723" s="22"/>
      <c r="K723" s="22"/>
      <c r="L723" s="22"/>
      <c r="M723" s="22"/>
      <c r="N723" s="22"/>
      <c r="O723" s="22"/>
    </row>
    <row r="724" spans="1:15" x14ac:dyDescent="0.35">
      <c r="A724" s="22"/>
      <c r="B724" s="112"/>
      <c r="C724" s="113"/>
      <c r="D724" s="22"/>
      <c r="E724" s="114"/>
      <c r="F724" s="22"/>
      <c r="G724" s="22"/>
      <c r="H724" s="22"/>
      <c r="I724" s="113"/>
      <c r="J724" s="22"/>
      <c r="K724" s="22"/>
      <c r="L724" s="22"/>
      <c r="M724" s="22"/>
      <c r="N724" s="22"/>
      <c r="O724" s="22"/>
    </row>
    <row r="725" spans="1:15" x14ac:dyDescent="0.35">
      <c r="A725" s="22"/>
      <c r="B725" s="112"/>
      <c r="C725" s="113"/>
      <c r="D725" s="22"/>
      <c r="E725" s="114"/>
      <c r="F725" s="22"/>
      <c r="G725" s="22"/>
      <c r="H725" s="22"/>
      <c r="I725" s="113"/>
      <c r="J725" s="22"/>
      <c r="K725" s="22"/>
      <c r="L725" s="22"/>
      <c r="M725" s="22"/>
      <c r="N725" s="22"/>
      <c r="O725" s="22"/>
    </row>
    <row r="726" spans="1:15" x14ac:dyDescent="0.35">
      <c r="A726" s="22"/>
      <c r="B726" s="112"/>
      <c r="C726" s="113"/>
      <c r="D726" s="22"/>
      <c r="E726" s="114"/>
      <c r="F726" s="22"/>
      <c r="G726" s="22"/>
      <c r="H726" s="22"/>
      <c r="I726" s="113"/>
      <c r="J726" s="22"/>
      <c r="K726" s="22"/>
      <c r="L726" s="22"/>
      <c r="M726" s="22"/>
      <c r="N726" s="22"/>
      <c r="O726" s="22"/>
    </row>
    <row r="727" spans="1:15" x14ac:dyDescent="0.35">
      <c r="A727" s="22"/>
      <c r="B727" s="112"/>
      <c r="C727" s="113"/>
      <c r="D727" s="22"/>
      <c r="E727" s="114"/>
      <c r="F727" s="22"/>
      <c r="G727" s="22"/>
      <c r="H727" s="22"/>
      <c r="I727" s="113"/>
      <c r="J727" s="22"/>
      <c r="K727" s="22"/>
      <c r="L727" s="22"/>
      <c r="M727" s="22"/>
      <c r="N727" s="22"/>
      <c r="O727" s="22"/>
    </row>
    <row r="728" spans="1:15" x14ac:dyDescent="0.35">
      <c r="A728" s="22"/>
      <c r="B728" s="112"/>
      <c r="C728" s="113"/>
      <c r="D728" s="22"/>
      <c r="E728" s="114"/>
      <c r="F728" s="22"/>
      <c r="G728" s="22"/>
      <c r="H728" s="22"/>
      <c r="I728" s="113"/>
      <c r="J728" s="22"/>
      <c r="K728" s="22"/>
      <c r="L728" s="22"/>
      <c r="M728" s="22"/>
      <c r="N728" s="22"/>
      <c r="O728" s="22"/>
    </row>
    <row r="729" spans="1:15" x14ac:dyDescent="0.35">
      <c r="A729" s="22"/>
      <c r="B729" s="112"/>
      <c r="C729" s="113"/>
      <c r="D729" s="22"/>
      <c r="E729" s="114"/>
      <c r="F729" s="22"/>
      <c r="G729" s="22"/>
      <c r="H729" s="22"/>
      <c r="I729" s="113"/>
      <c r="J729" s="22"/>
      <c r="K729" s="22"/>
      <c r="L729" s="22"/>
      <c r="M729" s="22"/>
      <c r="N729" s="22"/>
      <c r="O729" s="22"/>
    </row>
    <row r="730" spans="1:15" x14ac:dyDescent="0.35">
      <c r="A730" s="22"/>
      <c r="B730" s="112"/>
      <c r="C730" s="113"/>
      <c r="D730" s="22"/>
      <c r="E730" s="114"/>
      <c r="F730" s="22"/>
      <c r="G730" s="22"/>
      <c r="H730" s="22"/>
      <c r="I730" s="113"/>
      <c r="J730" s="22"/>
      <c r="K730" s="22"/>
      <c r="L730" s="22"/>
      <c r="M730" s="22"/>
      <c r="N730" s="22"/>
      <c r="O730" s="22"/>
    </row>
    <row r="731" spans="1:15" x14ac:dyDescent="0.35">
      <c r="A731" s="22"/>
      <c r="B731" s="112"/>
      <c r="C731" s="113"/>
      <c r="D731" s="22"/>
      <c r="E731" s="114"/>
      <c r="F731" s="22"/>
      <c r="G731" s="22"/>
      <c r="H731" s="22"/>
      <c r="I731" s="113"/>
      <c r="J731" s="22"/>
      <c r="K731" s="22"/>
      <c r="L731" s="22"/>
      <c r="M731" s="22"/>
      <c r="N731" s="22"/>
      <c r="O731" s="22"/>
    </row>
    <row r="732" spans="1:15" x14ac:dyDescent="0.35">
      <c r="A732" s="22"/>
      <c r="B732" s="112"/>
      <c r="C732" s="113"/>
      <c r="D732" s="22"/>
      <c r="E732" s="114"/>
      <c r="F732" s="22"/>
      <c r="G732" s="22"/>
      <c r="H732" s="22"/>
      <c r="I732" s="113"/>
      <c r="J732" s="22"/>
      <c r="K732" s="22"/>
      <c r="L732" s="22"/>
      <c r="M732" s="22"/>
      <c r="N732" s="22"/>
      <c r="O732" s="22"/>
    </row>
    <row r="733" spans="1:15" x14ac:dyDescent="0.35">
      <c r="A733" s="22"/>
      <c r="B733" s="112"/>
      <c r="C733" s="113"/>
      <c r="D733" s="22"/>
      <c r="E733" s="114"/>
      <c r="F733" s="22"/>
      <c r="G733" s="22"/>
      <c r="H733" s="22"/>
      <c r="I733" s="113"/>
      <c r="J733" s="22"/>
      <c r="K733" s="22"/>
      <c r="L733" s="22"/>
      <c r="M733" s="22"/>
      <c r="N733" s="22"/>
      <c r="O733" s="22"/>
    </row>
    <row r="734" spans="1:15" x14ac:dyDescent="0.35">
      <c r="A734" s="22"/>
      <c r="B734" s="112"/>
      <c r="C734" s="113"/>
      <c r="D734" s="22"/>
      <c r="E734" s="114"/>
      <c r="F734" s="22"/>
      <c r="G734" s="22"/>
      <c r="H734" s="22"/>
      <c r="I734" s="113"/>
      <c r="J734" s="22"/>
      <c r="K734" s="22"/>
      <c r="L734" s="22"/>
      <c r="M734" s="22"/>
      <c r="N734" s="22"/>
      <c r="O734" s="22"/>
    </row>
    <row r="735" spans="1:15" x14ac:dyDescent="0.35">
      <c r="A735" s="22"/>
      <c r="B735" s="112"/>
      <c r="C735" s="113"/>
      <c r="D735" s="22"/>
      <c r="E735" s="114"/>
      <c r="F735" s="22"/>
      <c r="G735" s="22"/>
      <c r="H735" s="22"/>
      <c r="I735" s="113"/>
      <c r="J735" s="22"/>
      <c r="K735" s="22"/>
      <c r="L735" s="22"/>
      <c r="M735" s="22"/>
      <c r="N735" s="22"/>
      <c r="O735" s="22"/>
    </row>
    <row r="736" spans="1:15" x14ac:dyDescent="0.35">
      <c r="A736" s="22"/>
      <c r="B736" s="112"/>
      <c r="C736" s="113"/>
      <c r="D736" s="22"/>
      <c r="E736" s="114"/>
      <c r="F736" s="22"/>
      <c r="G736" s="22"/>
      <c r="H736" s="22"/>
      <c r="I736" s="113"/>
      <c r="J736" s="22"/>
      <c r="K736" s="22"/>
      <c r="L736" s="22"/>
      <c r="M736" s="22"/>
      <c r="N736" s="22"/>
      <c r="O736" s="22"/>
    </row>
    <row r="737" spans="1:15" x14ac:dyDescent="0.35">
      <c r="A737" s="22"/>
      <c r="B737" s="112"/>
      <c r="C737" s="113"/>
      <c r="D737" s="22"/>
      <c r="E737" s="114"/>
      <c r="F737" s="22"/>
      <c r="G737" s="22"/>
      <c r="H737" s="22"/>
      <c r="I737" s="113"/>
      <c r="J737" s="22"/>
      <c r="K737" s="22"/>
      <c r="L737" s="22"/>
      <c r="M737" s="22"/>
      <c r="N737" s="22"/>
      <c r="O737" s="22"/>
    </row>
    <row r="738" spans="1:15" x14ac:dyDescent="0.35">
      <c r="A738" s="22"/>
      <c r="B738" s="112"/>
      <c r="C738" s="113"/>
      <c r="D738" s="22"/>
      <c r="E738" s="114"/>
      <c r="F738" s="22"/>
      <c r="G738" s="22"/>
      <c r="H738" s="22"/>
      <c r="I738" s="113"/>
      <c r="J738" s="22"/>
      <c r="K738" s="22"/>
      <c r="L738" s="22"/>
      <c r="M738" s="22"/>
      <c r="N738" s="22"/>
      <c r="O738" s="22"/>
    </row>
    <row r="739" spans="1:15" x14ac:dyDescent="0.35">
      <c r="A739" s="22"/>
      <c r="B739" s="112"/>
      <c r="C739" s="113"/>
      <c r="D739" s="22"/>
      <c r="E739" s="114"/>
      <c r="F739" s="22"/>
      <c r="G739" s="22"/>
      <c r="H739" s="22"/>
      <c r="I739" s="113"/>
      <c r="J739" s="22"/>
      <c r="K739" s="22"/>
      <c r="L739" s="22"/>
      <c r="M739" s="22"/>
      <c r="N739" s="22"/>
      <c r="O739" s="22"/>
    </row>
    <row r="740" spans="1:15" x14ac:dyDescent="0.35">
      <c r="A740" s="22"/>
      <c r="B740" s="112"/>
      <c r="C740" s="113"/>
      <c r="D740" s="22"/>
      <c r="E740" s="114"/>
      <c r="F740" s="22"/>
      <c r="G740" s="22"/>
      <c r="H740" s="22"/>
      <c r="I740" s="113"/>
      <c r="J740" s="22"/>
      <c r="K740" s="22"/>
      <c r="L740" s="22"/>
      <c r="M740" s="22"/>
      <c r="N740" s="22"/>
      <c r="O740" s="22"/>
    </row>
    <row r="741" spans="1:15" x14ac:dyDescent="0.35">
      <c r="A741" s="22"/>
      <c r="B741" s="112"/>
      <c r="C741" s="113"/>
      <c r="D741" s="22"/>
      <c r="E741" s="114"/>
      <c r="F741" s="22"/>
      <c r="G741" s="22"/>
      <c r="H741" s="22"/>
      <c r="I741" s="113"/>
      <c r="J741" s="22"/>
      <c r="K741" s="22"/>
      <c r="L741" s="22"/>
      <c r="M741" s="22"/>
      <c r="N741" s="22"/>
      <c r="O741" s="22"/>
    </row>
    <row r="742" spans="1:15" x14ac:dyDescent="0.35">
      <c r="A742" s="22"/>
      <c r="B742" s="112"/>
      <c r="C742" s="113"/>
      <c r="D742" s="22"/>
      <c r="E742" s="114"/>
      <c r="F742" s="22"/>
      <c r="G742" s="22"/>
      <c r="H742" s="22"/>
      <c r="I742" s="113"/>
      <c r="J742" s="22"/>
      <c r="K742" s="22"/>
      <c r="L742" s="22"/>
      <c r="M742" s="22"/>
      <c r="N742" s="22"/>
      <c r="O742" s="22"/>
    </row>
    <row r="743" spans="1:15" x14ac:dyDescent="0.35">
      <c r="A743" s="22"/>
      <c r="B743" s="112"/>
      <c r="C743" s="113"/>
      <c r="D743" s="22"/>
      <c r="E743" s="114"/>
      <c r="F743" s="22"/>
      <c r="G743" s="22"/>
      <c r="H743" s="22"/>
      <c r="I743" s="113"/>
      <c r="J743" s="22"/>
      <c r="K743" s="22"/>
      <c r="L743" s="22"/>
      <c r="M743" s="22"/>
      <c r="N743" s="22"/>
      <c r="O743" s="22"/>
    </row>
    <row r="744" spans="1:15" x14ac:dyDescent="0.35">
      <c r="A744" s="22"/>
      <c r="B744" s="112"/>
      <c r="C744" s="113"/>
      <c r="D744" s="22"/>
      <c r="E744" s="114"/>
      <c r="F744" s="22"/>
      <c r="G744" s="22"/>
      <c r="H744" s="22"/>
      <c r="I744" s="113"/>
      <c r="J744" s="22"/>
      <c r="K744" s="22"/>
      <c r="L744" s="22"/>
      <c r="M744" s="22"/>
      <c r="N744" s="22"/>
      <c r="O744" s="22"/>
    </row>
    <row r="745" spans="1:15" x14ac:dyDescent="0.35">
      <c r="A745" s="22"/>
      <c r="B745" s="112"/>
      <c r="C745" s="113"/>
      <c r="D745" s="22"/>
      <c r="E745" s="114"/>
      <c r="F745" s="22"/>
      <c r="G745" s="22"/>
      <c r="H745" s="22"/>
      <c r="I745" s="113"/>
      <c r="J745" s="22"/>
      <c r="K745" s="22"/>
      <c r="L745" s="22"/>
      <c r="M745" s="22"/>
      <c r="N745" s="22"/>
      <c r="O745" s="22"/>
    </row>
    <row r="746" spans="1:15" x14ac:dyDescent="0.35">
      <c r="A746" s="22"/>
      <c r="B746" s="112"/>
      <c r="C746" s="113"/>
      <c r="D746" s="22"/>
      <c r="E746" s="114"/>
      <c r="F746" s="22"/>
      <c r="G746" s="22"/>
      <c r="H746" s="22"/>
      <c r="I746" s="113"/>
      <c r="J746" s="22"/>
      <c r="K746" s="22"/>
      <c r="L746" s="22"/>
      <c r="M746" s="22"/>
      <c r="N746" s="22"/>
      <c r="O746" s="22"/>
    </row>
    <row r="747" spans="1:15" x14ac:dyDescent="0.35">
      <c r="A747" s="22"/>
      <c r="B747" s="112"/>
      <c r="C747" s="113"/>
      <c r="D747" s="22"/>
      <c r="E747" s="114"/>
      <c r="F747" s="22"/>
      <c r="G747" s="22"/>
      <c r="H747" s="22"/>
      <c r="I747" s="113"/>
      <c r="J747" s="22"/>
      <c r="K747" s="22"/>
      <c r="L747" s="22"/>
      <c r="M747" s="22"/>
      <c r="N747" s="22"/>
      <c r="O747" s="22"/>
    </row>
    <row r="748" spans="1:15" x14ac:dyDescent="0.35">
      <c r="A748" s="22"/>
      <c r="B748" s="112"/>
      <c r="C748" s="113"/>
      <c r="D748" s="22"/>
      <c r="E748" s="114"/>
      <c r="F748" s="22"/>
      <c r="G748" s="22"/>
      <c r="H748" s="22"/>
      <c r="I748" s="113"/>
      <c r="J748" s="22"/>
      <c r="K748" s="22"/>
      <c r="L748" s="22"/>
      <c r="M748" s="22"/>
      <c r="N748" s="22"/>
      <c r="O748" s="22"/>
    </row>
    <row r="749" spans="1:15" x14ac:dyDescent="0.35">
      <c r="A749" s="22"/>
      <c r="B749" s="112"/>
      <c r="C749" s="113"/>
      <c r="D749" s="22"/>
      <c r="E749" s="114"/>
      <c r="F749" s="22"/>
      <c r="G749" s="22"/>
      <c r="H749" s="22"/>
      <c r="I749" s="113"/>
      <c r="J749" s="22"/>
      <c r="K749" s="22"/>
      <c r="L749" s="22"/>
      <c r="M749" s="22"/>
      <c r="N749" s="22"/>
      <c r="O749" s="22"/>
    </row>
    <row r="750" spans="1:15" x14ac:dyDescent="0.35">
      <c r="A750" s="22"/>
      <c r="B750" s="112"/>
      <c r="C750" s="113"/>
      <c r="D750" s="22"/>
      <c r="E750" s="114"/>
      <c r="F750" s="22"/>
      <c r="G750" s="22"/>
      <c r="H750" s="22"/>
      <c r="I750" s="113"/>
      <c r="J750" s="22"/>
      <c r="K750" s="22"/>
      <c r="L750" s="22"/>
      <c r="M750" s="22"/>
      <c r="N750" s="22"/>
      <c r="O750" s="22"/>
    </row>
    <row r="751" spans="1:15" x14ac:dyDescent="0.35">
      <c r="A751" s="22"/>
      <c r="B751" s="112"/>
      <c r="C751" s="113"/>
      <c r="D751" s="22"/>
      <c r="E751" s="114"/>
      <c r="F751" s="22"/>
      <c r="G751" s="22"/>
      <c r="H751" s="22"/>
      <c r="I751" s="113"/>
      <c r="J751" s="22"/>
      <c r="K751" s="22"/>
      <c r="L751" s="22"/>
      <c r="M751" s="22"/>
      <c r="N751" s="22"/>
      <c r="O751" s="22"/>
    </row>
  </sheetData>
  <sheetProtection sheet="1" objects="1" insertRows="0"/>
  <mergeCells count="11">
    <mergeCell ref="J9:O9"/>
    <mergeCell ref="F10:I10"/>
    <mergeCell ref="A686:O688"/>
    <mergeCell ref="A10:A12"/>
    <mergeCell ref="E10:E12"/>
    <mergeCell ref="B10:D11"/>
    <mergeCell ref="F11:G11"/>
    <mergeCell ref="H11:H12"/>
    <mergeCell ref="I11:I12"/>
    <mergeCell ref="J10:L11"/>
    <mergeCell ref="M10:O11"/>
  </mergeCells>
  <phoneticPr fontId="47" type="noConversion"/>
  <conditionalFormatting sqref="D13:D685">
    <cfRule type="containsBlanks" dxfId="2" priority="5">
      <formula>LEN(TRIM(D13))=0</formula>
    </cfRule>
  </conditionalFormatting>
  <pageMargins left="0.7" right="0.7" top="0.75" bottom="0.75" header="0.3" footer="0.3"/>
  <pageSetup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11" id="{BBA5300A-0B80-4FC7-9B79-92EFEF1ED41C}">
            <xm:f>INDEX('DEQ Pollutant List'!D:D,MATCH(C13,'DEQ Pollutant List'!C:C,0))="Y"</xm:f>
            <x14:dxf>
              <fill>
                <patternFill>
                  <bgColor rgb="FFFFE05D"/>
                </patternFill>
              </fill>
            </x14:dxf>
          </x14:cfRule>
          <xm:sqref>C13:C267 C269:C685</xm:sqref>
        </x14:conditionalFormatting>
      </x14:conditionalFormattings>
    </ext>
    <ext xmlns:x14="http://schemas.microsoft.com/office/spreadsheetml/2009/9/main" uri="{CCE6A557-97BC-4b89-ADB6-D9C93CAAB3DF}">
      <x14:dataValidations xmlns:xm="http://schemas.microsoft.com/office/excel/2006/main" count="1">
        <x14:dataValidation type="list" errorStyle="information" allowBlank="1" showErrorMessage="1" errorTitle="Not in list" error="This CAS is not in the DEQ CAO pollutant list." promptTitle="CAS Selection" prompt="Select CAS from the list, or copy and paste directly." xr:uid="{00000000-0002-0000-0300-000000000000}">
          <x14:formula1>
            <xm:f>'DEQ Pollutant List'!$B:$B</xm:f>
          </x14:formula1>
          <xm:sqref>B269:B685 B13:B267</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92D050"/>
  </sheetPr>
  <dimension ref="A1:R1285"/>
  <sheetViews>
    <sheetView zoomScaleNormal="100" workbookViewId="0">
      <pane ySplit="12" topLeftCell="A13" activePane="bottomLeft" state="frozen"/>
      <selection pane="bottomLeft" activeCell="C27" sqref="C27"/>
    </sheetView>
  </sheetViews>
  <sheetFormatPr defaultRowHeight="14.5" x14ac:dyDescent="0.35"/>
  <cols>
    <col min="1" max="1" width="22.54296875" style="1" customWidth="1"/>
    <col min="2" max="2" width="60.54296875" customWidth="1"/>
    <col min="3" max="4" width="28.453125" customWidth="1"/>
    <col min="5" max="6" width="18.54296875" style="1" customWidth="1"/>
    <col min="7" max="18" width="12.54296875" style="1" customWidth="1"/>
  </cols>
  <sheetData>
    <row r="1" spans="1:18" ht="20.149999999999999" customHeight="1" x14ac:dyDescent="0.35"/>
    <row r="2" spans="1:18" ht="20.149999999999999" customHeight="1" x14ac:dyDescent="0.35"/>
    <row r="3" spans="1:18" ht="20.149999999999999" customHeight="1" x14ac:dyDescent="0.35"/>
    <row r="4" spans="1:18" ht="20.149999999999999" customHeight="1" x14ac:dyDescent="0.35"/>
    <row r="5" spans="1:18" ht="20.149999999999999" customHeight="1" x14ac:dyDescent="0.35"/>
    <row r="6" spans="1:18" ht="20.149999999999999" customHeight="1" x14ac:dyDescent="0.35"/>
    <row r="7" spans="1:18" ht="20.149999999999999" customHeight="1" x14ac:dyDescent="0.35"/>
    <row r="8" spans="1:18" ht="20.149999999999999" customHeight="1" x14ac:dyDescent="0.35"/>
    <row r="9" spans="1:18" ht="20.149999999999999" customHeight="1" thickBot="1" x14ac:dyDescent="0.4"/>
    <row r="10" spans="1:18" ht="50.15" customHeight="1" thickBot="1" x14ac:dyDescent="0.4">
      <c r="A10" s="281" t="s">
        <v>1082</v>
      </c>
      <c r="B10" s="282"/>
      <c r="C10" s="282"/>
      <c r="D10" s="283"/>
      <c r="E10" s="234" t="s">
        <v>1087</v>
      </c>
      <c r="F10" s="235"/>
      <c r="G10" s="285" t="s">
        <v>1084</v>
      </c>
      <c r="H10" s="285"/>
      <c r="I10" s="285"/>
      <c r="J10" s="285"/>
      <c r="K10" s="285"/>
      <c r="L10" s="286"/>
      <c r="M10" s="284" t="s">
        <v>1085</v>
      </c>
      <c r="N10" s="285"/>
      <c r="O10" s="285"/>
      <c r="P10" s="285"/>
      <c r="Q10" s="285"/>
      <c r="R10" s="286"/>
    </row>
    <row r="11" spans="1:18" ht="20.149999999999999" customHeight="1" thickBot="1" x14ac:dyDescent="0.4">
      <c r="A11" s="279" t="s">
        <v>1185</v>
      </c>
      <c r="B11" s="259" t="s">
        <v>1080</v>
      </c>
      <c r="C11" s="289" t="s">
        <v>1103</v>
      </c>
      <c r="D11" s="287" t="s">
        <v>1081</v>
      </c>
      <c r="E11" s="232" t="s">
        <v>11</v>
      </c>
      <c r="F11" s="225" t="s">
        <v>1086</v>
      </c>
      <c r="G11" s="230" t="s">
        <v>1155</v>
      </c>
      <c r="H11" s="230"/>
      <c r="I11" s="231"/>
      <c r="J11" s="215" t="s">
        <v>1198</v>
      </c>
      <c r="K11" s="216"/>
      <c r="L11" s="217"/>
      <c r="M11" s="229" t="s">
        <v>1155</v>
      </c>
      <c r="N11" s="230"/>
      <c r="O11" s="231"/>
      <c r="P11" s="215" t="s">
        <v>1198</v>
      </c>
      <c r="Q11" s="216"/>
      <c r="R11" s="217"/>
    </row>
    <row r="12" spans="1:18" ht="45" customHeight="1" thickBot="1" x14ac:dyDescent="0.4">
      <c r="A12" s="280"/>
      <c r="B12" s="261"/>
      <c r="C12" s="290"/>
      <c r="D12" s="288"/>
      <c r="E12" s="233"/>
      <c r="F12" s="226"/>
      <c r="G12" s="116" t="s">
        <v>7</v>
      </c>
      <c r="H12" s="68" t="s">
        <v>1159</v>
      </c>
      <c r="I12" s="117" t="s">
        <v>8</v>
      </c>
      <c r="J12" s="99" t="s">
        <v>7</v>
      </c>
      <c r="K12" s="68" t="s">
        <v>1159</v>
      </c>
      <c r="L12" s="118" t="s">
        <v>8</v>
      </c>
      <c r="M12" s="99" t="s">
        <v>7</v>
      </c>
      <c r="N12" s="68" t="s">
        <v>1159</v>
      </c>
      <c r="O12" s="118" t="s">
        <v>8</v>
      </c>
      <c r="P12" s="99" t="s">
        <v>7</v>
      </c>
      <c r="Q12" s="68" t="s">
        <v>1159</v>
      </c>
      <c r="R12" s="118" t="s">
        <v>8</v>
      </c>
    </row>
    <row r="13" spans="1:18" x14ac:dyDescent="0.35">
      <c r="A13" s="119" t="s">
        <v>1186</v>
      </c>
      <c r="B13" s="120" t="s">
        <v>1219</v>
      </c>
      <c r="C13" s="121" t="s">
        <v>1135</v>
      </c>
      <c r="D13" s="122" t="s">
        <v>1136</v>
      </c>
      <c r="E13" s="123" t="s">
        <v>1129</v>
      </c>
      <c r="F13" s="115" t="s">
        <v>1137</v>
      </c>
      <c r="G13" s="124">
        <v>12000</v>
      </c>
      <c r="H13" s="125">
        <v>14000</v>
      </c>
      <c r="I13" s="126">
        <v>20000</v>
      </c>
      <c r="J13" s="127">
        <v>36</v>
      </c>
      <c r="K13" s="128">
        <v>40</v>
      </c>
      <c r="L13" s="129">
        <v>52</v>
      </c>
      <c r="M13" s="127">
        <v>2000</v>
      </c>
      <c r="N13" s="128">
        <v>2600</v>
      </c>
      <c r="O13" s="129">
        <v>5000</v>
      </c>
      <c r="P13" s="127">
        <v>5</v>
      </c>
      <c r="Q13" s="128">
        <v>7</v>
      </c>
      <c r="R13" s="129">
        <v>14</v>
      </c>
    </row>
    <row r="14" spans="1:18" x14ac:dyDescent="0.35">
      <c r="A14" s="119" t="s">
        <v>1186</v>
      </c>
      <c r="B14" s="120" t="s">
        <v>1219</v>
      </c>
      <c r="C14" s="121" t="s">
        <v>1187</v>
      </c>
      <c r="D14" s="122" t="s">
        <v>1136</v>
      </c>
      <c r="E14" s="123" t="s">
        <v>1129</v>
      </c>
      <c r="F14" s="115" t="s">
        <v>1137</v>
      </c>
      <c r="G14" s="123">
        <v>950</v>
      </c>
      <c r="H14" s="130">
        <v>1200</v>
      </c>
      <c r="I14" s="115">
        <v>1500</v>
      </c>
      <c r="J14" s="123">
        <v>5</v>
      </c>
      <c r="K14" s="130">
        <v>10</v>
      </c>
      <c r="L14" s="115">
        <v>15</v>
      </c>
      <c r="M14" s="123">
        <v>15</v>
      </c>
      <c r="N14" s="130">
        <v>30</v>
      </c>
      <c r="O14" s="115">
        <v>40</v>
      </c>
      <c r="P14" s="123">
        <v>0.5</v>
      </c>
      <c r="Q14" s="130">
        <v>1</v>
      </c>
      <c r="R14" s="115">
        <v>2</v>
      </c>
    </row>
    <row r="15" spans="1:18" x14ac:dyDescent="0.35">
      <c r="A15" s="71"/>
      <c r="B15" s="131"/>
      <c r="C15" s="73"/>
      <c r="D15" s="76"/>
      <c r="E15" s="74"/>
      <c r="F15" s="75"/>
      <c r="G15" s="74"/>
      <c r="H15" s="132"/>
      <c r="I15" s="75"/>
      <c r="J15" s="74"/>
      <c r="K15" s="132"/>
      <c r="L15" s="75"/>
      <c r="M15" s="74"/>
      <c r="N15" s="132"/>
      <c r="O15" s="75"/>
      <c r="P15" s="74"/>
      <c r="Q15" s="132"/>
      <c r="R15" s="75"/>
    </row>
    <row r="16" spans="1:18" x14ac:dyDescent="0.35">
      <c r="A16" s="79"/>
      <c r="B16" s="133"/>
      <c r="C16" s="81"/>
      <c r="D16" s="84"/>
      <c r="E16" s="82"/>
      <c r="F16" s="83"/>
      <c r="G16" s="82"/>
      <c r="H16" s="134"/>
      <c r="I16" s="83"/>
      <c r="J16" s="82"/>
      <c r="K16" s="134"/>
      <c r="L16" s="83"/>
      <c r="M16" s="82"/>
      <c r="N16" s="134"/>
      <c r="O16" s="83"/>
      <c r="P16" s="82"/>
      <c r="Q16" s="134"/>
      <c r="R16" s="83"/>
    </row>
    <row r="17" spans="1:18" x14ac:dyDescent="0.35">
      <c r="A17" s="79"/>
      <c r="B17" s="133"/>
      <c r="C17" s="81"/>
      <c r="D17" s="84"/>
      <c r="E17" s="82"/>
      <c r="F17" s="83"/>
      <c r="G17" s="82"/>
      <c r="H17" s="134"/>
      <c r="I17" s="83"/>
      <c r="J17" s="82"/>
      <c r="K17" s="134"/>
      <c r="L17" s="83"/>
      <c r="M17" s="82"/>
      <c r="N17" s="134"/>
      <c r="O17" s="83"/>
      <c r="P17" s="82"/>
      <c r="Q17" s="134"/>
      <c r="R17" s="83"/>
    </row>
    <row r="18" spans="1:18" x14ac:dyDescent="0.35">
      <c r="A18" s="79"/>
      <c r="B18" s="133"/>
      <c r="C18" s="81"/>
      <c r="D18" s="84"/>
      <c r="E18" s="82"/>
      <c r="F18" s="83"/>
      <c r="G18" s="82"/>
      <c r="H18" s="134"/>
      <c r="I18" s="83"/>
      <c r="J18" s="82"/>
      <c r="K18" s="134"/>
      <c r="L18" s="83"/>
      <c r="M18" s="82"/>
      <c r="N18" s="134"/>
      <c r="O18" s="83"/>
      <c r="P18" s="82"/>
      <c r="Q18" s="134"/>
      <c r="R18" s="83"/>
    </row>
    <row r="19" spans="1:18" x14ac:dyDescent="0.35">
      <c r="A19" s="79"/>
      <c r="B19" s="133"/>
      <c r="C19" s="81"/>
      <c r="D19" s="84"/>
      <c r="E19" s="82"/>
      <c r="F19" s="83"/>
      <c r="G19" s="82"/>
      <c r="H19" s="134"/>
      <c r="I19" s="83"/>
      <c r="J19" s="82"/>
      <c r="K19" s="134"/>
      <c r="L19" s="83"/>
      <c r="M19" s="82"/>
      <c r="N19" s="134"/>
      <c r="O19" s="83"/>
      <c r="P19" s="82"/>
      <c r="Q19" s="134"/>
      <c r="R19" s="83"/>
    </row>
    <row r="20" spans="1:18" x14ac:dyDescent="0.35">
      <c r="A20" s="79"/>
      <c r="B20" s="133"/>
      <c r="C20" s="81"/>
      <c r="D20" s="84"/>
      <c r="E20" s="82"/>
      <c r="F20" s="83"/>
      <c r="G20" s="82"/>
      <c r="H20" s="134"/>
      <c r="I20" s="83"/>
      <c r="J20" s="82"/>
      <c r="K20" s="134"/>
      <c r="L20" s="83"/>
      <c r="M20" s="82"/>
      <c r="N20" s="134"/>
      <c r="O20" s="83"/>
      <c r="P20" s="82"/>
      <c r="Q20" s="134"/>
      <c r="R20" s="83"/>
    </row>
    <row r="21" spans="1:18" x14ac:dyDescent="0.35">
      <c r="A21" s="79"/>
      <c r="B21" s="133"/>
      <c r="C21" s="81"/>
      <c r="D21" s="84"/>
      <c r="E21" s="82"/>
      <c r="F21" s="83"/>
      <c r="G21" s="82"/>
      <c r="H21" s="134"/>
      <c r="I21" s="83"/>
      <c r="J21" s="82"/>
      <c r="K21" s="134"/>
      <c r="L21" s="83"/>
      <c r="M21" s="82"/>
      <c r="N21" s="134"/>
      <c r="O21" s="83"/>
      <c r="P21" s="82"/>
      <c r="Q21" s="134"/>
      <c r="R21" s="83"/>
    </row>
    <row r="22" spans="1:18" x14ac:dyDescent="0.35">
      <c r="A22" s="79"/>
      <c r="B22" s="133"/>
      <c r="C22" s="81"/>
      <c r="D22" s="84"/>
      <c r="E22" s="82"/>
      <c r="F22" s="83"/>
      <c r="G22" s="82"/>
      <c r="H22" s="134"/>
      <c r="I22" s="83"/>
      <c r="J22" s="82"/>
      <c r="K22" s="134"/>
      <c r="L22" s="83"/>
      <c r="M22" s="82"/>
      <c r="N22" s="134"/>
      <c r="O22" s="83"/>
      <c r="P22" s="82"/>
      <c r="Q22" s="134"/>
      <c r="R22" s="83"/>
    </row>
    <row r="23" spans="1:18" x14ac:dyDescent="0.35">
      <c r="A23" s="79"/>
      <c r="B23" s="133"/>
      <c r="C23" s="81"/>
      <c r="D23" s="84"/>
      <c r="E23" s="82"/>
      <c r="F23" s="83"/>
      <c r="G23" s="82"/>
      <c r="H23" s="134"/>
      <c r="I23" s="83"/>
      <c r="J23" s="82"/>
      <c r="K23" s="134"/>
      <c r="L23" s="83"/>
      <c r="M23" s="82"/>
      <c r="N23" s="134"/>
      <c r="O23" s="83"/>
      <c r="P23" s="82"/>
      <c r="Q23" s="134"/>
      <c r="R23" s="83"/>
    </row>
    <row r="24" spans="1:18" x14ac:dyDescent="0.35">
      <c r="A24" s="79"/>
      <c r="B24" s="133"/>
      <c r="C24" s="81"/>
      <c r="D24" s="84"/>
      <c r="E24" s="82"/>
      <c r="F24" s="83"/>
      <c r="G24" s="82"/>
      <c r="H24" s="134"/>
      <c r="I24" s="83"/>
      <c r="J24" s="82"/>
      <c r="K24" s="134"/>
      <c r="L24" s="83"/>
      <c r="M24" s="82"/>
      <c r="N24" s="134"/>
      <c r="O24" s="83"/>
      <c r="P24" s="82"/>
      <c r="Q24" s="134"/>
      <c r="R24" s="83"/>
    </row>
    <row r="25" spans="1:18" x14ac:dyDescent="0.35">
      <c r="A25" s="79"/>
      <c r="B25" s="133"/>
      <c r="C25" s="81"/>
      <c r="D25" s="84"/>
      <c r="E25" s="82"/>
      <c r="F25" s="83"/>
      <c r="G25" s="82"/>
      <c r="H25" s="134"/>
      <c r="I25" s="83"/>
      <c r="J25" s="82"/>
      <c r="K25" s="134"/>
      <c r="L25" s="83"/>
      <c r="M25" s="82"/>
      <c r="N25" s="134"/>
      <c r="O25" s="83"/>
      <c r="P25" s="82"/>
      <c r="Q25" s="134"/>
      <c r="R25" s="83"/>
    </row>
    <row r="26" spans="1:18" x14ac:dyDescent="0.35">
      <c r="A26" s="79"/>
      <c r="B26" s="133"/>
      <c r="C26" s="81"/>
      <c r="D26" s="84"/>
      <c r="E26" s="82"/>
      <c r="F26" s="83"/>
      <c r="G26" s="82"/>
      <c r="H26" s="134"/>
      <c r="I26" s="83"/>
      <c r="J26" s="82"/>
      <c r="K26" s="134"/>
      <c r="L26" s="83"/>
      <c r="M26" s="82"/>
      <c r="N26" s="134"/>
      <c r="O26" s="83"/>
      <c r="P26" s="82"/>
      <c r="Q26" s="134"/>
      <c r="R26" s="83"/>
    </row>
    <row r="27" spans="1:18" x14ac:dyDescent="0.35">
      <c r="A27" s="79"/>
      <c r="B27" s="133"/>
      <c r="C27" s="81"/>
      <c r="D27" s="84"/>
      <c r="E27" s="82"/>
      <c r="F27" s="83"/>
      <c r="G27" s="82"/>
      <c r="H27" s="134"/>
      <c r="I27" s="83"/>
      <c r="J27" s="82"/>
      <c r="K27" s="134"/>
      <c r="L27" s="83"/>
      <c r="M27" s="82"/>
      <c r="N27" s="134"/>
      <c r="O27" s="83"/>
      <c r="P27" s="82"/>
      <c r="Q27" s="134"/>
      <c r="R27" s="83"/>
    </row>
    <row r="28" spans="1:18" x14ac:dyDescent="0.35">
      <c r="A28" s="79"/>
      <c r="B28" s="133"/>
      <c r="C28" s="81"/>
      <c r="D28" s="84"/>
      <c r="E28" s="82"/>
      <c r="F28" s="83"/>
      <c r="G28" s="82"/>
      <c r="H28" s="134"/>
      <c r="I28" s="83"/>
      <c r="J28" s="82"/>
      <c r="K28" s="134"/>
      <c r="L28" s="83"/>
      <c r="M28" s="82"/>
      <c r="N28" s="134"/>
      <c r="O28" s="83"/>
      <c r="P28" s="82"/>
      <c r="Q28" s="134"/>
      <c r="R28" s="83"/>
    </row>
    <row r="29" spans="1:18" x14ac:dyDescent="0.35">
      <c r="A29" s="79"/>
      <c r="B29" s="133"/>
      <c r="C29" s="81"/>
      <c r="D29" s="84"/>
      <c r="E29" s="82"/>
      <c r="F29" s="83"/>
      <c r="G29" s="82"/>
      <c r="H29" s="134"/>
      <c r="I29" s="83"/>
      <c r="J29" s="82"/>
      <c r="K29" s="134"/>
      <c r="L29" s="83"/>
      <c r="M29" s="82"/>
      <c r="N29" s="134"/>
      <c r="O29" s="83"/>
      <c r="P29" s="82"/>
      <c r="Q29" s="134"/>
      <c r="R29" s="83"/>
    </row>
    <row r="30" spans="1:18" x14ac:dyDescent="0.35">
      <c r="A30" s="79"/>
      <c r="B30" s="133"/>
      <c r="C30" s="81"/>
      <c r="D30" s="84"/>
      <c r="E30" s="82"/>
      <c r="F30" s="83"/>
      <c r="G30" s="82"/>
      <c r="H30" s="134"/>
      <c r="I30" s="83"/>
      <c r="J30" s="82"/>
      <c r="K30" s="134"/>
      <c r="L30" s="83"/>
      <c r="M30" s="82"/>
      <c r="N30" s="134"/>
      <c r="O30" s="83"/>
      <c r="P30" s="82"/>
      <c r="Q30" s="134"/>
      <c r="R30" s="83"/>
    </row>
    <row r="31" spans="1:18" x14ac:dyDescent="0.35">
      <c r="A31" s="79"/>
      <c r="B31" s="133"/>
      <c r="C31" s="81"/>
      <c r="D31" s="84"/>
      <c r="E31" s="82"/>
      <c r="F31" s="83"/>
      <c r="G31" s="82"/>
      <c r="H31" s="134"/>
      <c r="I31" s="83"/>
      <c r="J31" s="82"/>
      <c r="K31" s="134"/>
      <c r="L31" s="83"/>
      <c r="M31" s="82"/>
      <c r="N31" s="134"/>
      <c r="O31" s="83"/>
      <c r="P31" s="82"/>
      <c r="Q31" s="134"/>
      <c r="R31" s="83"/>
    </row>
    <row r="32" spans="1:18" x14ac:dyDescent="0.35">
      <c r="A32" s="79"/>
      <c r="B32" s="133"/>
      <c r="C32" s="81"/>
      <c r="D32" s="84"/>
      <c r="E32" s="82"/>
      <c r="F32" s="83"/>
      <c r="G32" s="82"/>
      <c r="H32" s="134"/>
      <c r="I32" s="83"/>
      <c r="J32" s="82"/>
      <c r="K32" s="134"/>
      <c r="L32" s="83"/>
      <c r="M32" s="82"/>
      <c r="N32" s="134"/>
      <c r="O32" s="83"/>
      <c r="P32" s="82"/>
      <c r="Q32" s="134"/>
      <c r="R32" s="83"/>
    </row>
    <row r="33" spans="1:18" x14ac:dyDescent="0.35">
      <c r="A33" s="79"/>
      <c r="B33" s="133"/>
      <c r="C33" s="81"/>
      <c r="D33" s="84"/>
      <c r="E33" s="82"/>
      <c r="F33" s="83"/>
      <c r="G33" s="82"/>
      <c r="H33" s="134"/>
      <c r="I33" s="83"/>
      <c r="J33" s="82"/>
      <c r="K33" s="134"/>
      <c r="L33" s="83"/>
      <c r="M33" s="82"/>
      <c r="N33" s="134"/>
      <c r="O33" s="83"/>
      <c r="P33" s="82"/>
      <c r="Q33" s="134"/>
      <c r="R33" s="83"/>
    </row>
    <row r="34" spans="1:18" x14ac:dyDescent="0.35">
      <c r="A34" s="79"/>
      <c r="B34" s="133"/>
      <c r="C34" s="81"/>
      <c r="D34" s="84"/>
      <c r="E34" s="82"/>
      <c r="F34" s="83"/>
      <c r="G34" s="82"/>
      <c r="H34" s="134"/>
      <c r="I34" s="83"/>
      <c r="J34" s="82"/>
      <c r="K34" s="134"/>
      <c r="L34" s="83"/>
      <c r="M34" s="82"/>
      <c r="N34" s="134"/>
      <c r="O34" s="83"/>
      <c r="P34" s="82"/>
      <c r="Q34" s="134"/>
      <c r="R34" s="83"/>
    </row>
    <row r="35" spans="1:18" x14ac:dyDescent="0.35">
      <c r="A35" s="79"/>
      <c r="B35" s="133"/>
      <c r="C35" s="81"/>
      <c r="D35" s="84"/>
      <c r="E35" s="82"/>
      <c r="F35" s="83"/>
      <c r="G35" s="82"/>
      <c r="H35" s="134"/>
      <c r="I35" s="83"/>
      <c r="J35" s="82"/>
      <c r="K35" s="134"/>
      <c r="L35" s="83"/>
      <c r="M35" s="82"/>
      <c r="N35" s="134"/>
      <c r="O35" s="83"/>
      <c r="P35" s="82"/>
      <c r="Q35" s="134"/>
      <c r="R35" s="83"/>
    </row>
    <row r="36" spans="1:18" x14ac:dyDescent="0.35">
      <c r="A36" s="79"/>
      <c r="B36" s="133"/>
      <c r="C36" s="81"/>
      <c r="D36" s="84"/>
      <c r="E36" s="82"/>
      <c r="F36" s="83"/>
      <c r="G36" s="82"/>
      <c r="H36" s="134"/>
      <c r="I36" s="83"/>
      <c r="J36" s="82"/>
      <c r="K36" s="134"/>
      <c r="L36" s="83"/>
      <c r="M36" s="82"/>
      <c r="N36" s="134"/>
      <c r="O36" s="83"/>
      <c r="P36" s="82"/>
      <c r="Q36" s="134"/>
      <c r="R36" s="83"/>
    </row>
    <row r="37" spans="1:18" x14ac:dyDescent="0.35">
      <c r="A37" s="79"/>
      <c r="B37" s="133"/>
      <c r="C37" s="81"/>
      <c r="D37" s="84"/>
      <c r="E37" s="82"/>
      <c r="F37" s="83"/>
      <c r="G37" s="82"/>
      <c r="H37" s="134"/>
      <c r="I37" s="83"/>
      <c r="J37" s="82"/>
      <c r="K37" s="134"/>
      <c r="L37" s="83"/>
      <c r="M37" s="82"/>
      <c r="N37" s="134"/>
      <c r="O37" s="83"/>
      <c r="P37" s="82"/>
      <c r="Q37" s="134"/>
      <c r="R37" s="83"/>
    </row>
    <row r="38" spans="1:18" x14ac:dyDescent="0.35">
      <c r="A38" s="79"/>
      <c r="B38" s="133"/>
      <c r="C38" s="81"/>
      <c r="D38" s="84"/>
      <c r="E38" s="82"/>
      <c r="F38" s="83"/>
      <c r="G38" s="82"/>
      <c r="H38" s="134"/>
      <c r="I38" s="83"/>
      <c r="J38" s="82"/>
      <c r="K38" s="134"/>
      <c r="L38" s="83"/>
      <c r="M38" s="82"/>
      <c r="N38" s="134"/>
      <c r="O38" s="83"/>
      <c r="P38" s="82"/>
      <c r="Q38" s="134"/>
      <c r="R38" s="83"/>
    </row>
    <row r="39" spans="1:18" x14ac:dyDescent="0.35">
      <c r="A39" s="79"/>
      <c r="B39" s="133"/>
      <c r="C39" s="81"/>
      <c r="D39" s="84"/>
      <c r="E39" s="82"/>
      <c r="F39" s="83"/>
      <c r="G39" s="82"/>
      <c r="H39" s="134"/>
      <c r="I39" s="83"/>
      <c r="J39" s="82"/>
      <c r="K39" s="134"/>
      <c r="L39" s="83"/>
      <c r="M39" s="82"/>
      <c r="N39" s="134"/>
      <c r="O39" s="83"/>
      <c r="P39" s="82"/>
      <c r="Q39" s="134"/>
      <c r="R39" s="83"/>
    </row>
    <row r="40" spans="1:18" x14ac:dyDescent="0.35">
      <c r="A40" s="79"/>
      <c r="B40" s="133"/>
      <c r="C40" s="81"/>
      <c r="D40" s="84"/>
      <c r="E40" s="82"/>
      <c r="F40" s="83"/>
      <c r="G40" s="82"/>
      <c r="H40" s="134"/>
      <c r="I40" s="83"/>
      <c r="J40" s="82"/>
      <c r="K40" s="134"/>
      <c r="L40" s="83"/>
      <c r="M40" s="82"/>
      <c r="N40" s="134"/>
      <c r="O40" s="83"/>
      <c r="P40" s="82"/>
      <c r="Q40" s="134"/>
      <c r="R40" s="83"/>
    </row>
    <row r="41" spans="1:18" x14ac:dyDescent="0.35">
      <c r="A41" s="79"/>
      <c r="B41" s="133"/>
      <c r="C41" s="81"/>
      <c r="D41" s="84"/>
      <c r="E41" s="82"/>
      <c r="F41" s="83"/>
      <c r="G41" s="82"/>
      <c r="H41" s="134"/>
      <c r="I41" s="83"/>
      <c r="J41" s="82"/>
      <c r="K41" s="134"/>
      <c r="L41" s="83"/>
      <c r="M41" s="82"/>
      <c r="N41" s="134"/>
      <c r="O41" s="83"/>
      <c r="P41" s="82"/>
      <c r="Q41" s="134"/>
      <c r="R41" s="83"/>
    </row>
    <row r="42" spans="1:18" x14ac:dyDescent="0.35">
      <c r="A42" s="79"/>
      <c r="B42" s="133"/>
      <c r="C42" s="81"/>
      <c r="D42" s="84"/>
      <c r="E42" s="82"/>
      <c r="F42" s="83"/>
      <c r="G42" s="82"/>
      <c r="H42" s="134"/>
      <c r="I42" s="83"/>
      <c r="J42" s="82"/>
      <c r="K42" s="134"/>
      <c r="L42" s="83"/>
      <c r="M42" s="82"/>
      <c r="N42" s="134"/>
      <c r="O42" s="83"/>
      <c r="P42" s="82"/>
      <c r="Q42" s="134"/>
      <c r="R42" s="83"/>
    </row>
    <row r="43" spans="1:18" x14ac:dyDescent="0.35">
      <c r="A43" s="79"/>
      <c r="B43" s="133"/>
      <c r="C43" s="81"/>
      <c r="D43" s="84"/>
      <c r="E43" s="82"/>
      <c r="F43" s="83"/>
      <c r="G43" s="82"/>
      <c r="H43" s="134"/>
      <c r="I43" s="83"/>
      <c r="J43" s="82"/>
      <c r="K43" s="134"/>
      <c r="L43" s="83"/>
      <c r="M43" s="82"/>
      <c r="N43" s="134"/>
      <c r="O43" s="83"/>
      <c r="P43" s="82"/>
      <c r="Q43" s="134"/>
      <c r="R43" s="83"/>
    </row>
    <row r="44" spans="1:18" x14ac:dyDescent="0.35">
      <c r="A44" s="79"/>
      <c r="B44" s="133"/>
      <c r="C44" s="81"/>
      <c r="D44" s="84"/>
      <c r="E44" s="82"/>
      <c r="F44" s="83"/>
      <c r="G44" s="82"/>
      <c r="H44" s="134"/>
      <c r="I44" s="83"/>
      <c r="J44" s="82"/>
      <c r="K44" s="134"/>
      <c r="L44" s="83"/>
      <c r="M44" s="82"/>
      <c r="N44" s="134"/>
      <c r="O44" s="83"/>
      <c r="P44" s="82"/>
      <c r="Q44" s="134"/>
      <c r="R44" s="83"/>
    </row>
    <row r="45" spans="1:18" x14ac:dyDescent="0.35">
      <c r="A45" s="79"/>
      <c r="B45" s="133"/>
      <c r="C45" s="81"/>
      <c r="D45" s="84"/>
      <c r="E45" s="82"/>
      <c r="F45" s="83"/>
      <c r="G45" s="82"/>
      <c r="H45" s="134"/>
      <c r="I45" s="83"/>
      <c r="J45" s="82"/>
      <c r="K45" s="134"/>
      <c r="L45" s="83"/>
      <c r="M45" s="82"/>
      <c r="N45" s="134"/>
      <c r="O45" s="83"/>
      <c r="P45" s="82"/>
      <c r="Q45" s="134"/>
      <c r="R45" s="83"/>
    </row>
    <row r="46" spans="1:18" x14ac:dyDescent="0.35">
      <c r="A46" s="79"/>
      <c r="B46" s="133"/>
      <c r="C46" s="81"/>
      <c r="D46" s="84"/>
      <c r="E46" s="82"/>
      <c r="F46" s="83"/>
      <c r="G46" s="82"/>
      <c r="H46" s="134"/>
      <c r="I46" s="83"/>
      <c r="J46" s="82"/>
      <c r="K46" s="134"/>
      <c r="L46" s="83"/>
      <c r="M46" s="82"/>
      <c r="N46" s="134"/>
      <c r="O46" s="83"/>
      <c r="P46" s="82"/>
      <c r="Q46" s="134"/>
      <c r="R46" s="83"/>
    </row>
    <row r="47" spans="1:18" x14ac:dyDescent="0.35">
      <c r="A47" s="79"/>
      <c r="B47" s="133"/>
      <c r="C47" s="81"/>
      <c r="D47" s="84"/>
      <c r="E47" s="82"/>
      <c r="F47" s="83"/>
      <c r="G47" s="82"/>
      <c r="H47" s="134"/>
      <c r="I47" s="83"/>
      <c r="J47" s="82"/>
      <c r="K47" s="134"/>
      <c r="L47" s="83"/>
      <c r="M47" s="82"/>
      <c r="N47" s="134"/>
      <c r="O47" s="83"/>
      <c r="P47" s="82"/>
      <c r="Q47" s="134"/>
      <c r="R47" s="83"/>
    </row>
    <row r="48" spans="1:18" x14ac:dyDescent="0.35">
      <c r="A48" s="79"/>
      <c r="B48" s="133"/>
      <c r="C48" s="81"/>
      <c r="D48" s="84"/>
      <c r="E48" s="82"/>
      <c r="F48" s="83"/>
      <c r="G48" s="82"/>
      <c r="H48" s="134"/>
      <c r="I48" s="83"/>
      <c r="J48" s="82"/>
      <c r="K48" s="134"/>
      <c r="L48" s="83"/>
      <c r="M48" s="82"/>
      <c r="N48" s="134"/>
      <c r="O48" s="83"/>
      <c r="P48" s="82"/>
      <c r="Q48" s="134"/>
      <c r="R48" s="83"/>
    </row>
    <row r="49" spans="1:18" x14ac:dyDescent="0.35">
      <c r="A49" s="79"/>
      <c r="B49" s="133"/>
      <c r="C49" s="81"/>
      <c r="D49" s="84"/>
      <c r="E49" s="82"/>
      <c r="F49" s="83"/>
      <c r="G49" s="82"/>
      <c r="H49" s="134"/>
      <c r="I49" s="83"/>
      <c r="J49" s="82"/>
      <c r="K49" s="134"/>
      <c r="L49" s="83"/>
      <c r="M49" s="82"/>
      <c r="N49" s="134"/>
      <c r="O49" s="83"/>
      <c r="P49" s="82"/>
      <c r="Q49" s="134"/>
      <c r="R49" s="83"/>
    </row>
    <row r="50" spans="1:18" x14ac:dyDescent="0.35">
      <c r="A50" s="79"/>
      <c r="B50" s="133"/>
      <c r="C50" s="81"/>
      <c r="D50" s="84"/>
      <c r="E50" s="82"/>
      <c r="F50" s="83"/>
      <c r="G50" s="82"/>
      <c r="H50" s="134"/>
      <c r="I50" s="83"/>
      <c r="J50" s="82"/>
      <c r="K50" s="134"/>
      <c r="L50" s="83"/>
      <c r="M50" s="82"/>
      <c r="N50" s="134"/>
      <c r="O50" s="83"/>
      <c r="P50" s="82"/>
      <c r="Q50" s="134"/>
      <c r="R50" s="83"/>
    </row>
    <row r="51" spans="1:18" x14ac:dyDescent="0.35">
      <c r="A51" s="79"/>
      <c r="B51" s="133"/>
      <c r="C51" s="81"/>
      <c r="D51" s="84"/>
      <c r="E51" s="82"/>
      <c r="F51" s="83"/>
      <c r="G51" s="82"/>
      <c r="H51" s="134"/>
      <c r="I51" s="83"/>
      <c r="J51" s="82"/>
      <c r="K51" s="134"/>
      <c r="L51" s="83"/>
      <c r="M51" s="82"/>
      <c r="N51" s="134"/>
      <c r="O51" s="83"/>
      <c r="P51" s="82"/>
      <c r="Q51" s="134"/>
      <c r="R51" s="83"/>
    </row>
    <row r="52" spans="1:18" x14ac:dyDescent="0.35">
      <c r="A52" s="79"/>
      <c r="B52" s="133"/>
      <c r="C52" s="81"/>
      <c r="D52" s="84"/>
      <c r="E52" s="82"/>
      <c r="F52" s="83"/>
      <c r="G52" s="82"/>
      <c r="H52" s="134"/>
      <c r="I52" s="83"/>
      <c r="J52" s="82"/>
      <c r="K52" s="134"/>
      <c r="L52" s="83"/>
      <c r="M52" s="82"/>
      <c r="N52" s="134"/>
      <c r="O52" s="83"/>
      <c r="P52" s="82"/>
      <c r="Q52" s="134"/>
      <c r="R52" s="83"/>
    </row>
    <row r="53" spans="1:18" x14ac:dyDescent="0.35">
      <c r="A53" s="79"/>
      <c r="B53" s="133"/>
      <c r="C53" s="81"/>
      <c r="D53" s="84"/>
      <c r="E53" s="82"/>
      <c r="F53" s="83"/>
      <c r="G53" s="82"/>
      <c r="H53" s="134"/>
      <c r="I53" s="83"/>
      <c r="J53" s="82"/>
      <c r="K53" s="134"/>
      <c r="L53" s="83"/>
      <c r="M53" s="82"/>
      <c r="N53" s="134"/>
      <c r="O53" s="83"/>
      <c r="P53" s="82"/>
      <c r="Q53" s="134"/>
      <c r="R53" s="83"/>
    </row>
    <row r="54" spans="1:18" x14ac:dyDescent="0.35">
      <c r="A54" s="79"/>
      <c r="B54" s="133"/>
      <c r="C54" s="81"/>
      <c r="D54" s="84"/>
      <c r="E54" s="82"/>
      <c r="F54" s="83"/>
      <c r="G54" s="82"/>
      <c r="H54" s="134"/>
      <c r="I54" s="83"/>
      <c r="J54" s="82"/>
      <c r="K54" s="134"/>
      <c r="L54" s="83"/>
      <c r="M54" s="82"/>
      <c r="N54" s="134"/>
      <c r="O54" s="83"/>
      <c r="P54" s="82"/>
      <c r="Q54" s="134"/>
      <c r="R54" s="83"/>
    </row>
    <row r="55" spans="1:18" x14ac:dyDescent="0.35">
      <c r="A55" s="79"/>
      <c r="B55" s="133"/>
      <c r="C55" s="81"/>
      <c r="D55" s="84"/>
      <c r="E55" s="82"/>
      <c r="F55" s="83"/>
      <c r="G55" s="82"/>
      <c r="H55" s="134"/>
      <c r="I55" s="83"/>
      <c r="J55" s="82"/>
      <c r="K55" s="134"/>
      <c r="L55" s="83"/>
      <c r="M55" s="82"/>
      <c r="N55" s="134"/>
      <c r="O55" s="83"/>
      <c r="P55" s="82"/>
      <c r="Q55" s="134"/>
      <c r="R55" s="83"/>
    </row>
    <row r="56" spans="1:18" x14ac:dyDescent="0.35">
      <c r="A56" s="79"/>
      <c r="B56" s="133"/>
      <c r="C56" s="81"/>
      <c r="D56" s="84"/>
      <c r="E56" s="82"/>
      <c r="F56" s="83"/>
      <c r="G56" s="82"/>
      <c r="H56" s="134"/>
      <c r="I56" s="83"/>
      <c r="J56" s="82"/>
      <c r="K56" s="134"/>
      <c r="L56" s="83"/>
      <c r="M56" s="82"/>
      <c r="N56" s="134"/>
      <c r="O56" s="83"/>
      <c r="P56" s="82"/>
      <c r="Q56" s="134"/>
      <c r="R56" s="83"/>
    </row>
    <row r="57" spans="1:18" x14ac:dyDescent="0.35">
      <c r="A57" s="79"/>
      <c r="B57" s="133"/>
      <c r="C57" s="81"/>
      <c r="D57" s="84"/>
      <c r="E57" s="82"/>
      <c r="F57" s="83"/>
      <c r="G57" s="82"/>
      <c r="H57" s="134"/>
      <c r="I57" s="83"/>
      <c r="J57" s="82"/>
      <c r="K57" s="134"/>
      <c r="L57" s="83"/>
      <c r="M57" s="82"/>
      <c r="N57" s="134"/>
      <c r="O57" s="83"/>
      <c r="P57" s="82"/>
      <c r="Q57" s="134"/>
      <c r="R57" s="83"/>
    </row>
    <row r="58" spans="1:18" x14ac:dyDescent="0.35">
      <c r="A58" s="79"/>
      <c r="B58" s="133"/>
      <c r="C58" s="81"/>
      <c r="D58" s="84"/>
      <c r="E58" s="82"/>
      <c r="F58" s="83"/>
      <c r="G58" s="82"/>
      <c r="H58" s="134"/>
      <c r="I58" s="83"/>
      <c r="J58" s="82"/>
      <c r="K58" s="134"/>
      <c r="L58" s="83"/>
      <c r="M58" s="82"/>
      <c r="N58" s="134"/>
      <c r="O58" s="83"/>
      <c r="P58" s="82"/>
      <c r="Q58" s="134"/>
      <c r="R58" s="83"/>
    </row>
    <row r="59" spans="1:18" x14ac:dyDescent="0.35">
      <c r="A59" s="79"/>
      <c r="B59" s="133"/>
      <c r="C59" s="81"/>
      <c r="D59" s="84"/>
      <c r="E59" s="82"/>
      <c r="F59" s="83"/>
      <c r="G59" s="82"/>
      <c r="H59" s="134"/>
      <c r="I59" s="83"/>
      <c r="J59" s="82"/>
      <c r="K59" s="134"/>
      <c r="L59" s="83"/>
      <c r="M59" s="82"/>
      <c r="N59" s="134"/>
      <c r="O59" s="83"/>
      <c r="P59" s="82"/>
      <c r="Q59" s="134"/>
      <c r="R59" s="83"/>
    </row>
    <row r="60" spans="1:18" x14ac:dyDescent="0.35">
      <c r="A60" s="79"/>
      <c r="B60" s="133"/>
      <c r="C60" s="81"/>
      <c r="D60" s="84"/>
      <c r="E60" s="82"/>
      <c r="F60" s="83"/>
      <c r="G60" s="82"/>
      <c r="H60" s="134"/>
      <c r="I60" s="83"/>
      <c r="J60" s="82"/>
      <c r="K60" s="134"/>
      <c r="L60" s="83"/>
      <c r="M60" s="82"/>
      <c r="N60" s="134"/>
      <c r="O60" s="83"/>
      <c r="P60" s="82"/>
      <c r="Q60" s="134"/>
      <c r="R60" s="83"/>
    </row>
    <row r="61" spans="1:18" x14ac:dyDescent="0.35">
      <c r="A61" s="79"/>
      <c r="B61" s="133"/>
      <c r="C61" s="81"/>
      <c r="D61" s="84"/>
      <c r="E61" s="82"/>
      <c r="F61" s="83"/>
      <c r="G61" s="82"/>
      <c r="H61" s="134"/>
      <c r="I61" s="83"/>
      <c r="J61" s="82"/>
      <c r="K61" s="134"/>
      <c r="L61" s="83"/>
      <c r="M61" s="82"/>
      <c r="N61" s="134"/>
      <c r="O61" s="83"/>
      <c r="P61" s="82"/>
      <c r="Q61" s="134"/>
      <c r="R61" s="83"/>
    </row>
    <row r="62" spans="1:18" x14ac:dyDescent="0.35">
      <c r="A62" s="79"/>
      <c r="B62" s="133"/>
      <c r="C62" s="81"/>
      <c r="D62" s="84"/>
      <c r="E62" s="82"/>
      <c r="F62" s="83"/>
      <c r="G62" s="82"/>
      <c r="H62" s="134"/>
      <c r="I62" s="83"/>
      <c r="J62" s="82"/>
      <c r="K62" s="134"/>
      <c r="L62" s="83"/>
      <c r="M62" s="82"/>
      <c r="N62" s="134"/>
      <c r="O62" s="83"/>
      <c r="P62" s="82"/>
      <c r="Q62" s="134"/>
      <c r="R62" s="83"/>
    </row>
    <row r="63" spans="1:18" x14ac:dyDescent="0.35">
      <c r="A63" s="79"/>
      <c r="B63" s="133"/>
      <c r="C63" s="81"/>
      <c r="D63" s="84"/>
      <c r="E63" s="82"/>
      <c r="F63" s="83"/>
      <c r="G63" s="82"/>
      <c r="H63" s="134"/>
      <c r="I63" s="83"/>
      <c r="J63" s="82"/>
      <c r="K63" s="134"/>
      <c r="L63" s="83"/>
      <c r="M63" s="82"/>
      <c r="N63" s="134"/>
      <c r="O63" s="83"/>
      <c r="P63" s="82"/>
      <c r="Q63" s="134"/>
      <c r="R63" s="83"/>
    </row>
    <row r="64" spans="1:18" x14ac:dyDescent="0.35">
      <c r="A64" s="79"/>
      <c r="B64" s="133"/>
      <c r="C64" s="81"/>
      <c r="D64" s="84"/>
      <c r="E64" s="82"/>
      <c r="F64" s="83"/>
      <c r="G64" s="82"/>
      <c r="H64" s="134"/>
      <c r="I64" s="83"/>
      <c r="J64" s="82"/>
      <c r="K64" s="134"/>
      <c r="L64" s="83"/>
      <c r="M64" s="82"/>
      <c r="N64" s="134"/>
      <c r="O64" s="83"/>
      <c r="P64" s="82"/>
      <c r="Q64" s="134"/>
      <c r="R64" s="83"/>
    </row>
    <row r="65" spans="1:18" x14ac:dyDescent="0.35">
      <c r="A65" s="79"/>
      <c r="B65" s="133"/>
      <c r="C65" s="81"/>
      <c r="D65" s="84"/>
      <c r="E65" s="82"/>
      <c r="F65" s="83"/>
      <c r="G65" s="82"/>
      <c r="H65" s="134"/>
      <c r="I65" s="83"/>
      <c r="J65" s="82"/>
      <c r="K65" s="134"/>
      <c r="L65" s="83"/>
      <c r="M65" s="82"/>
      <c r="N65" s="134"/>
      <c r="O65" s="83"/>
      <c r="P65" s="82"/>
      <c r="Q65" s="134"/>
      <c r="R65" s="83"/>
    </row>
    <row r="66" spans="1:18" x14ac:dyDescent="0.35">
      <c r="A66" s="79"/>
      <c r="B66" s="133"/>
      <c r="C66" s="81"/>
      <c r="D66" s="84"/>
      <c r="E66" s="82"/>
      <c r="F66" s="83"/>
      <c r="G66" s="82"/>
      <c r="H66" s="134"/>
      <c r="I66" s="83"/>
      <c r="J66" s="82"/>
      <c r="K66" s="134"/>
      <c r="L66" s="83"/>
      <c r="M66" s="82"/>
      <c r="N66" s="134"/>
      <c r="O66" s="83"/>
      <c r="P66" s="82"/>
      <c r="Q66" s="134"/>
      <c r="R66" s="83"/>
    </row>
    <row r="67" spans="1:18" x14ac:dyDescent="0.35">
      <c r="A67" s="79"/>
      <c r="B67" s="133"/>
      <c r="C67" s="81"/>
      <c r="D67" s="84"/>
      <c r="E67" s="82"/>
      <c r="F67" s="83"/>
      <c r="G67" s="82"/>
      <c r="H67" s="134"/>
      <c r="I67" s="83"/>
      <c r="J67" s="82"/>
      <c r="K67" s="134"/>
      <c r="L67" s="83"/>
      <c r="M67" s="82"/>
      <c r="N67" s="134"/>
      <c r="O67" s="83"/>
      <c r="P67" s="82"/>
      <c r="Q67" s="134"/>
      <c r="R67" s="83"/>
    </row>
    <row r="68" spans="1:18" x14ac:dyDescent="0.35">
      <c r="A68" s="79"/>
      <c r="B68" s="133"/>
      <c r="C68" s="81"/>
      <c r="D68" s="84"/>
      <c r="E68" s="82"/>
      <c r="F68" s="83"/>
      <c r="G68" s="82"/>
      <c r="H68" s="134"/>
      <c r="I68" s="83"/>
      <c r="J68" s="82"/>
      <c r="K68" s="134"/>
      <c r="L68" s="83"/>
      <c r="M68" s="82"/>
      <c r="N68" s="134"/>
      <c r="O68" s="83"/>
      <c r="P68" s="82"/>
      <c r="Q68" s="134"/>
      <c r="R68" s="83"/>
    </row>
    <row r="69" spans="1:18" x14ac:dyDescent="0.35">
      <c r="A69" s="79"/>
      <c r="B69" s="133"/>
      <c r="C69" s="81"/>
      <c r="D69" s="84"/>
      <c r="E69" s="82"/>
      <c r="F69" s="83"/>
      <c r="G69" s="82"/>
      <c r="H69" s="134"/>
      <c r="I69" s="83"/>
      <c r="J69" s="82"/>
      <c r="K69" s="134"/>
      <c r="L69" s="83"/>
      <c r="M69" s="82"/>
      <c r="N69" s="134"/>
      <c r="O69" s="83"/>
      <c r="P69" s="82"/>
      <c r="Q69" s="134"/>
      <c r="R69" s="83"/>
    </row>
    <row r="70" spans="1:18" x14ac:dyDescent="0.35">
      <c r="A70" s="79"/>
      <c r="B70" s="133"/>
      <c r="C70" s="81"/>
      <c r="D70" s="84"/>
      <c r="E70" s="82"/>
      <c r="F70" s="83"/>
      <c r="G70" s="82"/>
      <c r="H70" s="134"/>
      <c r="I70" s="83"/>
      <c r="J70" s="82"/>
      <c r="K70" s="134"/>
      <c r="L70" s="83"/>
      <c r="M70" s="82"/>
      <c r="N70" s="134"/>
      <c r="O70" s="83"/>
      <c r="P70" s="82"/>
      <c r="Q70" s="134"/>
      <c r="R70" s="83"/>
    </row>
    <row r="71" spans="1:18" x14ac:dyDescent="0.35">
      <c r="A71" s="79"/>
      <c r="B71" s="133"/>
      <c r="C71" s="81"/>
      <c r="D71" s="84"/>
      <c r="E71" s="82"/>
      <c r="F71" s="83"/>
      <c r="G71" s="82"/>
      <c r="H71" s="134"/>
      <c r="I71" s="83"/>
      <c r="J71" s="82"/>
      <c r="K71" s="134"/>
      <c r="L71" s="83"/>
      <c r="M71" s="82"/>
      <c r="N71" s="134"/>
      <c r="O71" s="83"/>
      <c r="P71" s="82"/>
      <c r="Q71" s="134"/>
      <c r="R71" s="83"/>
    </row>
    <row r="72" spans="1:18" x14ac:dyDescent="0.35">
      <c r="A72" s="79"/>
      <c r="B72" s="133"/>
      <c r="C72" s="81"/>
      <c r="D72" s="84"/>
      <c r="E72" s="82"/>
      <c r="F72" s="83"/>
      <c r="G72" s="82"/>
      <c r="H72" s="134"/>
      <c r="I72" s="83"/>
      <c r="J72" s="82"/>
      <c r="K72" s="134"/>
      <c r="L72" s="83"/>
      <c r="M72" s="82"/>
      <c r="N72" s="134"/>
      <c r="O72" s="83"/>
      <c r="P72" s="82"/>
      <c r="Q72" s="134"/>
      <c r="R72" s="83"/>
    </row>
    <row r="73" spans="1:18" x14ac:dyDescent="0.35">
      <c r="A73" s="79"/>
      <c r="B73" s="133"/>
      <c r="C73" s="81"/>
      <c r="D73" s="84"/>
      <c r="E73" s="82"/>
      <c r="F73" s="83"/>
      <c r="G73" s="82"/>
      <c r="H73" s="134"/>
      <c r="I73" s="83"/>
      <c r="J73" s="82"/>
      <c r="K73" s="134"/>
      <c r="L73" s="83"/>
      <c r="M73" s="82"/>
      <c r="N73" s="134"/>
      <c r="O73" s="83"/>
      <c r="P73" s="82"/>
      <c r="Q73" s="134"/>
      <c r="R73" s="83"/>
    </row>
    <row r="74" spans="1:18" x14ac:dyDescent="0.35">
      <c r="A74" s="79"/>
      <c r="B74" s="133"/>
      <c r="C74" s="81"/>
      <c r="D74" s="84"/>
      <c r="E74" s="82"/>
      <c r="F74" s="83"/>
      <c r="G74" s="82"/>
      <c r="H74" s="134"/>
      <c r="I74" s="83"/>
      <c r="J74" s="82"/>
      <c r="K74" s="134"/>
      <c r="L74" s="83"/>
      <c r="M74" s="82"/>
      <c r="N74" s="134"/>
      <c r="O74" s="83"/>
      <c r="P74" s="82"/>
      <c r="Q74" s="134"/>
      <c r="R74" s="83"/>
    </row>
    <row r="75" spans="1:18" x14ac:dyDescent="0.35">
      <c r="A75" s="79"/>
      <c r="B75" s="133"/>
      <c r="C75" s="81"/>
      <c r="D75" s="84"/>
      <c r="E75" s="82"/>
      <c r="F75" s="83"/>
      <c r="G75" s="82"/>
      <c r="H75" s="134"/>
      <c r="I75" s="83"/>
      <c r="J75" s="82"/>
      <c r="K75" s="134"/>
      <c r="L75" s="83"/>
      <c r="M75" s="82"/>
      <c r="N75" s="134"/>
      <c r="O75" s="83"/>
      <c r="P75" s="82"/>
      <c r="Q75" s="134"/>
      <c r="R75" s="83"/>
    </row>
    <row r="76" spans="1:18" x14ac:dyDescent="0.35">
      <c r="A76" s="79"/>
      <c r="B76" s="133"/>
      <c r="C76" s="81"/>
      <c r="D76" s="84"/>
      <c r="E76" s="82"/>
      <c r="F76" s="83"/>
      <c r="G76" s="82"/>
      <c r="H76" s="134"/>
      <c r="I76" s="83"/>
      <c r="J76" s="82"/>
      <c r="K76" s="134"/>
      <c r="L76" s="83"/>
      <c r="M76" s="82"/>
      <c r="N76" s="134"/>
      <c r="O76" s="83"/>
      <c r="P76" s="82"/>
      <c r="Q76" s="134"/>
      <c r="R76" s="83"/>
    </row>
    <row r="77" spans="1:18" x14ac:dyDescent="0.35">
      <c r="A77" s="79"/>
      <c r="B77" s="133"/>
      <c r="C77" s="81"/>
      <c r="D77" s="84"/>
      <c r="E77" s="82"/>
      <c r="F77" s="83"/>
      <c r="G77" s="82"/>
      <c r="H77" s="134"/>
      <c r="I77" s="83"/>
      <c r="J77" s="82"/>
      <c r="K77" s="134"/>
      <c r="L77" s="83"/>
      <c r="M77" s="82"/>
      <c r="N77" s="134"/>
      <c r="O77" s="83"/>
      <c r="P77" s="82"/>
      <c r="Q77" s="134"/>
      <c r="R77" s="83"/>
    </row>
    <row r="78" spans="1:18" x14ac:dyDescent="0.35">
      <c r="A78" s="79"/>
      <c r="B78" s="133"/>
      <c r="C78" s="81"/>
      <c r="D78" s="84"/>
      <c r="E78" s="82"/>
      <c r="F78" s="83"/>
      <c r="G78" s="82"/>
      <c r="H78" s="134"/>
      <c r="I78" s="83"/>
      <c r="J78" s="82"/>
      <c r="K78" s="134"/>
      <c r="L78" s="83"/>
      <c r="M78" s="82"/>
      <c r="N78" s="134"/>
      <c r="O78" s="83"/>
      <c r="P78" s="82"/>
      <c r="Q78" s="134"/>
      <c r="R78" s="83"/>
    </row>
    <row r="79" spans="1:18" x14ac:dyDescent="0.35">
      <c r="A79" s="79"/>
      <c r="B79" s="133"/>
      <c r="C79" s="81"/>
      <c r="D79" s="84"/>
      <c r="E79" s="82"/>
      <c r="F79" s="83"/>
      <c r="G79" s="82"/>
      <c r="H79" s="134"/>
      <c r="I79" s="83"/>
      <c r="J79" s="82"/>
      <c r="K79" s="134"/>
      <c r="L79" s="83"/>
      <c r="M79" s="82"/>
      <c r="N79" s="134"/>
      <c r="O79" s="83"/>
      <c r="P79" s="82"/>
      <c r="Q79" s="134"/>
      <c r="R79" s="83"/>
    </row>
    <row r="80" spans="1:18" x14ac:dyDescent="0.35">
      <c r="A80" s="79"/>
      <c r="B80" s="133"/>
      <c r="C80" s="81"/>
      <c r="D80" s="84"/>
      <c r="E80" s="82"/>
      <c r="F80" s="83"/>
      <c r="G80" s="82"/>
      <c r="H80" s="134"/>
      <c r="I80" s="83"/>
      <c r="J80" s="82"/>
      <c r="K80" s="134"/>
      <c r="L80" s="83"/>
      <c r="M80" s="82"/>
      <c r="N80" s="134"/>
      <c r="O80" s="83"/>
      <c r="P80" s="82"/>
      <c r="Q80" s="134"/>
      <c r="R80" s="83"/>
    </row>
    <row r="81" spans="1:18" x14ac:dyDescent="0.35">
      <c r="A81" s="79"/>
      <c r="B81" s="133"/>
      <c r="C81" s="81"/>
      <c r="D81" s="84"/>
      <c r="E81" s="82"/>
      <c r="F81" s="83"/>
      <c r="G81" s="82"/>
      <c r="H81" s="134"/>
      <c r="I81" s="83"/>
      <c r="J81" s="82"/>
      <c r="K81" s="134"/>
      <c r="L81" s="83"/>
      <c r="M81" s="82"/>
      <c r="N81" s="134"/>
      <c r="O81" s="83"/>
      <c r="P81" s="82"/>
      <c r="Q81" s="134"/>
      <c r="R81" s="83"/>
    </row>
    <row r="82" spans="1:18" x14ac:dyDescent="0.35">
      <c r="A82" s="79"/>
      <c r="B82" s="133"/>
      <c r="C82" s="81"/>
      <c r="D82" s="84"/>
      <c r="E82" s="82"/>
      <c r="F82" s="83"/>
      <c r="G82" s="82"/>
      <c r="H82" s="134"/>
      <c r="I82" s="83"/>
      <c r="J82" s="82"/>
      <c r="K82" s="134"/>
      <c r="L82" s="83"/>
      <c r="M82" s="82"/>
      <c r="N82" s="134"/>
      <c r="O82" s="83"/>
      <c r="P82" s="82"/>
      <c r="Q82" s="134"/>
      <c r="R82" s="83"/>
    </row>
    <row r="83" spans="1:18" x14ac:dyDescent="0.35">
      <c r="A83" s="79"/>
      <c r="B83" s="133"/>
      <c r="C83" s="81"/>
      <c r="D83" s="84"/>
      <c r="E83" s="82"/>
      <c r="F83" s="83"/>
      <c r="G83" s="82"/>
      <c r="H83" s="134"/>
      <c r="I83" s="83"/>
      <c r="J83" s="82"/>
      <c r="K83" s="134"/>
      <c r="L83" s="83"/>
      <c r="M83" s="82"/>
      <c r="N83" s="134"/>
      <c r="O83" s="83"/>
      <c r="P83" s="82"/>
      <c r="Q83" s="134"/>
      <c r="R83" s="83"/>
    </row>
    <row r="84" spans="1:18" x14ac:dyDescent="0.35">
      <c r="A84" s="79"/>
      <c r="B84" s="133"/>
      <c r="C84" s="81"/>
      <c r="D84" s="84"/>
      <c r="E84" s="82"/>
      <c r="F84" s="83"/>
      <c r="G84" s="82"/>
      <c r="H84" s="134"/>
      <c r="I84" s="83"/>
      <c r="J84" s="82"/>
      <c r="K84" s="134"/>
      <c r="L84" s="83"/>
      <c r="M84" s="82"/>
      <c r="N84" s="134"/>
      <c r="O84" s="83"/>
      <c r="P84" s="82"/>
      <c r="Q84" s="134"/>
      <c r="R84" s="83"/>
    </row>
    <row r="85" spans="1:18" x14ac:dyDescent="0.35">
      <c r="A85" s="79"/>
      <c r="B85" s="133"/>
      <c r="C85" s="81"/>
      <c r="D85" s="84"/>
      <c r="E85" s="82"/>
      <c r="F85" s="83"/>
      <c r="G85" s="82"/>
      <c r="H85" s="134"/>
      <c r="I85" s="83"/>
      <c r="J85" s="82"/>
      <c r="K85" s="134"/>
      <c r="L85" s="83"/>
      <c r="M85" s="82"/>
      <c r="N85" s="134"/>
      <c r="O85" s="83"/>
      <c r="P85" s="82"/>
      <c r="Q85" s="134"/>
      <c r="R85" s="83"/>
    </row>
    <row r="86" spans="1:18" x14ac:dyDescent="0.35">
      <c r="A86" s="79"/>
      <c r="B86" s="133"/>
      <c r="C86" s="81"/>
      <c r="D86" s="84"/>
      <c r="E86" s="82"/>
      <c r="F86" s="83"/>
      <c r="G86" s="82"/>
      <c r="H86" s="134"/>
      <c r="I86" s="83"/>
      <c r="J86" s="82"/>
      <c r="K86" s="134"/>
      <c r="L86" s="83"/>
      <c r="M86" s="82"/>
      <c r="N86" s="134"/>
      <c r="O86" s="83"/>
      <c r="P86" s="82"/>
      <c r="Q86" s="134"/>
      <c r="R86" s="83"/>
    </row>
    <row r="87" spans="1:18" x14ac:dyDescent="0.35">
      <c r="A87" s="79"/>
      <c r="B87" s="133"/>
      <c r="C87" s="81"/>
      <c r="D87" s="84"/>
      <c r="E87" s="82"/>
      <c r="F87" s="83"/>
      <c r="G87" s="82"/>
      <c r="H87" s="134"/>
      <c r="I87" s="83"/>
      <c r="J87" s="82"/>
      <c r="K87" s="134"/>
      <c r="L87" s="83"/>
      <c r="M87" s="82"/>
      <c r="N87" s="134"/>
      <c r="O87" s="83"/>
      <c r="P87" s="82"/>
      <c r="Q87" s="134"/>
      <c r="R87" s="83"/>
    </row>
    <row r="88" spans="1:18" x14ac:dyDescent="0.35">
      <c r="A88" s="79"/>
      <c r="B88" s="133"/>
      <c r="C88" s="81"/>
      <c r="D88" s="84"/>
      <c r="E88" s="82"/>
      <c r="F88" s="83"/>
      <c r="G88" s="82"/>
      <c r="H88" s="134"/>
      <c r="I88" s="83"/>
      <c r="J88" s="82"/>
      <c r="K88" s="134"/>
      <c r="L88" s="83"/>
      <c r="M88" s="82"/>
      <c r="N88" s="134"/>
      <c r="O88" s="83"/>
      <c r="P88" s="82"/>
      <c r="Q88" s="134"/>
      <c r="R88" s="83"/>
    </row>
    <row r="89" spans="1:18" x14ac:dyDescent="0.35">
      <c r="A89" s="79"/>
      <c r="B89" s="133"/>
      <c r="C89" s="81"/>
      <c r="D89" s="84"/>
      <c r="E89" s="82"/>
      <c r="F89" s="83"/>
      <c r="G89" s="82"/>
      <c r="H89" s="134"/>
      <c r="I89" s="83"/>
      <c r="J89" s="82"/>
      <c r="K89" s="134"/>
      <c r="L89" s="83"/>
      <c r="M89" s="82"/>
      <c r="N89" s="134"/>
      <c r="O89" s="83"/>
      <c r="P89" s="82"/>
      <c r="Q89" s="134"/>
      <c r="R89" s="83"/>
    </row>
    <row r="90" spans="1:18" x14ac:dyDescent="0.35">
      <c r="A90" s="79"/>
      <c r="B90" s="133"/>
      <c r="C90" s="81"/>
      <c r="D90" s="84"/>
      <c r="E90" s="82"/>
      <c r="F90" s="83"/>
      <c r="G90" s="82"/>
      <c r="H90" s="134"/>
      <c r="I90" s="83"/>
      <c r="J90" s="82"/>
      <c r="K90" s="134"/>
      <c r="L90" s="83"/>
      <c r="M90" s="82"/>
      <c r="N90" s="134"/>
      <c r="O90" s="83"/>
      <c r="P90" s="82"/>
      <c r="Q90" s="134"/>
      <c r="R90" s="83"/>
    </row>
    <row r="91" spans="1:18" x14ac:dyDescent="0.35">
      <c r="A91" s="79"/>
      <c r="B91" s="133"/>
      <c r="C91" s="81"/>
      <c r="D91" s="84"/>
      <c r="E91" s="82"/>
      <c r="F91" s="83"/>
      <c r="G91" s="82"/>
      <c r="H91" s="134"/>
      <c r="I91" s="83"/>
      <c r="J91" s="82"/>
      <c r="K91" s="134"/>
      <c r="L91" s="83"/>
      <c r="M91" s="82"/>
      <c r="N91" s="134"/>
      <c r="O91" s="83"/>
      <c r="P91" s="82"/>
      <c r="Q91" s="134"/>
      <c r="R91" s="83"/>
    </row>
    <row r="92" spans="1:18" x14ac:dyDescent="0.35">
      <c r="A92" s="79"/>
      <c r="B92" s="133"/>
      <c r="C92" s="81"/>
      <c r="D92" s="84"/>
      <c r="E92" s="82"/>
      <c r="F92" s="83"/>
      <c r="G92" s="82"/>
      <c r="H92" s="134"/>
      <c r="I92" s="83"/>
      <c r="J92" s="82"/>
      <c r="K92" s="134"/>
      <c r="L92" s="83"/>
      <c r="M92" s="82"/>
      <c r="N92" s="134"/>
      <c r="O92" s="83"/>
      <c r="P92" s="82"/>
      <c r="Q92" s="134"/>
      <c r="R92" s="83"/>
    </row>
    <row r="93" spans="1:18" x14ac:dyDescent="0.35">
      <c r="A93" s="79"/>
      <c r="B93" s="133"/>
      <c r="C93" s="81"/>
      <c r="D93" s="84"/>
      <c r="E93" s="82"/>
      <c r="F93" s="83"/>
      <c r="G93" s="82"/>
      <c r="H93" s="134"/>
      <c r="I93" s="83"/>
      <c r="J93" s="82"/>
      <c r="K93" s="134"/>
      <c r="L93" s="83"/>
      <c r="M93" s="82"/>
      <c r="N93" s="134"/>
      <c r="O93" s="83"/>
      <c r="P93" s="82"/>
      <c r="Q93" s="134"/>
      <c r="R93" s="83"/>
    </row>
    <row r="94" spans="1:18" x14ac:dyDescent="0.35">
      <c r="A94" s="79"/>
      <c r="B94" s="133"/>
      <c r="C94" s="81"/>
      <c r="D94" s="84"/>
      <c r="E94" s="82"/>
      <c r="F94" s="83"/>
      <c r="G94" s="82"/>
      <c r="H94" s="134"/>
      <c r="I94" s="83"/>
      <c r="J94" s="82"/>
      <c r="K94" s="134"/>
      <c r="L94" s="83"/>
      <c r="M94" s="82"/>
      <c r="N94" s="134"/>
      <c r="O94" s="83"/>
      <c r="P94" s="82"/>
      <c r="Q94" s="134"/>
      <c r="R94" s="83"/>
    </row>
    <row r="95" spans="1:18" x14ac:dyDescent="0.35">
      <c r="A95" s="79"/>
      <c r="B95" s="133"/>
      <c r="C95" s="81"/>
      <c r="D95" s="84"/>
      <c r="E95" s="82"/>
      <c r="F95" s="83"/>
      <c r="G95" s="82"/>
      <c r="H95" s="134"/>
      <c r="I95" s="83"/>
      <c r="J95" s="82"/>
      <c r="K95" s="134"/>
      <c r="L95" s="83"/>
      <c r="M95" s="82"/>
      <c r="N95" s="134"/>
      <c r="O95" s="83"/>
      <c r="P95" s="82"/>
      <c r="Q95" s="134"/>
      <c r="R95" s="83"/>
    </row>
    <row r="96" spans="1:18" x14ac:dyDescent="0.35">
      <c r="A96" s="79"/>
      <c r="B96" s="133"/>
      <c r="C96" s="81"/>
      <c r="D96" s="84"/>
      <c r="E96" s="82"/>
      <c r="F96" s="83"/>
      <c r="G96" s="82"/>
      <c r="H96" s="134"/>
      <c r="I96" s="83"/>
      <c r="J96" s="82"/>
      <c r="K96" s="134"/>
      <c r="L96" s="83"/>
      <c r="M96" s="82"/>
      <c r="N96" s="134"/>
      <c r="O96" s="83"/>
      <c r="P96" s="82"/>
      <c r="Q96" s="134"/>
      <c r="R96" s="83"/>
    </row>
    <row r="97" spans="1:18" x14ac:dyDescent="0.35">
      <c r="A97" s="79"/>
      <c r="B97" s="133"/>
      <c r="C97" s="81"/>
      <c r="D97" s="84"/>
      <c r="E97" s="82"/>
      <c r="F97" s="83"/>
      <c r="G97" s="82"/>
      <c r="H97" s="134"/>
      <c r="I97" s="83"/>
      <c r="J97" s="82"/>
      <c r="K97" s="134"/>
      <c r="L97" s="83"/>
      <c r="M97" s="82"/>
      <c r="N97" s="134"/>
      <c r="O97" s="83"/>
      <c r="P97" s="82"/>
      <c r="Q97" s="134"/>
      <c r="R97" s="83"/>
    </row>
    <row r="98" spans="1:18" x14ac:dyDescent="0.35">
      <c r="A98" s="79"/>
      <c r="B98" s="133"/>
      <c r="C98" s="81"/>
      <c r="D98" s="84"/>
      <c r="E98" s="82"/>
      <c r="F98" s="83"/>
      <c r="G98" s="82"/>
      <c r="H98" s="134"/>
      <c r="I98" s="83"/>
      <c r="J98" s="82"/>
      <c r="K98" s="134"/>
      <c r="L98" s="83"/>
      <c r="M98" s="82"/>
      <c r="N98" s="134"/>
      <c r="O98" s="83"/>
      <c r="P98" s="82"/>
      <c r="Q98" s="134"/>
      <c r="R98" s="83"/>
    </row>
    <row r="99" spans="1:18" x14ac:dyDescent="0.35">
      <c r="A99" s="79"/>
      <c r="B99" s="133"/>
      <c r="C99" s="81"/>
      <c r="D99" s="84"/>
      <c r="E99" s="82"/>
      <c r="F99" s="83"/>
      <c r="G99" s="82"/>
      <c r="H99" s="134"/>
      <c r="I99" s="83"/>
      <c r="J99" s="82"/>
      <c r="K99" s="134"/>
      <c r="L99" s="83"/>
      <c r="M99" s="82"/>
      <c r="N99" s="134"/>
      <c r="O99" s="83"/>
      <c r="P99" s="82"/>
      <c r="Q99" s="134"/>
      <c r="R99" s="83"/>
    </row>
    <row r="100" spans="1:18" x14ac:dyDescent="0.35">
      <c r="A100" s="79"/>
      <c r="B100" s="133"/>
      <c r="C100" s="81"/>
      <c r="D100" s="84"/>
      <c r="E100" s="82"/>
      <c r="F100" s="83"/>
      <c r="G100" s="82"/>
      <c r="H100" s="134"/>
      <c r="I100" s="83"/>
      <c r="J100" s="82"/>
      <c r="K100" s="134"/>
      <c r="L100" s="83"/>
      <c r="M100" s="82"/>
      <c r="N100" s="134"/>
      <c r="O100" s="83"/>
      <c r="P100" s="82"/>
      <c r="Q100" s="134"/>
      <c r="R100" s="83"/>
    </row>
    <row r="101" spans="1:18" x14ac:dyDescent="0.35">
      <c r="A101" s="79"/>
      <c r="B101" s="133"/>
      <c r="C101" s="81"/>
      <c r="D101" s="84"/>
      <c r="E101" s="82"/>
      <c r="F101" s="83"/>
      <c r="G101" s="82"/>
      <c r="H101" s="134"/>
      <c r="I101" s="83"/>
      <c r="J101" s="82"/>
      <c r="K101" s="134"/>
      <c r="L101" s="83"/>
      <c r="M101" s="82"/>
      <c r="N101" s="134"/>
      <c r="O101" s="83"/>
      <c r="P101" s="82"/>
      <c r="Q101" s="134"/>
      <c r="R101" s="83"/>
    </row>
    <row r="102" spans="1:18" x14ac:dyDescent="0.35">
      <c r="A102" s="79"/>
      <c r="B102" s="133"/>
      <c r="C102" s="81"/>
      <c r="D102" s="84"/>
      <c r="E102" s="82"/>
      <c r="F102" s="83"/>
      <c r="G102" s="82"/>
      <c r="H102" s="134"/>
      <c r="I102" s="83"/>
      <c r="J102" s="82"/>
      <c r="K102" s="134"/>
      <c r="L102" s="83"/>
      <c r="M102" s="82"/>
      <c r="N102" s="134"/>
      <c r="O102" s="83"/>
      <c r="P102" s="82"/>
      <c r="Q102" s="134"/>
      <c r="R102" s="83"/>
    </row>
    <row r="103" spans="1:18" x14ac:dyDescent="0.35">
      <c r="A103" s="79"/>
      <c r="B103" s="133"/>
      <c r="C103" s="81"/>
      <c r="D103" s="84"/>
      <c r="E103" s="82"/>
      <c r="F103" s="83"/>
      <c r="G103" s="82"/>
      <c r="H103" s="134"/>
      <c r="I103" s="83"/>
      <c r="J103" s="82"/>
      <c r="K103" s="134"/>
      <c r="L103" s="83"/>
      <c r="M103" s="82"/>
      <c r="N103" s="134"/>
      <c r="O103" s="83"/>
      <c r="P103" s="82"/>
      <c r="Q103" s="134"/>
      <c r="R103" s="83"/>
    </row>
    <row r="104" spans="1:18" x14ac:dyDescent="0.35">
      <c r="A104" s="79"/>
      <c r="B104" s="133"/>
      <c r="C104" s="81"/>
      <c r="D104" s="84"/>
      <c r="E104" s="82"/>
      <c r="F104" s="83"/>
      <c r="G104" s="82"/>
      <c r="H104" s="134"/>
      <c r="I104" s="83"/>
      <c r="J104" s="82"/>
      <c r="K104" s="134"/>
      <c r="L104" s="83"/>
      <c r="M104" s="82"/>
      <c r="N104" s="134"/>
      <c r="O104" s="83"/>
      <c r="P104" s="82"/>
      <c r="Q104" s="134"/>
      <c r="R104" s="83"/>
    </row>
    <row r="105" spans="1:18" x14ac:dyDescent="0.35">
      <c r="A105" s="79"/>
      <c r="B105" s="133"/>
      <c r="C105" s="81"/>
      <c r="D105" s="84"/>
      <c r="E105" s="82"/>
      <c r="F105" s="83"/>
      <c r="G105" s="82"/>
      <c r="H105" s="134"/>
      <c r="I105" s="83"/>
      <c r="J105" s="82"/>
      <c r="K105" s="134"/>
      <c r="L105" s="83"/>
      <c r="M105" s="82"/>
      <c r="N105" s="134"/>
      <c r="O105" s="83"/>
      <c r="P105" s="82"/>
      <c r="Q105" s="134"/>
      <c r="R105" s="83"/>
    </row>
    <row r="106" spans="1:18" x14ac:dyDescent="0.35">
      <c r="A106" s="79"/>
      <c r="B106" s="133"/>
      <c r="C106" s="81"/>
      <c r="D106" s="84"/>
      <c r="E106" s="82"/>
      <c r="F106" s="83"/>
      <c r="G106" s="82"/>
      <c r="H106" s="134"/>
      <c r="I106" s="83"/>
      <c r="J106" s="82"/>
      <c r="K106" s="134"/>
      <c r="L106" s="83"/>
      <c r="M106" s="82"/>
      <c r="N106" s="134"/>
      <c r="O106" s="83"/>
      <c r="P106" s="82"/>
      <c r="Q106" s="134"/>
      <c r="R106" s="83"/>
    </row>
    <row r="107" spans="1:18" x14ac:dyDescent="0.35">
      <c r="A107" s="79"/>
      <c r="B107" s="133"/>
      <c r="C107" s="81"/>
      <c r="D107" s="84"/>
      <c r="E107" s="82"/>
      <c r="F107" s="83"/>
      <c r="G107" s="82"/>
      <c r="H107" s="134"/>
      <c r="I107" s="83"/>
      <c r="J107" s="82"/>
      <c r="K107" s="134"/>
      <c r="L107" s="83"/>
      <c r="M107" s="82"/>
      <c r="N107" s="134"/>
      <c r="O107" s="83"/>
      <c r="P107" s="82"/>
      <c r="Q107" s="134"/>
      <c r="R107" s="83"/>
    </row>
    <row r="108" spans="1:18" x14ac:dyDescent="0.35">
      <c r="A108" s="79"/>
      <c r="B108" s="133"/>
      <c r="C108" s="81"/>
      <c r="D108" s="84"/>
      <c r="E108" s="82"/>
      <c r="F108" s="83"/>
      <c r="G108" s="82"/>
      <c r="H108" s="134"/>
      <c r="I108" s="83"/>
      <c r="J108" s="82"/>
      <c r="K108" s="134"/>
      <c r="L108" s="83"/>
      <c r="M108" s="82"/>
      <c r="N108" s="134"/>
      <c r="O108" s="83"/>
      <c r="P108" s="82"/>
      <c r="Q108" s="134"/>
      <c r="R108" s="83"/>
    </row>
    <row r="109" spans="1:18" x14ac:dyDescent="0.35">
      <c r="A109" s="79"/>
      <c r="B109" s="133"/>
      <c r="C109" s="81"/>
      <c r="D109" s="84"/>
      <c r="E109" s="82"/>
      <c r="F109" s="83"/>
      <c r="G109" s="82"/>
      <c r="H109" s="134"/>
      <c r="I109" s="83"/>
      <c r="J109" s="82"/>
      <c r="K109" s="134"/>
      <c r="L109" s="83"/>
      <c r="M109" s="82"/>
      <c r="N109" s="134"/>
      <c r="O109" s="83"/>
      <c r="P109" s="82"/>
      <c r="Q109" s="134"/>
      <c r="R109" s="83"/>
    </row>
    <row r="110" spans="1:18" x14ac:dyDescent="0.35">
      <c r="A110" s="79"/>
      <c r="B110" s="133"/>
      <c r="C110" s="81"/>
      <c r="D110" s="84"/>
      <c r="E110" s="82"/>
      <c r="F110" s="83"/>
      <c r="G110" s="82"/>
      <c r="H110" s="134"/>
      <c r="I110" s="83"/>
      <c r="J110" s="82"/>
      <c r="K110" s="134"/>
      <c r="L110" s="83"/>
      <c r="M110" s="82"/>
      <c r="N110" s="134"/>
      <c r="O110" s="83"/>
      <c r="P110" s="82"/>
      <c r="Q110" s="134"/>
      <c r="R110" s="83"/>
    </row>
    <row r="111" spans="1:18" x14ac:dyDescent="0.35">
      <c r="A111" s="79"/>
      <c r="B111" s="133"/>
      <c r="C111" s="81"/>
      <c r="D111" s="84"/>
      <c r="E111" s="82"/>
      <c r="F111" s="83"/>
      <c r="G111" s="82"/>
      <c r="H111" s="134"/>
      <c r="I111" s="83"/>
      <c r="J111" s="82"/>
      <c r="K111" s="134"/>
      <c r="L111" s="83"/>
      <c r="M111" s="82"/>
      <c r="N111" s="134"/>
      <c r="O111" s="83"/>
      <c r="P111" s="82"/>
      <c r="Q111" s="134"/>
      <c r="R111" s="83"/>
    </row>
    <row r="112" spans="1:18" x14ac:dyDescent="0.35">
      <c r="A112" s="79"/>
      <c r="B112" s="133"/>
      <c r="C112" s="81"/>
      <c r="D112" s="84"/>
      <c r="E112" s="82"/>
      <c r="F112" s="83"/>
      <c r="G112" s="82"/>
      <c r="H112" s="134"/>
      <c r="I112" s="83"/>
      <c r="J112" s="82"/>
      <c r="K112" s="134"/>
      <c r="L112" s="83"/>
      <c r="M112" s="82"/>
      <c r="N112" s="134"/>
      <c r="O112" s="83"/>
      <c r="P112" s="82"/>
      <c r="Q112" s="134"/>
      <c r="R112" s="83"/>
    </row>
    <row r="113" spans="1:18" x14ac:dyDescent="0.35">
      <c r="A113" s="79"/>
      <c r="B113" s="133"/>
      <c r="C113" s="81"/>
      <c r="D113" s="84"/>
      <c r="E113" s="82"/>
      <c r="F113" s="83"/>
      <c r="G113" s="82"/>
      <c r="H113" s="134"/>
      <c r="I113" s="83"/>
      <c r="J113" s="82"/>
      <c r="K113" s="134"/>
      <c r="L113" s="83"/>
      <c r="M113" s="82"/>
      <c r="N113" s="134"/>
      <c r="O113" s="83"/>
      <c r="P113" s="82"/>
      <c r="Q113" s="134"/>
      <c r="R113" s="83"/>
    </row>
    <row r="114" spans="1:18" x14ac:dyDescent="0.35">
      <c r="A114" s="79"/>
      <c r="B114" s="133"/>
      <c r="C114" s="81"/>
      <c r="D114" s="84"/>
      <c r="E114" s="82"/>
      <c r="F114" s="83"/>
      <c r="G114" s="82"/>
      <c r="H114" s="134"/>
      <c r="I114" s="83"/>
      <c r="J114" s="82"/>
      <c r="K114" s="134"/>
      <c r="L114" s="83"/>
      <c r="M114" s="82"/>
      <c r="N114" s="134"/>
      <c r="O114" s="83"/>
      <c r="P114" s="82"/>
      <c r="Q114" s="134"/>
      <c r="R114" s="83"/>
    </row>
    <row r="115" spans="1:18" x14ac:dyDescent="0.35">
      <c r="A115" s="79"/>
      <c r="B115" s="133"/>
      <c r="C115" s="81"/>
      <c r="D115" s="84"/>
      <c r="E115" s="82"/>
      <c r="F115" s="83"/>
      <c r="G115" s="82"/>
      <c r="H115" s="134"/>
      <c r="I115" s="83"/>
      <c r="J115" s="82"/>
      <c r="K115" s="134"/>
      <c r="L115" s="83"/>
      <c r="M115" s="82"/>
      <c r="N115" s="134"/>
      <c r="O115" s="83"/>
      <c r="P115" s="82"/>
      <c r="Q115" s="134"/>
      <c r="R115" s="83"/>
    </row>
    <row r="116" spans="1:18" x14ac:dyDescent="0.35">
      <c r="A116" s="79"/>
      <c r="B116" s="133"/>
      <c r="C116" s="81"/>
      <c r="D116" s="84"/>
      <c r="E116" s="82"/>
      <c r="F116" s="83"/>
      <c r="G116" s="82"/>
      <c r="H116" s="134"/>
      <c r="I116" s="83"/>
      <c r="J116" s="82"/>
      <c r="K116" s="134"/>
      <c r="L116" s="83"/>
      <c r="M116" s="82"/>
      <c r="N116" s="134"/>
      <c r="O116" s="83"/>
      <c r="P116" s="82"/>
      <c r="Q116" s="134"/>
      <c r="R116" s="83"/>
    </row>
    <row r="117" spans="1:18" x14ac:dyDescent="0.35">
      <c r="A117" s="79"/>
      <c r="B117" s="133"/>
      <c r="C117" s="81"/>
      <c r="D117" s="84"/>
      <c r="E117" s="82"/>
      <c r="F117" s="83"/>
      <c r="G117" s="82"/>
      <c r="H117" s="134"/>
      <c r="I117" s="83"/>
      <c r="J117" s="82"/>
      <c r="K117" s="134"/>
      <c r="L117" s="83"/>
      <c r="M117" s="82"/>
      <c r="N117" s="134"/>
      <c r="O117" s="83"/>
      <c r="P117" s="82"/>
      <c r="Q117" s="134"/>
      <c r="R117" s="83"/>
    </row>
    <row r="118" spans="1:18" x14ac:dyDescent="0.35">
      <c r="A118" s="79"/>
      <c r="B118" s="133"/>
      <c r="C118" s="81"/>
      <c r="D118" s="84"/>
      <c r="E118" s="82"/>
      <c r="F118" s="83"/>
      <c r="G118" s="82"/>
      <c r="H118" s="134"/>
      <c r="I118" s="83"/>
      <c r="J118" s="82"/>
      <c r="K118" s="134"/>
      <c r="L118" s="83"/>
      <c r="M118" s="82"/>
      <c r="N118" s="134"/>
      <c r="O118" s="83"/>
      <c r="P118" s="82"/>
      <c r="Q118" s="134"/>
      <c r="R118" s="83"/>
    </row>
    <row r="119" spans="1:18" x14ac:dyDescent="0.35">
      <c r="A119" s="79"/>
      <c r="B119" s="133"/>
      <c r="C119" s="81"/>
      <c r="D119" s="84"/>
      <c r="E119" s="82"/>
      <c r="F119" s="83"/>
      <c r="G119" s="82"/>
      <c r="H119" s="134"/>
      <c r="I119" s="83"/>
      <c r="J119" s="82"/>
      <c r="K119" s="134"/>
      <c r="L119" s="83"/>
      <c r="M119" s="82"/>
      <c r="N119" s="134"/>
      <c r="O119" s="83"/>
      <c r="P119" s="82"/>
      <c r="Q119" s="134"/>
      <c r="R119" s="83"/>
    </row>
    <row r="120" spans="1:18" x14ac:dyDescent="0.35">
      <c r="A120" s="79"/>
      <c r="B120" s="133"/>
      <c r="C120" s="81"/>
      <c r="D120" s="84"/>
      <c r="E120" s="82"/>
      <c r="F120" s="83"/>
      <c r="G120" s="82"/>
      <c r="H120" s="134"/>
      <c r="I120" s="83"/>
      <c r="J120" s="82"/>
      <c r="K120" s="134"/>
      <c r="L120" s="83"/>
      <c r="M120" s="82"/>
      <c r="N120" s="134"/>
      <c r="O120" s="83"/>
      <c r="P120" s="82"/>
      <c r="Q120" s="134"/>
      <c r="R120" s="83"/>
    </row>
    <row r="121" spans="1:18" x14ac:dyDescent="0.35">
      <c r="A121" s="79"/>
      <c r="B121" s="133"/>
      <c r="C121" s="81"/>
      <c r="D121" s="84"/>
      <c r="E121" s="82"/>
      <c r="F121" s="83"/>
      <c r="G121" s="82"/>
      <c r="H121" s="134"/>
      <c r="I121" s="83"/>
      <c r="J121" s="82"/>
      <c r="K121" s="134"/>
      <c r="L121" s="83"/>
      <c r="M121" s="82"/>
      <c r="N121" s="134"/>
      <c r="O121" s="83"/>
      <c r="P121" s="82"/>
      <c r="Q121" s="134"/>
      <c r="R121" s="83"/>
    </row>
    <row r="122" spans="1:18" x14ac:dyDescent="0.35">
      <c r="A122" s="79"/>
      <c r="B122" s="133"/>
      <c r="C122" s="81"/>
      <c r="D122" s="84"/>
      <c r="E122" s="82"/>
      <c r="F122" s="83"/>
      <c r="G122" s="82"/>
      <c r="H122" s="134"/>
      <c r="I122" s="83"/>
      <c r="J122" s="82"/>
      <c r="K122" s="134"/>
      <c r="L122" s="83"/>
      <c r="M122" s="82"/>
      <c r="N122" s="134"/>
      <c r="O122" s="83"/>
      <c r="P122" s="82"/>
      <c r="Q122" s="134"/>
      <c r="R122" s="83"/>
    </row>
    <row r="123" spans="1:18" x14ac:dyDescent="0.35">
      <c r="A123" s="79"/>
      <c r="B123" s="133"/>
      <c r="C123" s="81"/>
      <c r="D123" s="84"/>
      <c r="E123" s="82"/>
      <c r="F123" s="83"/>
      <c r="G123" s="82"/>
      <c r="H123" s="134"/>
      <c r="I123" s="83"/>
      <c r="J123" s="82"/>
      <c r="K123" s="134"/>
      <c r="L123" s="83"/>
      <c r="M123" s="82"/>
      <c r="N123" s="134"/>
      <c r="O123" s="83"/>
      <c r="P123" s="82"/>
      <c r="Q123" s="134"/>
      <c r="R123" s="83"/>
    </row>
    <row r="124" spans="1:18" x14ac:dyDescent="0.35">
      <c r="A124" s="79"/>
      <c r="B124" s="133"/>
      <c r="C124" s="81"/>
      <c r="D124" s="84"/>
      <c r="E124" s="82"/>
      <c r="F124" s="83"/>
      <c r="G124" s="82"/>
      <c r="H124" s="134"/>
      <c r="I124" s="83"/>
      <c r="J124" s="82"/>
      <c r="K124" s="134"/>
      <c r="L124" s="83"/>
      <c r="M124" s="82"/>
      <c r="N124" s="134"/>
      <c r="O124" s="83"/>
      <c r="P124" s="82"/>
      <c r="Q124" s="134"/>
      <c r="R124" s="83"/>
    </row>
    <row r="125" spans="1:18" x14ac:dyDescent="0.35">
      <c r="A125" s="79"/>
      <c r="B125" s="133"/>
      <c r="C125" s="81"/>
      <c r="D125" s="84"/>
      <c r="E125" s="82"/>
      <c r="F125" s="83"/>
      <c r="G125" s="82"/>
      <c r="H125" s="134"/>
      <c r="I125" s="83"/>
      <c r="J125" s="82"/>
      <c r="K125" s="134"/>
      <c r="L125" s="83"/>
      <c r="M125" s="82"/>
      <c r="N125" s="134"/>
      <c r="O125" s="83"/>
      <c r="P125" s="82"/>
      <c r="Q125" s="134"/>
      <c r="R125" s="83"/>
    </row>
    <row r="126" spans="1:18" x14ac:dyDescent="0.35">
      <c r="A126" s="79"/>
      <c r="B126" s="133"/>
      <c r="C126" s="81"/>
      <c r="D126" s="84"/>
      <c r="E126" s="82"/>
      <c r="F126" s="83"/>
      <c r="G126" s="82"/>
      <c r="H126" s="134"/>
      <c r="I126" s="83"/>
      <c r="J126" s="82"/>
      <c r="K126" s="134"/>
      <c r="L126" s="83"/>
      <c r="M126" s="82"/>
      <c r="N126" s="134"/>
      <c r="O126" s="83"/>
      <c r="P126" s="82"/>
      <c r="Q126" s="134"/>
      <c r="R126" s="83"/>
    </row>
    <row r="127" spans="1:18" x14ac:dyDescent="0.35">
      <c r="A127" s="79"/>
      <c r="B127" s="133"/>
      <c r="C127" s="81"/>
      <c r="D127" s="84"/>
      <c r="E127" s="82"/>
      <c r="F127" s="83"/>
      <c r="G127" s="82"/>
      <c r="H127" s="134"/>
      <c r="I127" s="83"/>
      <c r="J127" s="82"/>
      <c r="K127" s="134"/>
      <c r="L127" s="83"/>
      <c r="M127" s="82"/>
      <c r="N127" s="134"/>
      <c r="O127" s="83"/>
      <c r="P127" s="82"/>
      <c r="Q127" s="134"/>
      <c r="R127" s="83"/>
    </row>
    <row r="128" spans="1:18" x14ac:dyDescent="0.35">
      <c r="A128" s="79"/>
      <c r="B128" s="133"/>
      <c r="C128" s="81"/>
      <c r="D128" s="84"/>
      <c r="E128" s="82"/>
      <c r="F128" s="83"/>
      <c r="G128" s="82"/>
      <c r="H128" s="134"/>
      <c r="I128" s="83"/>
      <c r="J128" s="82"/>
      <c r="K128" s="134"/>
      <c r="L128" s="83"/>
      <c r="M128" s="82"/>
      <c r="N128" s="134"/>
      <c r="O128" s="83"/>
      <c r="P128" s="82"/>
      <c r="Q128" s="134"/>
      <c r="R128" s="83"/>
    </row>
    <row r="129" spans="1:18" x14ac:dyDescent="0.35">
      <c r="A129" s="79"/>
      <c r="B129" s="133"/>
      <c r="C129" s="81"/>
      <c r="D129" s="84"/>
      <c r="E129" s="82"/>
      <c r="F129" s="83"/>
      <c r="G129" s="82"/>
      <c r="H129" s="134"/>
      <c r="I129" s="83"/>
      <c r="J129" s="82"/>
      <c r="K129" s="134"/>
      <c r="L129" s="83"/>
      <c r="M129" s="82"/>
      <c r="N129" s="134"/>
      <c r="O129" s="83"/>
      <c r="P129" s="82"/>
      <c r="Q129" s="134"/>
      <c r="R129" s="83"/>
    </row>
    <row r="130" spans="1:18" x14ac:dyDescent="0.35">
      <c r="A130" s="79"/>
      <c r="B130" s="133"/>
      <c r="C130" s="81"/>
      <c r="D130" s="84"/>
      <c r="E130" s="82"/>
      <c r="F130" s="83"/>
      <c r="G130" s="82"/>
      <c r="H130" s="134"/>
      <c r="I130" s="83"/>
      <c r="J130" s="82"/>
      <c r="K130" s="134"/>
      <c r="L130" s="83"/>
      <c r="M130" s="82"/>
      <c r="N130" s="134"/>
      <c r="O130" s="83"/>
      <c r="P130" s="82"/>
      <c r="Q130" s="134"/>
      <c r="R130" s="83"/>
    </row>
    <row r="131" spans="1:18" x14ac:dyDescent="0.35">
      <c r="A131" s="79"/>
      <c r="B131" s="133"/>
      <c r="C131" s="81"/>
      <c r="D131" s="84"/>
      <c r="E131" s="82"/>
      <c r="F131" s="83"/>
      <c r="G131" s="82"/>
      <c r="H131" s="134"/>
      <c r="I131" s="83"/>
      <c r="J131" s="82"/>
      <c r="K131" s="134"/>
      <c r="L131" s="83"/>
      <c r="M131" s="82"/>
      <c r="N131" s="134"/>
      <c r="O131" s="83"/>
      <c r="P131" s="82"/>
      <c r="Q131" s="134"/>
      <c r="R131" s="83"/>
    </row>
    <row r="132" spans="1:18" x14ac:dyDescent="0.35">
      <c r="A132" s="79"/>
      <c r="B132" s="133"/>
      <c r="C132" s="81"/>
      <c r="D132" s="84"/>
      <c r="E132" s="82"/>
      <c r="F132" s="83"/>
      <c r="G132" s="82"/>
      <c r="H132" s="134"/>
      <c r="I132" s="83"/>
      <c r="J132" s="82"/>
      <c r="K132" s="134"/>
      <c r="L132" s="83"/>
      <c r="M132" s="82"/>
      <c r="N132" s="134"/>
      <c r="O132" s="83"/>
      <c r="P132" s="82"/>
      <c r="Q132" s="134"/>
      <c r="R132" s="83"/>
    </row>
    <row r="133" spans="1:18" x14ac:dyDescent="0.35">
      <c r="A133" s="79"/>
      <c r="B133" s="133"/>
      <c r="C133" s="81"/>
      <c r="D133" s="84"/>
      <c r="E133" s="82"/>
      <c r="F133" s="83"/>
      <c r="G133" s="82"/>
      <c r="H133" s="134"/>
      <c r="I133" s="83"/>
      <c r="J133" s="82"/>
      <c r="K133" s="134"/>
      <c r="L133" s="83"/>
      <c r="M133" s="82"/>
      <c r="N133" s="134"/>
      <c r="O133" s="83"/>
      <c r="P133" s="82"/>
      <c r="Q133" s="134"/>
      <c r="R133" s="83"/>
    </row>
    <row r="134" spans="1:18" x14ac:dyDescent="0.35">
      <c r="A134" s="79"/>
      <c r="B134" s="133"/>
      <c r="C134" s="81"/>
      <c r="D134" s="84"/>
      <c r="E134" s="82"/>
      <c r="F134" s="83"/>
      <c r="G134" s="82"/>
      <c r="H134" s="134"/>
      <c r="I134" s="83"/>
      <c r="J134" s="82"/>
      <c r="K134" s="134"/>
      <c r="L134" s="83"/>
      <c r="M134" s="82"/>
      <c r="N134" s="134"/>
      <c r="O134" s="83"/>
      <c r="P134" s="82"/>
      <c r="Q134" s="134"/>
      <c r="R134" s="83"/>
    </row>
    <row r="135" spans="1:18" x14ac:dyDescent="0.35">
      <c r="A135" s="79"/>
      <c r="B135" s="133"/>
      <c r="C135" s="81"/>
      <c r="D135" s="84"/>
      <c r="E135" s="82"/>
      <c r="F135" s="83"/>
      <c r="G135" s="82"/>
      <c r="H135" s="134"/>
      <c r="I135" s="83"/>
      <c r="J135" s="82"/>
      <c r="K135" s="134"/>
      <c r="L135" s="83"/>
      <c r="M135" s="82"/>
      <c r="N135" s="134"/>
      <c r="O135" s="83"/>
      <c r="P135" s="82"/>
      <c r="Q135" s="134"/>
      <c r="R135" s="83"/>
    </row>
    <row r="136" spans="1:18" x14ac:dyDescent="0.35">
      <c r="A136" s="79"/>
      <c r="B136" s="133"/>
      <c r="C136" s="81"/>
      <c r="D136" s="84"/>
      <c r="E136" s="82"/>
      <c r="F136" s="83"/>
      <c r="G136" s="82"/>
      <c r="H136" s="134"/>
      <c r="I136" s="83"/>
      <c r="J136" s="82"/>
      <c r="K136" s="134"/>
      <c r="L136" s="83"/>
      <c r="M136" s="82"/>
      <c r="N136" s="134"/>
      <c r="O136" s="83"/>
      <c r="P136" s="82"/>
      <c r="Q136" s="134"/>
      <c r="R136" s="83"/>
    </row>
    <row r="137" spans="1:18" x14ac:dyDescent="0.35">
      <c r="A137" s="79"/>
      <c r="B137" s="133"/>
      <c r="C137" s="81"/>
      <c r="D137" s="84"/>
      <c r="E137" s="82"/>
      <c r="F137" s="83"/>
      <c r="G137" s="82"/>
      <c r="H137" s="134"/>
      <c r="I137" s="83"/>
      <c r="J137" s="82"/>
      <c r="K137" s="134"/>
      <c r="L137" s="83"/>
      <c r="M137" s="82"/>
      <c r="N137" s="134"/>
      <c r="O137" s="83"/>
      <c r="P137" s="82"/>
      <c r="Q137" s="134"/>
      <c r="R137" s="83"/>
    </row>
    <row r="138" spans="1:18" x14ac:dyDescent="0.35">
      <c r="A138" s="79"/>
      <c r="B138" s="133"/>
      <c r="C138" s="81"/>
      <c r="D138" s="84"/>
      <c r="E138" s="82"/>
      <c r="F138" s="83"/>
      <c r="G138" s="82"/>
      <c r="H138" s="134"/>
      <c r="I138" s="83"/>
      <c r="J138" s="82"/>
      <c r="K138" s="134"/>
      <c r="L138" s="83"/>
      <c r="M138" s="82"/>
      <c r="N138" s="134"/>
      <c r="O138" s="83"/>
      <c r="P138" s="82"/>
      <c r="Q138" s="134"/>
      <c r="R138" s="83"/>
    </row>
    <row r="139" spans="1:18" x14ac:dyDescent="0.35">
      <c r="A139" s="79"/>
      <c r="B139" s="133"/>
      <c r="C139" s="81"/>
      <c r="D139" s="84"/>
      <c r="E139" s="82"/>
      <c r="F139" s="83"/>
      <c r="G139" s="82"/>
      <c r="H139" s="134"/>
      <c r="I139" s="83"/>
      <c r="J139" s="82"/>
      <c r="K139" s="134"/>
      <c r="L139" s="83"/>
      <c r="M139" s="82"/>
      <c r="N139" s="134"/>
      <c r="O139" s="83"/>
      <c r="P139" s="82"/>
      <c r="Q139" s="134"/>
      <c r="R139" s="83"/>
    </row>
    <row r="140" spans="1:18" x14ac:dyDescent="0.35">
      <c r="A140" s="79"/>
      <c r="B140" s="133"/>
      <c r="C140" s="81"/>
      <c r="D140" s="84"/>
      <c r="E140" s="82"/>
      <c r="F140" s="83"/>
      <c r="G140" s="82"/>
      <c r="H140" s="134"/>
      <c r="I140" s="83"/>
      <c r="J140" s="82"/>
      <c r="K140" s="134"/>
      <c r="L140" s="83"/>
      <c r="M140" s="82"/>
      <c r="N140" s="134"/>
      <c r="O140" s="83"/>
      <c r="P140" s="82"/>
      <c r="Q140" s="134"/>
      <c r="R140" s="83"/>
    </row>
    <row r="141" spans="1:18" x14ac:dyDescent="0.35">
      <c r="A141" s="79"/>
      <c r="B141" s="133"/>
      <c r="C141" s="81"/>
      <c r="D141" s="84"/>
      <c r="E141" s="82"/>
      <c r="F141" s="83"/>
      <c r="G141" s="82"/>
      <c r="H141" s="134"/>
      <c r="I141" s="83"/>
      <c r="J141" s="82"/>
      <c r="K141" s="134"/>
      <c r="L141" s="83"/>
      <c r="M141" s="82"/>
      <c r="N141" s="134"/>
      <c r="O141" s="83"/>
      <c r="P141" s="82"/>
      <c r="Q141" s="134"/>
      <c r="R141" s="83"/>
    </row>
    <row r="142" spans="1:18" x14ac:dyDescent="0.35">
      <c r="A142" s="79"/>
      <c r="B142" s="133"/>
      <c r="C142" s="81"/>
      <c r="D142" s="84"/>
      <c r="E142" s="82"/>
      <c r="F142" s="83"/>
      <c r="G142" s="82"/>
      <c r="H142" s="134"/>
      <c r="I142" s="83"/>
      <c r="J142" s="82"/>
      <c r="K142" s="134"/>
      <c r="L142" s="83"/>
      <c r="M142" s="82"/>
      <c r="N142" s="134"/>
      <c r="O142" s="83"/>
      <c r="P142" s="82"/>
      <c r="Q142" s="134"/>
      <c r="R142" s="83"/>
    </row>
    <row r="143" spans="1:18" x14ac:dyDescent="0.35">
      <c r="A143" s="79"/>
      <c r="B143" s="133"/>
      <c r="C143" s="81"/>
      <c r="D143" s="84"/>
      <c r="E143" s="82"/>
      <c r="F143" s="83"/>
      <c r="G143" s="82"/>
      <c r="H143" s="134"/>
      <c r="I143" s="83"/>
      <c r="J143" s="82"/>
      <c r="K143" s="134"/>
      <c r="L143" s="83"/>
      <c r="M143" s="82"/>
      <c r="N143" s="134"/>
      <c r="O143" s="83"/>
      <c r="P143" s="82"/>
      <c r="Q143" s="134"/>
      <c r="R143" s="83"/>
    </row>
    <row r="144" spans="1:18" x14ac:dyDescent="0.35">
      <c r="A144" s="79"/>
      <c r="B144" s="133"/>
      <c r="C144" s="81"/>
      <c r="D144" s="84"/>
      <c r="E144" s="82"/>
      <c r="F144" s="83"/>
      <c r="G144" s="82"/>
      <c r="H144" s="134"/>
      <c r="I144" s="83"/>
      <c r="J144" s="82"/>
      <c r="K144" s="134"/>
      <c r="L144" s="83"/>
      <c r="M144" s="82"/>
      <c r="N144" s="134"/>
      <c r="O144" s="83"/>
      <c r="P144" s="82"/>
      <c r="Q144" s="134"/>
      <c r="R144" s="83"/>
    </row>
    <row r="145" spans="1:18" x14ac:dyDescent="0.35">
      <c r="A145" s="79"/>
      <c r="B145" s="133"/>
      <c r="C145" s="81"/>
      <c r="D145" s="84"/>
      <c r="E145" s="82"/>
      <c r="F145" s="83"/>
      <c r="G145" s="82"/>
      <c r="H145" s="134"/>
      <c r="I145" s="83"/>
      <c r="J145" s="82"/>
      <c r="K145" s="134"/>
      <c r="L145" s="83"/>
      <c r="M145" s="82"/>
      <c r="N145" s="134"/>
      <c r="O145" s="83"/>
      <c r="P145" s="82"/>
      <c r="Q145" s="134"/>
      <c r="R145" s="83"/>
    </row>
    <row r="146" spans="1:18" x14ac:dyDescent="0.35">
      <c r="A146" s="79"/>
      <c r="B146" s="133"/>
      <c r="C146" s="81"/>
      <c r="D146" s="84"/>
      <c r="E146" s="82"/>
      <c r="F146" s="83"/>
      <c r="G146" s="82"/>
      <c r="H146" s="134"/>
      <c r="I146" s="83"/>
      <c r="J146" s="82"/>
      <c r="K146" s="134"/>
      <c r="L146" s="83"/>
      <c r="M146" s="82"/>
      <c r="N146" s="134"/>
      <c r="O146" s="83"/>
      <c r="P146" s="82"/>
      <c r="Q146" s="134"/>
      <c r="R146" s="83"/>
    </row>
    <row r="147" spans="1:18" x14ac:dyDescent="0.35">
      <c r="A147" s="79"/>
      <c r="B147" s="133"/>
      <c r="C147" s="81"/>
      <c r="D147" s="84"/>
      <c r="E147" s="82"/>
      <c r="F147" s="83"/>
      <c r="G147" s="82"/>
      <c r="H147" s="134"/>
      <c r="I147" s="83"/>
      <c r="J147" s="82"/>
      <c r="K147" s="134"/>
      <c r="L147" s="83"/>
      <c r="M147" s="82"/>
      <c r="N147" s="134"/>
      <c r="O147" s="83"/>
      <c r="P147" s="82"/>
      <c r="Q147" s="134"/>
      <c r="R147" s="83"/>
    </row>
    <row r="148" spans="1:18" x14ac:dyDescent="0.35">
      <c r="A148" s="79"/>
      <c r="B148" s="133"/>
      <c r="C148" s="81"/>
      <c r="D148" s="84"/>
      <c r="E148" s="82"/>
      <c r="F148" s="83"/>
      <c r="G148" s="82"/>
      <c r="H148" s="134"/>
      <c r="I148" s="83"/>
      <c r="J148" s="82"/>
      <c r="K148" s="134"/>
      <c r="L148" s="83"/>
      <c r="M148" s="82"/>
      <c r="N148" s="134"/>
      <c r="O148" s="83"/>
      <c r="P148" s="82"/>
      <c r="Q148" s="134"/>
      <c r="R148" s="83"/>
    </row>
    <row r="149" spans="1:18" x14ac:dyDescent="0.35">
      <c r="A149" s="79"/>
      <c r="B149" s="133"/>
      <c r="C149" s="81"/>
      <c r="D149" s="84"/>
      <c r="E149" s="82"/>
      <c r="F149" s="83"/>
      <c r="G149" s="82"/>
      <c r="H149" s="134"/>
      <c r="I149" s="83"/>
      <c r="J149" s="82"/>
      <c r="K149" s="134"/>
      <c r="L149" s="83"/>
      <c r="M149" s="82"/>
      <c r="N149" s="134"/>
      <c r="O149" s="83"/>
      <c r="P149" s="82"/>
      <c r="Q149" s="134"/>
      <c r="R149" s="83"/>
    </row>
    <row r="150" spans="1:18" x14ac:dyDescent="0.35">
      <c r="A150" s="79"/>
      <c r="B150" s="133"/>
      <c r="C150" s="81"/>
      <c r="D150" s="84"/>
      <c r="E150" s="82"/>
      <c r="F150" s="83"/>
      <c r="G150" s="82"/>
      <c r="H150" s="134"/>
      <c r="I150" s="83"/>
      <c r="J150" s="82"/>
      <c r="K150" s="134"/>
      <c r="L150" s="83"/>
      <c r="M150" s="82"/>
      <c r="N150" s="134"/>
      <c r="O150" s="83"/>
      <c r="P150" s="82"/>
      <c r="Q150" s="134"/>
      <c r="R150" s="83"/>
    </row>
    <row r="151" spans="1:18" x14ac:dyDescent="0.35">
      <c r="A151" s="79"/>
      <c r="B151" s="133"/>
      <c r="C151" s="81"/>
      <c r="D151" s="84"/>
      <c r="E151" s="82"/>
      <c r="F151" s="83"/>
      <c r="G151" s="82"/>
      <c r="H151" s="134"/>
      <c r="I151" s="83"/>
      <c r="J151" s="82"/>
      <c r="K151" s="134"/>
      <c r="L151" s="83"/>
      <c r="M151" s="82"/>
      <c r="N151" s="134"/>
      <c r="O151" s="83"/>
      <c r="P151" s="82"/>
      <c r="Q151" s="134"/>
      <c r="R151" s="83"/>
    </row>
    <row r="152" spans="1:18" x14ac:dyDescent="0.35">
      <c r="A152" s="79"/>
      <c r="B152" s="133"/>
      <c r="C152" s="81"/>
      <c r="D152" s="84"/>
      <c r="E152" s="82"/>
      <c r="F152" s="83"/>
      <c r="G152" s="82"/>
      <c r="H152" s="134"/>
      <c r="I152" s="83"/>
      <c r="J152" s="82"/>
      <c r="K152" s="134"/>
      <c r="L152" s="83"/>
      <c r="M152" s="82"/>
      <c r="N152" s="134"/>
      <c r="O152" s="83"/>
      <c r="P152" s="82"/>
      <c r="Q152" s="134"/>
      <c r="R152" s="83"/>
    </row>
    <row r="153" spans="1:18" x14ac:dyDescent="0.35">
      <c r="A153" s="79"/>
      <c r="B153" s="133"/>
      <c r="C153" s="81"/>
      <c r="D153" s="84"/>
      <c r="E153" s="82"/>
      <c r="F153" s="83"/>
      <c r="G153" s="82"/>
      <c r="H153" s="134"/>
      <c r="I153" s="83"/>
      <c r="J153" s="82"/>
      <c r="K153" s="134"/>
      <c r="L153" s="83"/>
      <c r="M153" s="82"/>
      <c r="N153" s="134"/>
      <c r="O153" s="83"/>
      <c r="P153" s="82"/>
      <c r="Q153" s="134"/>
      <c r="R153" s="83"/>
    </row>
    <row r="154" spans="1:18" x14ac:dyDescent="0.35">
      <c r="A154" s="79"/>
      <c r="B154" s="133"/>
      <c r="C154" s="81"/>
      <c r="D154" s="84"/>
      <c r="E154" s="82"/>
      <c r="F154" s="83"/>
      <c r="G154" s="82"/>
      <c r="H154" s="134"/>
      <c r="I154" s="83"/>
      <c r="J154" s="82"/>
      <c r="K154" s="134"/>
      <c r="L154" s="83"/>
      <c r="M154" s="82"/>
      <c r="N154" s="134"/>
      <c r="O154" s="83"/>
      <c r="P154" s="82"/>
      <c r="Q154" s="134"/>
      <c r="R154" s="83"/>
    </row>
    <row r="155" spans="1:18" x14ac:dyDescent="0.35">
      <c r="A155" s="79"/>
      <c r="B155" s="133"/>
      <c r="C155" s="81"/>
      <c r="D155" s="84"/>
      <c r="E155" s="82"/>
      <c r="F155" s="83"/>
      <c r="G155" s="82"/>
      <c r="H155" s="134"/>
      <c r="I155" s="83"/>
      <c r="J155" s="82"/>
      <c r="K155" s="134"/>
      <c r="L155" s="83"/>
      <c r="M155" s="82"/>
      <c r="N155" s="134"/>
      <c r="O155" s="83"/>
      <c r="P155" s="82"/>
      <c r="Q155" s="134"/>
      <c r="R155" s="83"/>
    </row>
    <row r="156" spans="1:18" x14ac:dyDescent="0.35">
      <c r="A156" s="79"/>
      <c r="B156" s="133"/>
      <c r="C156" s="81"/>
      <c r="D156" s="84"/>
      <c r="E156" s="82"/>
      <c r="F156" s="83"/>
      <c r="G156" s="82"/>
      <c r="H156" s="134"/>
      <c r="I156" s="83"/>
      <c r="J156" s="82"/>
      <c r="K156" s="134"/>
      <c r="L156" s="83"/>
      <c r="M156" s="82"/>
      <c r="N156" s="134"/>
      <c r="O156" s="83"/>
      <c r="P156" s="82"/>
      <c r="Q156" s="134"/>
      <c r="R156" s="83"/>
    </row>
    <row r="157" spans="1:18" x14ac:dyDescent="0.35">
      <c r="A157" s="79"/>
      <c r="B157" s="133"/>
      <c r="C157" s="81"/>
      <c r="D157" s="84"/>
      <c r="E157" s="82"/>
      <c r="F157" s="83"/>
      <c r="G157" s="82"/>
      <c r="H157" s="134"/>
      <c r="I157" s="83"/>
      <c r="J157" s="82"/>
      <c r="K157" s="134"/>
      <c r="L157" s="83"/>
      <c r="M157" s="82"/>
      <c r="N157" s="134"/>
      <c r="O157" s="83"/>
      <c r="P157" s="82"/>
      <c r="Q157" s="134"/>
      <c r="R157" s="83"/>
    </row>
    <row r="158" spans="1:18" x14ac:dyDescent="0.35">
      <c r="A158" s="79"/>
      <c r="B158" s="133"/>
      <c r="C158" s="81"/>
      <c r="D158" s="84"/>
      <c r="E158" s="82"/>
      <c r="F158" s="83"/>
      <c r="G158" s="82"/>
      <c r="H158" s="134"/>
      <c r="I158" s="83"/>
      <c r="J158" s="82"/>
      <c r="K158" s="134"/>
      <c r="L158" s="83"/>
      <c r="M158" s="82"/>
      <c r="N158" s="134"/>
      <c r="O158" s="83"/>
      <c r="P158" s="82"/>
      <c r="Q158" s="134"/>
      <c r="R158" s="83"/>
    </row>
    <row r="159" spans="1:18" x14ac:dyDescent="0.35">
      <c r="A159" s="79"/>
      <c r="B159" s="133"/>
      <c r="C159" s="81"/>
      <c r="D159" s="84"/>
      <c r="E159" s="82"/>
      <c r="F159" s="83"/>
      <c r="G159" s="82"/>
      <c r="H159" s="134"/>
      <c r="I159" s="83"/>
      <c r="J159" s="82"/>
      <c r="K159" s="134"/>
      <c r="L159" s="83"/>
      <c r="M159" s="82"/>
      <c r="N159" s="134"/>
      <c r="O159" s="83"/>
      <c r="P159" s="82"/>
      <c r="Q159" s="134"/>
      <c r="R159" s="83"/>
    </row>
    <row r="160" spans="1:18" x14ac:dyDescent="0.35">
      <c r="A160" s="79"/>
      <c r="B160" s="133"/>
      <c r="C160" s="81"/>
      <c r="D160" s="84"/>
      <c r="E160" s="82"/>
      <c r="F160" s="83"/>
      <c r="G160" s="82"/>
      <c r="H160" s="134"/>
      <c r="I160" s="83"/>
      <c r="J160" s="82"/>
      <c r="K160" s="134"/>
      <c r="L160" s="83"/>
      <c r="M160" s="82"/>
      <c r="N160" s="134"/>
      <c r="O160" s="83"/>
      <c r="P160" s="82"/>
      <c r="Q160" s="134"/>
      <c r="R160" s="83"/>
    </row>
    <row r="161" spans="1:18" x14ac:dyDescent="0.35">
      <c r="A161" s="79"/>
      <c r="B161" s="133"/>
      <c r="C161" s="81"/>
      <c r="D161" s="84"/>
      <c r="E161" s="82"/>
      <c r="F161" s="83"/>
      <c r="G161" s="82"/>
      <c r="H161" s="134"/>
      <c r="I161" s="83"/>
      <c r="J161" s="82"/>
      <c r="K161" s="134"/>
      <c r="L161" s="83"/>
      <c r="M161" s="82"/>
      <c r="N161" s="134"/>
      <c r="O161" s="83"/>
      <c r="P161" s="82"/>
      <c r="Q161" s="134"/>
      <c r="R161" s="83"/>
    </row>
    <row r="162" spans="1:18" x14ac:dyDescent="0.35">
      <c r="A162" s="79"/>
      <c r="B162" s="133"/>
      <c r="C162" s="81"/>
      <c r="D162" s="84"/>
      <c r="E162" s="82"/>
      <c r="F162" s="83"/>
      <c r="G162" s="82"/>
      <c r="H162" s="134"/>
      <c r="I162" s="83"/>
      <c r="J162" s="82"/>
      <c r="K162" s="134"/>
      <c r="L162" s="83"/>
      <c r="M162" s="82"/>
      <c r="N162" s="134"/>
      <c r="O162" s="83"/>
      <c r="P162" s="82"/>
      <c r="Q162" s="134"/>
      <c r="R162" s="83"/>
    </row>
    <row r="163" spans="1:18" x14ac:dyDescent="0.35">
      <c r="A163" s="79"/>
      <c r="B163" s="133"/>
      <c r="C163" s="81"/>
      <c r="D163" s="84"/>
      <c r="E163" s="82"/>
      <c r="F163" s="83"/>
      <c r="G163" s="82"/>
      <c r="H163" s="134"/>
      <c r="I163" s="83"/>
      <c r="J163" s="82"/>
      <c r="K163" s="134"/>
      <c r="L163" s="83"/>
      <c r="M163" s="82"/>
      <c r="N163" s="134"/>
      <c r="O163" s="83"/>
      <c r="P163" s="82"/>
      <c r="Q163" s="134"/>
      <c r="R163" s="83"/>
    </row>
    <row r="164" spans="1:18" x14ac:dyDescent="0.35">
      <c r="A164" s="79"/>
      <c r="B164" s="133"/>
      <c r="C164" s="81"/>
      <c r="D164" s="84"/>
      <c r="E164" s="82"/>
      <c r="F164" s="83"/>
      <c r="G164" s="82"/>
      <c r="H164" s="134"/>
      <c r="I164" s="83"/>
      <c r="J164" s="82"/>
      <c r="K164" s="134"/>
      <c r="L164" s="83"/>
      <c r="M164" s="82"/>
      <c r="N164" s="134"/>
      <c r="O164" s="83"/>
      <c r="P164" s="82"/>
      <c r="Q164" s="134"/>
      <c r="R164" s="83"/>
    </row>
    <row r="165" spans="1:18" x14ac:dyDescent="0.35">
      <c r="A165" s="79"/>
      <c r="B165" s="133"/>
      <c r="C165" s="81"/>
      <c r="D165" s="84"/>
      <c r="E165" s="82"/>
      <c r="F165" s="83"/>
      <c r="G165" s="82"/>
      <c r="H165" s="134"/>
      <c r="I165" s="83"/>
      <c r="J165" s="82"/>
      <c r="K165" s="134"/>
      <c r="L165" s="83"/>
      <c r="M165" s="82"/>
      <c r="N165" s="134"/>
      <c r="O165" s="83"/>
      <c r="P165" s="82"/>
      <c r="Q165" s="134"/>
      <c r="R165" s="83"/>
    </row>
    <row r="166" spans="1:18" x14ac:dyDescent="0.35">
      <c r="A166" s="79"/>
      <c r="B166" s="133"/>
      <c r="C166" s="81"/>
      <c r="D166" s="84"/>
      <c r="E166" s="82"/>
      <c r="F166" s="83"/>
      <c r="G166" s="82"/>
      <c r="H166" s="134"/>
      <c r="I166" s="83"/>
      <c r="J166" s="82"/>
      <c r="K166" s="134"/>
      <c r="L166" s="83"/>
      <c r="M166" s="82"/>
      <c r="N166" s="134"/>
      <c r="O166" s="83"/>
      <c r="P166" s="82"/>
      <c r="Q166" s="134"/>
      <c r="R166" s="83"/>
    </row>
    <row r="167" spans="1:18" x14ac:dyDescent="0.35">
      <c r="A167" s="79"/>
      <c r="B167" s="133"/>
      <c r="C167" s="81"/>
      <c r="D167" s="84"/>
      <c r="E167" s="82"/>
      <c r="F167" s="83"/>
      <c r="G167" s="82"/>
      <c r="H167" s="134"/>
      <c r="I167" s="83"/>
      <c r="J167" s="82"/>
      <c r="K167" s="134"/>
      <c r="L167" s="83"/>
      <c r="M167" s="82"/>
      <c r="N167" s="134"/>
      <c r="O167" s="83"/>
      <c r="P167" s="82"/>
      <c r="Q167" s="134"/>
      <c r="R167" s="83"/>
    </row>
    <row r="168" spans="1:18" x14ac:dyDescent="0.35">
      <c r="A168" s="79"/>
      <c r="B168" s="133"/>
      <c r="C168" s="81"/>
      <c r="D168" s="84"/>
      <c r="E168" s="82"/>
      <c r="F168" s="83"/>
      <c r="G168" s="82"/>
      <c r="H168" s="134"/>
      <c r="I168" s="83"/>
      <c r="J168" s="82"/>
      <c r="K168" s="134"/>
      <c r="L168" s="83"/>
      <c r="M168" s="82"/>
      <c r="N168" s="134"/>
      <c r="O168" s="83"/>
      <c r="P168" s="82"/>
      <c r="Q168" s="134"/>
      <c r="R168" s="83"/>
    </row>
    <row r="169" spans="1:18" x14ac:dyDescent="0.35">
      <c r="A169" s="79"/>
      <c r="B169" s="133"/>
      <c r="C169" s="81"/>
      <c r="D169" s="84"/>
      <c r="E169" s="82"/>
      <c r="F169" s="83"/>
      <c r="G169" s="82"/>
      <c r="H169" s="134"/>
      <c r="I169" s="83"/>
      <c r="J169" s="82"/>
      <c r="K169" s="134"/>
      <c r="L169" s="83"/>
      <c r="M169" s="82"/>
      <c r="N169" s="134"/>
      <c r="O169" s="83"/>
      <c r="P169" s="82"/>
      <c r="Q169" s="134"/>
      <c r="R169" s="83"/>
    </row>
    <row r="170" spans="1:18" x14ac:dyDescent="0.35">
      <c r="A170" s="79"/>
      <c r="B170" s="133"/>
      <c r="C170" s="81"/>
      <c r="D170" s="84"/>
      <c r="E170" s="82"/>
      <c r="F170" s="83"/>
      <c r="G170" s="82"/>
      <c r="H170" s="134"/>
      <c r="I170" s="83"/>
      <c r="J170" s="82"/>
      <c r="K170" s="134"/>
      <c r="L170" s="83"/>
      <c r="M170" s="82"/>
      <c r="N170" s="134"/>
      <c r="O170" s="83"/>
      <c r="P170" s="82"/>
      <c r="Q170" s="134"/>
      <c r="R170" s="83"/>
    </row>
    <row r="171" spans="1:18" x14ac:dyDescent="0.35">
      <c r="A171" s="79"/>
      <c r="B171" s="133"/>
      <c r="C171" s="81"/>
      <c r="D171" s="84"/>
      <c r="E171" s="82"/>
      <c r="F171" s="83"/>
      <c r="G171" s="82"/>
      <c r="H171" s="134"/>
      <c r="I171" s="83"/>
      <c r="J171" s="82"/>
      <c r="K171" s="134"/>
      <c r="L171" s="83"/>
      <c r="M171" s="82"/>
      <c r="N171" s="134"/>
      <c r="O171" s="83"/>
      <c r="P171" s="82"/>
      <c r="Q171" s="134"/>
      <c r="R171" s="83"/>
    </row>
    <row r="172" spans="1:18" x14ac:dyDescent="0.35">
      <c r="A172" s="79"/>
      <c r="B172" s="133"/>
      <c r="C172" s="81"/>
      <c r="D172" s="84"/>
      <c r="E172" s="82"/>
      <c r="F172" s="83"/>
      <c r="G172" s="82"/>
      <c r="H172" s="134"/>
      <c r="I172" s="83"/>
      <c r="J172" s="82"/>
      <c r="K172" s="134"/>
      <c r="L172" s="83"/>
      <c r="M172" s="82"/>
      <c r="N172" s="134"/>
      <c r="O172" s="83"/>
      <c r="P172" s="82"/>
      <c r="Q172" s="134"/>
      <c r="R172" s="83"/>
    </row>
    <row r="173" spans="1:18" x14ac:dyDescent="0.35">
      <c r="A173" s="79"/>
      <c r="B173" s="133"/>
      <c r="C173" s="81"/>
      <c r="D173" s="84"/>
      <c r="E173" s="82"/>
      <c r="F173" s="83"/>
      <c r="G173" s="82"/>
      <c r="H173" s="134"/>
      <c r="I173" s="83"/>
      <c r="J173" s="82"/>
      <c r="K173" s="134"/>
      <c r="L173" s="83"/>
      <c r="M173" s="82"/>
      <c r="N173" s="134"/>
      <c r="O173" s="83"/>
      <c r="P173" s="82"/>
      <c r="Q173" s="134"/>
      <c r="R173" s="83"/>
    </row>
    <row r="174" spans="1:18" x14ac:dyDescent="0.35">
      <c r="A174" s="79"/>
      <c r="B174" s="133"/>
      <c r="C174" s="81"/>
      <c r="D174" s="84"/>
      <c r="E174" s="82"/>
      <c r="F174" s="83"/>
      <c r="G174" s="82"/>
      <c r="H174" s="134"/>
      <c r="I174" s="83"/>
      <c r="J174" s="82"/>
      <c r="K174" s="134"/>
      <c r="L174" s="83"/>
      <c r="M174" s="82"/>
      <c r="N174" s="134"/>
      <c r="O174" s="83"/>
      <c r="P174" s="82"/>
      <c r="Q174" s="134"/>
      <c r="R174" s="83"/>
    </row>
    <row r="175" spans="1:18" x14ac:dyDescent="0.35">
      <c r="A175" s="79"/>
      <c r="B175" s="133"/>
      <c r="C175" s="81"/>
      <c r="D175" s="84"/>
      <c r="E175" s="82"/>
      <c r="F175" s="83"/>
      <c r="G175" s="82"/>
      <c r="H175" s="134"/>
      <c r="I175" s="83"/>
      <c r="J175" s="82"/>
      <c r="K175" s="134"/>
      <c r="L175" s="83"/>
      <c r="M175" s="82"/>
      <c r="N175" s="134"/>
      <c r="O175" s="83"/>
      <c r="P175" s="82"/>
      <c r="Q175" s="134"/>
      <c r="R175" s="83"/>
    </row>
    <row r="176" spans="1:18" x14ac:dyDescent="0.35">
      <c r="A176" s="79"/>
      <c r="B176" s="133"/>
      <c r="C176" s="81"/>
      <c r="D176" s="84"/>
      <c r="E176" s="82"/>
      <c r="F176" s="83"/>
      <c r="G176" s="82"/>
      <c r="H176" s="134"/>
      <c r="I176" s="83"/>
      <c r="J176" s="82"/>
      <c r="K176" s="134"/>
      <c r="L176" s="83"/>
      <c r="M176" s="82"/>
      <c r="N176" s="134"/>
      <c r="O176" s="83"/>
      <c r="P176" s="82"/>
      <c r="Q176" s="134"/>
      <c r="R176" s="83"/>
    </row>
    <row r="177" spans="1:18" x14ac:dyDescent="0.35">
      <c r="A177" s="79"/>
      <c r="B177" s="133"/>
      <c r="C177" s="81"/>
      <c r="D177" s="84"/>
      <c r="E177" s="82"/>
      <c r="F177" s="83"/>
      <c r="G177" s="82"/>
      <c r="H177" s="134"/>
      <c r="I177" s="83"/>
      <c r="J177" s="82"/>
      <c r="K177" s="134"/>
      <c r="L177" s="83"/>
      <c r="M177" s="82"/>
      <c r="N177" s="134"/>
      <c r="O177" s="83"/>
      <c r="P177" s="82"/>
      <c r="Q177" s="134"/>
      <c r="R177" s="83"/>
    </row>
    <row r="178" spans="1:18" x14ac:dyDescent="0.35">
      <c r="A178" s="79"/>
      <c r="B178" s="133"/>
      <c r="C178" s="81"/>
      <c r="D178" s="84"/>
      <c r="E178" s="82"/>
      <c r="F178" s="83"/>
      <c r="G178" s="82"/>
      <c r="H178" s="134"/>
      <c r="I178" s="83"/>
      <c r="J178" s="82"/>
      <c r="K178" s="134"/>
      <c r="L178" s="83"/>
      <c r="M178" s="82"/>
      <c r="N178" s="134"/>
      <c r="O178" s="83"/>
      <c r="P178" s="82"/>
      <c r="Q178" s="134"/>
      <c r="R178" s="83"/>
    </row>
    <row r="179" spans="1:18" x14ac:dyDescent="0.35">
      <c r="A179" s="79"/>
      <c r="B179" s="133"/>
      <c r="C179" s="81"/>
      <c r="D179" s="84"/>
      <c r="E179" s="82"/>
      <c r="F179" s="83"/>
      <c r="G179" s="82"/>
      <c r="H179" s="134"/>
      <c r="I179" s="83"/>
      <c r="J179" s="82"/>
      <c r="K179" s="134"/>
      <c r="L179" s="83"/>
      <c r="M179" s="82"/>
      <c r="N179" s="134"/>
      <c r="O179" s="83"/>
      <c r="P179" s="82"/>
      <c r="Q179" s="134"/>
      <c r="R179" s="83"/>
    </row>
    <row r="180" spans="1:18" x14ac:dyDescent="0.35">
      <c r="A180" s="79"/>
      <c r="B180" s="133"/>
      <c r="C180" s="81"/>
      <c r="D180" s="84"/>
      <c r="E180" s="82"/>
      <c r="F180" s="83"/>
      <c r="G180" s="82"/>
      <c r="H180" s="134"/>
      <c r="I180" s="83"/>
      <c r="J180" s="82"/>
      <c r="K180" s="134"/>
      <c r="L180" s="83"/>
      <c r="M180" s="82"/>
      <c r="N180" s="134"/>
      <c r="O180" s="83"/>
      <c r="P180" s="82"/>
      <c r="Q180" s="134"/>
      <c r="R180" s="83"/>
    </row>
    <row r="181" spans="1:18" x14ac:dyDescent="0.35">
      <c r="A181" s="79"/>
      <c r="B181" s="133"/>
      <c r="C181" s="81"/>
      <c r="D181" s="84"/>
      <c r="E181" s="82"/>
      <c r="F181" s="83"/>
      <c r="G181" s="82"/>
      <c r="H181" s="134"/>
      <c r="I181" s="83"/>
      <c r="J181" s="82"/>
      <c r="K181" s="134"/>
      <c r="L181" s="83"/>
      <c r="M181" s="82"/>
      <c r="N181" s="134"/>
      <c r="O181" s="83"/>
      <c r="P181" s="82"/>
      <c r="Q181" s="134"/>
      <c r="R181" s="83"/>
    </row>
    <row r="182" spans="1:18" x14ac:dyDescent="0.35">
      <c r="A182" s="79"/>
      <c r="B182" s="133"/>
      <c r="C182" s="81"/>
      <c r="D182" s="84"/>
      <c r="E182" s="82"/>
      <c r="F182" s="83"/>
      <c r="G182" s="82"/>
      <c r="H182" s="134"/>
      <c r="I182" s="83"/>
      <c r="J182" s="82"/>
      <c r="K182" s="134"/>
      <c r="L182" s="83"/>
      <c r="M182" s="82"/>
      <c r="N182" s="134"/>
      <c r="O182" s="83"/>
      <c r="P182" s="82"/>
      <c r="Q182" s="134"/>
      <c r="R182" s="83"/>
    </row>
    <row r="183" spans="1:18" x14ac:dyDescent="0.35">
      <c r="A183" s="79"/>
      <c r="B183" s="133"/>
      <c r="C183" s="81"/>
      <c r="D183" s="84"/>
      <c r="E183" s="82"/>
      <c r="F183" s="83"/>
      <c r="G183" s="82"/>
      <c r="H183" s="134"/>
      <c r="I183" s="83"/>
      <c r="J183" s="82"/>
      <c r="K183" s="134"/>
      <c r="L183" s="83"/>
      <c r="M183" s="82"/>
      <c r="N183" s="134"/>
      <c r="O183" s="83"/>
      <c r="P183" s="82"/>
      <c r="Q183" s="134"/>
      <c r="R183" s="83"/>
    </row>
    <row r="184" spans="1:18" x14ac:dyDescent="0.35">
      <c r="A184" s="79"/>
      <c r="B184" s="133"/>
      <c r="C184" s="81"/>
      <c r="D184" s="84"/>
      <c r="E184" s="82"/>
      <c r="F184" s="83"/>
      <c r="G184" s="82"/>
      <c r="H184" s="134"/>
      <c r="I184" s="83"/>
      <c r="J184" s="82"/>
      <c r="K184" s="134"/>
      <c r="L184" s="83"/>
      <c r="M184" s="82"/>
      <c r="N184" s="134"/>
      <c r="O184" s="83"/>
      <c r="P184" s="82"/>
      <c r="Q184" s="134"/>
      <c r="R184" s="83"/>
    </row>
    <row r="185" spans="1:18" x14ac:dyDescent="0.35">
      <c r="A185" s="79"/>
      <c r="B185" s="133"/>
      <c r="C185" s="81"/>
      <c r="D185" s="84"/>
      <c r="E185" s="82"/>
      <c r="F185" s="83"/>
      <c r="G185" s="82"/>
      <c r="H185" s="134"/>
      <c r="I185" s="83"/>
      <c r="J185" s="82"/>
      <c r="K185" s="134"/>
      <c r="L185" s="83"/>
      <c r="M185" s="82"/>
      <c r="N185" s="134"/>
      <c r="O185" s="83"/>
      <c r="P185" s="82"/>
      <c r="Q185" s="134"/>
      <c r="R185" s="83"/>
    </row>
    <row r="186" spans="1:18" x14ac:dyDescent="0.35">
      <c r="A186" s="79"/>
      <c r="B186" s="133"/>
      <c r="C186" s="81"/>
      <c r="D186" s="84"/>
      <c r="E186" s="82"/>
      <c r="F186" s="83"/>
      <c r="G186" s="82"/>
      <c r="H186" s="134"/>
      <c r="I186" s="83"/>
      <c r="J186" s="82"/>
      <c r="K186" s="134"/>
      <c r="L186" s="83"/>
      <c r="M186" s="82"/>
      <c r="N186" s="134"/>
      <c r="O186" s="83"/>
      <c r="P186" s="82"/>
      <c r="Q186" s="134"/>
      <c r="R186" s="83"/>
    </row>
    <row r="187" spans="1:18" x14ac:dyDescent="0.35">
      <c r="A187" s="79"/>
      <c r="B187" s="133"/>
      <c r="C187" s="81"/>
      <c r="D187" s="84"/>
      <c r="E187" s="82"/>
      <c r="F187" s="83"/>
      <c r="G187" s="82"/>
      <c r="H187" s="134"/>
      <c r="I187" s="83"/>
      <c r="J187" s="82"/>
      <c r="K187" s="134"/>
      <c r="L187" s="83"/>
      <c r="M187" s="82"/>
      <c r="N187" s="134"/>
      <c r="O187" s="83"/>
      <c r="P187" s="82"/>
      <c r="Q187" s="134"/>
      <c r="R187" s="83"/>
    </row>
    <row r="188" spans="1:18" x14ac:dyDescent="0.35">
      <c r="A188" s="79"/>
      <c r="B188" s="133"/>
      <c r="C188" s="81"/>
      <c r="D188" s="84"/>
      <c r="E188" s="82"/>
      <c r="F188" s="83"/>
      <c r="G188" s="82"/>
      <c r="H188" s="134"/>
      <c r="I188" s="83"/>
      <c r="J188" s="82"/>
      <c r="K188" s="134"/>
      <c r="L188" s="83"/>
      <c r="M188" s="82"/>
      <c r="N188" s="134"/>
      <c r="O188" s="83"/>
      <c r="P188" s="82"/>
      <c r="Q188" s="134"/>
      <c r="R188" s="83"/>
    </row>
    <row r="189" spans="1:18" x14ac:dyDescent="0.35">
      <c r="A189" s="79"/>
      <c r="B189" s="133"/>
      <c r="C189" s="81"/>
      <c r="D189" s="84"/>
      <c r="E189" s="82"/>
      <c r="F189" s="83"/>
      <c r="G189" s="82"/>
      <c r="H189" s="134"/>
      <c r="I189" s="83"/>
      <c r="J189" s="82"/>
      <c r="K189" s="134"/>
      <c r="L189" s="83"/>
      <c r="M189" s="82"/>
      <c r="N189" s="134"/>
      <c r="O189" s="83"/>
      <c r="P189" s="82"/>
      <c r="Q189" s="134"/>
      <c r="R189" s="83"/>
    </row>
    <row r="190" spans="1:18" x14ac:dyDescent="0.35">
      <c r="A190" s="79"/>
      <c r="B190" s="133"/>
      <c r="C190" s="81"/>
      <c r="D190" s="84"/>
      <c r="E190" s="82"/>
      <c r="F190" s="83"/>
      <c r="G190" s="82"/>
      <c r="H190" s="134"/>
      <c r="I190" s="83"/>
      <c r="J190" s="82"/>
      <c r="K190" s="134"/>
      <c r="L190" s="83"/>
      <c r="M190" s="82"/>
      <c r="N190" s="134"/>
      <c r="O190" s="83"/>
      <c r="P190" s="82"/>
      <c r="Q190" s="134"/>
      <c r="R190" s="83"/>
    </row>
    <row r="191" spans="1:18" x14ac:dyDescent="0.35">
      <c r="A191" s="79"/>
      <c r="B191" s="133"/>
      <c r="C191" s="81"/>
      <c r="D191" s="84"/>
      <c r="E191" s="82"/>
      <c r="F191" s="83"/>
      <c r="G191" s="82"/>
      <c r="H191" s="134"/>
      <c r="I191" s="83"/>
      <c r="J191" s="82"/>
      <c r="K191" s="134"/>
      <c r="L191" s="83"/>
      <c r="M191" s="82"/>
      <c r="N191" s="134"/>
      <c r="O191" s="83"/>
      <c r="P191" s="82"/>
      <c r="Q191" s="134"/>
      <c r="R191" s="83"/>
    </row>
    <row r="192" spans="1:18" x14ac:dyDescent="0.35">
      <c r="A192" s="79"/>
      <c r="B192" s="133"/>
      <c r="C192" s="81"/>
      <c r="D192" s="84"/>
      <c r="E192" s="82"/>
      <c r="F192" s="83"/>
      <c r="G192" s="82"/>
      <c r="H192" s="134"/>
      <c r="I192" s="83"/>
      <c r="J192" s="82"/>
      <c r="K192" s="134"/>
      <c r="L192" s="83"/>
      <c r="M192" s="82"/>
      <c r="N192" s="134"/>
      <c r="O192" s="83"/>
      <c r="P192" s="82"/>
      <c r="Q192" s="134"/>
      <c r="R192" s="83"/>
    </row>
    <row r="193" spans="1:18" x14ac:dyDescent="0.35">
      <c r="A193" s="79"/>
      <c r="B193" s="133"/>
      <c r="C193" s="81"/>
      <c r="D193" s="84"/>
      <c r="E193" s="82"/>
      <c r="F193" s="83"/>
      <c r="G193" s="82"/>
      <c r="H193" s="134"/>
      <c r="I193" s="83"/>
      <c r="J193" s="82"/>
      <c r="K193" s="134"/>
      <c r="L193" s="83"/>
      <c r="M193" s="82"/>
      <c r="N193" s="134"/>
      <c r="O193" s="83"/>
      <c r="P193" s="82"/>
      <c r="Q193" s="134"/>
      <c r="R193" s="83"/>
    </row>
    <row r="194" spans="1:18" x14ac:dyDescent="0.35">
      <c r="A194" s="79"/>
      <c r="B194" s="133"/>
      <c r="C194" s="81"/>
      <c r="D194" s="84"/>
      <c r="E194" s="82"/>
      <c r="F194" s="83"/>
      <c r="G194" s="82"/>
      <c r="H194" s="134"/>
      <c r="I194" s="83"/>
      <c r="J194" s="82"/>
      <c r="K194" s="134"/>
      <c r="L194" s="83"/>
      <c r="M194" s="82"/>
      <c r="N194" s="134"/>
      <c r="O194" s="83"/>
      <c r="P194" s="82"/>
      <c r="Q194" s="134"/>
      <c r="R194" s="83"/>
    </row>
    <row r="195" spans="1:18" x14ac:dyDescent="0.35">
      <c r="A195" s="79"/>
      <c r="B195" s="133"/>
      <c r="C195" s="81"/>
      <c r="D195" s="84"/>
      <c r="E195" s="82"/>
      <c r="F195" s="83"/>
      <c r="G195" s="82"/>
      <c r="H195" s="134"/>
      <c r="I195" s="83"/>
      <c r="J195" s="82"/>
      <c r="K195" s="134"/>
      <c r="L195" s="83"/>
      <c r="M195" s="82"/>
      <c r="N195" s="134"/>
      <c r="O195" s="83"/>
      <c r="P195" s="82"/>
      <c r="Q195" s="134"/>
      <c r="R195" s="83"/>
    </row>
    <row r="196" spans="1:18" x14ac:dyDescent="0.35">
      <c r="A196" s="79"/>
      <c r="B196" s="133"/>
      <c r="C196" s="81"/>
      <c r="D196" s="84"/>
      <c r="E196" s="82"/>
      <c r="F196" s="83"/>
      <c r="G196" s="82"/>
      <c r="H196" s="134"/>
      <c r="I196" s="83"/>
      <c r="J196" s="82"/>
      <c r="K196" s="134"/>
      <c r="L196" s="83"/>
      <c r="M196" s="82"/>
      <c r="N196" s="134"/>
      <c r="O196" s="83"/>
      <c r="P196" s="82"/>
      <c r="Q196" s="134"/>
      <c r="R196" s="83"/>
    </row>
    <row r="197" spans="1:18" x14ac:dyDescent="0.35">
      <c r="A197" s="79"/>
      <c r="B197" s="133"/>
      <c r="C197" s="81"/>
      <c r="D197" s="84"/>
      <c r="E197" s="82"/>
      <c r="F197" s="83"/>
      <c r="G197" s="82"/>
      <c r="H197" s="134"/>
      <c r="I197" s="83"/>
      <c r="J197" s="82"/>
      <c r="K197" s="134"/>
      <c r="L197" s="83"/>
      <c r="M197" s="82"/>
      <c r="N197" s="134"/>
      <c r="O197" s="83"/>
      <c r="P197" s="82"/>
      <c r="Q197" s="134"/>
      <c r="R197" s="83"/>
    </row>
    <row r="198" spans="1:18" x14ac:dyDescent="0.35">
      <c r="A198" s="79"/>
      <c r="B198" s="133"/>
      <c r="C198" s="81"/>
      <c r="D198" s="84"/>
      <c r="E198" s="82"/>
      <c r="F198" s="83"/>
      <c r="G198" s="82"/>
      <c r="H198" s="134"/>
      <c r="I198" s="83"/>
      <c r="J198" s="82"/>
      <c r="K198" s="134"/>
      <c r="L198" s="83"/>
      <c r="M198" s="82"/>
      <c r="N198" s="134"/>
      <c r="O198" s="83"/>
      <c r="P198" s="82"/>
      <c r="Q198" s="134"/>
      <c r="R198" s="83"/>
    </row>
    <row r="199" spans="1:18" x14ac:dyDescent="0.35">
      <c r="A199" s="79"/>
      <c r="B199" s="133"/>
      <c r="C199" s="81"/>
      <c r="D199" s="84"/>
      <c r="E199" s="82"/>
      <c r="F199" s="83"/>
      <c r="G199" s="82"/>
      <c r="H199" s="134"/>
      <c r="I199" s="83"/>
      <c r="J199" s="82"/>
      <c r="K199" s="134"/>
      <c r="L199" s="83"/>
      <c r="M199" s="82"/>
      <c r="N199" s="134"/>
      <c r="O199" s="83"/>
      <c r="P199" s="82"/>
      <c r="Q199" s="134"/>
      <c r="R199" s="83"/>
    </row>
    <row r="200" spans="1:18" ht="15" thickBot="1" x14ac:dyDescent="0.4">
      <c r="A200" s="87"/>
      <c r="B200" s="135"/>
      <c r="C200" s="89"/>
      <c r="D200" s="92"/>
      <c r="E200" s="90"/>
      <c r="F200" s="91"/>
      <c r="G200" s="90"/>
      <c r="H200" s="136"/>
      <c r="I200" s="91"/>
      <c r="J200" s="90"/>
      <c r="K200" s="136"/>
      <c r="L200" s="91"/>
      <c r="M200" s="90"/>
      <c r="N200" s="136"/>
      <c r="O200" s="91"/>
      <c r="P200" s="90"/>
      <c r="Q200" s="136"/>
      <c r="R200" s="91"/>
    </row>
    <row r="201" spans="1:18" ht="40" customHeight="1" thickBot="1" x14ac:dyDescent="0.4">
      <c r="A201" s="95"/>
      <c r="B201" s="96"/>
      <c r="C201" s="96"/>
      <c r="D201" s="96"/>
      <c r="E201" s="97"/>
      <c r="F201" s="97"/>
      <c r="G201" s="97"/>
      <c r="H201" s="97"/>
      <c r="I201" s="97"/>
      <c r="J201" s="97"/>
      <c r="K201" s="97"/>
      <c r="L201" s="97"/>
      <c r="M201" s="97"/>
      <c r="N201" s="97"/>
      <c r="O201" s="97"/>
      <c r="P201" s="97"/>
      <c r="Q201" s="97"/>
      <c r="R201" s="98"/>
    </row>
    <row r="202" spans="1:18" x14ac:dyDescent="0.35">
      <c r="A202" s="22"/>
      <c r="B202" s="113"/>
      <c r="C202" s="113"/>
      <c r="D202" s="113"/>
      <c r="E202" s="22"/>
      <c r="F202" s="22"/>
      <c r="G202" s="22"/>
      <c r="H202" s="22"/>
      <c r="I202" s="22"/>
      <c r="J202" s="22"/>
      <c r="K202" s="22"/>
      <c r="L202" s="22"/>
      <c r="M202" s="22"/>
      <c r="N202" s="22"/>
      <c r="O202" s="22"/>
      <c r="P202" s="22"/>
      <c r="Q202" s="22"/>
      <c r="R202" s="22"/>
    </row>
    <row r="203" spans="1:18" x14ac:dyDescent="0.35">
      <c r="A203" s="22"/>
      <c r="B203" s="113"/>
      <c r="C203" s="113"/>
      <c r="D203" s="113"/>
      <c r="E203" s="22"/>
      <c r="F203" s="22"/>
      <c r="G203" s="22"/>
      <c r="H203" s="22"/>
      <c r="I203" s="22"/>
      <c r="J203" s="22"/>
      <c r="K203" s="22"/>
      <c r="L203" s="22"/>
      <c r="M203" s="22"/>
      <c r="N203" s="22"/>
      <c r="O203" s="22"/>
      <c r="P203" s="22"/>
      <c r="Q203" s="22"/>
      <c r="R203" s="22"/>
    </row>
    <row r="204" spans="1:18" x14ac:dyDescent="0.35">
      <c r="A204" s="22"/>
      <c r="B204" s="113"/>
      <c r="C204" s="113"/>
      <c r="D204" s="113"/>
      <c r="E204" s="22"/>
      <c r="F204" s="22"/>
      <c r="G204" s="22"/>
      <c r="H204" s="22"/>
      <c r="I204" s="22"/>
      <c r="J204" s="22"/>
      <c r="K204" s="22"/>
      <c r="L204" s="22"/>
      <c r="M204" s="22"/>
      <c r="N204" s="22"/>
      <c r="O204" s="22"/>
      <c r="P204" s="22"/>
      <c r="Q204" s="22"/>
      <c r="R204" s="22"/>
    </row>
    <row r="205" spans="1:18" x14ac:dyDescent="0.35">
      <c r="A205" s="22"/>
      <c r="B205" s="113"/>
      <c r="C205" s="113"/>
      <c r="D205" s="113"/>
      <c r="E205" s="22"/>
      <c r="F205" s="22"/>
      <c r="G205" s="22"/>
      <c r="H205" s="22"/>
      <c r="I205" s="22"/>
      <c r="J205" s="22"/>
      <c r="K205" s="22"/>
      <c r="L205" s="22"/>
      <c r="M205" s="22"/>
      <c r="N205" s="22"/>
      <c r="O205" s="22"/>
      <c r="P205" s="22"/>
      <c r="Q205" s="22"/>
      <c r="R205" s="22"/>
    </row>
    <row r="206" spans="1:18" x14ac:dyDescent="0.35">
      <c r="A206" s="22"/>
      <c r="B206" s="113"/>
      <c r="C206" s="113"/>
      <c r="D206" s="113"/>
      <c r="E206" s="22"/>
      <c r="F206" s="22"/>
      <c r="G206" s="22"/>
      <c r="H206" s="22"/>
      <c r="I206" s="22"/>
      <c r="J206" s="22"/>
      <c r="K206" s="22"/>
      <c r="L206" s="22"/>
      <c r="M206" s="22"/>
      <c r="N206" s="22"/>
      <c r="O206" s="22"/>
      <c r="P206" s="22"/>
      <c r="Q206" s="22"/>
      <c r="R206" s="22"/>
    </row>
    <row r="207" spans="1:18" x14ac:dyDescent="0.35">
      <c r="A207" s="22"/>
      <c r="B207" s="113"/>
      <c r="C207" s="113"/>
      <c r="D207" s="113"/>
      <c r="E207" s="22"/>
      <c r="F207" s="22"/>
      <c r="G207" s="22"/>
      <c r="H207" s="22"/>
      <c r="I207" s="22"/>
      <c r="J207" s="22"/>
      <c r="K207" s="22"/>
      <c r="L207" s="22"/>
      <c r="M207" s="22"/>
      <c r="N207" s="22"/>
      <c r="O207" s="22"/>
      <c r="P207" s="22"/>
      <c r="Q207" s="22"/>
      <c r="R207" s="22"/>
    </row>
    <row r="208" spans="1:18" x14ac:dyDescent="0.35">
      <c r="A208" s="22"/>
      <c r="B208" s="113"/>
      <c r="C208" s="113"/>
      <c r="D208" s="113"/>
      <c r="E208" s="22"/>
      <c r="F208" s="22"/>
      <c r="G208" s="22"/>
      <c r="H208" s="22"/>
      <c r="I208" s="22"/>
      <c r="J208" s="22"/>
      <c r="K208" s="22"/>
      <c r="L208" s="22"/>
      <c r="M208" s="22"/>
      <c r="N208" s="22"/>
      <c r="O208" s="22"/>
      <c r="P208" s="22"/>
      <c r="Q208" s="22"/>
      <c r="R208" s="22"/>
    </row>
    <row r="209" spans="1:18" x14ac:dyDescent="0.35">
      <c r="A209" s="22"/>
      <c r="B209" s="113"/>
      <c r="C209" s="113"/>
      <c r="D209" s="113"/>
      <c r="E209" s="22"/>
      <c r="F209" s="22"/>
      <c r="G209" s="22"/>
      <c r="H209" s="22"/>
      <c r="I209" s="22"/>
      <c r="J209" s="22"/>
      <c r="K209" s="22"/>
      <c r="L209" s="22"/>
      <c r="M209" s="22"/>
      <c r="N209" s="22"/>
      <c r="O209" s="22"/>
      <c r="P209" s="22"/>
      <c r="Q209" s="22"/>
      <c r="R209" s="22"/>
    </row>
    <row r="210" spans="1:18" x14ac:dyDescent="0.35">
      <c r="A210" s="22"/>
      <c r="B210" s="113"/>
      <c r="C210" s="113"/>
      <c r="D210" s="113"/>
      <c r="E210" s="22"/>
      <c r="F210" s="22"/>
      <c r="G210" s="22"/>
      <c r="H210" s="22"/>
      <c r="I210" s="22"/>
      <c r="J210" s="22"/>
      <c r="K210" s="22"/>
      <c r="L210" s="22"/>
      <c r="M210" s="22"/>
      <c r="N210" s="22"/>
      <c r="O210" s="22"/>
      <c r="P210" s="22"/>
      <c r="Q210" s="22"/>
      <c r="R210" s="22"/>
    </row>
    <row r="211" spans="1:18" x14ac:dyDescent="0.35">
      <c r="A211" s="22"/>
      <c r="B211" s="113"/>
      <c r="C211" s="113"/>
      <c r="D211" s="113"/>
      <c r="E211" s="22"/>
      <c r="F211" s="22"/>
      <c r="G211" s="22"/>
      <c r="H211" s="22"/>
      <c r="I211" s="22"/>
      <c r="J211" s="22"/>
      <c r="K211" s="22"/>
      <c r="L211" s="22"/>
      <c r="M211" s="22"/>
      <c r="N211" s="22"/>
      <c r="O211" s="22"/>
      <c r="P211" s="22"/>
      <c r="Q211" s="22"/>
      <c r="R211" s="22"/>
    </row>
    <row r="212" spans="1:18" x14ac:dyDescent="0.35">
      <c r="A212" s="22"/>
      <c r="B212" s="113"/>
      <c r="C212" s="113"/>
      <c r="D212" s="113"/>
      <c r="E212" s="22"/>
      <c r="F212" s="22"/>
      <c r="G212" s="22"/>
      <c r="H212" s="22"/>
      <c r="I212" s="22"/>
      <c r="J212" s="22"/>
      <c r="K212" s="22"/>
      <c r="L212" s="22"/>
      <c r="M212" s="22"/>
      <c r="N212" s="22"/>
      <c r="O212" s="22"/>
      <c r="P212" s="22"/>
      <c r="Q212" s="22"/>
      <c r="R212" s="22"/>
    </row>
    <row r="213" spans="1:18" x14ac:dyDescent="0.35">
      <c r="A213" s="22"/>
      <c r="B213" s="113"/>
      <c r="C213" s="113"/>
      <c r="D213" s="113"/>
      <c r="E213" s="22"/>
      <c r="F213" s="22"/>
      <c r="G213" s="22"/>
      <c r="H213" s="22"/>
      <c r="I213" s="22"/>
      <c r="J213" s="22"/>
      <c r="K213" s="22"/>
      <c r="L213" s="22"/>
      <c r="M213" s="22"/>
      <c r="N213" s="22"/>
      <c r="O213" s="22"/>
      <c r="P213" s="22"/>
      <c r="Q213" s="22"/>
      <c r="R213" s="22"/>
    </row>
    <row r="214" spans="1:18" x14ac:dyDescent="0.35">
      <c r="A214" s="22"/>
      <c r="B214" s="113"/>
      <c r="C214" s="113"/>
      <c r="D214" s="113"/>
      <c r="E214" s="22"/>
      <c r="F214" s="22"/>
      <c r="G214" s="22"/>
      <c r="H214" s="22"/>
      <c r="I214" s="22"/>
      <c r="J214" s="22"/>
      <c r="K214" s="22"/>
      <c r="L214" s="22"/>
      <c r="M214" s="22"/>
      <c r="N214" s="22"/>
      <c r="O214" s="22"/>
      <c r="P214" s="22"/>
      <c r="Q214" s="22"/>
      <c r="R214" s="22"/>
    </row>
    <row r="215" spans="1:18" x14ac:dyDescent="0.35">
      <c r="A215" s="22"/>
      <c r="B215" s="113"/>
      <c r="C215" s="113"/>
      <c r="D215" s="113"/>
      <c r="E215" s="22"/>
      <c r="F215" s="22"/>
      <c r="G215" s="22"/>
      <c r="H215" s="22"/>
      <c r="I215" s="22"/>
      <c r="J215" s="22"/>
      <c r="K215" s="22"/>
      <c r="L215" s="22"/>
      <c r="M215" s="22"/>
      <c r="N215" s="22"/>
      <c r="O215" s="22"/>
      <c r="P215" s="22"/>
      <c r="Q215" s="22"/>
      <c r="R215" s="22"/>
    </row>
    <row r="216" spans="1:18" x14ac:dyDescent="0.35">
      <c r="A216" s="22"/>
      <c r="B216" s="113"/>
      <c r="C216" s="113"/>
      <c r="D216" s="113"/>
      <c r="E216" s="22"/>
      <c r="F216" s="22"/>
      <c r="G216" s="22"/>
      <c r="H216" s="22"/>
      <c r="I216" s="22"/>
      <c r="J216" s="22"/>
      <c r="K216" s="22"/>
      <c r="L216" s="22"/>
      <c r="M216" s="22"/>
      <c r="N216" s="22"/>
      <c r="O216" s="22"/>
      <c r="P216" s="22"/>
      <c r="Q216" s="22"/>
      <c r="R216" s="22"/>
    </row>
    <row r="217" spans="1:18" x14ac:dyDescent="0.35">
      <c r="A217" s="22"/>
      <c r="B217" s="113"/>
      <c r="C217" s="113"/>
      <c r="D217" s="113"/>
      <c r="E217" s="22"/>
      <c r="F217" s="22"/>
      <c r="G217" s="22"/>
      <c r="H217" s="22"/>
      <c r="I217" s="22"/>
      <c r="J217" s="22"/>
      <c r="K217" s="22"/>
      <c r="L217" s="22"/>
      <c r="M217" s="22"/>
      <c r="N217" s="22"/>
      <c r="O217" s="22"/>
      <c r="P217" s="22"/>
      <c r="Q217" s="22"/>
      <c r="R217" s="22"/>
    </row>
    <row r="218" spans="1:18" x14ac:dyDescent="0.35">
      <c r="A218" s="22"/>
      <c r="B218" s="113"/>
      <c r="C218" s="113"/>
      <c r="D218" s="113"/>
      <c r="E218" s="22"/>
      <c r="F218" s="22"/>
      <c r="G218" s="22"/>
      <c r="H218" s="22"/>
      <c r="I218" s="22"/>
      <c r="J218" s="22"/>
      <c r="K218" s="22"/>
      <c r="L218" s="22"/>
      <c r="M218" s="22"/>
      <c r="N218" s="22"/>
      <c r="O218" s="22"/>
      <c r="P218" s="22"/>
      <c r="Q218" s="22"/>
      <c r="R218" s="22"/>
    </row>
    <row r="219" spans="1:18" x14ac:dyDescent="0.35">
      <c r="A219" s="22"/>
      <c r="B219" s="113"/>
      <c r="C219" s="113"/>
      <c r="D219" s="113"/>
      <c r="E219" s="22"/>
      <c r="F219" s="22"/>
      <c r="G219" s="22"/>
      <c r="H219" s="22"/>
      <c r="I219" s="22"/>
      <c r="J219" s="22"/>
      <c r="K219" s="22"/>
      <c r="L219" s="22"/>
      <c r="M219" s="22"/>
      <c r="N219" s="22"/>
      <c r="O219" s="22"/>
      <c r="P219" s="22"/>
      <c r="Q219" s="22"/>
      <c r="R219" s="22"/>
    </row>
    <row r="220" spans="1:18" x14ac:dyDescent="0.35">
      <c r="A220" s="22"/>
      <c r="B220" s="113"/>
      <c r="C220" s="113"/>
      <c r="D220" s="113"/>
      <c r="E220" s="22"/>
      <c r="F220" s="22"/>
      <c r="G220" s="22"/>
      <c r="H220" s="22"/>
      <c r="I220" s="22"/>
      <c r="J220" s="22"/>
      <c r="K220" s="22"/>
      <c r="L220" s="22"/>
      <c r="M220" s="22"/>
      <c r="N220" s="22"/>
      <c r="O220" s="22"/>
      <c r="P220" s="22"/>
      <c r="Q220" s="22"/>
      <c r="R220" s="22"/>
    </row>
    <row r="221" spans="1:18" x14ac:dyDescent="0.35">
      <c r="A221" s="22"/>
      <c r="B221" s="113"/>
      <c r="C221" s="113"/>
      <c r="D221" s="113"/>
      <c r="E221" s="22"/>
      <c r="F221" s="22"/>
      <c r="G221" s="22"/>
      <c r="H221" s="22"/>
      <c r="I221" s="22"/>
      <c r="J221" s="22"/>
      <c r="K221" s="22"/>
      <c r="L221" s="22"/>
      <c r="M221" s="22"/>
      <c r="N221" s="22"/>
      <c r="O221" s="22"/>
      <c r="P221" s="22"/>
      <c r="Q221" s="22"/>
      <c r="R221" s="22"/>
    </row>
    <row r="222" spans="1:18" x14ac:dyDescent="0.35">
      <c r="A222" s="22"/>
      <c r="B222" s="113"/>
      <c r="C222" s="113"/>
      <c r="D222" s="113"/>
      <c r="E222" s="22"/>
      <c r="F222" s="22"/>
      <c r="G222" s="22"/>
      <c r="H222" s="22"/>
      <c r="I222" s="22"/>
      <c r="J222" s="22"/>
      <c r="K222" s="22"/>
      <c r="L222" s="22"/>
      <c r="M222" s="22"/>
      <c r="N222" s="22"/>
      <c r="O222" s="22"/>
      <c r="P222" s="22"/>
      <c r="Q222" s="22"/>
      <c r="R222" s="22"/>
    </row>
    <row r="223" spans="1:18" x14ac:dyDescent="0.35">
      <c r="A223" s="22"/>
      <c r="B223" s="113"/>
      <c r="C223" s="113"/>
      <c r="D223" s="113"/>
      <c r="E223" s="22"/>
      <c r="F223" s="22"/>
      <c r="G223" s="22"/>
      <c r="H223" s="22"/>
      <c r="I223" s="22"/>
      <c r="J223" s="22"/>
      <c r="K223" s="22"/>
      <c r="L223" s="22"/>
      <c r="M223" s="22"/>
      <c r="N223" s="22"/>
      <c r="O223" s="22"/>
      <c r="P223" s="22"/>
      <c r="Q223" s="22"/>
      <c r="R223" s="22"/>
    </row>
    <row r="224" spans="1:18" x14ac:dyDescent="0.35">
      <c r="A224" s="22"/>
      <c r="B224" s="113"/>
      <c r="C224" s="113"/>
      <c r="D224" s="113"/>
      <c r="E224" s="22"/>
      <c r="F224" s="22"/>
      <c r="G224" s="22"/>
      <c r="H224" s="22"/>
      <c r="I224" s="22"/>
      <c r="J224" s="22"/>
      <c r="K224" s="22"/>
      <c r="L224" s="22"/>
      <c r="M224" s="22"/>
      <c r="N224" s="22"/>
      <c r="O224" s="22"/>
      <c r="P224" s="22"/>
      <c r="Q224" s="22"/>
      <c r="R224" s="22"/>
    </row>
    <row r="225" spans="1:18" x14ac:dyDescent="0.35">
      <c r="A225" s="22"/>
      <c r="B225" s="113"/>
      <c r="C225" s="113"/>
      <c r="D225" s="113"/>
      <c r="E225" s="22"/>
      <c r="F225" s="22"/>
      <c r="G225" s="22"/>
      <c r="H225" s="22"/>
      <c r="I225" s="22"/>
      <c r="J225" s="22"/>
      <c r="K225" s="22"/>
      <c r="L225" s="22"/>
      <c r="M225" s="22"/>
      <c r="N225" s="22"/>
      <c r="O225" s="22"/>
      <c r="P225" s="22"/>
      <c r="Q225" s="22"/>
      <c r="R225" s="22"/>
    </row>
    <row r="226" spans="1:18" x14ac:dyDescent="0.35">
      <c r="A226" s="22"/>
      <c r="B226" s="113"/>
      <c r="C226" s="113"/>
      <c r="D226" s="113"/>
      <c r="E226" s="22"/>
      <c r="F226" s="22"/>
      <c r="G226" s="22"/>
      <c r="H226" s="22"/>
      <c r="I226" s="22"/>
      <c r="J226" s="22"/>
      <c r="K226" s="22"/>
      <c r="L226" s="22"/>
      <c r="M226" s="22"/>
      <c r="N226" s="22"/>
      <c r="O226" s="22"/>
      <c r="P226" s="22"/>
      <c r="Q226" s="22"/>
      <c r="R226" s="22"/>
    </row>
    <row r="227" spans="1:18" x14ac:dyDescent="0.35">
      <c r="A227" s="22"/>
      <c r="B227" s="113"/>
      <c r="C227" s="113"/>
      <c r="D227" s="113"/>
      <c r="E227" s="22"/>
      <c r="F227" s="22"/>
      <c r="G227" s="22"/>
      <c r="H227" s="22"/>
      <c r="I227" s="22"/>
      <c r="J227" s="22"/>
      <c r="K227" s="22"/>
      <c r="L227" s="22"/>
      <c r="M227" s="22"/>
      <c r="N227" s="22"/>
      <c r="O227" s="22"/>
      <c r="P227" s="22"/>
      <c r="Q227" s="22"/>
      <c r="R227" s="22"/>
    </row>
    <row r="228" spans="1:18" x14ac:dyDescent="0.35">
      <c r="A228" s="22"/>
      <c r="B228" s="113"/>
      <c r="C228" s="113"/>
      <c r="D228" s="113"/>
      <c r="E228" s="22"/>
      <c r="F228" s="22"/>
      <c r="G228" s="22"/>
      <c r="H228" s="22"/>
      <c r="I228" s="22"/>
      <c r="J228" s="22"/>
      <c r="K228" s="22"/>
      <c r="L228" s="22"/>
      <c r="M228" s="22"/>
      <c r="N228" s="22"/>
      <c r="O228" s="22"/>
      <c r="P228" s="22"/>
      <c r="Q228" s="22"/>
      <c r="R228" s="22"/>
    </row>
    <row r="229" spans="1:18" x14ac:dyDescent="0.35">
      <c r="A229" s="22"/>
      <c r="B229" s="113"/>
      <c r="C229" s="113"/>
      <c r="D229" s="113"/>
      <c r="E229" s="22"/>
      <c r="F229" s="22"/>
      <c r="G229" s="22"/>
      <c r="H229" s="22"/>
      <c r="I229" s="22"/>
      <c r="J229" s="22"/>
      <c r="K229" s="22"/>
      <c r="L229" s="22"/>
      <c r="M229" s="22"/>
      <c r="N229" s="22"/>
      <c r="O229" s="22"/>
      <c r="P229" s="22"/>
      <c r="Q229" s="22"/>
      <c r="R229" s="22"/>
    </row>
    <row r="230" spans="1:18" x14ac:dyDescent="0.35">
      <c r="A230" s="22"/>
      <c r="B230" s="113"/>
      <c r="C230" s="113"/>
      <c r="D230" s="113"/>
      <c r="E230" s="22"/>
      <c r="F230" s="22"/>
      <c r="G230" s="22"/>
      <c r="H230" s="22"/>
      <c r="I230" s="22"/>
      <c r="J230" s="22"/>
      <c r="K230" s="22"/>
      <c r="L230" s="22"/>
      <c r="M230" s="22"/>
      <c r="N230" s="22"/>
      <c r="O230" s="22"/>
      <c r="P230" s="22"/>
      <c r="Q230" s="22"/>
      <c r="R230" s="22"/>
    </row>
    <row r="231" spans="1:18" x14ac:dyDescent="0.35">
      <c r="A231" s="22"/>
      <c r="B231" s="113"/>
      <c r="C231" s="113"/>
      <c r="D231" s="113"/>
      <c r="E231" s="22"/>
      <c r="F231" s="22"/>
      <c r="G231" s="22"/>
      <c r="H231" s="22"/>
      <c r="I231" s="22"/>
      <c r="J231" s="22"/>
      <c r="K231" s="22"/>
      <c r="L231" s="22"/>
      <c r="M231" s="22"/>
      <c r="N231" s="22"/>
      <c r="O231" s="22"/>
      <c r="P231" s="22"/>
      <c r="Q231" s="22"/>
      <c r="R231" s="22"/>
    </row>
    <row r="232" spans="1:18" x14ac:dyDescent="0.35">
      <c r="A232" s="22"/>
      <c r="B232" s="113"/>
      <c r="C232" s="113"/>
      <c r="D232" s="113"/>
      <c r="E232" s="22"/>
      <c r="F232" s="22"/>
      <c r="G232" s="22"/>
      <c r="H232" s="22"/>
      <c r="I232" s="22"/>
      <c r="J232" s="22"/>
      <c r="K232" s="22"/>
      <c r="L232" s="22"/>
      <c r="M232" s="22"/>
      <c r="N232" s="22"/>
      <c r="O232" s="22"/>
      <c r="P232" s="22"/>
      <c r="Q232" s="22"/>
      <c r="R232" s="22"/>
    </row>
    <row r="233" spans="1:18" x14ac:dyDescent="0.35">
      <c r="A233" s="22"/>
      <c r="B233" s="113"/>
      <c r="C233" s="113"/>
      <c r="D233" s="113"/>
      <c r="E233" s="22"/>
      <c r="F233" s="22"/>
      <c r="G233" s="22"/>
      <c r="H233" s="22"/>
      <c r="I233" s="22"/>
      <c r="J233" s="22"/>
      <c r="K233" s="22"/>
      <c r="L233" s="22"/>
      <c r="M233" s="22"/>
      <c r="N233" s="22"/>
      <c r="O233" s="22"/>
      <c r="P233" s="22"/>
      <c r="Q233" s="22"/>
      <c r="R233" s="22"/>
    </row>
    <row r="234" spans="1:18" x14ac:dyDescent="0.35">
      <c r="A234" s="22"/>
      <c r="B234" s="113"/>
      <c r="C234" s="113"/>
      <c r="D234" s="113"/>
      <c r="E234" s="22"/>
      <c r="F234" s="22"/>
      <c r="G234" s="22"/>
      <c r="H234" s="22"/>
      <c r="I234" s="22"/>
      <c r="J234" s="22"/>
      <c r="K234" s="22"/>
      <c r="L234" s="22"/>
      <c r="M234" s="22"/>
      <c r="N234" s="22"/>
      <c r="O234" s="22"/>
      <c r="P234" s="22"/>
      <c r="Q234" s="22"/>
      <c r="R234" s="22"/>
    </row>
    <row r="235" spans="1:18" x14ac:dyDescent="0.35">
      <c r="A235" s="22"/>
      <c r="B235" s="113"/>
      <c r="C235" s="113"/>
      <c r="D235" s="113"/>
      <c r="E235" s="22"/>
      <c r="F235" s="22"/>
      <c r="G235" s="22"/>
      <c r="H235" s="22"/>
      <c r="I235" s="22"/>
      <c r="J235" s="22"/>
      <c r="K235" s="22"/>
      <c r="L235" s="22"/>
      <c r="M235" s="22"/>
      <c r="N235" s="22"/>
      <c r="O235" s="22"/>
      <c r="P235" s="22"/>
      <c r="Q235" s="22"/>
      <c r="R235" s="22"/>
    </row>
    <row r="236" spans="1:18" x14ac:dyDescent="0.35">
      <c r="A236" s="22"/>
      <c r="B236" s="113"/>
      <c r="C236" s="113"/>
      <c r="D236" s="113"/>
      <c r="E236" s="22"/>
      <c r="F236" s="22"/>
      <c r="G236" s="22"/>
      <c r="H236" s="22"/>
      <c r="I236" s="22"/>
      <c r="J236" s="22"/>
      <c r="K236" s="22"/>
      <c r="L236" s="22"/>
      <c r="M236" s="22"/>
      <c r="N236" s="22"/>
      <c r="O236" s="22"/>
      <c r="P236" s="22"/>
      <c r="Q236" s="22"/>
      <c r="R236" s="22"/>
    </row>
    <row r="237" spans="1:18" x14ac:dyDescent="0.35">
      <c r="A237" s="22"/>
      <c r="B237" s="113"/>
      <c r="C237" s="113"/>
      <c r="D237" s="113"/>
      <c r="E237" s="22"/>
      <c r="F237" s="22"/>
      <c r="G237" s="22"/>
      <c r="H237" s="22"/>
      <c r="I237" s="22"/>
      <c r="J237" s="22"/>
      <c r="K237" s="22"/>
      <c r="L237" s="22"/>
      <c r="M237" s="22"/>
      <c r="N237" s="22"/>
      <c r="O237" s="22"/>
      <c r="P237" s="22"/>
      <c r="Q237" s="22"/>
      <c r="R237" s="22"/>
    </row>
    <row r="238" spans="1:18" x14ac:dyDescent="0.35">
      <c r="A238" s="22"/>
      <c r="B238" s="113"/>
      <c r="C238" s="113"/>
      <c r="D238" s="113"/>
      <c r="E238" s="22"/>
      <c r="F238" s="22"/>
      <c r="G238" s="22"/>
      <c r="H238" s="22"/>
      <c r="I238" s="22"/>
      <c r="J238" s="22"/>
      <c r="K238" s="22"/>
      <c r="L238" s="22"/>
      <c r="M238" s="22"/>
      <c r="N238" s="22"/>
      <c r="O238" s="22"/>
      <c r="P238" s="22"/>
      <c r="Q238" s="22"/>
      <c r="R238" s="22"/>
    </row>
    <row r="239" spans="1:18" x14ac:dyDescent="0.35">
      <c r="A239" s="22"/>
      <c r="B239" s="113"/>
      <c r="C239" s="113"/>
      <c r="D239" s="113"/>
      <c r="E239" s="22"/>
      <c r="F239" s="22"/>
      <c r="G239" s="22"/>
      <c r="H239" s="22"/>
      <c r="I239" s="22"/>
      <c r="J239" s="22"/>
      <c r="K239" s="22"/>
      <c r="L239" s="22"/>
      <c r="M239" s="22"/>
      <c r="N239" s="22"/>
      <c r="O239" s="22"/>
      <c r="P239" s="22"/>
      <c r="Q239" s="22"/>
      <c r="R239" s="22"/>
    </row>
    <row r="240" spans="1:18" x14ac:dyDescent="0.35">
      <c r="A240" s="22"/>
      <c r="B240" s="113"/>
      <c r="C240" s="113"/>
      <c r="D240" s="113"/>
      <c r="E240" s="22"/>
      <c r="F240" s="22"/>
      <c r="G240" s="22"/>
      <c r="H240" s="22"/>
      <c r="I240" s="22"/>
      <c r="J240" s="22"/>
      <c r="K240" s="22"/>
      <c r="L240" s="22"/>
      <c r="M240" s="22"/>
      <c r="N240" s="22"/>
      <c r="O240" s="22"/>
      <c r="P240" s="22"/>
      <c r="Q240" s="22"/>
      <c r="R240" s="22"/>
    </row>
    <row r="241" spans="1:18" x14ac:dyDescent="0.35">
      <c r="A241" s="22"/>
      <c r="B241" s="113"/>
      <c r="C241" s="113"/>
      <c r="D241" s="113"/>
      <c r="E241" s="22"/>
      <c r="F241" s="22"/>
      <c r="G241" s="22"/>
      <c r="H241" s="22"/>
      <c r="I241" s="22"/>
      <c r="J241" s="22"/>
      <c r="K241" s="22"/>
      <c r="L241" s="22"/>
      <c r="M241" s="22"/>
      <c r="N241" s="22"/>
      <c r="O241" s="22"/>
      <c r="P241" s="22"/>
      <c r="Q241" s="22"/>
      <c r="R241" s="22"/>
    </row>
    <row r="242" spans="1:18" x14ac:dyDescent="0.35">
      <c r="A242" s="22"/>
      <c r="B242" s="113"/>
      <c r="C242" s="113"/>
      <c r="D242" s="113"/>
      <c r="E242" s="22"/>
      <c r="F242" s="22"/>
      <c r="G242" s="22"/>
      <c r="H242" s="22"/>
      <c r="I242" s="22"/>
      <c r="J242" s="22"/>
      <c r="K242" s="22"/>
      <c r="L242" s="22"/>
      <c r="M242" s="22"/>
      <c r="N242" s="22"/>
      <c r="O242" s="22"/>
      <c r="P242" s="22"/>
      <c r="Q242" s="22"/>
      <c r="R242" s="22"/>
    </row>
    <row r="243" spans="1:18" x14ac:dyDescent="0.35">
      <c r="A243" s="22"/>
      <c r="B243" s="113"/>
      <c r="C243" s="113"/>
      <c r="D243" s="113"/>
      <c r="E243" s="22"/>
      <c r="F243" s="22"/>
      <c r="G243" s="22"/>
      <c r="H243" s="22"/>
      <c r="I243" s="22"/>
      <c r="J243" s="22"/>
      <c r="K243" s="22"/>
      <c r="L243" s="22"/>
      <c r="M243" s="22"/>
      <c r="N243" s="22"/>
      <c r="O243" s="22"/>
      <c r="P243" s="22"/>
      <c r="Q243" s="22"/>
      <c r="R243" s="22"/>
    </row>
    <row r="244" spans="1:18" x14ac:dyDescent="0.35">
      <c r="A244" s="22"/>
      <c r="B244" s="113"/>
      <c r="C244" s="113"/>
      <c r="D244" s="113"/>
      <c r="E244" s="22"/>
      <c r="F244" s="22"/>
      <c r="G244" s="22"/>
      <c r="H244" s="22"/>
      <c r="I244" s="22"/>
      <c r="J244" s="22"/>
      <c r="K244" s="22"/>
      <c r="L244" s="22"/>
      <c r="M244" s="22"/>
      <c r="N244" s="22"/>
      <c r="O244" s="22"/>
      <c r="P244" s="22"/>
      <c r="Q244" s="22"/>
      <c r="R244" s="22"/>
    </row>
    <row r="245" spans="1:18" x14ac:dyDescent="0.35">
      <c r="A245" s="22"/>
      <c r="B245" s="113"/>
      <c r="C245" s="113"/>
      <c r="D245" s="113"/>
      <c r="E245" s="22"/>
      <c r="F245" s="22"/>
      <c r="G245" s="22"/>
      <c r="H245" s="22"/>
      <c r="I245" s="22"/>
      <c r="J245" s="22"/>
      <c r="K245" s="22"/>
      <c r="L245" s="22"/>
      <c r="M245" s="22"/>
      <c r="N245" s="22"/>
      <c r="O245" s="22"/>
      <c r="P245" s="22"/>
      <c r="Q245" s="22"/>
      <c r="R245" s="22"/>
    </row>
    <row r="246" spans="1:18" x14ac:dyDescent="0.35">
      <c r="A246" s="22"/>
      <c r="B246" s="113"/>
      <c r="C246" s="113"/>
      <c r="D246" s="113"/>
      <c r="E246" s="22"/>
      <c r="F246" s="22"/>
      <c r="G246" s="22"/>
      <c r="H246" s="22"/>
      <c r="I246" s="22"/>
      <c r="J246" s="22"/>
      <c r="K246" s="22"/>
      <c r="L246" s="22"/>
      <c r="M246" s="22"/>
      <c r="N246" s="22"/>
      <c r="O246" s="22"/>
      <c r="P246" s="22"/>
      <c r="Q246" s="22"/>
      <c r="R246" s="22"/>
    </row>
    <row r="247" spans="1:18" x14ac:dyDescent="0.35">
      <c r="A247" s="22"/>
      <c r="B247" s="113"/>
      <c r="C247" s="113"/>
      <c r="D247" s="113"/>
      <c r="E247" s="22"/>
      <c r="F247" s="22"/>
      <c r="G247" s="22"/>
      <c r="H247" s="22"/>
      <c r="I247" s="22"/>
      <c r="J247" s="22"/>
      <c r="K247" s="22"/>
      <c r="L247" s="22"/>
      <c r="M247" s="22"/>
      <c r="N247" s="22"/>
      <c r="O247" s="22"/>
      <c r="P247" s="22"/>
      <c r="Q247" s="22"/>
      <c r="R247" s="22"/>
    </row>
    <row r="248" spans="1:18" x14ac:dyDescent="0.35">
      <c r="A248" s="22"/>
      <c r="B248" s="113"/>
      <c r="C248" s="113"/>
      <c r="D248" s="113"/>
      <c r="E248" s="22"/>
      <c r="F248" s="22"/>
      <c r="G248" s="22"/>
      <c r="H248" s="22"/>
      <c r="I248" s="22"/>
      <c r="J248" s="22"/>
      <c r="K248" s="22"/>
      <c r="L248" s="22"/>
      <c r="M248" s="22"/>
      <c r="N248" s="22"/>
      <c r="O248" s="22"/>
      <c r="P248" s="22"/>
      <c r="Q248" s="22"/>
      <c r="R248" s="22"/>
    </row>
    <row r="249" spans="1:18" x14ac:dyDescent="0.35">
      <c r="A249" s="22"/>
      <c r="B249" s="113"/>
      <c r="C249" s="113"/>
      <c r="D249" s="113"/>
      <c r="E249" s="22"/>
      <c r="F249" s="22"/>
      <c r="G249" s="22"/>
      <c r="H249" s="22"/>
      <c r="I249" s="22"/>
      <c r="J249" s="22"/>
      <c r="K249" s="22"/>
      <c r="L249" s="22"/>
      <c r="M249" s="22"/>
      <c r="N249" s="22"/>
      <c r="O249" s="22"/>
      <c r="P249" s="22"/>
      <c r="Q249" s="22"/>
      <c r="R249" s="22"/>
    </row>
    <row r="250" spans="1:18" x14ac:dyDescent="0.35">
      <c r="A250" s="22"/>
      <c r="B250" s="113"/>
      <c r="C250" s="113"/>
      <c r="D250" s="113"/>
      <c r="E250" s="22"/>
      <c r="F250" s="22"/>
      <c r="G250" s="22"/>
      <c r="H250" s="22"/>
      <c r="I250" s="22"/>
      <c r="J250" s="22"/>
      <c r="K250" s="22"/>
      <c r="L250" s="22"/>
      <c r="M250" s="22"/>
      <c r="N250" s="22"/>
      <c r="O250" s="22"/>
      <c r="P250" s="22"/>
      <c r="Q250" s="22"/>
      <c r="R250" s="22"/>
    </row>
    <row r="251" spans="1:18" x14ac:dyDescent="0.35">
      <c r="A251" s="22"/>
      <c r="B251" s="113"/>
      <c r="C251" s="113"/>
      <c r="D251" s="113"/>
      <c r="E251" s="22"/>
      <c r="F251" s="22"/>
      <c r="G251" s="22"/>
      <c r="H251" s="22"/>
      <c r="I251" s="22"/>
      <c r="J251" s="22"/>
      <c r="K251" s="22"/>
      <c r="L251" s="22"/>
      <c r="M251" s="22"/>
      <c r="N251" s="22"/>
      <c r="O251" s="22"/>
      <c r="P251" s="22"/>
      <c r="Q251" s="22"/>
      <c r="R251" s="22"/>
    </row>
    <row r="252" spans="1:18" x14ac:dyDescent="0.35">
      <c r="A252" s="22"/>
      <c r="B252" s="113"/>
      <c r="C252" s="113"/>
      <c r="D252" s="113"/>
      <c r="E252" s="22"/>
      <c r="F252" s="22"/>
      <c r="G252" s="22"/>
      <c r="H252" s="22"/>
      <c r="I252" s="22"/>
      <c r="J252" s="22"/>
      <c r="K252" s="22"/>
      <c r="L252" s="22"/>
      <c r="M252" s="22"/>
      <c r="N252" s="22"/>
      <c r="O252" s="22"/>
      <c r="P252" s="22"/>
      <c r="Q252" s="22"/>
      <c r="R252" s="22"/>
    </row>
    <row r="253" spans="1:18" x14ac:dyDescent="0.35">
      <c r="A253" s="22"/>
      <c r="B253" s="113"/>
      <c r="C253" s="113"/>
      <c r="D253" s="113"/>
      <c r="E253" s="22"/>
      <c r="F253" s="22"/>
      <c r="G253" s="22"/>
      <c r="H253" s="22"/>
      <c r="I253" s="22"/>
      <c r="J253" s="22"/>
      <c r="K253" s="22"/>
      <c r="L253" s="22"/>
      <c r="M253" s="22"/>
      <c r="N253" s="22"/>
      <c r="O253" s="22"/>
      <c r="P253" s="22"/>
      <c r="Q253" s="22"/>
      <c r="R253" s="22"/>
    </row>
    <row r="254" spans="1:18" x14ac:dyDescent="0.35">
      <c r="A254" s="22"/>
      <c r="B254" s="113"/>
      <c r="C254" s="113"/>
      <c r="D254" s="113"/>
      <c r="E254" s="22"/>
      <c r="F254" s="22"/>
      <c r="G254" s="22"/>
      <c r="H254" s="22"/>
      <c r="I254" s="22"/>
      <c r="J254" s="22"/>
      <c r="K254" s="22"/>
      <c r="L254" s="22"/>
      <c r="M254" s="22"/>
      <c r="N254" s="22"/>
      <c r="O254" s="22"/>
      <c r="P254" s="22"/>
      <c r="Q254" s="22"/>
      <c r="R254" s="22"/>
    </row>
    <row r="255" spans="1:18" x14ac:dyDescent="0.35">
      <c r="A255" s="22"/>
      <c r="B255" s="113"/>
      <c r="C255" s="113"/>
      <c r="D255" s="113"/>
      <c r="E255" s="22"/>
      <c r="F255" s="22"/>
      <c r="G255" s="22"/>
      <c r="H255" s="22"/>
      <c r="I255" s="22"/>
      <c r="J255" s="22"/>
      <c r="K255" s="22"/>
      <c r="L255" s="22"/>
      <c r="M255" s="22"/>
      <c r="N255" s="22"/>
      <c r="O255" s="22"/>
      <c r="P255" s="22"/>
      <c r="Q255" s="22"/>
      <c r="R255" s="22"/>
    </row>
    <row r="256" spans="1:18" x14ac:dyDescent="0.35">
      <c r="A256" s="22"/>
      <c r="B256" s="113"/>
      <c r="C256" s="113"/>
      <c r="D256" s="113"/>
      <c r="E256" s="22"/>
      <c r="F256" s="22"/>
      <c r="G256" s="22"/>
      <c r="H256" s="22"/>
      <c r="I256" s="22"/>
      <c r="J256" s="22"/>
      <c r="K256" s="22"/>
      <c r="L256" s="22"/>
      <c r="M256" s="22"/>
      <c r="N256" s="22"/>
      <c r="O256" s="22"/>
      <c r="P256" s="22"/>
      <c r="Q256" s="22"/>
      <c r="R256" s="22"/>
    </row>
    <row r="257" spans="1:18" x14ac:dyDescent="0.35">
      <c r="A257" s="22"/>
      <c r="B257" s="113"/>
      <c r="C257" s="113"/>
      <c r="D257" s="113"/>
      <c r="E257" s="22"/>
      <c r="F257" s="22"/>
      <c r="G257" s="22"/>
      <c r="H257" s="22"/>
      <c r="I257" s="22"/>
      <c r="J257" s="22"/>
      <c r="K257" s="22"/>
      <c r="L257" s="22"/>
      <c r="M257" s="22"/>
      <c r="N257" s="22"/>
      <c r="O257" s="22"/>
      <c r="P257" s="22"/>
      <c r="Q257" s="22"/>
      <c r="R257" s="22"/>
    </row>
    <row r="258" spans="1:18" x14ac:dyDescent="0.35">
      <c r="A258" s="22"/>
      <c r="B258" s="113"/>
      <c r="C258" s="113"/>
      <c r="D258" s="113"/>
      <c r="E258" s="22"/>
      <c r="F258" s="22"/>
      <c r="G258" s="22"/>
      <c r="H258" s="22"/>
      <c r="I258" s="22"/>
      <c r="J258" s="22"/>
      <c r="K258" s="22"/>
      <c r="L258" s="22"/>
      <c r="M258" s="22"/>
      <c r="N258" s="22"/>
      <c r="O258" s="22"/>
      <c r="P258" s="22"/>
      <c r="Q258" s="22"/>
      <c r="R258" s="22"/>
    </row>
    <row r="259" spans="1:18" x14ac:dyDescent="0.35">
      <c r="A259" s="22"/>
      <c r="B259" s="113"/>
      <c r="C259" s="113"/>
      <c r="D259" s="113"/>
      <c r="E259" s="22"/>
      <c r="F259" s="22"/>
      <c r="G259" s="22"/>
      <c r="H259" s="22"/>
      <c r="I259" s="22"/>
      <c r="J259" s="22"/>
      <c r="K259" s="22"/>
      <c r="L259" s="22"/>
      <c r="M259" s="22"/>
      <c r="N259" s="22"/>
      <c r="O259" s="22"/>
      <c r="P259" s="22"/>
      <c r="Q259" s="22"/>
      <c r="R259" s="22"/>
    </row>
    <row r="260" spans="1:18" x14ac:dyDescent="0.35">
      <c r="A260" s="22"/>
      <c r="B260" s="113"/>
      <c r="C260" s="113"/>
      <c r="D260" s="113"/>
      <c r="E260" s="22"/>
      <c r="F260" s="22"/>
      <c r="G260" s="22"/>
      <c r="H260" s="22"/>
      <c r="I260" s="22"/>
      <c r="J260" s="22"/>
      <c r="K260" s="22"/>
      <c r="L260" s="22"/>
      <c r="M260" s="22"/>
      <c r="N260" s="22"/>
      <c r="O260" s="22"/>
      <c r="P260" s="22"/>
      <c r="Q260" s="22"/>
      <c r="R260" s="22"/>
    </row>
    <row r="261" spans="1:18" x14ac:dyDescent="0.35">
      <c r="A261" s="22"/>
      <c r="B261" s="113"/>
      <c r="C261" s="113"/>
      <c r="D261" s="113"/>
      <c r="E261" s="22"/>
      <c r="F261" s="22"/>
      <c r="G261" s="22"/>
      <c r="H261" s="22"/>
      <c r="I261" s="22"/>
      <c r="J261" s="22"/>
      <c r="K261" s="22"/>
      <c r="L261" s="22"/>
      <c r="M261" s="22"/>
      <c r="N261" s="22"/>
      <c r="O261" s="22"/>
      <c r="P261" s="22"/>
      <c r="Q261" s="22"/>
      <c r="R261" s="22"/>
    </row>
    <row r="262" spans="1:18" x14ac:dyDescent="0.35">
      <c r="A262" s="22"/>
      <c r="B262" s="113"/>
      <c r="C262" s="113"/>
      <c r="D262" s="113"/>
      <c r="E262" s="22"/>
      <c r="F262" s="22"/>
      <c r="G262" s="22"/>
      <c r="H262" s="22"/>
      <c r="I262" s="22"/>
      <c r="J262" s="22"/>
      <c r="K262" s="22"/>
      <c r="L262" s="22"/>
      <c r="M262" s="22"/>
      <c r="N262" s="22"/>
      <c r="O262" s="22"/>
      <c r="P262" s="22"/>
      <c r="Q262" s="22"/>
      <c r="R262" s="22"/>
    </row>
    <row r="263" spans="1:18" x14ac:dyDescent="0.35">
      <c r="A263" s="22"/>
      <c r="B263" s="113"/>
      <c r="C263" s="113"/>
      <c r="D263" s="113"/>
      <c r="E263" s="22"/>
      <c r="F263" s="22"/>
      <c r="G263" s="22"/>
      <c r="H263" s="22"/>
      <c r="I263" s="22"/>
      <c r="J263" s="22"/>
      <c r="K263" s="22"/>
      <c r="L263" s="22"/>
      <c r="M263" s="22"/>
      <c r="N263" s="22"/>
      <c r="O263" s="22"/>
      <c r="P263" s="22"/>
      <c r="Q263" s="22"/>
      <c r="R263" s="22"/>
    </row>
    <row r="264" spans="1:18" x14ac:dyDescent="0.35">
      <c r="A264" s="22"/>
      <c r="B264" s="113"/>
      <c r="C264" s="113"/>
      <c r="D264" s="113"/>
      <c r="E264" s="22"/>
      <c r="F264" s="22"/>
      <c r="G264" s="22"/>
      <c r="H264" s="22"/>
      <c r="I264" s="22"/>
      <c r="J264" s="22"/>
      <c r="K264" s="22"/>
      <c r="L264" s="22"/>
      <c r="M264" s="22"/>
      <c r="N264" s="22"/>
      <c r="O264" s="22"/>
      <c r="P264" s="22"/>
      <c r="Q264" s="22"/>
      <c r="R264" s="22"/>
    </row>
    <row r="265" spans="1:18" x14ac:dyDescent="0.35">
      <c r="A265" s="22"/>
      <c r="B265" s="113"/>
      <c r="C265" s="113"/>
      <c r="D265" s="113"/>
      <c r="E265" s="22"/>
      <c r="F265" s="22"/>
      <c r="G265" s="22"/>
      <c r="H265" s="22"/>
      <c r="I265" s="22"/>
      <c r="J265" s="22"/>
      <c r="K265" s="22"/>
      <c r="L265" s="22"/>
      <c r="M265" s="22"/>
      <c r="N265" s="22"/>
      <c r="O265" s="22"/>
      <c r="P265" s="22"/>
      <c r="Q265" s="22"/>
      <c r="R265" s="22"/>
    </row>
    <row r="266" spans="1:18" x14ac:dyDescent="0.35">
      <c r="A266" s="22"/>
      <c r="B266" s="113"/>
      <c r="C266" s="113"/>
      <c r="D266" s="113"/>
      <c r="E266" s="22"/>
      <c r="F266" s="22"/>
      <c r="G266" s="22"/>
      <c r="H266" s="22"/>
      <c r="I266" s="22"/>
      <c r="J266" s="22"/>
      <c r="K266" s="22"/>
      <c r="L266" s="22"/>
      <c r="M266" s="22"/>
      <c r="N266" s="22"/>
      <c r="O266" s="22"/>
      <c r="P266" s="22"/>
      <c r="Q266" s="22"/>
      <c r="R266" s="22"/>
    </row>
    <row r="267" spans="1:18" x14ac:dyDescent="0.35">
      <c r="A267" s="22"/>
      <c r="B267" s="113"/>
      <c r="C267" s="113"/>
      <c r="D267" s="113"/>
      <c r="E267" s="22"/>
      <c r="F267" s="22"/>
      <c r="G267" s="22"/>
      <c r="H267" s="22"/>
      <c r="I267" s="22"/>
      <c r="J267" s="22"/>
      <c r="K267" s="22"/>
      <c r="L267" s="22"/>
      <c r="M267" s="22"/>
      <c r="N267" s="22"/>
      <c r="O267" s="22"/>
      <c r="P267" s="22"/>
      <c r="Q267" s="22"/>
      <c r="R267" s="22"/>
    </row>
    <row r="268" spans="1:18" x14ac:dyDescent="0.35">
      <c r="A268" s="22"/>
      <c r="B268" s="113"/>
      <c r="C268" s="113"/>
      <c r="D268" s="113"/>
      <c r="E268" s="22"/>
      <c r="F268" s="22"/>
      <c r="G268" s="22"/>
      <c r="H268" s="22"/>
      <c r="I268" s="22"/>
      <c r="J268" s="22"/>
      <c r="K268" s="22"/>
      <c r="L268" s="22"/>
      <c r="M268" s="22"/>
      <c r="N268" s="22"/>
      <c r="O268" s="22"/>
      <c r="P268" s="22"/>
      <c r="Q268" s="22"/>
      <c r="R268" s="22"/>
    </row>
    <row r="269" spans="1:18" x14ac:dyDescent="0.35">
      <c r="A269" s="22"/>
      <c r="B269" s="113"/>
      <c r="C269" s="113"/>
      <c r="D269" s="113"/>
      <c r="E269" s="22"/>
      <c r="F269" s="22"/>
      <c r="G269" s="22"/>
      <c r="H269" s="22"/>
      <c r="I269" s="22"/>
      <c r="J269" s="22"/>
      <c r="K269" s="22"/>
      <c r="L269" s="22"/>
      <c r="M269" s="22"/>
      <c r="N269" s="22"/>
      <c r="O269" s="22"/>
      <c r="P269" s="22"/>
      <c r="Q269" s="22"/>
      <c r="R269" s="22"/>
    </row>
    <row r="270" spans="1:18" x14ac:dyDescent="0.35">
      <c r="A270" s="22"/>
      <c r="B270" s="113"/>
      <c r="C270" s="113"/>
      <c r="D270" s="113"/>
      <c r="E270" s="22"/>
      <c r="F270" s="22"/>
      <c r="G270" s="22"/>
      <c r="H270" s="22"/>
      <c r="I270" s="22"/>
      <c r="J270" s="22"/>
      <c r="K270" s="22"/>
      <c r="L270" s="22"/>
      <c r="M270" s="22"/>
      <c r="N270" s="22"/>
      <c r="O270" s="22"/>
      <c r="P270" s="22"/>
      <c r="Q270" s="22"/>
      <c r="R270" s="22"/>
    </row>
    <row r="271" spans="1:18" x14ac:dyDescent="0.35">
      <c r="A271" s="22"/>
      <c r="B271" s="113"/>
      <c r="C271" s="113"/>
      <c r="D271" s="113"/>
      <c r="E271" s="22"/>
      <c r="F271" s="22"/>
      <c r="G271" s="22"/>
      <c r="H271" s="22"/>
      <c r="I271" s="22"/>
      <c r="J271" s="22"/>
      <c r="K271" s="22"/>
      <c r="L271" s="22"/>
      <c r="M271" s="22"/>
      <c r="N271" s="22"/>
      <c r="O271" s="22"/>
      <c r="P271" s="22"/>
      <c r="Q271" s="22"/>
      <c r="R271" s="22"/>
    </row>
    <row r="272" spans="1:18" x14ac:dyDescent="0.35">
      <c r="A272" s="22"/>
      <c r="B272" s="113"/>
      <c r="C272" s="113"/>
      <c r="D272" s="113"/>
      <c r="E272" s="22"/>
      <c r="F272" s="22"/>
      <c r="G272" s="22"/>
      <c r="H272" s="22"/>
      <c r="I272" s="22"/>
      <c r="J272" s="22"/>
      <c r="K272" s="22"/>
      <c r="L272" s="22"/>
      <c r="M272" s="22"/>
      <c r="N272" s="22"/>
      <c r="O272" s="22"/>
      <c r="P272" s="22"/>
      <c r="Q272" s="22"/>
      <c r="R272" s="22"/>
    </row>
    <row r="273" spans="1:18" x14ac:dyDescent="0.35">
      <c r="A273" s="22"/>
      <c r="B273" s="113"/>
      <c r="C273" s="113"/>
      <c r="D273" s="113"/>
      <c r="E273" s="22"/>
      <c r="F273" s="22"/>
      <c r="G273" s="22"/>
      <c r="H273" s="22"/>
      <c r="I273" s="22"/>
      <c r="J273" s="22"/>
      <c r="K273" s="22"/>
      <c r="L273" s="22"/>
      <c r="M273" s="22"/>
      <c r="N273" s="22"/>
      <c r="O273" s="22"/>
      <c r="P273" s="22"/>
      <c r="Q273" s="22"/>
      <c r="R273" s="22"/>
    </row>
    <row r="274" spans="1:18" x14ac:dyDescent="0.35">
      <c r="A274" s="22"/>
      <c r="B274" s="113"/>
      <c r="C274" s="113"/>
      <c r="D274" s="113"/>
      <c r="E274" s="22"/>
      <c r="F274" s="22"/>
      <c r="G274" s="22"/>
      <c r="H274" s="22"/>
      <c r="I274" s="22"/>
      <c r="J274" s="22"/>
      <c r="K274" s="22"/>
      <c r="L274" s="22"/>
      <c r="M274" s="22"/>
      <c r="N274" s="22"/>
      <c r="O274" s="22"/>
      <c r="P274" s="22"/>
      <c r="Q274" s="22"/>
      <c r="R274" s="22"/>
    </row>
    <row r="275" spans="1:18" x14ac:dyDescent="0.35">
      <c r="A275" s="22"/>
      <c r="B275" s="113"/>
      <c r="C275" s="113"/>
      <c r="D275" s="113"/>
      <c r="E275" s="22"/>
      <c r="F275" s="22"/>
      <c r="G275" s="22"/>
      <c r="H275" s="22"/>
      <c r="I275" s="22"/>
      <c r="J275" s="22"/>
      <c r="K275" s="22"/>
      <c r="L275" s="22"/>
      <c r="M275" s="22"/>
      <c r="N275" s="22"/>
      <c r="O275" s="22"/>
      <c r="P275" s="22"/>
      <c r="Q275" s="22"/>
      <c r="R275" s="22"/>
    </row>
    <row r="276" spans="1:18" x14ac:dyDescent="0.35">
      <c r="A276" s="22"/>
      <c r="B276" s="113"/>
      <c r="C276" s="113"/>
      <c r="D276" s="113"/>
      <c r="E276" s="22"/>
      <c r="F276" s="22"/>
      <c r="G276" s="22"/>
      <c r="H276" s="22"/>
      <c r="I276" s="22"/>
      <c r="J276" s="22"/>
      <c r="K276" s="22"/>
      <c r="L276" s="22"/>
      <c r="M276" s="22"/>
      <c r="N276" s="22"/>
      <c r="O276" s="22"/>
      <c r="P276" s="22"/>
      <c r="Q276" s="22"/>
      <c r="R276" s="22"/>
    </row>
    <row r="277" spans="1:18" x14ac:dyDescent="0.35">
      <c r="A277" s="22"/>
      <c r="B277" s="113"/>
      <c r="C277" s="113"/>
      <c r="D277" s="113"/>
      <c r="E277" s="22"/>
      <c r="F277" s="22"/>
      <c r="G277" s="22"/>
      <c r="H277" s="22"/>
      <c r="I277" s="22"/>
      <c r="J277" s="22"/>
      <c r="K277" s="22"/>
      <c r="L277" s="22"/>
      <c r="M277" s="22"/>
      <c r="N277" s="22"/>
      <c r="O277" s="22"/>
      <c r="P277" s="22"/>
      <c r="Q277" s="22"/>
      <c r="R277" s="22"/>
    </row>
    <row r="278" spans="1:18" x14ac:dyDescent="0.35">
      <c r="A278" s="22"/>
      <c r="B278" s="113"/>
      <c r="C278" s="113"/>
      <c r="D278" s="113"/>
      <c r="E278" s="22"/>
      <c r="F278" s="22"/>
      <c r="G278" s="22"/>
      <c r="H278" s="22"/>
      <c r="I278" s="22"/>
      <c r="J278" s="22"/>
      <c r="K278" s="22"/>
      <c r="L278" s="22"/>
      <c r="M278" s="22"/>
      <c r="N278" s="22"/>
      <c r="O278" s="22"/>
      <c r="P278" s="22"/>
      <c r="Q278" s="22"/>
      <c r="R278" s="22"/>
    </row>
    <row r="279" spans="1:18" x14ac:dyDescent="0.35">
      <c r="A279" s="22"/>
      <c r="B279" s="113"/>
      <c r="C279" s="113"/>
      <c r="D279" s="113"/>
      <c r="E279" s="22"/>
      <c r="F279" s="22"/>
      <c r="G279" s="22"/>
      <c r="H279" s="22"/>
      <c r="I279" s="22"/>
      <c r="J279" s="22"/>
      <c r="K279" s="22"/>
      <c r="L279" s="22"/>
      <c r="M279" s="22"/>
      <c r="N279" s="22"/>
      <c r="O279" s="22"/>
      <c r="P279" s="22"/>
      <c r="Q279" s="22"/>
      <c r="R279" s="22"/>
    </row>
    <row r="280" spans="1:18" x14ac:dyDescent="0.35">
      <c r="A280" s="22"/>
      <c r="B280" s="113"/>
      <c r="C280" s="113"/>
      <c r="D280" s="113"/>
      <c r="E280" s="22"/>
      <c r="F280" s="22"/>
      <c r="G280" s="22"/>
      <c r="H280" s="22"/>
      <c r="I280" s="22"/>
      <c r="J280" s="22"/>
      <c r="K280" s="22"/>
      <c r="L280" s="22"/>
      <c r="M280" s="22"/>
      <c r="N280" s="22"/>
      <c r="O280" s="22"/>
      <c r="P280" s="22"/>
      <c r="Q280" s="22"/>
      <c r="R280" s="22"/>
    </row>
    <row r="281" spans="1:18" x14ac:dyDescent="0.35">
      <c r="A281" s="22"/>
      <c r="B281" s="113"/>
      <c r="C281" s="113"/>
      <c r="D281" s="113"/>
      <c r="E281" s="22"/>
      <c r="F281" s="22"/>
      <c r="G281" s="22"/>
      <c r="H281" s="22"/>
      <c r="I281" s="22"/>
      <c r="J281" s="22"/>
      <c r="K281" s="22"/>
      <c r="L281" s="22"/>
      <c r="M281" s="22"/>
      <c r="N281" s="22"/>
      <c r="O281" s="22"/>
      <c r="P281" s="22"/>
      <c r="Q281" s="22"/>
      <c r="R281" s="22"/>
    </row>
    <row r="282" spans="1:18" x14ac:dyDescent="0.35">
      <c r="A282" s="22"/>
      <c r="B282" s="113"/>
      <c r="C282" s="113"/>
      <c r="D282" s="113"/>
      <c r="E282" s="22"/>
      <c r="F282" s="22"/>
      <c r="G282" s="22"/>
      <c r="H282" s="22"/>
      <c r="I282" s="22"/>
      <c r="J282" s="22"/>
      <c r="K282" s="22"/>
      <c r="L282" s="22"/>
      <c r="M282" s="22"/>
      <c r="N282" s="22"/>
      <c r="O282" s="22"/>
      <c r="P282" s="22"/>
      <c r="Q282" s="22"/>
      <c r="R282" s="22"/>
    </row>
    <row r="283" spans="1:18" x14ac:dyDescent="0.35">
      <c r="A283" s="22"/>
      <c r="B283" s="113"/>
      <c r="C283" s="113"/>
      <c r="D283" s="113"/>
      <c r="E283" s="22"/>
      <c r="F283" s="22"/>
      <c r="G283" s="22"/>
      <c r="H283" s="22"/>
      <c r="I283" s="22"/>
      <c r="J283" s="22"/>
      <c r="K283" s="22"/>
      <c r="L283" s="22"/>
      <c r="M283" s="22"/>
      <c r="N283" s="22"/>
      <c r="O283" s="22"/>
      <c r="P283" s="22"/>
      <c r="Q283" s="22"/>
      <c r="R283" s="22"/>
    </row>
    <row r="284" spans="1:18" x14ac:dyDescent="0.35">
      <c r="A284" s="22"/>
      <c r="B284" s="113"/>
      <c r="C284" s="113"/>
      <c r="D284" s="113"/>
      <c r="E284" s="22"/>
      <c r="F284" s="22"/>
      <c r="G284" s="22"/>
      <c r="H284" s="22"/>
      <c r="I284" s="22"/>
      <c r="J284" s="22"/>
      <c r="K284" s="22"/>
      <c r="L284" s="22"/>
      <c r="M284" s="22"/>
      <c r="N284" s="22"/>
      <c r="O284" s="22"/>
      <c r="P284" s="22"/>
      <c r="Q284" s="22"/>
      <c r="R284" s="22"/>
    </row>
    <row r="285" spans="1:18" x14ac:dyDescent="0.35">
      <c r="A285" s="22"/>
      <c r="B285" s="113"/>
      <c r="C285" s="113"/>
      <c r="D285" s="113"/>
      <c r="E285" s="22"/>
      <c r="F285" s="22"/>
      <c r="G285" s="22"/>
      <c r="H285" s="22"/>
      <c r="I285" s="22"/>
      <c r="J285" s="22"/>
      <c r="K285" s="22"/>
      <c r="L285" s="22"/>
      <c r="M285" s="22"/>
      <c r="N285" s="22"/>
      <c r="O285" s="22"/>
      <c r="P285" s="22"/>
      <c r="Q285" s="22"/>
      <c r="R285" s="22"/>
    </row>
    <row r="286" spans="1:18" x14ac:dyDescent="0.35">
      <c r="A286" s="22"/>
      <c r="B286" s="113"/>
      <c r="C286" s="113"/>
      <c r="D286" s="113"/>
      <c r="E286" s="22"/>
      <c r="F286" s="22"/>
      <c r="G286" s="22"/>
      <c r="H286" s="22"/>
      <c r="I286" s="22"/>
      <c r="J286" s="22"/>
      <c r="K286" s="22"/>
      <c r="L286" s="22"/>
      <c r="M286" s="22"/>
      <c r="N286" s="22"/>
      <c r="O286" s="22"/>
      <c r="P286" s="22"/>
      <c r="Q286" s="22"/>
      <c r="R286" s="22"/>
    </row>
    <row r="287" spans="1:18" x14ac:dyDescent="0.35">
      <c r="A287" s="22"/>
      <c r="B287" s="113"/>
      <c r="C287" s="113"/>
      <c r="D287" s="113"/>
      <c r="E287" s="22"/>
      <c r="F287" s="22"/>
      <c r="G287" s="22"/>
      <c r="H287" s="22"/>
      <c r="I287" s="22"/>
      <c r="J287" s="22"/>
      <c r="K287" s="22"/>
      <c r="L287" s="22"/>
      <c r="M287" s="22"/>
      <c r="N287" s="22"/>
      <c r="O287" s="22"/>
      <c r="P287" s="22"/>
      <c r="Q287" s="22"/>
      <c r="R287" s="22"/>
    </row>
    <row r="288" spans="1:18" x14ac:dyDescent="0.35">
      <c r="A288" s="22"/>
      <c r="B288" s="113"/>
      <c r="C288" s="113"/>
      <c r="D288" s="113"/>
      <c r="E288" s="22"/>
      <c r="F288" s="22"/>
      <c r="G288" s="22"/>
      <c r="H288" s="22"/>
      <c r="I288" s="22"/>
      <c r="J288" s="22"/>
      <c r="K288" s="22"/>
      <c r="L288" s="22"/>
      <c r="M288" s="22"/>
      <c r="N288" s="22"/>
      <c r="O288" s="22"/>
      <c r="P288" s="22"/>
      <c r="Q288" s="22"/>
      <c r="R288" s="22"/>
    </row>
    <row r="289" spans="1:18" x14ac:dyDescent="0.35">
      <c r="A289" s="22"/>
      <c r="B289" s="113"/>
      <c r="C289" s="113"/>
      <c r="D289" s="113"/>
      <c r="E289" s="22"/>
      <c r="F289" s="22"/>
      <c r="G289" s="22"/>
      <c r="H289" s="22"/>
      <c r="I289" s="22"/>
      <c r="J289" s="22"/>
      <c r="K289" s="22"/>
      <c r="L289" s="22"/>
      <c r="M289" s="22"/>
      <c r="N289" s="22"/>
      <c r="O289" s="22"/>
      <c r="P289" s="22"/>
      <c r="Q289" s="22"/>
      <c r="R289" s="22"/>
    </row>
    <row r="290" spans="1:18" x14ac:dyDescent="0.35">
      <c r="A290" s="22"/>
      <c r="B290" s="113"/>
      <c r="C290" s="113"/>
      <c r="D290" s="113"/>
      <c r="E290" s="22"/>
      <c r="F290" s="22"/>
      <c r="G290" s="22"/>
      <c r="H290" s="22"/>
      <c r="I290" s="22"/>
      <c r="J290" s="22"/>
      <c r="K290" s="22"/>
      <c r="L290" s="22"/>
      <c r="M290" s="22"/>
      <c r="N290" s="22"/>
      <c r="O290" s="22"/>
      <c r="P290" s="22"/>
      <c r="Q290" s="22"/>
      <c r="R290" s="22"/>
    </row>
    <row r="291" spans="1:18" x14ac:dyDescent="0.35">
      <c r="A291" s="22"/>
      <c r="B291" s="113"/>
      <c r="C291" s="113"/>
      <c r="D291" s="113"/>
      <c r="E291" s="22"/>
      <c r="F291" s="22"/>
      <c r="G291" s="22"/>
      <c r="H291" s="22"/>
      <c r="I291" s="22"/>
      <c r="J291" s="22"/>
      <c r="K291" s="22"/>
      <c r="L291" s="22"/>
      <c r="M291" s="22"/>
      <c r="N291" s="22"/>
      <c r="O291" s="22"/>
      <c r="P291" s="22"/>
      <c r="Q291" s="22"/>
      <c r="R291" s="22"/>
    </row>
    <row r="292" spans="1:18" x14ac:dyDescent="0.35">
      <c r="A292" s="22"/>
      <c r="B292" s="113"/>
      <c r="C292" s="113"/>
      <c r="D292" s="113"/>
      <c r="E292" s="22"/>
      <c r="F292" s="22"/>
      <c r="G292" s="22"/>
      <c r="H292" s="22"/>
      <c r="I292" s="22"/>
      <c r="J292" s="22"/>
      <c r="K292" s="22"/>
      <c r="L292" s="22"/>
      <c r="M292" s="22"/>
      <c r="N292" s="22"/>
      <c r="O292" s="22"/>
      <c r="P292" s="22"/>
      <c r="Q292" s="22"/>
      <c r="R292" s="22"/>
    </row>
    <row r="293" spans="1:18" x14ac:dyDescent="0.35">
      <c r="A293" s="22"/>
      <c r="B293" s="113"/>
      <c r="C293" s="113"/>
      <c r="D293" s="113"/>
      <c r="E293" s="22"/>
      <c r="F293" s="22"/>
      <c r="G293" s="22"/>
      <c r="H293" s="22"/>
      <c r="I293" s="22"/>
      <c r="J293" s="22"/>
      <c r="K293" s="22"/>
      <c r="L293" s="22"/>
      <c r="M293" s="22"/>
      <c r="N293" s="22"/>
      <c r="O293" s="22"/>
      <c r="P293" s="22"/>
      <c r="Q293" s="22"/>
      <c r="R293" s="22"/>
    </row>
    <row r="294" spans="1:18" x14ac:dyDescent="0.35">
      <c r="A294" s="22"/>
      <c r="B294" s="113"/>
      <c r="C294" s="113"/>
      <c r="D294" s="113"/>
      <c r="E294" s="22"/>
      <c r="F294" s="22"/>
      <c r="G294" s="22"/>
      <c r="H294" s="22"/>
      <c r="I294" s="22"/>
      <c r="J294" s="22"/>
      <c r="K294" s="22"/>
      <c r="L294" s="22"/>
      <c r="M294" s="22"/>
      <c r="N294" s="22"/>
      <c r="O294" s="22"/>
      <c r="P294" s="22"/>
      <c r="Q294" s="22"/>
      <c r="R294" s="22"/>
    </row>
    <row r="295" spans="1:18" x14ac:dyDescent="0.35">
      <c r="A295" s="22"/>
      <c r="B295" s="113"/>
      <c r="C295" s="113"/>
      <c r="D295" s="113"/>
      <c r="E295" s="22"/>
      <c r="F295" s="22"/>
      <c r="G295" s="22"/>
      <c r="H295" s="22"/>
      <c r="I295" s="22"/>
      <c r="J295" s="22"/>
      <c r="K295" s="22"/>
      <c r="L295" s="22"/>
      <c r="M295" s="22"/>
      <c r="N295" s="22"/>
      <c r="O295" s="22"/>
      <c r="P295" s="22"/>
      <c r="Q295" s="22"/>
      <c r="R295" s="22"/>
    </row>
    <row r="296" spans="1:18" x14ac:dyDescent="0.35">
      <c r="A296" s="22"/>
      <c r="B296" s="113"/>
      <c r="C296" s="113"/>
      <c r="D296" s="113"/>
      <c r="E296" s="22"/>
      <c r="F296" s="22"/>
      <c r="G296" s="22"/>
      <c r="H296" s="22"/>
      <c r="I296" s="22"/>
      <c r="J296" s="22"/>
      <c r="K296" s="22"/>
      <c r="L296" s="22"/>
      <c r="M296" s="22"/>
      <c r="N296" s="22"/>
      <c r="O296" s="22"/>
      <c r="P296" s="22"/>
      <c r="Q296" s="22"/>
      <c r="R296" s="22"/>
    </row>
    <row r="297" spans="1:18" x14ac:dyDescent="0.35">
      <c r="A297" s="22"/>
      <c r="B297" s="113"/>
      <c r="C297" s="113"/>
      <c r="D297" s="113"/>
      <c r="E297" s="22"/>
      <c r="F297" s="22"/>
      <c r="G297" s="22"/>
      <c r="H297" s="22"/>
      <c r="I297" s="22"/>
      <c r="J297" s="22"/>
      <c r="K297" s="22"/>
      <c r="L297" s="22"/>
      <c r="M297" s="22"/>
      <c r="N297" s="22"/>
      <c r="O297" s="22"/>
      <c r="P297" s="22"/>
      <c r="Q297" s="22"/>
      <c r="R297" s="22"/>
    </row>
    <row r="298" spans="1:18" x14ac:dyDescent="0.35">
      <c r="A298" s="22"/>
      <c r="B298" s="113"/>
      <c r="C298" s="113"/>
      <c r="D298" s="113"/>
      <c r="E298" s="22"/>
      <c r="F298" s="22"/>
      <c r="G298" s="22"/>
      <c r="H298" s="22"/>
      <c r="I298" s="22"/>
      <c r="J298" s="22"/>
      <c r="K298" s="22"/>
      <c r="L298" s="22"/>
      <c r="M298" s="22"/>
      <c r="N298" s="22"/>
      <c r="O298" s="22"/>
      <c r="P298" s="22"/>
      <c r="Q298" s="22"/>
      <c r="R298" s="22"/>
    </row>
    <row r="299" spans="1:18" x14ac:dyDescent="0.35">
      <c r="A299" s="22"/>
      <c r="B299" s="113"/>
      <c r="C299" s="113"/>
      <c r="D299" s="113"/>
      <c r="E299" s="22"/>
      <c r="F299" s="22"/>
      <c r="G299" s="22"/>
      <c r="H299" s="22"/>
      <c r="I299" s="22"/>
      <c r="J299" s="22"/>
      <c r="K299" s="22"/>
      <c r="L299" s="22"/>
      <c r="M299" s="22"/>
      <c r="N299" s="22"/>
      <c r="O299" s="22"/>
      <c r="P299" s="22"/>
      <c r="Q299" s="22"/>
      <c r="R299" s="22"/>
    </row>
    <row r="300" spans="1:18" x14ac:dyDescent="0.35">
      <c r="A300" s="22"/>
      <c r="B300" s="113"/>
      <c r="C300" s="113"/>
      <c r="D300" s="113"/>
      <c r="E300" s="22"/>
      <c r="F300" s="22"/>
      <c r="G300" s="22"/>
      <c r="H300" s="22"/>
      <c r="I300" s="22"/>
      <c r="J300" s="22"/>
      <c r="K300" s="22"/>
      <c r="L300" s="22"/>
      <c r="M300" s="22"/>
      <c r="N300" s="22"/>
      <c r="O300" s="22"/>
      <c r="P300" s="22"/>
      <c r="Q300" s="22"/>
      <c r="R300" s="22"/>
    </row>
    <row r="301" spans="1:18" x14ac:dyDescent="0.35">
      <c r="A301" s="22"/>
      <c r="B301" s="113"/>
      <c r="C301" s="113"/>
      <c r="D301" s="113"/>
      <c r="E301" s="22"/>
      <c r="F301" s="22"/>
      <c r="G301" s="22"/>
      <c r="H301" s="22"/>
      <c r="I301" s="22"/>
      <c r="J301" s="22"/>
      <c r="K301" s="22"/>
      <c r="L301" s="22"/>
      <c r="M301" s="22"/>
      <c r="N301" s="22"/>
      <c r="O301" s="22"/>
      <c r="P301" s="22"/>
      <c r="Q301" s="22"/>
      <c r="R301" s="22"/>
    </row>
    <row r="302" spans="1:18" x14ac:dyDescent="0.35">
      <c r="A302" s="22"/>
      <c r="B302" s="113"/>
      <c r="C302" s="113"/>
      <c r="D302" s="113"/>
      <c r="E302" s="22"/>
      <c r="F302" s="22"/>
      <c r="G302" s="22"/>
      <c r="H302" s="22"/>
      <c r="I302" s="22"/>
      <c r="J302" s="22"/>
      <c r="K302" s="22"/>
      <c r="L302" s="22"/>
      <c r="M302" s="22"/>
      <c r="N302" s="22"/>
      <c r="O302" s="22"/>
      <c r="P302" s="22"/>
      <c r="Q302" s="22"/>
      <c r="R302" s="22"/>
    </row>
    <row r="303" spans="1:18" x14ac:dyDescent="0.35">
      <c r="A303" s="22"/>
      <c r="B303" s="113"/>
      <c r="C303" s="113"/>
      <c r="D303" s="113"/>
      <c r="E303" s="22"/>
      <c r="F303" s="22"/>
      <c r="G303" s="22"/>
      <c r="H303" s="22"/>
      <c r="I303" s="22"/>
      <c r="J303" s="22"/>
      <c r="K303" s="22"/>
      <c r="L303" s="22"/>
      <c r="M303" s="22"/>
      <c r="N303" s="22"/>
      <c r="O303" s="22"/>
      <c r="P303" s="22"/>
      <c r="Q303" s="22"/>
      <c r="R303" s="22"/>
    </row>
    <row r="304" spans="1:18" x14ac:dyDescent="0.35">
      <c r="A304" s="22"/>
      <c r="B304" s="113"/>
      <c r="C304" s="113"/>
      <c r="D304" s="113"/>
      <c r="E304" s="22"/>
      <c r="F304" s="22"/>
      <c r="G304" s="22"/>
      <c r="H304" s="22"/>
      <c r="I304" s="22"/>
      <c r="J304" s="22"/>
      <c r="K304" s="22"/>
      <c r="L304" s="22"/>
      <c r="M304" s="22"/>
      <c r="N304" s="22"/>
      <c r="O304" s="22"/>
      <c r="P304" s="22"/>
      <c r="Q304" s="22"/>
      <c r="R304" s="22"/>
    </row>
    <row r="305" spans="1:18" x14ac:dyDescent="0.35">
      <c r="A305" s="22"/>
      <c r="B305" s="113"/>
      <c r="C305" s="113"/>
      <c r="D305" s="113"/>
      <c r="E305" s="22"/>
      <c r="F305" s="22"/>
      <c r="G305" s="22"/>
      <c r="H305" s="22"/>
      <c r="I305" s="22"/>
      <c r="J305" s="22"/>
      <c r="K305" s="22"/>
      <c r="L305" s="22"/>
      <c r="M305" s="22"/>
      <c r="N305" s="22"/>
      <c r="O305" s="22"/>
      <c r="P305" s="22"/>
      <c r="Q305" s="22"/>
      <c r="R305" s="22"/>
    </row>
    <row r="306" spans="1:18" x14ac:dyDescent="0.35">
      <c r="A306" s="22"/>
      <c r="B306" s="113"/>
      <c r="C306" s="113"/>
      <c r="D306" s="113"/>
      <c r="E306" s="22"/>
      <c r="F306" s="22"/>
      <c r="G306" s="22"/>
      <c r="H306" s="22"/>
      <c r="I306" s="22"/>
      <c r="J306" s="22"/>
      <c r="K306" s="22"/>
      <c r="L306" s="22"/>
      <c r="M306" s="22"/>
      <c r="N306" s="22"/>
      <c r="O306" s="22"/>
      <c r="P306" s="22"/>
      <c r="Q306" s="22"/>
      <c r="R306" s="22"/>
    </row>
    <row r="307" spans="1:18" x14ac:dyDescent="0.35">
      <c r="A307" s="22"/>
      <c r="B307" s="113"/>
      <c r="C307" s="113"/>
      <c r="D307" s="113"/>
      <c r="E307" s="22"/>
      <c r="F307" s="22"/>
      <c r="G307" s="22"/>
      <c r="H307" s="22"/>
      <c r="I307" s="22"/>
      <c r="J307" s="22"/>
      <c r="K307" s="22"/>
      <c r="L307" s="22"/>
      <c r="M307" s="22"/>
      <c r="N307" s="22"/>
      <c r="O307" s="22"/>
      <c r="P307" s="22"/>
      <c r="Q307" s="22"/>
      <c r="R307" s="22"/>
    </row>
    <row r="308" spans="1:18" x14ac:dyDescent="0.35">
      <c r="A308" s="22"/>
      <c r="B308" s="113"/>
      <c r="C308" s="113"/>
      <c r="D308" s="113"/>
      <c r="E308" s="22"/>
      <c r="F308" s="22"/>
      <c r="G308" s="22"/>
      <c r="H308" s="22"/>
      <c r="I308" s="22"/>
      <c r="J308" s="22"/>
      <c r="K308" s="22"/>
      <c r="L308" s="22"/>
      <c r="M308" s="22"/>
      <c r="N308" s="22"/>
      <c r="O308" s="22"/>
      <c r="P308" s="22"/>
      <c r="Q308" s="22"/>
      <c r="R308" s="22"/>
    </row>
    <row r="309" spans="1:18" x14ac:dyDescent="0.35">
      <c r="A309" s="22"/>
      <c r="B309" s="113"/>
      <c r="C309" s="113"/>
      <c r="D309" s="113"/>
      <c r="E309" s="22"/>
      <c r="F309" s="22"/>
      <c r="G309" s="22"/>
      <c r="H309" s="22"/>
      <c r="I309" s="22"/>
      <c r="J309" s="22"/>
      <c r="K309" s="22"/>
      <c r="L309" s="22"/>
      <c r="M309" s="22"/>
      <c r="N309" s="22"/>
      <c r="O309" s="22"/>
      <c r="P309" s="22"/>
      <c r="Q309" s="22"/>
      <c r="R309" s="22"/>
    </row>
    <row r="310" spans="1:18" x14ac:dyDescent="0.35">
      <c r="A310" s="22"/>
      <c r="B310" s="113"/>
      <c r="C310" s="113"/>
      <c r="D310" s="113"/>
      <c r="E310" s="22"/>
      <c r="F310" s="22"/>
      <c r="G310" s="22"/>
      <c r="H310" s="22"/>
      <c r="I310" s="22"/>
      <c r="J310" s="22"/>
      <c r="K310" s="22"/>
      <c r="L310" s="22"/>
      <c r="M310" s="22"/>
      <c r="N310" s="22"/>
      <c r="O310" s="22"/>
      <c r="P310" s="22"/>
      <c r="Q310" s="22"/>
      <c r="R310" s="22"/>
    </row>
    <row r="311" spans="1:18" x14ac:dyDescent="0.35">
      <c r="A311" s="22"/>
      <c r="B311" s="113"/>
      <c r="C311" s="113"/>
      <c r="D311" s="113"/>
      <c r="E311" s="22"/>
      <c r="F311" s="22"/>
      <c r="G311" s="22"/>
      <c r="H311" s="22"/>
      <c r="I311" s="22"/>
      <c r="J311" s="22"/>
      <c r="K311" s="22"/>
      <c r="L311" s="22"/>
      <c r="M311" s="22"/>
      <c r="N311" s="22"/>
      <c r="O311" s="22"/>
      <c r="P311" s="22"/>
      <c r="Q311" s="22"/>
      <c r="R311" s="22"/>
    </row>
    <row r="312" spans="1:18" x14ac:dyDescent="0.35">
      <c r="A312" s="22"/>
      <c r="B312" s="113"/>
      <c r="C312" s="113"/>
      <c r="D312" s="113"/>
      <c r="E312" s="22"/>
      <c r="F312" s="22"/>
      <c r="G312" s="22"/>
      <c r="H312" s="22"/>
      <c r="I312" s="22"/>
      <c r="J312" s="22"/>
      <c r="K312" s="22"/>
      <c r="L312" s="22"/>
      <c r="M312" s="22"/>
      <c r="N312" s="22"/>
      <c r="O312" s="22"/>
      <c r="P312" s="22"/>
      <c r="Q312" s="22"/>
      <c r="R312" s="22"/>
    </row>
    <row r="313" spans="1:18" x14ac:dyDescent="0.35">
      <c r="A313" s="22"/>
      <c r="B313" s="113"/>
      <c r="C313" s="113"/>
      <c r="D313" s="113"/>
      <c r="E313" s="22"/>
      <c r="F313" s="22"/>
      <c r="G313" s="22"/>
      <c r="H313" s="22"/>
      <c r="I313" s="22"/>
      <c r="J313" s="22"/>
      <c r="K313" s="22"/>
      <c r="L313" s="22"/>
      <c r="M313" s="22"/>
      <c r="N313" s="22"/>
      <c r="O313" s="22"/>
      <c r="P313" s="22"/>
      <c r="Q313" s="22"/>
      <c r="R313" s="22"/>
    </row>
    <row r="314" spans="1:18" x14ac:dyDescent="0.35">
      <c r="A314" s="22"/>
      <c r="B314" s="113"/>
      <c r="C314" s="113"/>
      <c r="D314" s="113"/>
      <c r="E314" s="22"/>
      <c r="F314" s="22"/>
      <c r="G314" s="22"/>
      <c r="H314" s="22"/>
      <c r="I314" s="22"/>
      <c r="J314" s="22"/>
      <c r="K314" s="22"/>
      <c r="L314" s="22"/>
      <c r="M314" s="22"/>
      <c r="N314" s="22"/>
      <c r="O314" s="22"/>
      <c r="P314" s="22"/>
      <c r="Q314" s="22"/>
      <c r="R314" s="22"/>
    </row>
    <row r="315" spans="1:18" x14ac:dyDescent="0.35">
      <c r="A315" s="22"/>
      <c r="B315" s="113"/>
      <c r="C315" s="113"/>
      <c r="D315" s="113"/>
      <c r="E315" s="22"/>
      <c r="F315" s="22"/>
      <c r="G315" s="22"/>
      <c r="H315" s="22"/>
      <c r="I315" s="22"/>
      <c r="J315" s="22"/>
      <c r="K315" s="22"/>
      <c r="L315" s="22"/>
      <c r="M315" s="22"/>
      <c r="N315" s="22"/>
      <c r="O315" s="22"/>
      <c r="P315" s="22"/>
      <c r="Q315" s="22"/>
      <c r="R315" s="22"/>
    </row>
    <row r="316" spans="1:18" x14ac:dyDescent="0.35">
      <c r="A316" s="22"/>
      <c r="B316" s="113"/>
      <c r="C316" s="113"/>
      <c r="D316" s="113"/>
      <c r="E316" s="22"/>
      <c r="F316" s="22"/>
      <c r="G316" s="22"/>
      <c r="H316" s="22"/>
      <c r="I316" s="22"/>
      <c r="J316" s="22"/>
      <c r="K316" s="22"/>
      <c r="L316" s="22"/>
      <c r="M316" s="22"/>
      <c r="N316" s="22"/>
      <c r="O316" s="22"/>
      <c r="P316" s="22"/>
      <c r="Q316" s="22"/>
      <c r="R316" s="22"/>
    </row>
    <row r="317" spans="1:18" x14ac:dyDescent="0.35">
      <c r="A317" s="22"/>
      <c r="B317" s="113"/>
      <c r="C317" s="113"/>
      <c r="D317" s="113"/>
      <c r="E317" s="22"/>
      <c r="F317" s="22"/>
      <c r="G317" s="22"/>
      <c r="H317" s="22"/>
      <c r="I317" s="22"/>
      <c r="J317" s="22"/>
      <c r="K317" s="22"/>
      <c r="L317" s="22"/>
      <c r="M317" s="22"/>
      <c r="N317" s="22"/>
      <c r="O317" s="22"/>
      <c r="P317" s="22"/>
      <c r="Q317" s="22"/>
      <c r="R317" s="22"/>
    </row>
    <row r="318" spans="1:18" x14ac:dyDescent="0.35">
      <c r="A318" s="22"/>
      <c r="B318" s="113"/>
      <c r="C318" s="113"/>
      <c r="D318" s="113"/>
      <c r="E318" s="22"/>
      <c r="F318" s="22"/>
      <c r="G318" s="22"/>
      <c r="H318" s="22"/>
      <c r="I318" s="22"/>
      <c r="J318" s="22"/>
      <c r="K318" s="22"/>
      <c r="L318" s="22"/>
      <c r="M318" s="22"/>
      <c r="N318" s="22"/>
      <c r="O318" s="22"/>
      <c r="P318" s="22"/>
      <c r="Q318" s="22"/>
      <c r="R318" s="22"/>
    </row>
    <row r="319" spans="1:18" x14ac:dyDescent="0.35">
      <c r="A319" s="22"/>
      <c r="B319" s="113"/>
      <c r="C319" s="113"/>
      <c r="D319" s="113"/>
      <c r="E319" s="22"/>
      <c r="F319" s="22"/>
      <c r="G319" s="22"/>
      <c r="H319" s="22"/>
      <c r="I319" s="22"/>
      <c r="J319" s="22"/>
      <c r="K319" s="22"/>
      <c r="L319" s="22"/>
      <c r="M319" s="22"/>
      <c r="N319" s="22"/>
      <c r="O319" s="22"/>
      <c r="P319" s="22"/>
      <c r="Q319" s="22"/>
      <c r="R319" s="22"/>
    </row>
    <row r="320" spans="1:18" x14ac:dyDescent="0.35">
      <c r="A320" s="22"/>
      <c r="B320" s="113"/>
      <c r="C320" s="113"/>
      <c r="D320" s="113"/>
      <c r="E320" s="22"/>
      <c r="F320" s="22"/>
      <c r="G320" s="22"/>
      <c r="H320" s="22"/>
      <c r="I320" s="22"/>
      <c r="J320" s="22"/>
      <c r="K320" s="22"/>
      <c r="L320" s="22"/>
      <c r="M320" s="22"/>
      <c r="N320" s="22"/>
      <c r="O320" s="22"/>
      <c r="P320" s="22"/>
      <c r="Q320" s="22"/>
      <c r="R320" s="22"/>
    </row>
    <row r="321" spans="1:18" x14ac:dyDescent="0.35">
      <c r="A321" s="22"/>
      <c r="B321" s="113"/>
      <c r="C321" s="113"/>
      <c r="D321" s="113"/>
      <c r="E321" s="22"/>
      <c r="F321" s="22"/>
      <c r="G321" s="22"/>
      <c r="H321" s="22"/>
      <c r="I321" s="22"/>
      <c r="J321" s="22"/>
      <c r="K321" s="22"/>
      <c r="L321" s="22"/>
      <c r="M321" s="22"/>
      <c r="N321" s="22"/>
      <c r="O321" s="22"/>
      <c r="P321" s="22"/>
      <c r="Q321" s="22"/>
      <c r="R321" s="22"/>
    </row>
    <row r="322" spans="1:18" x14ac:dyDescent="0.35">
      <c r="A322" s="22"/>
      <c r="B322" s="113"/>
      <c r="C322" s="113"/>
      <c r="D322" s="113"/>
      <c r="E322" s="22"/>
      <c r="F322" s="22"/>
      <c r="G322" s="22"/>
      <c r="H322" s="22"/>
      <c r="I322" s="22"/>
      <c r="J322" s="22"/>
      <c r="K322" s="22"/>
      <c r="L322" s="22"/>
      <c r="M322" s="22"/>
      <c r="N322" s="22"/>
      <c r="O322" s="22"/>
      <c r="P322" s="22"/>
      <c r="Q322" s="22"/>
      <c r="R322" s="22"/>
    </row>
    <row r="323" spans="1:18" x14ac:dyDescent="0.35">
      <c r="A323" s="22"/>
      <c r="B323" s="113"/>
      <c r="C323" s="113"/>
      <c r="D323" s="113"/>
      <c r="E323" s="22"/>
      <c r="F323" s="22"/>
      <c r="G323" s="22"/>
      <c r="H323" s="22"/>
      <c r="I323" s="22"/>
      <c r="J323" s="22"/>
      <c r="K323" s="22"/>
      <c r="L323" s="22"/>
      <c r="M323" s="22"/>
      <c r="N323" s="22"/>
      <c r="O323" s="22"/>
      <c r="P323" s="22"/>
      <c r="Q323" s="22"/>
      <c r="R323" s="22"/>
    </row>
    <row r="324" spans="1:18" x14ac:dyDescent="0.35">
      <c r="A324" s="22"/>
      <c r="B324" s="113"/>
      <c r="C324" s="113"/>
      <c r="D324" s="113"/>
      <c r="E324" s="22"/>
      <c r="F324" s="22"/>
      <c r="G324" s="22"/>
      <c r="H324" s="22"/>
      <c r="I324" s="22"/>
      <c r="J324" s="22"/>
      <c r="K324" s="22"/>
      <c r="L324" s="22"/>
      <c r="M324" s="22"/>
      <c r="N324" s="22"/>
      <c r="O324" s="22"/>
      <c r="P324" s="22"/>
      <c r="Q324" s="22"/>
      <c r="R324" s="22"/>
    </row>
    <row r="325" spans="1:18" x14ac:dyDescent="0.35">
      <c r="A325" s="22"/>
      <c r="B325" s="113"/>
      <c r="C325" s="113"/>
      <c r="D325" s="113"/>
      <c r="E325" s="22"/>
      <c r="F325" s="22"/>
      <c r="G325" s="22"/>
      <c r="H325" s="22"/>
      <c r="I325" s="22"/>
      <c r="J325" s="22"/>
      <c r="K325" s="22"/>
      <c r="L325" s="22"/>
      <c r="M325" s="22"/>
      <c r="N325" s="22"/>
      <c r="O325" s="22"/>
      <c r="P325" s="22"/>
      <c r="Q325" s="22"/>
      <c r="R325" s="22"/>
    </row>
    <row r="326" spans="1:18" x14ac:dyDescent="0.35">
      <c r="A326" s="22"/>
      <c r="B326" s="113"/>
      <c r="C326" s="113"/>
      <c r="D326" s="113"/>
      <c r="E326" s="22"/>
      <c r="F326" s="22"/>
      <c r="G326" s="22"/>
      <c r="H326" s="22"/>
      <c r="I326" s="22"/>
      <c r="J326" s="22"/>
      <c r="K326" s="22"/>
      <c r="L326" s="22"/>
      <c r="M326" s="22"/>
      <c r="N326" s="22"/>
      <c r="O326" s="22"/>
      <c r="P326" s="22"/>
      <c r="Q326" s="22"/>
      <c r="R326" s="22"/>
    </row>
    <row r="327" spans="1:18" x14ac:dyDescent="0.35">
      <c r="A327" s="22"/>
      <c r="B327" s="113"/>
      <c r="C327" s="113"/>
      <c r="D327" s="113"/>
      <c r="E327" s="22"/>
      <c r="F327" s="22"/>
      <c r="G327" s="22"/>
      <c r="H327" s="22"/>
      <c r="I327" s="22"/>
      <c r="J327" s="22"/>
      <c r="K327" s="22"/>
      <c r="L327" s="22"/>
      <c r="M327" s="22"/>
      <c r="N327" s="22"/>
      <c r="O327" s="22"/>
      <c r="P327" s="22"/>
      <c r="Q327" s="22"/>
      <c r="R327" s="22"/>
    </row>
    <row r="328" spans="1:18" x14ac:dyDescent="0.35">
      <c r="A328" s="22"/>
      <c r="B328" s="113"/>
      <c r="C328" s="113"/>
      <c r="D328" s="113"/>
      <c r="E328" s="22"/>
      <c r="F328" s="22"/>
      <c r="G328" s="22"/>
      <c r="H328" s="22"/>
      <c r="I328" s="22"/>
      <c r="J328" s="22"/>
      <c r="K328" s="22"/>
      <c r="L328" s="22"/>
      <c r="M328" s="22"/>
      <c r="N328" s="22"/>
      <c r="O328" s="22"/>
      <c r="P328" s="22"/>
      <c r="Q328" s="22"/>
      <c r="R328" s="22"/>
    </row>
    <row r="329" spans="1:18" x14ac:dyDescent="0.35">
      <c r="A329" s="22"/>
      <c r="B329" s="113"/>
      <c r="C329" s="113"/>
      <c r="D329" s="113"/>
      <c r="E329" s="22"/>
      <c r="F329" s="22"/>
      <c r="G329" s="22"/>
      <c r="H329" s="22"/>
      <c r="I329" s="22"/>
      <c r="J329" s="22"/>
      <c r="K329" s="22"/>
      <c r="L329" s="22"/>
      <c r="M329" s="22"/>
      <c r="N329" s="22"/>
      <c r="O329" s="22"/>
      <c r="P329" s="22"/>
      <c r="Q329" s="22"/>
      <c r="R329" s="22"/>
    </row>
    <row r="330" spans="1:18" x14ac:dyDescent="0.35">
      <c r="A330" s="22"/>
      <c r="B330" s="113"/>
      <c r="C330" s="113"/>
      <c r="D330" s="113"/>
      <c r="E330" s="22"/>
      <c r="F330" s="22"/>
      <c r="G330" s="22"/>
      <c r="H330" s="22"/>
      <c r="I330" s="22"/>
      <c r="J330" s="22"/>
      <c r="K330" s="22"/>
      <c r="L330" s="22"/>
      <c r="M330" s="22"/>
      <c r="N330" s="22"/>
      <c r="O330" s="22"/>
      <c r="P330" s="22"/>
      <c r="Q330" s="22"/>
      <c r="R330" s="22"/>
    </row>
    <row r="331" spans="1:18" x14ac:dyDescent="0.35">
      <c r="A331" s="22"/>
      <c r="B331" s="113"/>
      <c r="C331" s="113"/>
      <c r="D331" s="113"/>
      <c r="E331" s="22"/>
      <c r="F331" s="22"/>
      <c r="G331" s="22"/>
      <c r="H331" s="22"/>
      <c r="I331" s="22"/>
      <c r="J331" s="22"/>
      <c r="K331" s="22"/>
      <c r="L331" s="22"/>
      <c r="M331" s="22"/>
      <c r="N331" s="22"/>
      <c r="O331" s="22"/>
      <c r="P331" s="22"/>
      <c r="Q331" s="22"/>
      <c r="R331" s="22"/>
    </row>
    <row r="332" spans="1:18" x14ac:dyDescent="0.35">
      <c r="A332" s="22"/>
      <c r="B332" s="113"/>
      <c r="C332" s="113"/>
      <c r="D332" s="113"/>
      <c r="E332" s="22"/>
      <c r="F332" s="22"/>
      <c r="G332" s="22"/>
      <c r="H332" s="22"/>
      <c r="I332" s="22"/>
      <c r="J332" s="22"/>
      <c r="K332" s="22"/>
      <c r="L332" s="22"/>
      <c r="M332" s="22"/>
      <c r="N332" s="22"/>
      <c r="O332" s="22"/>
      <c r="P332" s="22"/>
      <c r="Q332" s="22"/>
      <c r="R332" s="22"/>
    </row>
    <row r="333" spans="1:18" x14ac:dyDescent="0.35">
      <c r="A333" s="22"/>
      <c r="B333" s="113"/>
      <c r="C333" s="113"/>
      <c r="D333" s="113"/>
      <c r="E333" s="22"/>
      <c r="F333" s="22"/>
      <c r="G333" s="22"/>
      <c r="H333" s="22"/>
      <c r="I333" s="22"/>
      <c r="J333" s="22"/>
      <c r="K333" s="22"/>
      <c r="L333" s="22"/>
      <c r="M333" s="22"/>
      <c r="N333" s="22"/>
      <c r="O333" s="22"/>
      <c r="P333" s="22"/>
      <c r="Q333" s="22"/>
      <c r="R333" s="22"/>
    </row>
    <row r="334" spans="1:18" x14ac:dyDescent="0.35">
      <c r="A334" s="22"/>
      <c r="B334" s="113"/>
      <c r="C334" s="113"/>
      <c r="D334" s="113"/>
      <c r="E334" s="22"/>
      <c r="F334" s="22"/>
      <c r="G334" s="22"/>
      <c r="H334" s="22"/>
      <c r="I334" s="22"/>
      <c r="J334" s="22"/>
      <c r="K334" s="22"/>
      <c r="L334" s="22"/>
      <c r="M334" s="22"/>
      <c r="N334" s="22"/>
      <c r="O334" s="22"/>
      <c r="P334" s="22"/>
      <c r="Q334" s="22"/>
      <c r="R334" s="22"/>
    </row>
    <row r="335" spans="1:18" x14ac:dyDescent="0.35">
      <c r="A335" s="22"/>
      <c r="B335" s="113"/>
      <c r="C335" s="113"/>
      <c r="D335" s="113"/>
      <c r="E335" s="22"/>
      <c r="F335" s="22"/>
      <c r="G335" s="22"/>
      <c r="H335" s="22"/>
      <c r="I335" s="22"/>
      <c r="J335" s="22"/>
      <c r="K335" s="22"/>
      <c r="L335" s="22"/>
      <c r="M335" s="22"/>
      <c r="N335" s="22"/>
      <c r="O335" s="22"/>
      <c r="P335" s="22"/>
      <c r="Q335" s="22"/>
      <c r="R335" s="22"/>
    </row>
    <row r="336" spans="1:18" x14ac:dyDescent="0.35">
      <c r="A336" s="22"/>
      <c r="B336" s="113"/>
      <c r="C336" s="113"/>
      <c r="D336" s="113"/>
      <c r="E336" s="22"/>
      <c r="F336" s="22"/>
      <c r="G336" s="22"/>
      <c r="H336" s="22"/>
      <c r="I336" s="22"/>
      <c r="J336" s="22"/>
      <c r="K336" s="22"/>
      <c r="L336" s="22"/>
      <c r="M336" s="22"/>
      <c r="N336" s="22"/>
      <c r="O336" s="22"/>
      <c r="P336" s="22"/>
      <c r="Q336" s="22"/>
      <c r="R336" s="22"/>
    </row>
    <row r="337" spans="1:18" x14ac:dyDescent="0.35">
      <c r="A337" s="22"/>
      <c r="B337" s="113"/>
      <c r="C337" s="113"/>
      <c r="D337" s="113"/>
      <c r="E337" s="22"/>
      <c r="F337" s="22"/>
      <c r="G337" s="22"/>
      <c r="H337" s="22"/>
      <c r="I337" s="22"/>
      <c r="J337" s="22"/>
      <c r="K337" s="22"/>
      <c r="L337" s="22"/>
      <c r="M337" s="22"/>
      <c r="N337" s="22"/>
      <c r="O337" s="22"/>
      <c r="P337" s="22"/>
      <c r="Q337" s="22"/>
      <c r="R337" s="22"/>
    </row>
    <row r="338" spans="1:18" x14ac:dyDescent="0.35">
      <c r="A338" s="22"/>
      <c r="B338" s="113"/>
      <c r="C338" s="113"/>
      <c r="D338" s="113"/>
      <c r="E338" s="22"/>
      <c r="F338" s="22"/>
      <c r="G338" s="22"/>
      <c r="H338" s="22"/>
      <c r="I338" s="22"/>
      <c r="J338" s="22"/>
      <c r="K338" s="22"/>
      <c r="L338" s="22"/>
      <c r="M338" s="22"/>
      <c r="N338" s="22"/>
      <c r="O338" s="22"/>
      <c r="P338" s="22"/>
      <c r="Q338" s="22"/>
      <c r="R338" s="22"/>
    </row>
    <row r="339" spans="1:18" x14ac:dyDescent="0.35">
      <c r="A339" s="22"/>
      <c r="B339" s="113"/>
      <c r="C339" s="113"/>
      <c r="D339" s="113"/>
      <c r="E339" s="22"/>
      <c r="F339" s="22"/>
      <c r="G339" s="22"/>
      <c r="H339" s="22"/>
      <c r="I339" s="22"/>
      <c r="J339" s="22"/>
      <c r="K339" s="22"/>
      <c r="L339" s="22"/>
      <c r="M339" s="22"/>
      <c r="N339" s="22"/>
      <c r="O339" s="22"/>
      <c r="P339" s="22"/>
      <c r="Q339" s="22"/>
      <c r="R339" s="22"/>
    </row>
    <row r="340" spans="1:18" x14ac:dyDescent="0.35">
      <c r="A340" s="22"/>
      <c r="B340" s="113"/>
      <c r="C340" s="113"/>
      <c r="D340" s="113"/>
      <c r="E340" s="22"/>
      <c r="F340" s="22"/>
      <c r="G340" s="22"/>
      <c r="H340" s="22"/>
      <c r="I340" s="22"/>
      <c r="J340" s="22"/>
      <c r="K340" s="22"/>
      <c r="L340" s="22"/>
      <c r="M340" s="22"/>
      <c r="N340" s="22"/>
      <c r="O340" s="22"/>
      <c r="P340" s="22"/>
      <c r="Q340" s="22"/>
      <c r="R340" s="22"/>
    </row>
    <row r="341" spans="1:18" x14ac:dyDescent="0.35">
      <c r="A341" s="22"/>
      <c r="B341" s="113"/>
      <c r="C341" s="113"/>
      <c r="D341" s="113"/>
      <c r="E341" s="22"/>
      <c r="F341" s="22"/>
      <c r="G341" s="22"/>
      <c r="H341" s="22"/>
      <c r="I341" s="22"/>
      <c r="J341" s="22"/>
      <c r="K341" s="22"/>
      <c r="L341" s="22"/>
      <c r="M341" s="22"/>
      <c r="N341" s="22"/>
      <c r="O341" s="22"/>
      <c r="P341" s="22"/>
      <c r="Q341" s="22"/>
      <c r="R341" s="22"/>
    </row>
    <row r="342" spans="1:18" x14ac:dyDescent="0.35">
      <c r="A342" s="22"/>
      <c r="B342" s="113"/>
      <c r="C342" s="113"/>
      <c r="D342" s="113"/>
      <c r="E342" s="22"/>
      <c r="F342" s="22"/>
      <c r="G342" s="22"/>
      <c r="H342" s="22"/>
      <c r="I342" s="22"/>
      <c r="J342" s="22"/>
      <c r="K342" s="22"/>
      <c r="L342" s="22"/>
      <c r="M342" s="22"/>
      <c r="N342" s="22"/>
      <c r="O342" s="22"/>
      <c r="P342" s="22"/>
      <c r="Q342" s="22"/>
      <c r="R342" s="22"/>
    </row>
    <row r="343" spans="1:18" x14ac:dyDescent="0.35">
      <c r="A343" s="22"/>
      <c r="B343" s="113"/>
      <c r="C343" s="113"/>
      <c r="D343" s="113"/>
      <c r="E343" s="22"/>
      <c r="F343" s="22"/>
      <c r="G343" s="22"/>
      <c r="H343" s="22"/>
      <c r="I343" s="22"/>
      <c r="J343" s="22"/>
      <c r="K343" s="22"/>
      <c r="L343" s="22"/>
      <c r="M343" s="22"/>
      <c r="N343" s="22"/>
      <c r="O343" s="22"/>
      <c r="P343" s="22"/>
      <c r="Q343" s="22"/>
      <c r="R343" s="22"/>
    </row>
    <row r="344" spans="1:18" x14ac:dyDescent="0.35">
      <c r="A344" s="22"/>
      <c r="B344" s="113"/>
      <c r="C344" s="113"/>
      <c r="D344" s="113"/>
      <c r="E344" s="22"/>
      <c r="F344" s="22"/>
      <c r="G344" s="22"/>
      <c r="H344" s="22"/>
      <c r="I344" s="22"/>
      <c r="J344" s="22"/>
      <c r="K344" s="22"/>
      <c r="L344" s="22"/>
      <c r="M344" s="22"/>
      <c r="N344" s="22"/>
      <c r="O344" s="22"/>
      <c r="P344" s="22"/>
      <c r="Q344" s="22"/>
      <c r="R344" s="22"/>
    </row>
    <row r="345" spans="1:18" x14ac:dyDescent="0.35">
      <c r="A345" s="22"/>
      <c r="B345" s="113"/>
      <c r="C345" s="113"/>
      <c r="D345" s="113"/>
      <c r="E345" s="22"/>
      <c r="F345" s="22"/>
      <c r="G345" s="22"/>
      <c r="H345" s="22"/>
      <c r="I345" s="22"/>
      <c r="J345" s="22"/>
      <c r="K345" s="22"/>
      <c r="L345" s="22"/>
      <c r="M345" s="22"/>
      <c r="N345" s="22"/>
      <c r="O345" s="22"/>
      <c r="P345" s="22"/>
      <c r="Q345" s="22"/>
      <c r="R345" s="22"/>
    </row>
    <row r="346" spans="1:18" x14ac:dyDescent="0.35">
      <c r="A346" s="22"/>
      <c r="B346" s="113"/>
      <c r="C346" s="113"/>
      <c r="D346" s="113"/>
      <c r="E346" s="22"/>
      <c r="F346" s="22"/>
      <c r="G346" s="22"/>
      <c r="H346" s="22"/>
      <c r="I346" s="22"/>
      <c r="J346" s="22"/>
      <c r="K346" s="22"/>
      <c r="L346" s="22"/>
      <c r="M346" s="22"/>
      <c r="N346" s="22"/>
      <c r="O346" s="22"/>
      <c r="P346" s="22"/>
      <c r="Q346" s="22"/>
      <c r="R346" s="22"/>
    </row>
    <row r="347" spans="1:18" x14ac:dyDescent="0.35">
      <c r="A347" s="22"/>
      <c r="B347" s="113"/>
      <c r="C347" s="113"/>
      <c r="D347" s="113"/>
      <c r="E347" s="22"/>
      <c r="F347" s="22"/>
      <c r="G347" s="22"/>
      <c r="H347" s="22"/>
      <c r="I347" s="22"/>
      <c r="J347" s="22"/>
      <c r="K347" s="22"/>
      <c r="L347" s="22"/>
      <c r="M347" s="22"/>
      <c r="N347" s="22"/>
      <c r="O347" s="22"/>
      <c r="P347" s="22"/>
      <c r="Q347" s="22"/>
      <c r="R347" s="22"/>
    </row>
    <row r="348" spans="1:18" x14ac:dyDescent="0.35">
      <c r="A348" s="22"/>
      <c r="B348" s="113"/>
      <c r="C348" s="113"/>
      <c r="D348" s="113"/>
      <c r="E348" s="22"/>
      <c r="F348" s="22"/>
      <c r="G348" s="22"/>
      <c r="H348" s="22"/>
      <c r="I348" s="22"/>
      <c r="J348" s="22"/>
      <c r="K348" s="22"/>
      <c r="L348" s="22"/>
      <c r="M348" s="22"/>
      <c r="N348" s="22"/>
      <c r="O348" s="22"/>
      <c r="P348" s="22"/>
      <c r="Q348" s="22"/>
      <c r="R348" s="22"/>
    </row>
    <row r="349" spans="1:18" x14ac:dyDescent="0.35">
      <c r="A349" s="22"/>
      <c r="B349" s="113"/>
      <c r="C349" s="113"/>
      <c r="D349" s="113"/>
      <c r="E349" s="22"/>
      <c r="F349" s="22"/>
      <c r="G349" s="22"/>
      <c r="H349" s="22"/>
      <c r="I349" s="22"/>
      <c r="J349" s="22"/>
      <c r="K349" s="22"/>
      <c r="L349" s="22"/>
      <c r="M349" s="22"/>
      <c r="N349" s="22"/>
      <c r="O349" s="22"/>
      <c r="P349" s="22"/>
      <c r="Q349" s="22"/>
      <c r="R349" s="22"/>
    </row>
    <row r="350" spans="1:18" x14ac:dyDescent="0.35">
      <c r="A350" s="22"/>
      <c r="B350" s="113"/>
      <c r="C350" s="113"/>
      <c r="D350" s="113"/>
      <c r="E350" s="22"/>
      <c r="F350" s="22"/>
      <c r="G350" s="22"/>
      <c r="H350" s="22"/>
      <c r="I350" s="22"/>
      <c r="J350" s="22"/>
      <c r="K350" s="22"/>
      <c r="L350" s="22"/>
      <c r="M350" s="22"/>
      <c r="N350" s="22"/>
      <c r="O350" s="22"/>
      <c r="P350" s="22"/>
      <c r="Q350" s="22"/>
      <c r="R350" s="22"/>
    </row>
    <row r="351" spans="1:18" x14ac:dyDescent="0.35">
      <c r="A351" s="22"/>
      <c r="B351" s="113"/>
      <c r="C351" s="113"/>
      <c r="D351" s="113"/>
      <c r="E351" s="22"/>
      <c r="F351" s="22"/>
      <c r="G351" s="22"/>
      <c r="H351" s="22"/>
      <c r="I351" s="22"/>
      <c r="J351" s="22"/>
      <c r="K351" s="22"/>
      <c r="L351" s="22"/>
      <c r="M351" s="22"/>
      <c r="N351" s="22"/>
      <c r="O351" s="22"/>
      <c r="P351" s="22"/>
      <c r="Q351" s="22"/>
      <c r="R351" s="22"/>
    </row>
    <row r="352" spans="1:18" x14ac:dyDescent="0.35">
      <c r="A352" s="22"/>
      <c r="B352" s="113"/>
      <c r="C352" s="113"/>
      <c r="D352" s="113"/>
      <c r="E352" s="22"/>
      <c r="F352" s="22"/>
      <c r="G352" s="22"/>
      <c r="H352" s="22"/>
      <c r="I352" s="22"/>
      <c r="J352" s="22"/>
      <c r="K352" s="22"/>
      <c r="L352" s="22"/>
      <c r="M352" s="22"/>
      <c r="N352" s="22"/>
      <c r="O352" s="22"/>
      <c r="P352" s="22"/>
      <c r="Q352" s="22"/>
      <c r="R352" s="22"/>
    </row>
    <row r="353" spans="1:18" x14ac:dyDescent="0.35">
      <c r="A353" s="22"/>
      <c r="B353" s="113"/>
      <c r="C353" s="113"/>
      <c r="D353" s="113"/>
      <c r="E353" s="22"/>
      <c r="F353" s="22"/>
      <c r="G353" s="22"/>
      <c r="H353" s="22"/>
      <c r="I353" s="22"/>
      <c r="J353" s="22"/>
      <c r="K353" s="22"/>
      <c r="L353" s="22"/>
      <c r="M353" s="22"/>
      <c r="N353" s="22"/>
      <c r="O353" s="22"/>
      <c r="P353" s="22"/>
      <c r="Q353" s="22"/>
      <c r="R353" s="22"/>
    </row>
    <row r="354" spans="1:18" x14ac:dyDescent="0.35">
      <c r="A354" s="22"/>
      <c r="B354" s="113"/>
      <c r="C354" s="113"/>
      <c r="D354" s="113"/>
      <c r="E354" s="22"/>
      <c r="F354" s="22"/>
      <c r="G354" s="22"/>
      <c r="H354" s="22"/>
      <c r="I354" s="22"/>
      <c r="J354" s="22"/>
      <c r="K354" s="22"/>
      <c r="L354" s="22"/>
      <c r="M354" s="22"/>
      <c r="N354" s="22"/>
      <c r="O354" s="22"/>
      <c r="P354" s="22"/>
      <c r="Q354" s="22"/>
      <c r="R354" s="22"/>
    </row>
    <row r="355" spans="1:18" x14ac:dyDescent="0.35">
      <c r="A355" s="22"/>
      <c r="B355" s="113"/>
      <c r="C355" s="113"/>
      <c r="D355" s="113"/>
      <c r="E355" s="22"/>
      <c r="F355" s="22"/>
      <c r="G355" s="22"/>
      <c r="H355" s="22"/>
      <c r="I355" s="22"/>
      <c r="J355" s="22"/>
      <c r="K355" s="22"/>
      <c r="L355" s="22"/>
      <c r="M355" s="22"/>
      <c r="N355" s="22"/>
      <c r="O355" s="22"/>
      <c r="P355" s="22"/>
      <c r="Q355" s="22"/>
      <c r="R355" s="22"/>
    </row>
    <row r="356" spans="1:18" x14ac:dyDescent="0.35">
      <c r="A356" s="22"/>
      <c r="B356" s="113"/>
      <c r="C356" s="113"/>
      <c r="D356" s="113"/>
      <c r="E356" s="22"/>
      <c r="F356" s="22"/>
      <c r="G356" s="22"/>
      <c r="H356" s="22"/>
      <c r="I356" s="22"/>
      <c r="J356" s="22"/>
      <c r="K356" s="22"/>
      <c r="L356" s="22"/>
      <c r="M356" s="22"/>
      <c r="N356" s="22"/>
      <c r="O356" s="22"/>
      <c r="P356" s="22"/>
      <c r="Q356" s="22"/>
      <c r="R356" s="22"/>
    </row>
    <row r="357" spans="1:18" x14ac:dyDescent="0.35">
      <c r="A357" s="22"/>
      <c r="B357" s="113"/>
      <c r="C357" s="113"/>
      <c r="D357" s="113"/>
      <c r="E357" s="22"/>
      <c r="F357" s="22"/>
      <c r="G357" s="22"/>
      <c r="H357" s="22"/>
      <c r="I357" s="22"/>
      <c r="J357" s="22"/>
      <c r="K357" s="22"/>
      <c r="L357" s="22"/>
      <c r="M357" s="22"/>
      <c r="N357" s="22"/>
      <c r="O357" s="22"/>
      <c r="P357" s="22"/>
      <c r="Q357" s="22"/>
      <c r="R357" s="22"/>
    </row>
    <row r="358" spans="1:18" x14ac:dyDescent="0.35">
      <c r="A358" s="22"/>
      <c r="B358" s="113"/>
      <c r="C358" s="113"/>
      <c r="D358" s="113"/>
      <c r="E358" s="22"/>
      <c r="F358" s="22"/>
      <c r="G358" s="22"/>
      <c r="H358" s="22"/>
      <c r="I358" s="22"/>
      <c r="J358" s="22"/>
      <c r="K358" s="22"/>
      <c r="L358" s="22"/>
      <c r="M358" s="22"/>
      <c r="N358" s="22"/>
      <c r="O358" s="22"/>
      <c r="P358" s="22"/>
      <c r="Q358" s="22"/>
      <c r="R358" s="22"/>
    </row>
    <row r="359" spans="1:18" x14ac:dyDescent="0.35">
      <c r="A359" s="22"/>
      <c r="B359" s="113"/>
      <c r="C359" s="113"/>
      <c r="D359" s="113"/>
      <c r="E359" s="22"/>
      <c r="F359" s="22"/>
      <c r="G359" s="22"/>
      <c r="H359" s="22"/>
      <c r="I359" s="22"/>
      <c r="J359" s="22"/>
      <c r="K359" s="22"/>
      <c r="L359" s="22"/>
      <c r="M359" s="22"/>
      <c r="N359" s="22"/>
      <c r="O359" s="22"/>
      <c r="P359" s="22"/>
      <c r="Q359" s="22"/>
      <c r="R359" s="22"/>
    </row>
    <row r="360" spans="1:18" x14ac:dyDescent="0.35">
      <c r="A360" s="22"/>
      <c r="B360" s="113"/>
      <c r="C360" s="113"/>
      <c r="D360" s="113"/>
      <c r="E360" s="22"/>
      <c r="F360" s="22"/>
      <c r="G360" s="22"/>
      <c r="H360" s="22"/>
      <c r="I360" s="22"/>
      <c r="J360" s="22"/>
      <c r="K360" s="22"/>
      <c r="L360" s="22"/>
      <c r="M360" s="22"/>
      <c r="N360" s="22"/>
      <c r="O360" s="22"/>
      <c r="P360" s="22"/>
      <c r="Q360" s="22"/>
      <c r="R360" s="22"/>
    </row>
    <row r="361" spans="1:18" x14ac:dyDescent="0.35">
      <c r="A361" s="22"/>
      <c r="B361" s="113"/>
      <c r="C361" s="113"/>
      <c r="D361" s="113"/>
      <c r="E361" s="22"/>
      <c r="F361" s="22"/>
      <c r="G361" s="22"/>
      <c r="H361" s="22"/>
      <c r="I361" s="22"/>
      <c r="J361" s="22"/>
      <c r="K361" s="22"/>
      <c r="L361" s="22"/>
      <c r="M361" s="22"/>
      <c r="N361" s="22"/>
      <c r="O361" s="22"/>
      <c r="P361" s="22"/>
      <c r="Q361" s="22"/>
      <c r="R361" s="22"/>
    </row>
    <row r="362" spans="1:18" x14ac:dyDescent="0.35">
      <c r="A362" s="22"/>
      <c r="B362" s="113"/>
      <c r="C362" s="113"/>
      <c r="D362" s="113"/>
      <c r="E362" s="22"/>
      <c r="F362" s="22"/>
      <c r="G362" s="22"/>
      <c r="H362" s="22"/>
      <c r="I362" s="22"/>
      <c r="J362" s="22"/>
      <c r="K362" s="22"/>
      <c r="L362" s="22"/>
      <c r="M362" s="22"/>
      <c r="N362" s="22"/>
      <c r="O362" s="22"/>
      <c r="P362" s="22"/>
      <c r="Q362" s="22"/>
      <c r="R362" s="22"/>
    </row>
    <row r="363" spans="1:18" x14ac:dyDescent="0.35">
      <c r="A363" s="22"/>
      <c r="B363" s="113"/>
      <c r="C363" s="113"/>
      <c r="D363" s="113"/>
      <c r="E363" s="22"/>
      <c r="F363" s="22"/>
      <c r="G363" s="22"/>
      <c r="H363" s="22"/>
      <c r="I363" s="22"/>
      <c r="J363" s="22"/>
      <c r="K363" s="22"/>
      <c r="L363" s="22"/>
      <c r="M363" s="22"/>
      <c r="N363" s="22"/>
      <c r="O363" s="22"/>
      <c r="P363" s="22"/>
      <c r="Q363" s="22"/>
      <c r="R363" s="22"/>
    </row>
    <row r="364" spans="1:18" x14ac:dyDescent="0.35">
      <c r="A364" s="22"/>
      <c r="B364" s="113"/>
      <c r="C364" s="113"/>
      <c r="D364" s="113"/>
      <c r="E364" s="22"/>
      <c r="F364" s="22"/>
      <c r="G364" s="22"/>
      <c r="H364" s="22"/>
      <c r="I364" s="22"/>
      <c r="J364" s="22"/>
      <c r="K364" s="22"/>
      <c r="L364" s="22"/>
      <c r="M364" s="22"/>
      <c r="N364" s="22"/>
      <c r="O364" s="22"/>
      <c r="P364" s="22"/>
      <c r="Q364" s="22"/>
      <c r="R364" s="22"/>
    </row>
    <row r="365" spans="1:18" x14ac:dyDescent="0.35">
      <c r="A365" s="22"/>
      <c r="B365" s="113"/>
      <c r="C365" s="113"/>
      <c r="D365" s="113"/>
      <c r="E365" s="22"/>
      <c r="F365" s="22"/>
      <c r="G365" s="22"/>
      <c r="H365" s="22"/>
      <c r="I365" s="22"/>
      <c r="J365" s="22"/>
      <c r="K365" s="22"/>
      <c r="L365" s="22"/>
      <c r="M365" s="22"/>
      <c r="N365" s="22"/>
      <c r="O365" s="22"/>
      <c r="P365" s="22"/>
      <c r="Q365" s="22"/>
      <c r="R365" s="22"/>
    </row>
    <row r="366" spans="1:18" x14ac:dyDescent="0.35">
      <c r="A366" s="22"/>
      <c r="B366" s="113"/>
      <c r="C366" s="113"/>
      <c r="D366" s="113"/>
      <c r="E366" s="22"/>
      <c r="F366" s="22"/>
      <c r="G366" s="22"/>
      <c r="H366" s="22"/>
      <c r="I366" s="22"/>
      <c r="J366" s="22"/>
      <c r="K366" s="22"/>
      <c r="L366" s="22"/>
      <c r="M366" s="22"/>
      <c r="N366" s="22"/>
      <c r="O366" s="22"/>
      <c r="P366" s="22"/>
      <c r="Q366" s="22"/>
      <c r="R366" s="22"/>
    </row>
    <row r="367" spans="1:18" x14ac:dyDescent="0.35">
      <c r="A367" s="22"/>
      <c r="B367" s="113"/>
      <c r="C367" s="113"/>
      <c r="D367" s="113"/>
      <c r="E367" s="22"/>
      <c r="F367" s="22"/>
      <c r="G367" s="22"/>
      <c r="H367" s="22"/>
      <c r="I367" s="22"/>
      <c r="J367" s="22"/>
      <c r="K367" s="22"/>
      <c r="L367" s="22"/>
      <c r="M367" s="22"/>
      <c r="N367" s="22"/>
      <c r="O367" s="22"/>
      <c r="P367" s="22"/>
      <c r="Q367" s="22"/>
      <c r="R367" s="22"/>
    </row>
    <row r="368" spans="1:18" x14ac:dyDescent="0.35">
      <c r="A368" s="22"/>
      <c r="B368" s="113"/>
      <c r="C368" s="113"/>
      <c r="D368" s="113"/>
      <c r="E368" s="22"/>
      <c r="F368" s="22"/>
      <c r="G368" s="22"/>
      <c r="H368" s="22"/>
      <c r="I368" s="22"/>
      <c r="J368" s="22"/>
      <c r="K368" s="22"/>
      <c r="L368" s="22"/>
      <c r="M368" s="22"/>
      <c r="N368" s="22"/>
      <c r="O368" s="22"/>
      <c r="P368" s="22"/>
      <c r="Q368" s="22"/>
      <c r="R368" s="22"/>
    </row>
    <row r="369" spans="1:18" x14ac:dyDescent="0.35">
      <c r="A369" s="22"/>
      <c r="B369" s="113"/>
      <c r="C369" s="113"/>
      <c r="D369" s="113"/>
      <c r="E369" s="22"/>
      <c r="F369" s="22"/>
      <c r="G369" s="22"/>
      <c r="H369" s="22"/>
      <c r="I369" s="22"/>
      <c r="J369" s="22"/>
      <c r="K369" s="22"/>
      <c r="L369" s="22"/>
      <c r="M369" s="22"/>
      <c r="N369" s="22"/>
      <c r="O369" s="22"/>
      <c r="P369" s="22"/>
      <c r="Q369" s="22"/>
      <c r="R369" s="22"/>
    </row>
    <row r="370" spans="1:18" x14ac:dyDescent="0.35">
      <c r="A370" s="22"/>
      <c r="B370" s="113"/>
      <c r="C370" s="113"/>
      <c r="D370" s="113"/>
      <c r="E370" s="22"/>
      <c r="F370" s="22"/>
      <c r="G370" s="22"/>
      <c r="H370" s="22"/>
      <c r="I370" s="22"/>
      <c r="J370" s="22"/>
      <c r="K370" s="22"/>
      <c r="L370" s="22"/>
      <c r="M370" s="22"/>
      <c r="N370" s="22"/>
      <c r="O370" s="22"/>
      <c r="P370" s="22"/>
      <c r="Q370" s="22"/>
      <c r="R370" s="22"/>
    </row>
    <row r="371" spans="1:18" x14ac:dyDescent="0.35">
      <c r="A371" s="22"/>
      <c r="B371" s="113"/>
      <c r="C371" s="113"/>
      <c r="D371" s="113"/>
      <c r="E371" s="22"/>
      <c r="F371" s="22"/>
      <c r="G371" s="22"/>
      <c r="H371" s="22"/>
      <c r="I371" s="22"/>
      <c r="J371" s="22"/>
      <c r="K371" s="22"/>
      <c r="L371" s="22"/>
      <c r="M371" s="22"/>
      <c r="N371" s="22"/>
      <c r="O371" s="22"/>
      <c r="P371" s="22"/>
      <c r="Q371" s="22"/>
      <c r="R371" s="22"/>
    </row>
    <row r="372" spans="1:18" x14ac:dyDescent="0.35">
      <c r="A372" s="22"/>
      <c r="B372" s="113"/>
      <c r="C372" s="113"/>
      <c r="D372" s="113"/>
      <c r="E372" s="22"/>
      <c r="F372" s="22"/>
      <c r="G372" s="22"/>
      <c r="H372" s="22"/>
      <c r="I372" s="22"/>
      <c r="J372" s="22"/>
      <c r="K372" s="22"/>
      <c r="L372" s="22"/>
      <c r="M372" s="22"/>
      <c r="N372" s="22"/>
      <c r="O372" s="22"/>
      <c r="P372" s="22"/>
      <c r="Q372" s="22"/>
      <c r="R372" s="22"/>
    </row>
    <row r="373" spans="1:18" x14ac:dyDescent="0.35">
      <c r="A373" s="22"/>
      <c r="B373" s="113"/>
      <c r="C373" s="113"/>
      <c r="D373" s="113"/>
      <c r="E373" s="22"/>
      <c r="F373" s="22"/>
      <c r="G373" s="22"/>
      <c r="H373" s="22"/>
      <c r="I373" s="22"/>
      <c r="J373" s="22"/>
      <c r="K373" s="22"/>
      <c r="L373" s="22"/>
      <c r="M373" s="22"/>
      <c r="N373" s="22"/>
      <c r="O373" s="22"/>
      <c r="P373" s="22"/>
      <c r="Q373" s="22"/>
      <c r="R373" s="22"/>
    </row>
    <row r="374" spans="1:18" x14ac:dyDescent="0.35">
      <c r="A374" s="22"/>
      <c r="B374" s="113"/>
      <c r="C374" s="113"/>
      <c r="D374" s="113"/>
      <c r="E374" s="22"/>
      <c r="F374" s="22"/>
      <c r="G374" s="22"/>
      <c r="H374" s="22"/>
      <c r="I374" s="22"/>
      <c r="J374" s="22"/>
      <c r="K374" s="22"/>
      <c r="L374" s="22"/>
      <c r="M374" s="22"/>
      <c r="N374" s="22"/>
      <c r="O374" s="22"/>
      <c r="P374" s="22"/>
      <c r="Q374" s="22"/>
      <c r="R374" s="22"/>
    </row>
    <row r="375" spans="1:18" x14ac:dyDescent="0.35">
      <c r="A375" s="22"/>
      <c r="B375" s="113"/>
      <c r="C375" s="113"/>
      <c r="D375" s="113"/>
      <c r="E375" s="22"/>
      <c r="F375" s="22"/>
      <c r="G375" s="22"/>
      <c r="H375" s="22"/>
      <c r="I375" s="22"/>
      <c r="J375" s="22"/>
      <c r="K375" s="22"/>
      <c r="L375" s="22"/>
      <c r="M375" s="22"/>
      <c r="N375" s="22"/>
      <c r="O375" s="22"/>
      <c r="P375" s="22"/>
      <c r="Q375" s="22"/>
      <c r="R375" s="22"/>
    </row>
    <row r="376" spans="1:18" x14ac:dyDescent="0.35">
      <c r="A376" s="22"/>
      <c r="B376" s="113"/>
      <c r="C376" s="113"/>
      <c r="D376" s="113"/>
      <c r="E376" s="22"/>
      <c r="F376" s="22"/>
      <c r="G376" s="22"/>
      <c r="H376" s="22"/>
      <c r="I376" s="22"/>
      <c r="J376" s="22"/>
      <c r="K376" s="22"/>
      <c r="L376" s="22"/>
      <c r="M376" s="22"/>
      <c r="N376" s="22"/>
      <c r="O376" s="22"/>
      <c r="P376" s="22"/>
      <c r="Q376" s="22"/>
      <c r="R376" s="22"/>
    </row>
    <row r="377" spans="1:18" x14ac:dyDescent="0.35">
      <c r="A377" s="22"/>
      <c r="B377" s="113"/>
      <c r="C377" s="113"/>
      <c r="D377" s="113"/>
      <c r="E377" s="22"/>
      <c r="F377" s="22"/>
      <c r="G377" s="22"/>
      <c r="H377" s="22"/>
      <c r="I377" s="22"/>
      <c r="J377" s="22"/>
      <c r="K377" s="22"/>
      <c r="L377" s="22"/>
      <c r="M377" s="22"/>
      <c r="N377" s="22"/>
      <c r="O377" s="22"/>
      <c r="P377" s="22"/>
      <c r="Q377" s="22"/>
      <c r="R377" s="22"/>
    </row>
    <row r="378" spans="1:18" x14ac:dyDescent="0.35">
      <c r="A378" s="22"/>
      <c r="B378" s="113"/>
      <c r="C378" s="113"/>
      <c r="D378" s="113"/>
      <c r="E378" s="22"/>
      <c r="F378" s="22"/>
      <c r="G378" s="22"/>
      <c r="H378" s="22"/>
      <c r="I378" s="22"/>
      <c r="J378" s="22"/>
      <c r="K378" s="22"/>
      <c r="L378" s="22"/>
      <c r="M378" s="22"/>
      <c r="N378" s="22"/>
      <c r="O378" s="22"/>
      <c r="P378" s="22"/>
      <c r="Q378" s="22"/>
      <c r="R378" s="22"/>
    </row>
    <row r="379" spans="1:18" x14ac:dyDescent="0.35">
      <c r="A379" s="22"/>
      <c r="B379" s="113"/>
      <c r="C379" s="113"/>
      <c r="D379" s="113"/>
      <c r="E379" s="22"/>
      <c r="F379" s="22"/>
      <c r="G379" s="22"/>
      <c r="H379" s="22"/>
      <c r="I379" s="22"/>
      <c r="J379" s="22"/>
      <c r="K379" s="22"/>
      <c r="L379" s="22"/>
      <c r="M379" s="22"/>
      <c r="N379" s="22"/>
      <c r="O379" s="22"/>
      <c r="P379" s="22"/>
      <c r="Q379" s="22"/>
      <c r="R379" s="22"/>
    </row>
    <row r="380" spans="1:18" x14ac:dyDescent="0.35">
      <c r="A380" s="22"/>
      <c r="B380" s="113"/>
      <c r="C380" s="113"/>
      <c r="D380" s="113"/>
      <c r="E380" s="22"/>
      <c r="F380" s="22"/>
      <c r="G380" s="22"/>
      <c r="H380" s="22"/>
      <c r="I380" s="22"/>
      <c r="J380" s="22"/>
      <c r="K380" s="22"/>
      <c r="L380" s="22"/>
      <c r="M380" s="22"/>
      <c r="N380" s="22"/>
      <c r="O380" s="22"/>
      <c r="P380" s="22"/>
      <c r="Q380" s="22"/>
      <c r="R380" s="22"/>
    </row>
    <row r="381" spans="1:18" x14ac:dyDescent="0.35">
      <c r="A381" s="22"/>
      <c r="B381" s="113"/>
      <c r="C381" s="113"/>
      <c r="D381" s="113"/>
      <c r="E381" s="22"/>
      <c r="F381" s="22"/>
      <c r="G381" s="22"/>
      <c r="H381" s="22"/>
      <c r="I381" s="22"/>
      <c r="J381" s="22"/>
      <c r="K381" s="22"/>
      <c r="L381" s="22"/>
      <c r="M381" s="22"/>
      <c r="N381" s="22"/>
      <c r="O381" s="22"/>
      <c r="P381" s="22"/>
      <c r="Q381" s="22"/>
      <c r="R381" s="22"/>
    </row>
    <row r="382" spans="1:18" x14ac:dyDescent="0.35">
      <c r="A382" s="22"/>
      <c r="B382" s="113"/>
      <c r="C382" s="113"/>
      <c r="D382" s="113"/>
      <c r="E382" s="22"/>
      <c r="F382" s="22"/>
      <c r="G382" s="22"/>
      <c r="H382" s="22"/>
      <c r="I382" s="22"/>
      <c r="J382" s="22"/>
      <c r="K382" s="22"/>
      <c r="L382" s="22"/>
      <c r="M382" s="22"/>
      <c r="N382" s="22"/>
      <c r="O382" s="22"/>
      <c r="P382" s="22"/>
      <c r="Q382" s="22"/>
      <c r="R382" s="22"/>
    </row>
    <row r="383" spans="1:18" x14ac:dyDescent="0.35">
      <c r="A383" s="22"/>
      <c r="B383" s="113"/>
      <c r="C383" s="113"/>
      <c r="D383" s="113"/>
      <c r="E383" s="22"/>
      <c r="F383" s="22"/>
      <c r="G383" s="22"/>
      <c r="H383" s="22"/>
      <c r="I383" s="22"/>
      <c r="J383" s="22"/>
      <c r="K383" s="22"/>
      <c r="L383" s="22"/>
      <c r="M383" s="22"/>
      <c r="N383" s="22"/>
      <c r="O383" s="22"/>
      <c r="P383" s="22"/>
      <c r="Q383" s="22"/>
      <c r="R383" s="22"/>
    </row>
    <row r="384" spans="1:18" x14ac:dyDescent="0.35">
      <c r="A384" s="22"/>
      <c r="B384" s="113"/>
      <c r="C384" s="113"/>
      <c r="D384" s="113"/>
      <c r="E384" s="22"/>
      <c r="F384" s="22"/>
      <c r="G384" s="22"/>
      <c r="H384" s="22"/>
      <c r="I384" s="22"/>
      <c r="J384" s="22"/>
      <c r="K384" s="22"/>
      <c r="L384" s="22"/>
      <c r="M384" s="22"/>
      <c r="N384" s="22"/>
      <c r="O384" s="22"/>
      <c r="P384" s="22"/>
      <c r="Q384" s="22"/>
      <c r="R384" s="22"/>
    </row>
    <row r="385" spans="1:18" x14ac:dyDescent="0.35">
      <c r="A385" s="22"/>
      <c r="B385" s="113"/>
      <c r="C385" s="113"/>
      <c r="D385" s="113"/>
      <c r="E385" s="22"/>
      <c r="F385" s="22"/>
      <c r="G385" s="22"/>
      <c r="H385" s="22"/>
      <c r="I385" s="22"/>
      <c r="J385" s="22"/>
      <c r="K385" s="22"/>
      <c r="L385" s="22"/>
      <c r="M385" s="22"/>
      <c r="N385" s="22"/>
      <c r="O385" s="22"/>
      <c r="P385" s="22"/>
      <c r="Q385" s="22"/>
      <c r="R385" s="22"/>
    </row>
    <row r="386" spans="1:18" x14ac:dyDescent="0.35">
      <c r="A386" s="22"/>
      <c r="B386" s="113"/>
      <c r="C386" s="113"/>
      <c r="D386" s="113"/>
      <c r="E386" s="22"/>
      <c r="F386" s="22"/>
      <c r="G386" s="22"/>
      <c r="H386" s="22"/>
      <c r="I386" s="22"/>
      <c r="J386" s="22"/>
      <c r="K386" s="22"/>
      <c r="L386" s="22"/>
      <c r="M386" s="22"/>
      <c r="N386" s="22"/>
      <c r="O386" s="22"/>
      <c r="P386" s="22"/>
      <c r="Q386" s="22"/>
      <c r="R386" s="22"/>
    </row>
    <row r="387" spans="1:18" x14ac:dyDescent="0.35">
      <c r="A387" s="22"/>
      <c r="B387" s="113"/>
      <c r="C387" s="113"/>
      <c r="D387" s="113"/>
      <c r="E387" s="22"/>
      <c r="F387" s="22"/>
      <c r="G387" s="22"/>
      <c r="H387" s="22"/>
      <c r="I387" s="22"/>
      <c r="J387" s="22"/>
      <c r="K387" s="22"/>
      <c r="L387" s="22"/>
      <c r="M387" s="22"/>
      <c r="N387" s="22"/>
      <c r="O387" s="22"/>
      <c r="P387" s="22"/>
      <c r="Q387" s="22"/>
      <c r="R387" s="22"/>
    </row>
    <row r="388" spans="1:18" x14ac:dyDescent="0.35">
      <c r="A388" s="22"/>
      <c r="B388" s="113"/>
      <c r="C388" s="113"/>
      <c r="D388" s="113"/>
      <c r="E388" s="22"/>
      <c r="F388" s="22"/>
      <c r="G388" s="22"/>
      <c r="H388" s="22"/>
      <c r="I388" s="22"/>
      <c r="J388" s="22"/>
      <c r="K388" s="22"/>
      <c r="L388" s="22"/>
      <c r="M388" s="22"/>
      <c r="N388" s="22"/>
      <c r="O388" s="22"/>
      <c r="P388" s="22"/>
      <c r="Q388" s="22"/>
      <c r="R388" s="22"/>
    </row>
    <row r="389" spans="1:18" x14ac:dyDescent="0.35">
      <c r="A389" s="22"/>
      <c r="B389" s="113"/>
      <c r="C389" s="113"/>
      <c r="D389" s="113"/>
      <c r="E389" s="22"/>
      <c r="F389" s="22"/>
      <c r="G389" s="22"/>
      <c r="H389" s="22"/>
      <c r="I389" s="22"/>
      <c r="J389" s="22"/>
      <c r="K389" s="22"/>
      <c r="L389" s="22"/>
      <c r="M389" s="22"/>
      <c r="N389" s="22"/>
      <c r="O389" s="22"/>
      <c r="P389" s="22"/>
      <c r="Q389" s="22"/>
      <c r="R389" s="22"/>
    </row>
    <row r="390" spans="1:18" x14ac:dyDescent="0.35">
      <c r="A390" s="22"/>
      <c r="B390" s="113"/>
      <c r="C390" s="113"/>
      <c r="D390" s="113"/>
      <c r="E390" s="22"/>
      <c r="F390" s="22"/>
      <c r="G390" s="22"/>
      <c r="H390" s="22"/>
      <c r="I390" s="22"/>
      <c r="J390" s="22"/>
      <c r="K390" s="22"/>
      <c r="L390" s="22"/>
      <c r="M390" s="22"/>
      <c r="N390" s="22"/>
      <c r="O390" s="22"/>
      <c r="P390" s="22"/>
      <c r="Q390" s="22"/>
      <c r="R390" s="22"/>
    </row>
    <row r="391" spans="1:18" x14ac:dyDescent="0.35">
      <c r="A391" s="22"/>
      <c r="B391" s="113"/>
      <c r="C391" s="113"/>
      <c r="D391" s="113"/>
      <c r="E391" s="22"/>
      <c r="F391" s="22"/>
      <c r="G391" s="22"/>
      <c r="H391" s="22"/>
      <c r="I391" s="22"/>
      <c r="J391" s="22"/>
      <c r="K391" s="22"/>
      <c r="L391" s="22"/>
      <c r="M391" s="22"/>
      <c r="N391" s="22"/>
      <c r="O391" s="22"/>
      <c r="P391" s="22"/>
      <c r="Q391" s="22"/>
      <c r="R391" s="22"/>
    </row>
    <row r="392" spans="1:18" x14ac:dyDescent="0.35">
      <c r="A392" s="22"/>
      <c r="B392" s="113"/>
      <c r="C392" s="113"/>
      <c r="D392" s="113"/>
      <c r="E392" s="22"/>
      <c r="F392" s="22"/>
      <c r="G392" s="22"/>
      <c r="H392" s="22"/>
      <c r="I392" s="22"/>
      <c r="J392" s="22"/>
      <c r="K392" s="22"/>
      <c r="L392" s="22"/>
      <c r="M392" s="22"/>
      <c r="N392" s="22"/>
      <c r="O392" s="22"/>
      <c r="P392" s="22"/>
      <c r="Q392" s="22"/>
      <c r="R392" s="22"/>
    </row>
    <row r="393" spans="1:18" x14ac:dyDescent="0.35">
      <c r="A393" s="22"/>
      <c r="B393" s="113"/>
      <c r="C393" s="113"/>
      <c r="D393" s="113"/>
      <c r="E393" s="22"/>
      <c r="F393" s="22"/>
      <c r="G393" s="22"/>
      <c r="H393" s="22"/>
      <c r="I393" s="22"/>
      <c r="J393" s="22"/>
      <c r="K393" s="22"/>
      <c r="L393" s="22"/>
      <c r="M393" s="22"/>
      <c r="N393" s="22"/>
      <c r="O393" s="22"/>
      <c r="P393" s="22"/>
      <c r="Q393" s="22"/>
      <c r="R393" s="22"/>
    </row>
    <row r="394" spans="1:18" x14ac:dyDescent="0.35">
      <c r="A394" s="22"/>
      <c r="B394" s="113"/>
      <c r="C394" s="113"/>
      <c r="D394" s="113"/>
      <c r="E394" s="22"/>
      <c r="F394" s="22"/>
      <c r="G394" s="22"/>
      <c r="H394" s="22"/>
      <c r="I394" s="22"/>
      <c r="J394" s="22"/>
      <c r="K394" s="22"/>
      <c r="L394" s="22"/>
      <c r="M394" s="22"/>
      <c r="N394" s="22"/>
      <c r="O394" s="22"/>
      <c r="P394" s="22"/>
      <c r="Q394" s="22"/>
      <c r="R394" s="22"/>
    </row>
    <row r="395" spans="1:18" x14ac:dyDescent="0.35">
      <c r="A395" s="22"/>
      <c r="B395" s="113"/>
      <c r="C395" s="113"/>
      <c r="D395" s="113"/>
      <c r="E395" s="22"/>
      <c r="F395" s="22"/>
      <c r="G395" s="22"/>
      <c r="H395" s="22"/>
      <c r="I395" s="22"/>
      <c r="J395" s="22"/>
      <c r="K395" s="22"/>
      <c r="L395" s="22"/>
      <c r="M395" s="22"/>
      <c r="N395" s="22"/>
      <c r="O395" s="22"/>
      <c r="P395" s="22"/>
      <c r="Q395" s="22"/>
      <c r="R395" s="22"/>
    </row>
    <row r="396" spans="1:18" x14ac:dyDescent="0.35">
      <c r="A396" s="22"/>
      <c r="B396" s="113"/>
      <c r="C396" s="113"/>
      <c r="D396" s="113"/>
      <c r="E396" s="22"/>
      <c r="F396" s="22"/>
      <c r="G396" s="22"/>
      <c r="H396" s="22"/>
      <c r="I396" s="22"/>
      <c r="J396" s="22"/>
      <c r="K396" s="22"/>
      <c r="L396" s="22"/>
      <c r="M396" s="22"/>
      <c r="N396" s="22"/>
      <c r="O396" s="22"/>
      <c r="P396" s="22"/>
      <c r="Q396" s="22"/>
      <c r="R396" s="22"/>
    </row>
    <row r="397" spans="1:18" x14ac:dyDescent="0.35">
      <c r="A397" s="22"/>
      <c r="B397" s="113"/>
      <c r="C397" s="113"/>
      <c r="D397" s="113"/>
      <c r="E397" s="22"/>
      <c r="F397" s="22"/>
      <c r="G397" s="22"/>
      <c r="H397" s="22"/>
      <c r="I397" s="22"/>
      <c r="J397" s="22"/>
      <c r="K397" s="22"/>
      <c r="L397" s="22"/>
      <c r="M397" s="22"/>
      <c r="N397" s="22"/>
      <c r="O397" s="22"/>
      <c r="P397" s="22"/>
      <c r="Q397" s="22"/>
      <c r="R397" s="22"/>
    </row>
    <row r="398" spans="1:18" x14ac:dyDescent="0.35">
      <c r="A398" s="22"/>
      <c r="B398" s="113"/>
      <c r="C398" s="113"/>
      <c r="D398" s="113"/>
      <c r="E398" s="22"/>
      <c r="F398" s="22"/>
      <c r="G398" s="22"/>
      <c r="H398" s="22"/>
      <c r="I398" s="22"/>
      <c r="J398" s="22"/>
      <c r="K398" s="22"/>
      <c r="L398" s="22"/>
      <c r="M398" s="22"/>
      <c r="N398" s="22"/>
      <c r="O398" s="22"/>
      <c r="P398" s="22"/>
      <c r="Q398" s="22"/>
      <c r="R398" s="22"/>
    </row>
    <row r="399" spans="1:18" x14ac:dyDescent="0.35">
      <c r="A399" s="22"/>
      <c r="B399" s="113"/>
      <c r="C399" s="113"/>
      <c r="D399" s="113"/>
      <c r="E399" s="22"/>
      <c r="F399" s="22"/>
      <c r="G399" s="22"/>
      <c r="H399" s="22"/>
      <c r="I399" s="22"/>
      <c r="J399" s="22"/>
      <c r="K399" s="22"/>
      <c r="L399" s="22"/>
      <c r="M399" s="22"/>
      <c r="N399" s="22"/>
      <c r="O399" s="22"/>
      <c r="P399" s="22"/>
      <c r="Q399" s="22"/>
      <c r="R399" s="22"/>
    </row>
    <row r="400" spans="1:18" x14ac:dyDescent="0.35">
      <c r="A400" s="22"/>
      <c r="B400" s="113"/>
      <c r="C400" s="113"/>
      <c r="D400" s="113"/>
      <c r="E400" s="22"/>
      <c r="F400" s="22"/>
      <c r="G400" s="22"/>
      <c r="H400" s="22"/>
      <c r="I400" s="22"/>
      <c r="J400" s="22"/>
      <c r="K400" s="22"/>
      <c r="L400" s="22"/>
      <c r="M400" s="22"/>
      <c r="N400" s="22"/>
      <c r="O400" s="22"/>
      <c r="P400" s="22"/>
      <c r="Q400" s="22"/>
      <c r="R400" s="22"/>
    </row>
    <row r="401" spans="1:18" x14ac:dyDescent="0.35">
      <c r="A401" s="22"/>
      <c r="B401" s="113"/>
      <c r="C401" s="113"/>
      <c r="D401" s="113"/>
      <c r="E401" s="22"/>
      <c r="F401" s="22"/>
      <c r="G401" s="22"/>
      <c r="H401" s="22"/>
      <c r="I401" s="22"/>
      <c r="J401" s="22"/>
      <c r="K401" s="22"/>
      <c r="L401" s="22"/>
      <c r="M401" s="22"/>
      <c r="N401" s="22"/>
      <c r="O401" s="22"/>
      <c r="P401" s="22"/>
      <c r="Q401" s="22"/>
      <c r="R401" s="22"/>
    </row>
    <row r="402" spans="1:18" x14ac:dyDescent="0.35">
      <c r="A402" s="22"/>
      <c r="B402" s="113"/>
      <c r="C402" s="113"/>
      <c r="D402" s="113"/>
      <c r="E402" s="22"/>
      <c r="F402" s="22"/>
      <c r="G402" s="22"/>
      <c r="H402" s="22"/>
      <c r="I402" s="22"/>
      <c r="J402" s="22"/>
      <c r="K402" s="22"/>
      <c r="L402" s="22"/>
      <c r="M402" s="22"/>
      <c r="N402" s="22"/>
      <c r="O402" s="22"/>
      <c r="P402" s="22"/>
      <c r="Q402" s="22"/>
      <c r="R402" s="22"/>
    </row>
    <row r="403" spans="1:18" x14ac:dyDescent="0.35">
      <c r="A403" s="22"/>
      <c r="B403" s="113"/>
      <c r="C403" s="113"/>
      <c r="D403" s="113"/>
      <c r="E403" s="22"/>
      <c r="F403" s="22"/>
      <c r="G403" s="22"/>
      <c r="H403" s="22"/>
      <c r="I403" s="22"/>
      <c r="J403" s="22"/>
      <c r="K403" s="22"/>
      <c r="L403" s="22"/>
      <c r="M403" s="22"/>
      <c r="N403" s="22"/>
      <c r="O403" s="22"/>
      <c r="P403" s="22"/>
      <c r="Q403" s="22"/>
      <c r="R403" s="22"/>
    </row>
    <row r="404" spans="1:18" x14ac:dyDescent="0.35">
      <c r="A404" s="22"/>
      <c r="B404" s="113"/>
      <c r="C404" s="113"/>
      <c r="D404" s="113"/>
      <c r="E404" s="22"/>
      <c r="F404" s="22"/>
      <c r="G404" s="22"/>
      <c r="H404" s="22"/>
      <c r="I404" s="22"/>
      <c r="J404" s="22"/>
      <c r="K404" s="22"/>
      <c r="L404" s="22"/>
      <c r="M404" s="22"/>
      <c r="N404" s="22"/>
      <c r="O404" s="22"/>
      <c r="P404" s="22"/>
      <c r="Q404" s="22"/>
      <c r="R404" s="22"/>
    </row>
    <row r="405" spans="1:18" x14ac:dyDescent="0.35">
      <c r="A405" s="22"/>
      <c r="B405" s="113"/>
      <c r="C405" s="113"/>
      <c r="D405" s="113"/>
      <c r="E405" s="22"/>
      <c r="F405" s="22"/>
      <c r="G405" s="22"/>
      <c r="H405" s="22"/>
      <c r="I405" s="22"/>
      <c r="J405" s="22"/>
      <c r="K405" s="22"/>
      <c r="L405" s="22"/>
      <c r="M405" s="22"/>
      <c r="N405" s="22"/>
      <c r="O405" s="22"/>
      <c r="P405" s="22"/>
      <c r="Q405" s="22"/>
      <c r="R405" s="22"/>
    </row>
    <row r="406" spans="1:18" x14ac:dyDescent="0.35">
      <c r="A406" s="22"/>
      <c r="B406" s="113"/>
      <c r="C406" s="113"/>
      <c r="D406" s="113"/>
      <c r="E406" s="22"/>
      <c r="F406" s="22"/>
      <c r="G406" s="22"/>
      <c r="H406" s="22"/>
      <c r="I406" s="22"/>
      <c r="J406" s="22"/>
      <c r="K406" s="22"/>
      <c r="L406" s="22"/>
      <c r="M406" s="22"/>
      <c r="N406" s="22"/>
      <c r="O406" s="22"/>
      <c r="P406" s="22"/>
      <c r="Q406" s="22"/>
      <c r="R406" s="22"/>
    </row>
    <row r="407" spans="1:18" x14ac:dyDescent="0.35">
      <c r="A407" s="22"/>
      <c r="B407" s="113"/>
      <c r="C407" s="113"/>
      <c r="D407" s="113"/>
      <c r="E407" s="22"/>
      <c r="F407" s="22"/>
      <c r="G407" s="22"/>
      <c r="H407" s="22"/>
      <c r="I407" s="22"/>
      <c r="J407" s="22"/>
      <c r="K407" s="22"/>
      <c r="L407" s="22"/>
      <c r="M407" s="22"/>
      <c r="N407" s="22"/>
      <c r="O407" s="22"/>
      <c r="P407" s="22"/>
      <c r="Q407" s="22"/>
      <c r="R407" s="22"/>
    </row>
    <row r="408" spans="1:18" x14ac:dyDescent="0.35">
      <c r="A408" s="22"/>
      <c r="B408" s="113"/>
      <c r="C408" s="113"/>
      <c r="D408" s="113"/>
      <c r="E408" s="22"/>
      <c r="F408" s="22"/>
      <c r="G408" s="22"/>
      <c r="H408" s="22"/>
      <c r="I408" s="22"/>
      <c r="J408" s="22"/>
      <c r="K408" s="22"/>
      <c r="L408" s="22"/>
      <c r="M408" s="22"/>
      <c r="N408" s="22"/>
      <c r="O408" s="22"/>
      <c r="P408" s="22"/>
      <c r="Q408" s="22"/>
      <c r="R408" s="22"/>
    </row>
    <row r="409" spans="1:18" x14ac:dyDescent="0.35">
      <c r="A409" s="22"/>
      <c r="B409" s="113"/>
      <c r="C409" s="113"/>
      <c r="D409" s="113"/>
      <c r="E409" s="22"/>
      <c r="F409" s="22"/>
      <c r="G409" s="22"/>
      <c r="H409" s="22"/>
      <c r="I409" s="22"/>
      <c r="J409" s="22"/>
      <c r="K409" s="22"/>
      <c r="L409" s="22"/>
      <c r="M409" s="22"/>
      <c r="N409" s="22"/>
      <c r="O409" s="22"/>
      <c r="P409" s="22"/>
      <c r="Q409" s="22"/>
      <c r="R409" s="22"/>
    </row>
    <row r="410" spans="1:18" x14ac:dyDescent="0.35">
      <c r="A410" s="22"/>
      <c r="B410" s="113"/>
      <c r="C410" s="113"/>
      <c r="D410" s="113"/>
      <c r="E410" s="22"/>
      <c r="F410" s="22"/>
      <c r="G410" s="22"/>
      <c r="H410" s="22"/>
      <c r="I410" s="22"/>
      <c r="J410" s="22"/>
      <c r="K410" s="22"/>
      <c r="L410" s="22"/>
      <c r="M410" s="22"/>
      <c r="N410" s="22"/>
      <c r="O410" s="22"/>
      <c r="P410" s="22"/>
      <c r="Q410" s="22"/>
      <c r="R410" s="22"/>
    </row>
    <row r="411" spans="1:18" x14ac:dyDescent="0.35">
      <c r="A411" s="22"/>
      <c r="B411" s="113"/>
      <c r="C411" s="113"/>
      <c r="D411" s="113"/>
      <c r="E411" s="22"/>
      <c r="F411" s="22"/>
      <c r="G411" s="22"/>
      <c r="H411" s="22"/>
      <c r="I411" s="22"/>
      <c r="J411" s="22"/>
      <c r="K411" s="22"/>
      <c r="L411" s="22"/>
      <c r="M411" s="22"/>
      <c r="N411" s="22"/>
      <c r="O411" s="22"/>
      <c r="P411" s="22"/>
      <c r="Q411" s="22"/>
      <c r="R411" s="22"/>
    </row>
    <row r="412" spans="1:18" x14ac:dyDescent="0.35">
      <c r="A412" s="22"/>
      <c r="B412" s="113"/>
      <c r="C412" s="113"/>
      <c r="D412" s="113"/>
      <c r="E412" s="22"/>
      <c r="F412" s="22"/>
      <c r="G412" s="22"/>
      <c r="H412" s="22"/>
      <c r="I412" s="22"/>
      <c r="J412" s="22"/>
      <c r="K412" s="22"/>
      <c r="L412" s="22"/>
      <c r="M412" s="22"/>
      <c r="N412" s="22"/>
      <c r="O412" s="22"/>
      <c r="P412" s="22"/>
      <c r="Q412" s="22"/>
      <c r="R412" s="22"/>
    </row>
    <row r="413" spans="1:18" x14ac:dyDescent="0.35">
      <c r="A413" s="22"/>
      <c r="B413" s="113"/>
      <c r="C413" s="113"/>
      <c r="D413" s="113"/>
      <c r="E413" s="22"/>
      <c r="F413" s="22"/>
      <c r="G413" s="22"/>
      <c r="H413" s="22"/>
      <c r="I413" s="22"/>
      <c r="J413" s="22"/>
      <c r="K413" s="22"/>
      <c r="L413" s="22"/>
      <c r="M413" s="22"/>
      <c r="N413" s="22"/>
      <c r="O413" s="22"/>
      <c r="P413" s="22"/>
      <c r="Q413" s="22"/>
      <c r="R413" s="22"/>
    </row>
    <row r="414" spans="1:18" x14ac:dyDescent="0.35">
      <c r="A414" s="22"/>
      <c r="B414" s="113"/>
      <c r="C414" s="113"/>
      <c r="D414" s="113"/>
      <c r="E414" s="22"/>
      <c r="F414" s="22"/>
      <c r="G414" s="22"/>
      <c r="H414" s="22"/>
      <c r="I414" s="22"/>
      <c r="J414" s="22"/>
      <c r="K414" s="22"/>
      <c r="L414" s="22"/>
      <c r="M414" s="22"/>
      <c r="N414" s="22"/>
      <c r="O414" s="22"/>
      <c r="P414" s="22"/>
      <c r="Q414" s="22"/>
      <c r="R414" s="22"/>
    </row>
    <row r="415" spans="1:18" x14ac:dyDescent="0.35">
      <c r="A415" s="22"/>
      <c r="B415" s="113"/>
      <c r="C415" s="113"/>
      <c r="D415" s="113"/>
      <c r="E415" s="22"/>
      <c r="F415" s="22"/>
      <c r="G415" s="22"/>
      <c r="H415" s="22"/>
      <c r="I415" s="22"/>
      <c r="J415" s="22"/>
      <c r="K415" s="22"/>
      <c r="L415" s="22"/>
      <c r="M415" s="22"/>
      <c r="N415" s="22"/>
      <c r="O415" s="22"/>
      <c r="P415" s="22"/>
      <c r="Q415" s="22"/>
      <c r="R415" s="22"/>
    </row>
    <row r="416" spans="1:18" x14ac:dyDescent="0.35">
      <c r="A416" s="22"/>
      <c r="B416" s="113"/>
      <c r="C416" s="113"/>
      <c r="D416" s="113"/>
      <c r="E416" s="22"/>
      <c r="F416" s="22"/>
      <c r="G416" s="22"/>
      <c r="H416" s="22"/>
      <c r="I416" s="22"/>
      <c r="J416" s="22"/>
      <c r="K416" s="22"/>
      <c r="L416" s="22"/>
      <c r="M416" s="22"/>
      <c r="N416" s="22"/>
      <c r="O416" s="22"/>
      <c r="P416" s="22"/>
      <c r="Q416" s="22"/>
      <c r="R416" s="22"/>
    </row>
    <row r="417" spans="1:18" x14ac:dyDescent="0.35">
      <c r="A417" s="22"/>
      <c r="B417" s="113"/>
      <c r="C417" s="113"/>
      <c r="D417" s="113"/>
      <c r="E417" s="22"/>
      <c r="F417" s="22"/>
      <c r="G417" s="22"/>
      <c r="H417" s="22"/>
      <c r="I417" s="22"/>
      <c r="J417" s="22"/>
      <c r="K417" s="22"/>
      <c r="L417" s="22"/>
      <c r="M417" s="22"/>
      <c r="N417" s="22"/>
      <c r="O417" s="22"/>
      <c r="P417" s="22"/>
      <c r="Q417" s="22"/>
      <c r="R417" s="22"/>
    </row>
    <row r="418" spans="1:18" x14ac:dyDescent="0.35">
      <c r="A418" s="22"/>
      <c r="B418" s="113"/>
      <c r="C418" s="113"/>
      <c r="D418" s="113"/>
      <c r="E418" s="22"/>
      <c r="F418" s="22"/>
      <c r="G418" s="22"/>
      <c r="H418" s="22"/>
      <c r="I418" s="22"/>
      <c r="J418" s="22"/>
      <c r="K418" s="22"/>
      <c r="L418" s="22"/>
      <c r="M418" s="22"/>
      <c r="N418" s="22"/>
      <c r="O418" s="22"/>
      <c r="P418" s="22"/>
      <c r="Q418" s="22"/>
      <c r="R418" s="22"/>
    </row>
    <row r="419" spans="1:18" x14ac:dyDescent="0.35">
      <c r="A419" s="22"/>
      <c r="B419" s="113"/>
      <c r="C419" s="113"/>
      <c r="D419" s="113"/>
      <c r="E419" s="22"/>
      <c r="F419" s="22"/>
      <c r="G419" s="22"/>
      <c r="H419" s="22"/>
      <c r="I419" s="22"/>
      <c r="J419" s="22"/>
      <c r="K419" s="22"/>
      <c r="L419" s="22"/>
      <c r="M419" s="22"/>
      <c r="N419" s="22"/>
      <c r="O419" s="22"/>
      <c r="P419" s="22"/>
      <c r="Q419" s="22"/>
      <c r="R419" s="22"/>
    </row>
    <row r="420" spans="1:18" x14ac:dyDescent="0.35">
      <c r="A420" s="22"/>
      <c r="B420" s="113"/>
      <c r="C420" s="113"/>
      <c r="D420" s="113"/>
      <c r="E420" s="22"/>
      <c r="F420" s="22"/>
      <c r="G420" s="22"/>
      <c r="H420" s="22"/>
      <c r="I420" s="22"/>
      <c r="J420" s="22"/>
      <c r="K420" s="22"/>
      <c r="L420" s="22"/>
      <c r="M420" s="22"/>
      <c r="N420" s="22"/>
      <c r="O420" s="22"/>
      <c r="P420" s="22"/>
      <c r="Q420" s="22"/>
      <c r="R420" s="22"/>
    </row>
    <row r="421" spans="1:18" x14ac:dyDescent="0.35">
      <c r="A421" s="22"/>
      <c r="B421" s="113"/>
      <c r="C421" s="113"/>
      <c r="D421" s="113"/>
      <c r="E421" s="22"/>
      <c r="F421" s="22"/>
      <c r="G421" s="22"/>
      <c r="H421" s="22"/>
      <c r="I421" s="22"/>
      <c r="J421" s="22"/>
      <c r="K421" s="22"/>
      <c r="L421" s="22"/>
      <c r="M421" s="22"/>
      <c r="N421" s="22"/>
      <c r="O421" s="22"/>
      <c r="P421" s="22"/>
      <c r="Q421" s="22"/>
      <c r="R421" s="22"/>
    </row>
    <row r="422" spans="1:18" x14ac:dyDescent="0.35">
      <c r="A422" s="22"/>
      <c r="B422" s="113"/>
      <c r="C422" s="113"/>
      <c r="D422" s="113"/>
      <c r="E422" s="22"/>
      <c r="F422" s="22"/>
      <c r="G422" s="22"/>
      <c r="H422" s="22"/>
      <c r="I422" s="22"/>
      <c r="J422" s="22"/>
      <c r="K422" s="22"/>
      <c r="L422" s="22"/>
      <c r="M422" s="22"/>
      <c r="N422" s="22"/>
      <c r="O422" s="22"/>
      <c r="P422" s="22"/>
      <c r="Q422" s="22"/>
      <c r="R422" s="22"/>
    </row>
    <row r="423" spans="1:18" x14ac:dyDescent="0.35">
      <c r="A423" s="22"/>
      <c r="B423" s="113"/>
      <c r="C423" s="113"/>
      <c r="D423" s="113"/>
      <c r="E423" s="22"/>
      <c r="F423" s="22"/>
      <c r="G423" s="22"/>
      <c r="H423" s="22"/>
      <c r="I423" s="22"/>
      <c r="J423" s="22"/>
      <c r="K423" s="22"/>
      <c r="L423" s="22"/>
      <c r="M423" s="22"/>
      <c r="N423" s="22"/>
      <c r="O423" s="22"/>
      <c r="P423" s="22"/>
      <c r="Q423" s="22"/>
      <c r="R423" s="22"/>
    </row>
    <row r="424" spans="1:18" x14ac:dyDescent="0.35">
      <c r="A424" s="22"/>
      <c r="B424" s="113"/>
      <c r="C424" s="113"/>
      <c r="D424" s="113"/>
      <c r="E424" s="22"/>
      <c r="F424" s="22"/>
      <c r="G424" s="22"/>
      <c r="H424" s="22"/>
      <c r="I424" s="22"/>
      <c r="J424" s="22"/>
      <c r="K424" s="22"/>
      <c r="L424" s="22"/>
      <c r="M424" s="22"/>
      <c r="N424" s="22"/>
      <c r="O424" s="22"/>
      <c r="P424" s="22"/>
      <c r="Q424" s="22"/>
      <c r="R424" s="22"/>
    </row>
    <row r="425" spans="1:18" x14ac:dyDescent="0.35">
      <c r="A425" s="22"/>
      <c r="B425" s="113"/>
      <c r="C425" s="113"/>
      <c r="D425" s="113"/>
      <c r="E425" s="22"/>
      <c r="F425" s="22"/>
      <c r="G425" s="22"/>
      <c r="H425" s="22"/>
      <c r="I425" s="22"/>
      <c r="J425" s="22"/>
      <c r="K425" s="22"/>
      <c r="L425" s="22"/>
      <c r="M425" s="22"/>
      <c r="N425" s="22"/>
      <c r="O425" s="22"/>
      <c r="P425" s="22"/>
      <c r="Q425" s="22"/>
      <c r="R425" s="22"/>
    </row>
    <row r="426" spans="1:18" x14ac:dyDescent="0.35">
      <c r="A426" s="22"/>
      <c r="B426" s="113"/>
      <c r="C426" s="113"/>
      <c r="D426" s="113"/>
      <c r="E426" s="22"/>
      <c r="F426" s="22"/>
      <c r="G426" s="22"/>
      <c r="H426" s="22"/>
      <c r="I426" s="22"/>
      <c r="J426" s="22"/>
      <c r="K426" s="22"/>
      <c r="L426" s="22"/>
      <c r="M426" s="22"/>
      <c r="N426" s="22"/>
      <c r="O426" s="22"/>
      <c r="P426" s="22"/>
      <c r="Q426" s="22"/>
      <c r="R426" s="22"/>
    </row>
    <row r="427" spans="1:18" x14ac:dyDescent="0.35">
      <c r="A427" s="22"/>
      <c r="B427" s="113"/>
      <c r="C427" s="113"/>
      <c r="D427" s="113"/>
      <c r="E427" s="22"/>
      <c r="F427" s="22"/>
      <c r="G427" s="22"/>
      <c r="H427" s="22"/>
      <c r="I427" s="22"/>
      <c r="J427" s="22"/>
      <c r="K427" s="22"/>
      <c r="L427" s="22"/>
      <c r="M427" s="22"/>
      <c r="N427" s="22"/>
      <c r="O427" s="22"/>
      <c r="P427" s="22"/>
      <c r="Q427" s="22"/>
      <c r="R427" s="22"/>
    </row>
    <row r="428" spans="1:18" x14ac:dyDescent="0.35">
      <c r="A428" s="22"/>
      <c r="B428" s="113"/>
      <c r="C428" s="113"/>
      <c r="D428" s="113"/>
      <c r="E428" s="22"/>
      <c r="F428" s="22"/>
      <c r="G428" s="22"/>
      <c r="H428" s="22"/>
      <c r="I428" s="22"/>
      <c r="J428" s="22"/>
      <c r="K428" s="22"/>
      <c r="L428" s="22"/>
      <c r="M428" s="22"/>
      <c r="N428" s="22"/>
      <c r="O428" s="22"/>
      <c r="P428" s="22"/>
      <c r="Q428" s="22"/>
      <c r="R428" s="22"/>
    </row>
    <row r="429" spans="1:18" x14ac:dyDescent="0.35">
      <c r="A429" s="22"/>
      <c r="B429" s="113"/>
      <c r="C429" s="113"/>
      <c r="D429" s="113"/>
      <c r="E429" s="22"/>
      <c r="F429" s="22"/>
      <c r="G429" s="22"/>
      <c r="H429" s="22"/>
      <c r="I429" s="22"/>
      <c r="J429" s="22"/>
      <c r="K429" s="22"/>
      <c r="L429" s="22"/>
      <c r="M429" s="22"/>
      <c r="N429" s="22"/>
      <c r="O429" s="22"/>
      <c r="P429" s="22"/>
      <c r="Q429" s="22"/>
      <c r="R429" s="22"/>
    </row>
    <row r="430" spans="1:18" x14ac:dyDescent="0.35">
      <c r="A430" s="22"/>
      <c r="B430" s="113"/>
      <c r="C430" s="113"/>
      <c r="D430" s="113"/>
      <c r="E430" s="22"/>
      <c r="F430" s="22"/>
      <c r="G430" s="22"/>
      <c r="H430" s="22"/>
      <c r="I430" s="22"/>
      <c r="J430" s="22"/>
      <c r="K430" s="22"/>
      <c r="L430" s="22"/>
      <c r="M430" s="22"/>
      <c r="N430" s="22"/>
      <c r="O430" s="22"/>
      <c r="P430" s="22"/>
      <c r="Q430" s="22"/>
      <c r="R430" s="22"/>
    </row>
    <row r="431" spans="1:18" x14ac:dyDescent="0.35">
      <c r="A431" s="22"/>
      <c r="B431" s="113"/>
      <c r="C431" s="113"/>
      <c r="D431" s="113"/>
      <c r="E431" s="22"/>
      <c r="F431" s="22"/>
      <c r="G431" s="22"/>
      <c r="H431" s="22"/>
      <c r="I431" s="22"/>
      <c r="J431" s="22"/>
      <c r="K431" s="22"/>
      <c r="L431" s="22"/>
      <c r="M431" s="22"/>
      <c r="N431" s="22"/>
      <c r="O431" s="22"/>
      <c r="P431" s="22"/>
      <c r="Q431" s="22"/>
      <c r="R431" s="22"/>
    </row>
    <row r="432" spans="1:18" x14ac:dyDescent="0.35">
      <c r="A432" s="22"/>
      <c r="B432" s="113"/>
      <c r="C432" s="113"/>
      <c r="D432" s="113"/>
      <c r="E432" s="22"/>
      <c r="F432" s="22"/>
      <c r="G432" s="22"/>
      <c r="H432" s="22"/>
      <c r="I432" s="22"/>
      <c r="J432" s="22"/>
      <c r="K432" s="22"/>
      <c r="L432" s="22"/>
      <c r="M432" s="22"/>
      <c r="N432" s="22"/>
      <c r="O432" s="22"/>
      <c r="P432" s="22"/>
      <c r="Q432" s="22"/>
      <c r="R432" s="22"/>
    </row>
    <row r="433" spans="1:18" x14ac:dyDescent="0.35">
      <c r="A433" s="22"/>
      <c r="B433" s="113"/>
      <c r="C433" s="113"/>
      <c r="D433" s="113"/>
      <c r="E433" s="22"/>
      <c r="F433" s="22"/>
      <c r="G433" s="22"/>
      <c r="H433" s="22"/>
      <c r="I433" s="22"/>
      <c r="J433" s="22"/>
      <c r="K433" s="22"/>
      <c r="L433" s="22"/>
      <c r="M433" s="22"/>
      <c r="N433" s="22"/>
      <c r="O433" s="22"/>
      <c r="P433" s="22"/>
      <c r="Q433" s="22"/>
      <c r="R433" s="22"/>
    </row>
    <row r="434" spans="1:18" x14ac:dyDescent="0.35">
      <c r="A434" s="22"/>
      <c r="B434" s="113"/>
      <c r="C434" s="113"/>
      <c r="D434" s="113"/>
      <c r="E434" s="22"/>
      <c r="F434" s="22"/>
      <c r="G434" s="22"/>
      <c r="H434" s="22"/>
      <c r="I434" s="22"/>
      <c r="J434" s="22"/>
      <c r="K434" s="22"/>
      <c r="L434" s="22"/>
      <c r="M434" s="22"/>
      <c r="N434" s="22"/>
      <c r="O434" s="22"/>
      <c r="P434" s="22"/>
      <c r="Q434" s="22"/>
      <c r="R434" s="22"/>
    </row>
    <row r="435" spans="1:18" x14ac:dyDescent="0.35">
      <c r="A435" s="22"/>
      <c r="B435" s="113"/>
      <c r="C435" s="113"/>
      <c r="D435" s="113"/>
      <c r="E435" s="22"/>
      <c r="F435" s="22"/>
      <c r="G435" s="22"/>
      <c r="H435" s="22"/>
      <c r="I435" s="22"/>
      <c r="J435" s="22"/>
      <c r="K435" s="22"/>
      <c r="L435" s="22"/>
      <c r="M435" s="22"/>
      <c r="N435" s="22"/>
      <c r="O435" s="22"/>
      <c r="P435" s="22"/>
      <c r="Q435" s="22"/>
      <c r="R435" s="22"/>
    </row>
    <row r="436" spans="1:18" x14ac:dyDescent="0.35">
      <c r="A436" s="22"/>
      <c r="B436" s="113"/>
      <c r="C436" s="113"/>
      <c r="D436" s="113"/>
      <c r="E436" s="22"/>
      <c r="F436" s="22"/>
      <c r="G436" s="22"/>
      <c r="H436" s="22"/>
      <c r="I436" s="22"/>
      <c r="J436" s="22"/>
      <c r="K436" s="22"/>
      <c r="L436" s="22"/>
      <c r="M436" s="22"/>
      <c r="N436" s="22"/>
      <c r="O436" s="22"/>
      <c r="P436" s="22"/>
      <c r="Q436" s="22"/>
      <c r="R436" s="22"/>
    </row>
    <row r="437" spans="1:18" x14ac:dyDescent="0.35">
      <c r="A437" s="22"/>
      <c r="B437" s="113"/>
      <c r="C437" s="113"/>
      <c r="D437" s="113"/>
      <c r="E437" s="22"/>
      <c r="F437" s="22"/>
      <c r="G437" s="22"/>
      <c r="H437" s="22"/>
      <c r="I437" s="22"/>
      <c r="J437" s="22"/>
      <c r="K437" s="22"/>
      <c r="L437" s="22"/>
      <c r="M437" s="22"/>
      <c r="N437" s="22"/>
      <c r="O437" s="22"/>
      <c r="P437" s="22"/>
      <c r="Q437" s="22"/>
      <c r="R437" s="22"/>
    </row>
    <row r="438" spans="1:18" x14ac:dyDescent="0.35">
      <c r="A438" s="22"/>
      <c r="B438" s="113"/>
      <c r="C438" s="113"/>
      <c r="D438" s="113"/>
      <c r="E438" s="22"/>
      <c r="F438" s="22"/>
      <c r="G438" s="22"/>
      <c r="H438" s="22"/>
      <c r="I438" s="22"/>
      <c r="J438" s="22"/>
      <c r="K438" s="22"/>
      <c r="L438" s="22"/>
      <c r="M438" s="22"/>
      <c r="N438" s="22"/>
      <c r="O438" s="22"/>
      <c r="P438" s="22"/>
      <c r="Q438" s="22"/>
      <c r="R438" s="22"/>
    </row>
    <row r="439" spans="1:18" x14ac:dyDescent="0.35">
      <c r="A439" s="22"/>
      <c r="B439" s="113"/>
      <c r="C439" s="113"/>
      <c r="D439" s="113"/>
      <c r="E439" s="22"/>
      <c r="F439" s="22"/>
      <c r="G439" s="22"/>
      <c r="H439" s="22"/>
      <c r="I439" s="22"/>
      <c r="J439" s="22"/>
      <c r="K439" s="22"/>
      <c r="L439" s="22"/>
      <c r="M439" s="22"/>
      <c r="N439" s="22"/>
      <c r="O439" s="22"/>
      <c r="P439" s="22"/>
      <c r="Q439" s="22"/>
      <c r="R439" s="22"/>
    </row>
    <row r="440" spans="1:18" x14ac:dyDescent="0.35">
      <c r="A440" s="22"/>
      <c r="B440" s="113"/>
      <c r="C440" s="113"/>
      <c r="D440" s="113"/>
      <c r="E440" s="22"/>
      <c r="F440" s="22"/>
      <c r="G440" s="22"/>
      <c r="H440" s="22"/>
      <c r="I440" s="22"/>
      <c r="J440" s="22"/>
      <c r="K440" s="22"/>
      <c r="L440" s="22"/>
      <c r="M440" s="22"/>
      <c r="N440" s="22"/>
      <c r="O440" s="22"/>
      <c r="P440" s="22"/>
      <c r="Q440" s="22"/>
      <c r="R440" s="22"/>
    </row>
    <row r="441" spans="1:18" x14ac:dyDescent="0.35">
      <c r="A441" s="22"/>
      <c r="B441" s="113"/>
      <c r="C441" s="113"/>
      <c r="D441" s="113"/>
      <c r="E441" s="22"/>
      <c r="F441" s="22"/>
      <c r="G441" s="22"/>
      <c r="H441" s="22"/>
      <c r="I441" s="22"/>
      <c r="J441" s="22"/>
      <c r="K441" s="22"/>
      <c r="L441" s="22"/>
      <c r="M441" s="22"/>
      <c r="N441" s="22"/>
      <c r="O441" s="22"/>
      <c r="P441" s="22"/>
      <c r="Q441" s="22"/>
      <c r="R441" s="22"/>
    </row>
    <row r="442" spans="1:18" x14ac:dyDescent="0.35">
      <c r="A442" s="22"/>
      <c r="B442" s="113"/>
      <c r="C442" s="113"/>
      <c r="D442" s="113"/>
      <c r="E442" s="22"/>
      <c r="F442" s="22"/>
      <c r="G442" s="22"/>
      <c r="H442" s="22"/>
      <c r="I442" s="22"/>
      <c r="J442" s="22"/>
      <c r="K442" s="22"/>
      <c r="L442" s="22"/>
      <c r="M442" s="22"/>
      <c r="N442" s="22"/>
      <c r="O442" s="22"/>
      <c r="P442" s="22"/>
      <c r="Q442" s="22"/>
      <c r="R442" s="22"/>
    </row>
    <row r="443" spans="1:18" x14ac:dyDescent="0.35">
      <c r="A443" s="22"/>
      <c r="B443" s="113"/>
      <c r="C443" s="113"/>
      <c r="D443" s="113"/>
      <c r="E443" s="22"/>
      <c r="F443" s="22"/>
      <c r="G443" s="22"/>
      <c r="H443" s="22"/>
      <c r="I443" s="22"/>
      <c r="J443" s="22"/>
      <c r="K443" s="22"/>
      <c r="L443" s="22"/>
      <c r="M443" s="22"/>
      <c r="N443" s="22"/>
      <c r="O443" s="22"/>
      <c r="P443" s="22"/>
      <c r="Q443" s="22"/>
      <c r="R443" s="22"/>
    </row>
    <row r="444" spans="1:18" x14ac:dyDescent="0.35">
      <c r="A444" s="22"/>
      <c r="B444" s="113"/>
      <c r="C444" s="113"/>
      <c r="D444" s="113"/>
      <c r="E444" s="22"/>
      <c r="F444" s="22"/>
      <c r="G444" s="22"/>
      <c r="H444" s="22"/>
      <c r="I444" s="22"/>
      <c r="J444" s="22"/>
      <c r="K444" s="22"/>
      <c r="L444" s="22"/>
      <c r="M444" s="22"/>
      <c r="N444" s="22"/>
      <c r="O444" s="22"/>
      <c r="P444" s="22"/>
      <c r="Q444" s="22"/>
      <c r="R444" s="22"/>
    </row>
    <row r="445" spans="1:18" x14ac:dyDescent="0.35">
      <c r="A445" s="22"/>
      <c r="B445" s="113"/>
      <c r="C445" s="113"/>
      <c r="D445" s="113"/>
      <c r="E445" s="22"/>
      <c r="F445" s="22"/>
      <c r="G445" s="22"/>
      <c r="H445" s="22"/>
      <c r="I445" s="22"/>
      <c r="J445" s="22"/>
      <c r="K445" s="22"/>
      <c r="L445" s="22"/>
      <c r="M445" s="22"/>
      <c r="N445" s="22"/>
      <c r="O445" s="22"/>
      <c r="P445" s="22"/>
      <c r="Q445" s="22"/>
      <c r="R445" s="22"/>
    </row>
    <row r="446" spans="1:18" x14ac:dyDescent="0.35">
      <c r="A446" s="22"/>
      <c r="B446" s="113"/>
      <c r="C446" s="113"/>
      <c r="D446" s="113"/>
      <c r="E446" s="22"/>
      <c r="F446" s="22"/>
      <c r="G446" s="22"/>
      <c r="H446" s="22"/>
      <c r="I446" s="22"/>
      <c r="J446" s="22"/>
      <c r="K446" s="22"/>
      <c r="L446" s="22"/>
      <c r="M446" s="22"/>
      <c r="N446" s="22"/>
      <c r="O446" s="22"/>
      <c r="P446" s="22"/>
      <c r="Q446" s="22"/>
      <c r="R446" s="22"/>
    </row>
    <row r="447" spans="1:18" x14ac:dyDescent="0.35">
      <c r="A447" s="22"/>
      <c r="B447" s="113"/>
      <c r="C447" s="113"/>
      <c r="D447" s="113"/>
      <c r="E447" s="22"/>
      <c r="F447" s="22"/>
      <c r="G447" s="22"/>
      <c r="H447" s="22"/>
      <c r="I447" s="22"/>
      <c r="J447" s="22"/>
      <c r="K447" s="22"/>
      <c r="L447" s="22"/>
      <c r="M447" s="22"/>
      <c r="N447" s="22"/>
      <c r="O447" s="22"/>
      <c r="P447" s="22"/>
      <c r="Q447" s="22"/>
      <c r="R447" s="22"/>
    </row>
    <row r="448" spans="1:18" x14ac:dyDescent="0.35">
      <c r="A448" s="22"/>
      <c r="B448" s="113"/>
      <c r="C448" s="113"/>
      <c r="D448" s="113"/>
      <c r="E448" s="22"/>
      <c r="F448" s="22"/>
      <c r="G448" s="22"/>
      <c r="H448" s="22"/>
      <c r="I448" s="22"/>
      <c r="J448" s="22"/>
      <c r="K448" s="22"/>
      <c r="L448" s="22"/>
      <c r="M448" s="22"/>
      <c r="N448" s="22"/>
      <c r="O448" s="22"/>
      <c r="P448" s="22"/>
      <c r="Q448" s="22"/>
      <c r="R448" s="22"/>
    </row>
    <row r="449" spans="1:18" x14ac:dyDescent="0.35">
      <c r="A449" s="22"/>
      <c r="B449" s="113"/>
      <c r="C449" s="113"/>
      <c r="D449" s="113"/>
      <c r="E449" s="22"/>
      <c r="F449" s="22"/>
      <c r="G449" s="22"/>
      <c r="H449" s="22"/>
      <c r="I449" s="22"/>
      <c r="J449" s="22"/>
      <c r="K449" s="22"/>
      <c r="L449" s="22"/>
      <c r="M449" s="22"/>
      <c r="N449" s="22"/>
      <c r="O449" s="22"/>
      <c r="P449" s="22"/>
      <c r="Q449" s="22"/>
      <c r="R449" s="22"/>
    </row>
    <row r="450" spans="1:18" x14ac:dyDescent="0.35">
      <c r="A450" s="22"/>
      <c r="B450" s="113"/>
      <c r="C450" s="113"/>
      <c r="D450" s="113"/>
      <c r="E450" s="22"/>
      <c r="F450" s="22"/>
      <c r="G450" s="22"/>
      <c r="H450" s="22"/>
      <c r="I450" s="22"/>
      <c r="J450" s="22"/>
      <c r="K450" s="22"/>
      <c r="L450" s="22"/>
      <c r="M450" s="22"/>
      <c r="N450" s="22"/>
      <c r="O450" s="22"/>
      <c r="P450" s="22"/>
      <c r="Q450" s="22"/>
      <c r="R450" s="22"/>
    </row>
    <row r="451" spans="1:18" x14ac:dyDescent="0.35">
      <c r="A451" s="22"/>
      <c r="B451" s="113"/>
      <c r="C451" s="113"/>
      <c r="D451" s="113"/>
      <c r="E451" s="22"/>
      <c r="F451" s="22"/>
      <c r="G451" s="22"/>
      <c r="H451" s="22"/>
      <c r="I451" s="22"/>
      <c r="J451" s="22"/>
      <c r="K451" s="22"/>
      <c r="L451" s="22"/>
      <c r="M451" s="22"/>
      <c r="N451" s="22"/>
      <c r="O451" s="22"/>
      <c r="P451" s="22"/>
      <c r="Q451" s="22"/>
      <c r="R451" s="22"/>
    </row>
    <row r="452" spans="1:18" x14ac:dyDescent="0.35">
      <c r="A452" s="22"/>
      <c r="B452" s="113"/>
      <c r="C452" s="113"/>
      <c r="D452" s="113"/>
      <c r="E452" s="22"/>
      <c r="F452" s="22"/>
      <c r="G452" s="22"/>
      <c r="H452" s="22"/>
      <c r="I452" s="22"/>
      <c r="J452" s="22"/>
      <c r="K452" s="22"/>
      <c r="L452" s="22"/>
      <c r="M452" s="22"/>
      <c r="N452" s="22"/>
      <c r="O452" s="22"/>
      <c r="P452" s="22"/>
      <c r="Q452" s="22"/>
      <c r="R452" s="22"/>
    </row>
    <row r="453" spans="1:18" x14ac:dyDescent="0.35">
      <c r="A453" s="22"/>
      <c r="B453" s="113"/>
      <c r="C453" s="113"/>
      <c r="D453" s="113"/>
      <c r="E453" s="22"/>
      <c r="F453" s="22"/>
      <c r="G453" s="22"/>
      <c r="H453" s="22"/>
      <c r="I453" s="22"/>
      <c r="J453" s="22"/>
      <c r="K453" s="22"/>
      <c r="L453" s="22"/>
      <c r="M453" s="22"/>
      <c r="N453" s="22"/>
      <c r="O453" s="22"/>
      <c r="P453" s="22"/>
      <c r="Q453" s="22"/>
      <c r="R453" s="22"/>
    </row>
    <row r="454" spans="1:18" x14ac:dyDescent="0.35">
      <c r="A454" s="22"/>
      <c r="B454" s="113"/>
      <c r="C454" s="113"/>
      <c r="D454" s="113"/>
      <c r="E454" s="22"/>
      <c r="F454" s="22"/>
      <c r="G454" s="22"/>
      <c r="H454" s="22"/>
      <c r="I454" s="22"/>
      <c r="J454" s="22"/>
      <c r="K454" s="22"/>
      <c r="L454" s="22"/>
      <c r="M454" s="22"/>
      <c r="N454" s="22"/>
      <c r="O454" s="22"/>
      <c r="P454" s="22"/>
      <c r="Q454" s="22"/>
      <c r="R454" s="22"/>
    </row>
    <row r="455" spans="1:18" x14ac:dyDescent="0.35">
      <c r="A455" s="22"/>
      <c r="B455" s="113"/>
      <c r="C455" s="113"/>
      <c r="D455" s="113"/>
      <c r="E455" s="22"/>
      <c r="F455" s="22"/>
      <c r="G455" s="22"/>
      <c r="H455" s="22"/>
      <c r="I455" s="22"/>
      <c r="J455" s="22"/>
      <c r="K455" s="22"/>
      <c r="L455" s="22"/>
      <c r="M455" s="22"/>
      <c r="N455" s="22"/>
      <c r="O455" s="22"/>
      <c r="P455" s="22"/>
      <c r="Q455" s="22"/>
      <c r="R455" s="22"/>
    </row>
    <row r="456" spans="1:18" x14ac:dyDescent="0.35">
      <c r="A456" s="22"/>
      <c r="B456" s="113"/>
      <c r="C456" s="113"/>
      <c r="D456" s="113"/>
      <c r="E456" s="22"/>
      <c r="F456" s="22"/>
      <c r="G456" s="22"/>
      <c r="H456" s="22"/>
      <c r="I456" s="22"/>
      <c r="J456" s="22"/>
      <c r="K456" s="22"/>
      <c r="L456" s="22"/>
      <c r="M456" s="22"/>
      <c r="N456" s="22"/>
      <c r="O456" s="22"/>
      <c r="P456" s="22"/>
      <c r="Q456" s="22"/>
      <c r="R456" s="22"/>
    </row>
    <row r="457" spans="1:18" x14ac:dyDescent="0.35">
      <c r="A457" s="22"/>
      <c r="B457" s="113"/>
      <c r="C457" s="113"/>
      <c r="D457" s="113"/>
      <c r="E457" s="22"/>
      <c r="F457" s="22"/>
      <c r="G457" s="22"/>
      <c r="H457" s="22"/>
      <c r="I457" s="22"/>
      <c r="J457" s="22"/>
      <c r="K457" s="22"/>
      <c r="L457" s="22"/>
      <c r="M457" s="22"/>
      <c r="N457" s="22"/>
      <c r="O457" s="22"/>
      <c r="P457" s="22"/>
      <c r="Q457" s="22"/>
      <c r="R457" s="22"/>
    </row>
    <row r="458" spans="1:18" x14ac:dyDescent="0.35">
      <c r="A458" s="22"/>
      <c r="B458" s="113"/>
      <c r="C458" s="113"/>
      <c r="D458" s="113"/>
      <c r="E458" s="22"/>
      <c r="F458" s="22"/>
      <c r="G458" s="22"/>
      <c r="H458" s="22"/>
      <c r="I458" s="22"/>
      <c r="J458" s="22"/>
      <c r="K458" s="22"/>
      <c r="L458" s="22"/>
      <c r="M458" s="22"/>
      <c r="N458" s="22"/>
      <c r="O458" s="22"/>
      <c r="P458" s="22"/>
      <c r="Q458" s="22"/>
      <c r="R458" s="22"/>
    </row>
    <row r="459" spans="1:18" x14ac:dyDescent="0.35">
      <c r="A459" s="22"/>
      <c r="B459" s="113"/>
      <c r="C459" s="113"/>
      <c r="D459" s="113"/>
      <c r="E459" s="22"/>
      <c r="F459" s="22"/>
      <c r="G459" s="22"/>
      <c r="H459" s="22"/>
      <c r="I459" s="22"/>
      <c r="J459" s="22"/>
      <c r="K459" s="22"/>
      <c r="L459" s="22"/>
      <c r="M459" s="22"/>
      <c r="N459" s="22"/>
      <c r="O459" s="22"/>
      <c r="P459" s="22"/>
      <c r="Q459" s="22"/>
      <c r="R459" s="22"/>
    </row>
    <row r="460" spans="1:18" x14ac:dyDescent="0.35">
      <c r="A460" s="22"/>
      <c r="B460" s="113"/>
      <c r="C460" s="113"/>
      <c r="D460" s="113"/>
      <c r="E460" s="22"/>
      <c r="F460" s="22"/>
      <c r="G460" s="22"/>
      <c r="H460" s="22"/>
      <c r="I460" s="22"/>
      <c r="J460" s="22"/>
      <c r="K460" s="22"/>
      <c r="L460" s="22"/>
      <c r="M460" s="22"/>
      <c r="N460" s="22"/>
      <c r="O460" s="22"/>
      <c r="P460" s="22"/>
      <c r="Q460" s="22"/>
      <c r="R460" s="22"/>
    </row>
    <row r="461" spans="1:18" x14ac:dyDescent="0.35">
      <c r="A461" s="22"/>
      <c r="B461" s="113"/>
      <c r="C461" s="113"/>
      <c r="D461" s="113"/>
      <c r="E461" s="22"/>
      <c r="F461" s="22"/>
      <c r="G461" s="22"/>
      <c r="H461" s="22"/>
      <c r="I461" s="22"/>
      <c r="J461" s="22"/>
      <c r="K461" s="22"/>
      <c r="L461" s="22"/>
      <c r="M461" s="22"/>
      <c r="N461" s="22"/>
      <c r="O461" s="22"/>
      <c r="P461" s="22"/>
      <c r="Q461" s="22"/>
      <c r="R461" s="22"/>
    </row>
    <row r="462" spans="1:18" x14ac:dyDescent="0.35">
      <c r="A462" s="22"/>
      <c r="B462" s="113"/>
      <c r="C462" s="113"/>
      <c r="D462" s="113"/>
      <c r="E462" s="22"/>
      <c r="F462" s="22"/>
      <c r="G462" s="22"/>
      <c r="H462" s="22"/>
      <c r="I462" s="22"/>
      <c r="J462" s="22"/>
      <c r="K462" s="22"/>
      <c r="L462" s="22"/>
      <c r="M462" s="22"/>
      <c r="N462" s="22"/>
      <c r="O462" s="22"/>
      <c r="P462" s="22"/>
      <c r="Q462" s="22"/>
      <c r="R462" s="22"/>
    </row>
    <row r="463" spans="1:18" x14ac:dyDescent="0.35">
      <c r="A463" s="22"/>
      <c r="B463" s="113"/>
      <c r="C463" s="113"/>
      <c r="D463" s="113"/>
      <c r="E463" s="22"/>
      <c r="F463" s="22"/>
      <c r="G463" s="22"/>
      <c r="H463" s="22"/>
      <c r="I463" s="22"/>
      <c r="J463" s="22"/>
      <c r="K463" s="22"/>
      <c r="L463" s="22"/>
      <c r="M463" s="22"/>
      <c r="N463" s="22"/>
      <c r="O463" s="22"/>
      <c r="P463" s="22"/>
      <c r="Q463" s="22"/>
      <c r="R463" s="22"/>
    </row>
    <row r="464" spans="1:18" x14ac:dyDescent="0.35">
      <c r="A464" s="22"/>
      <c r="B464" s="113"/>
      <c r="C464" s="113"/>
      <c r="D464" s="113"/>
      <c r="E464" s="22"/>
      <c r="F464" s="22"/>
      <c r="G464" s="22"/>
      <c r="H464" s="22"/>
      <c r="I464" s="22"/>
      <c r="J464" s="22"/>
      <c r="K464" s="22"/>
      <c r="L464" s="22"/>
      <c r="M464" s="22"/>
      <c r="N464" s="22"/>
      <c r="O464" s="22"/>
      <c r="P464" s="22"/>
      <c r="Q464" s="22"/>
      <c r="R464" s="22"/>
    </row>
    <row r="465" spans="1:18" x14ac:dyDescent="0.35">
      <c r="A465" s="22"/>
      <c r="B465" s="113"/>
      <c r="C465" s="113"/>
      <c r="D465" s="113"/>
      <c r="E465" s="22"/>
      <c r="F465" s="22"/>
      <c r="G465" s="22"/>
      <c r="H465" s="22"/>
      <c r="I465" s="22"/>
      <c r="J465" s="22"/>
      <c r="K465" s="22"/>
      <c r="L465" s="22"/>
      <c r="M465" s="22"/>
      <c r="N465" s="22"/>
      <c r="O465" s="22"/>
      <c r="P465" s="22"/>
      <c r="Q465" s="22"/>
      <c r="R465" s="22"/>
    </row>
    <row r="466" spans="1:18" x14ac:dyDescent="0.35">
      <c r="A466" s="22"/>
      <c r="B466" s="113"/>
      <c r="C466" s="113"/>
      <c r="D466" s="113"/>
      <c r="E466" s="22"/>
      <c r="F466" s="22"/>
      <c r="G466" s="22"/>
      <c r="H466" s="22"/>
      <c r="I466" s="22"/>
      <c r="J466" s="22"/>
      <c r="K466" s="22"/>
      <c r="L466" s="22"/>
      <c r="M466" s="22"/>
      <c r="N466" s="22"/>
      <c r="O466" s="22"/>
      <c r="P466" s="22"/>
      <c r="Q466" s="22"/>
      <c r="R466" s="22"/>
    </row>
    <row r="467" spans="1:18" x14ac:dyDescent="0.35">
      <c r="A467" s="22"/>
      <c r="B467" s="113"/>
      <c r="C467" s="113"/>
      <c r="D467" s="113"/>
      <c r="E467" s="22"/>
      <c r="F467" s="22"/>
      <c r="G467" s="22"/>
      <c r="H467" s="22"/>
      <c r="I467" s="22"/>
      <c r="J467" s="22"/>
      <c r="K467" s="22"/>
      <c r="L467" s="22"/>
      <c r="M467" s="22"/>
      <c r="N467" s="22"/>
      <c r="O467" s="22"/>
      <c r="P467" s="22"/>
      <c r="Q467" s="22"/>
      <c r="R467" s="22"/>
    </row>
    <row r="468" spans="1:18" x14ac:dyDescent="0.35">
      <c r="A468" s="22"/>
      <c r="B468" s="113"/>
      <c r="C468" s="113"/>
      <c r="D468" s="113"/>
      <c r="E468" s="22"/>
      <c r="F468" s="22"/>
      <c r="G468" s="22"/>
      <c r="H468" s="22"/>
      <c r="I468" s="22"/>
      <c r="J468" s="22"/>
      <c r="K468" s="22"/>
      <c r="L468" s="22"/>
      <c r="M468" s="22"/>
      <c r="N468" s="22"/>
      <c r="O468" s="22"/>
      <c r="P468" s="22"/>
      <c r="Q468" s="22"/>
      <c r="R468" s="22"/>
    </row>
    <row r="469" spans="1:18" x14ac:dyDescent="0.35">
      <c r="A469" s="22"/>
      <c r="B469" s="113"/>
      <c r="C469" s="113"/>
      <c r="D469" s="113"/>
      <c r="E469" s="22"/>
      <c r="F469" s="22"/>
      <c r="G469" s="22"/>
      <c r="H469" s="22"/>
      <c r="I469" s="22"/>
      <c r="J469" s="22"/>
      <c r="K469" s="22"/>
      <c r="L469" s="22"/>
      <c r="M469" s="22"/>
      <c r="N469" s="22"/>
      <c r="O469" s="22"/>
      <c r="P469" s="22"/>
      <c r="Q469" s="22"/>
      <c r="R469" s="22"/>
    </row>
    <row r="470" spans="1:18" x14ac:dyDescent="0.35">
      <c r="A470" s="22"/>
      <c r="B470" s="113"/>
      <c r="C470" s="113"/>
      <c r="D470" s="113"/>
      <c r="E470" s="22"/>
      <c r="F470" s="22"/>
      <c r="G470" s="22"/>
      <c r="H470" s="22"/>
      <c r="I470" s="22"/>
      <c r="J470" s="22"/>
      <c r="K470" s="22"/>
      <c r="L470" s="22"/>
      <c r="M470" s="22"/>
      <c r="N470" s="22"/>
      <c r="O470" s="22"/>
      <c r="P470" s="22"/>
      <c r="Q470" s="22"/>
      <c r="R470" s="22"/>
    </row>
    <row r="471" spans="1:18" x14ac:dyDescent="0.35">
      <c r="A471" s="22"/>
      <c r="B471" s="113"/>
      <c r="C471" s="113"/>
      <c r="D471" s="113"/>
      <c r="E471" s="22"/>
      <c r="F471" s="22"/>
      <c r="G471" s="22"/>
      <c r="H471" s="22"/>
      <c r="I471" s="22"/>
      <c r="J471" s="22"/>
      <c r="K471" s="22"/>
      <c r="L471" s="22"/>
      <c r="M471" s="22"/>
      <c r="N471" s="22"/>
      <c r="O471" s="22"/>
      <c r="P471" s="22"/>
      <c r="Q471" s="22"/>
      <c r="R471" s="22"/>
    </row>
    <row r="472" spans="1:18" x14ac:dyDescent="0.35">
      <c r="A472" s="22"/>
      <c r="B472" s="113"/>
      <c r="C472" s="113"/>
      <c r="D472" s="113"/>
      <c r="E472" s="22"/>
      <c r="F472" s="22"/>
      <c r="G472" s="22"/>
      <c r="H472" s="22"/>
      <c r="I472" s="22"/>
      <c r="J472" s="22"/>
      <c r="K472" s="22"/>
      <c r="L472" s="22"/>
      <c r="M472" s="22"/>
      <c r="N472" s="22"/>
      <c r="O472" s="22"/>
      <c r="P472" s="22"/>
      <c r="Q472" s="22"/>
      <c r="R472" s="22"/>
    </row>
    <row r="473" spans="1:18" x14ac:dyDescent="0.35">
      <c r="A473" s="22"/>
      <c r="B473" s="113"/>
      <c r="C473" s="113"/>
      <c r="D473" s="113"/>
      <c r="E473" s="22"/>
      <c r="F473" s="22"/>
      <c r="G473" s="22"/>
      <c r="H473" s="22"/>
      <c r="I473" s="22"/>
      <c r="J473" s="22"/>
      <c r="K473" s="22"/>
      <c r="L473" s="22"/>
      <c r="M473" s="22"/>
      <c r="N473" s="22"/>
      <c r="O473" s="22"/>
      <c r="P473" s="22"/>
      <c r="Q473" s="22"/>
      <c r="R473" s="22"/>
    </row>
    <row r="474" spans="1:18" x14ac:dyDescent="0.35">
      <c r="A474" s="22"/>
      <c r="B474" s="113"/>
      <c r="C474" s="113"/>
      <c r="D474" s="113"/>
      <c r="E474" s="22"/>
      <c r="F474" s="22"/>
      <c r="G474" s="22"/>
      <c r="H474" s="22"/>
      <c r="I474" s="22"/>
      <c r="J474" s="22"/>
      <c r="K474" s="22"/>
      <c r="L474" s="22"/>
      <c r="M474" s="22"/>
      <c r="N474" s="22"/>
      <c r="O474" s="22"/>
      <c r="P474" s="22"/>
      <c r="Q474" s="22"/>
      <c r="R474" s="22"/>
    </row>
    <row r="475" spans="1:18" x14ac:dyDescent="0.35">
      <c r="A475" s="22"/>
      <c r="B475" s="113"/>
      <c r="C475" s="113"/>
      <c r="D475" s="113"/>
      <c r="E475" s="22"/>
      <c r="F475" s="22"/>
      <c r="G475" s="22"/>
      <c r="H475" s="22"/>
      <c r="I475" s="22"/>
      <c r="J475" s="22"/>
      <c r="K475" s="22"/>
      <c r="L475" s="22"/>
      <c r="M475" s="22"/>
      <c r="N475" s="22"/>
      <c r="O475" s="22"/>
      <c r="P475" s="22"/>
      <c r="Q475" s="22"/>
      <c r="R475" s="22"/>
    </row>
    <row r="476" spans="1:18" x14ac:dyDescent="0.35">
      <c r="A476" s="22"/>
      <c r="B476" s="113"/>
      <c r="C476" s="113"/>
      <c r="D476" s="113"/>
      <c r="E476" s="22"/>
      <c r="F476" s="22"/>
      <c r="G476" s="22"/>
      <c r="H476" s="22"/>
      <c r="I476" s="22"/>
      <c r="J476" s="22"/>
      <c r="K476" s="22"/>
      <c r="L476" s="22"/>
      <c r="M476" s="22"/>
      <c r="N476" s="22"/>
      <c r="O476" s="22"/>
      <c r="P476" s="22"/>
      <c r="Q476" s="22"/>
      <c r="R476" s="22"/>
    </row>
    <row r="477" spans="1:18" x14ac:dyDescent="0.35">
      <c r="A477" s="22"/>
      <c r="B477" s="113"/>
      <c r="C477" s="113"/>
      <c r="D477" s="113"/>
      <c r="E477" s="22"/>
      <c r="F477" s="22"/>
      <c r="G477" s="22"/>
      <c r="H477" s="22"/>
      <c r="I477" s="22"/>
      <c r="J477" s="22"/>
      <c r="K477" s="22"/>
      <c r="L477" s="22"/>
      <c r="M477" s="22"/>
      <c r="N477" s="22"/>
      <c r="O477" s="22"/>
      <c r="P477" s="22"/>
      <c r="Q477" s="22"/>
      <c r="R477" s="22"/>
    </row>
    <row r="478" spans="1:18" x14ac:dyDescent="0.35">
      <c r="A478" s="22"/>
      <c r="B478" s="113"/>
      <c r="C478" s="113"/>
      <c r="D478" s="113"/>
      <c r="E478" s="22"/>
      <c r="F478" s="22"/>
      <c r="G478" s="22"/>
      <c r="H478" s="22"/>
      <c r="I478" s="22"/>
      <c r="J478" s="22"/>
      <c r="K478" s="22"/>
      <c r="L478" s="22"/>
      <c r="M478" s="22"/>
      <c r="N478" s="22"/>
      <c r="O478" s="22"/>
      <c r="P478" s="22"/>
      <c r="Q478" s="22"/>
      <c r="R478" s="22"/>
    </row>
    <row r="479" spans="1:18" x14ac:dyDescent="0.35">
      <c r="A479" s="22"/>
      <c r="B479" s="113"/>
      <c r="C479" s="113"/>
      <c r="D479" s="113"/>
      <c r="E479" s="22"/>
      <c r="F479" s="22"/>
      <c r="G479" s="22"/>
      <c r="H479" s="22"/>
      <c r="I479" s="22"/>
      <c r="J479" s="22"/>
      <c r="K479" s="22"/>
      <c r="L479" s="22"/>
      <c r="M479" s="22"/>
      <c r="N479" s="22"/>
      <c r="O479" s="22"/>
      <c r="P479" s="22"/>
      <c r="Q479" s="22"/>
      <c r="R479" s="22"/>
    </row>
    <row r="480" spans="1:18" x14ac:dyDescent="0.35">
      <c r="A480" s="22"/>
      <c r="B480" s="113"/>
      <c r="C480" s="113"/>
      <c r="D480" s="113"/>
      <c r="E480" s="22"/>
      <c r="F480" s="22"/>
      <c r="G480" s="22"/>
      <c r="H480" s="22"/>
      <c r="I480" s="22"/>
      <c r="J480" s="22"/>
      <c r="K480" s="22"/>
      <c r="L480" s="22"/>
      <c r="M480" s="22"/>
      <c r="N480" s="22"/>
      <c r="O480" s="22"/>
      <c r="P480" s="22"/>
      <c r="Q480" s="22"/>
      <c r="R480" s="22"/>
    </row>
    <row r="481" spans="1:18" x14ac:dyDescent="0.35">
      <c r="A481" s="22"/>
      <c r="B481" s="113"/>
      <c r="C481" s="113"/>
      <c r="D481" s="113"/>
      <c r="E481" s="22"/>
      <c r="F481" s="22"/>
      <c r="G481" s="22"/>
      <c r="H481" s="22"/>
      <c r="I481" s="22"/>
      <c r="J481" s="22"/>
      <c r="K481" s="22"/>
      <c r="L481" s="22"/>
      <c r="M481" s="22"/>
      <c r="N481" s="22"/>
      <c r="O481" s="22"/>
      <c r="P481" s="22"/>
      <c r="Q481" s="22"/>
      <c r="R481" s="22"/>
    </row>
    <row r="482" spans="1:18" x14ac:dyDescent="0.35">
      <c r="A482" s="22"/>
      <c r="B482" s="113"/>
      <c r="C482" s="113"/>
      <c r="D482" s="113"/>
      <c r="E482" s="22"/>
      <c r="F482" s="22"/>
      <c r="G482" s="22"/>
      <c r="H482" s="22"/>
      <c r="I482" s="22"/>
      <c r="J482" s="22"/>
      <c r="K482" s="22"/>
      <c r="L482" s="22"/>
      <c r="M482" s="22"/>
      <c r="N482" s="22"/>
      <c r="O482" s="22"/>
      <c r="P482" s="22"/>
      <c r="Q482" s="22"/>
      <c r="R482" s="22"/>
    </row>
    <row r="483" spans="1:18" x14ac:dyDescent="0.35">
      <c r="A483" s="22"/>
      <c r="B483" s="113"/>
      <c r="C483" s="113"/>
      <c r="D483" s="113"/>
      <c r="E483" s="22"/>
      <c r="F483" s="22"/>
      <c r="G483" s="22"/>
      <c r="H483" s="22"/>
      <c r="I483" s="22"/>
      <c r="J483" s="22"/>
      <c r="K483" s="22"/>
      <c r="L483" s="22"/>
      <c r="M483" s="22"/>
      <c r="N483" s="22"/>
      <c r="O483" s="22"/>
      <c r="P483" s="22"/>
      <c r="Q483" s="22"/>
      <c r="R483" s="22"/>
    </row>
    <row r="484" spans="1:18" x14ac:dyDescent="0.35">
      <c r="A484" s="22"/>
      <c r="B484" s="113"/>
      <c r="C484" s="113"/>
      <c r="D484" s="113"/>
      <c r="E484" s="22"/>
      <c r="F484" s="22"/>
      <c r="G484" s="22"/>
      <c r="H484" s="22"/>
      <c r="I484" s="22"/>
      <c r="J484" s="22"/>
      <c r="K484" s="22"/>
      <c r="L484" s="22"/>
      <c r="M484" s="22"/>
      <c r="N484" s="22"/>
      <c r="O484" s="22"/>
      <c r="P484" s="22"/>
      <c r="Q484" s="22"/>
      <c r="R484" s="22"/>
    </row>
    <row r="485" spans="1:18" x14ac:dyDescent="0.35">
      <c r="A485" s="22"/>
      <c r="B485" s="113"/>
      <c r="C485" s="113"/>
      <c r="D485" s="113"/>
      <c r="E485" s="22"/>
      <c r="F485" s="22"/>
      <c r="G485" s="22"/>
      <c r="H485" s="22"/>
      <c r="I485" s="22"/>
      <c r="J485" s="22"/>
      <c r="K485" s="22"/>
      <c r="L485" s="22"/>
      <c r="M485" s="22"/>
      <c r="N485" s="22"/>
      <c r="O485" s="22"/>
      <c r="P485" s="22"/>
      <c r="Q485" s="22"/>
      <c r="R485" s="22"/>
    </row>
    <row r="486" spans="1:18" x14ac:dyDescent="0.35">
      <c r="A486" s="22"/>
      <c r="B486" s="113"/>
      <c r="C486" s="113"/>
      <c r="D486" s="113"/>
      <c r="E486" s="22"/>
      <c r="F486" s="22"/>
      <c r="G486" s="22"/>
      <c r="H486" s="22"/>
      <c r="I486" s="22"/>
      <c r="J486" s="22"/>
      <c r="K486" s="22"/>
      <c r="L486" s="22"/>
      <c r="M486" s="22"/>
      <c r="N486" s="22"/>
      <c r="O486" s="22"/>
      <c r="P486" s="22"/>
      <c r="Q486" s="22"/>
      <c r="R486" s="22"/>
    </row>
    <row r="487" spans="1:18" x14ac:dyDescent="0.35">
      <c r="A487" s="22"/>
      <c r="B487" s="113"/>
      <c r="C487" s="113"/>
      <c r="D487" s="113"/>
      <c r="E487" s="22"/>
      <c r="F487" s="22"/>
      <c r="G487" s="22"/>
      <c r="H487" s="22"/>
      <c r="I487" s="22"/>
      <c r="J487" s="22"/>
      <c r="K487" s="22"/>
      <c r="L487" s="22"/>
      <c r="M487" s="22"/>
      <c r="N487" s="22"/>
      <c r="O487" s="22"/>
      <c r="P487" s="22"/>
      <c r="Q487" s="22"/>
      <c r="R487" s="22"/>
    </row>
    <row r="488" spans="1:18" x14ac:dyDescent="0.35">
      <c r="A488" s="22"/>
      <c r="B488" s="113"/>
      <c r="C488" s="113"/>
      <c r="D488" s="113"/>
      <c r="E488" s="22"/>
      <c r="F488" s="22"/>
      <c r="G488" s="22"/>
      <c r="H488" s="22"/>
      <c r="I488" s="22"/>
      <c r="J488" s="22"/>
      <c r="K488" s="22"/>
      <c r="L488" s="22"/>
      <c r="M488" s="22"/>
      <c r="N488" s="22"/>
      <c r="O488" s="22"/>
      <c r="P488" s="22"/>
      <c r="Q488" s="22"/>
      <c r="R488" s="22"/>
    </row>
    <row r="489" spans="1:18" x14ac:dyDescent="0.35">
      <c r="A489" s="22"/>
      <c r="B489" s="113"/>
      <c r="C489" s="113"/>
      <c r="D489" s="113"/>
      <c r="E489" s="22"/>
      <c r="F489" s="22"/>
      <c r="G489" s="22"/>
      <c r="H489" s="22"/>
      <c r="I489" s="22"/>
      <c r="J489" s="22"/>
      <c r="K489" s="22"/>
      <c r="L489" s="22"/>
      <c r="M489" s="22"/>
      <c r="N489" s="22"/>
      <c r="O489" s="22"/>
      <c r="P489" s="22"/>
      <c r="Q489" s="22"/>
      <c r="R489" s="22"/>
    </row>
    <row r="490" spans="1:18" x14ac:dyDescent="0.35">
      <c r="A490" s="22"/>
      <c r="B490" s="113"/>
      <c r="C490" s="113"/>
      <c r="D490" s="113"/>
      <c r="E490" s="22"/>
      <c r="F490" s="22"/>
      <c r="G490" s="22"/>
      <c r="H490" s="22"/>
      <c r="I490" s="22"/>
      <c r="J490" s="22"/>
      <c r="K490" s="22"/>
      <c r="L490" s="22"/>
      <c r="M490" s="22"/>
      <c r="N490" s="22"/>
      <c r="O490" s="22"/>
      <c r="P490" s="22"/>
      <c r="Q490" s="22"/>
      <c r="R490" s="22"/>
    </row>
    <row r="491" spans="1:18" x14ac:dyDescent="0.35">
      <c r="A491" s="22"/>
      <c r="B491" s="113"/>
      <c r="C491" s="113"/>
      <c r="D491" s="113"/>
      <c r="E491" s="22"/>
      <c r="F491" s="22"/>
      <c r="G491" s="22"/>
      <c r="H491" s="22"/>
      <c r="I491" s="22"/>
      <c r="J491" s="22"/>
      <c r="K491" s="22"/>
      <c r="L491" s="22"/>
      <c r="M491" s="22"/>
      <c r="N491" s="22"/>
      <c r="O491" s="22"/>
      <c r="P491" s="22"/>
      <c r="Q491" s="22"/>
      <c r="R491" s="22"/>
    </row>
    <row r="492" spans="1:18" x14ac:dyDescent="0.35">
      <c r="A492" s="22"/>
      <c r="B492" s="113"/>
      <c r="C492" s="113"/>
      <c r="D492" s="113"/>
      <c r="E492" s="22"/>
      <c r="F492" s="22"/>
      <c r="G492" s="22"/>
      <c r="H492" s="22"/>
      <c r="I492" s="22"/>
      <c r="J492" s="22"/>
      <c r="K492" s="22"/>
      <c r="L492" s="22"/>
      <c r="M492" s="22"/>
      <c r="N492" s="22"/>
      <c r="O492" s="22"/>
      <c r="P492" s="22"/>
      <c r="Q492" s="22"/>
      <c r="R492" s="22"/>
    </row>
    <row r="493" spans="1:18" x14ac:dyDescent="0.35">
      <c r="A493" s="22"/>
      <c r="B493" s="113"/>
      <c r="C493" s="113"/>
      <c r="D493" s="113"/>
      <c r="E493" s="22"/>
      <c r="F493" s="22"/>
      <c r="G493" s="22"/>
      <c r="H493" s="22"/>
      <c r="I493" s="22"/>
      <c r="J493" s="22"/>
      <c r="K493" s="22"/>
      <c r="L493" s="22"/>
      <c r="M493" s="22"/>
      <c r="N493" s="22"/>
      <c r="O493" s="22"/>
      <c r="P493" s="22"/>
      <c r="Q493" s="22"/>
      <c r="R493" s="22"/>
    </row>
    <row r="494" spans="1:18" x14ac:dyDescent="0.35">
      <c r="A494" s="22"/>
      <c r="B494" s="113"/>
      <c r="C494" s="113"/>
      <c r="D494" s="113"/>
      <c r="E494" s="22"/>
      <c r="F494" s="22"/>
      <c r="G494" s="22"/>
      <c r="H494" s="22"/>
      <c r="I494" s="22"/>
      <c r="J494" s="22"/>
      <c r="K494" s="22"/>
      <c r="L494" s="22"/>
      <c r="M494" s="22"/>
      <c r="N494" s="22"/>
      <c r="O494" s="22"/>
      <c r="P494" s="22"/>
      <c r="Q494" s="22"/>
      <c r="R494" s="22"/>
    </row>
    <row r="495" spans="1:18" x14ac:dyDescent="0.35">
      <c r="A495" s="22"/>
      <c r="B495" s="113"/>
      <c r="C495" s="113"/>
      <c r="D495" s="113"/>
      <c r="E495" s="22"/>
      <c r="F495" s="22"/>
      <c r="G495" s="22"/>
      <c r="H495" s="22"/>
      <c r="I495" s="22"/>
      <c r="J495" s="22"/>
      <c r="K495" s="22"/>
      <c r="L495" s="22"/>
      <c r="M495" s="22"/>
      <c r="N495" s="22"/>
      <c r="O495" s="22"/>
      <c r="P495" s="22"/>
      <c r="Q495" s="22"/>
      <c r="R495" s="22"/>
    </row>
    <row r="496" spans="1:18" x14ac:dyDescent="0.35">
      <c r="A496" s="22"/>
      <c r="B496" s="113"/>
      <c r="C496" s="113"/>
      <c r="D496" s="113"/>
      <c r="E496" s="22"/>
      <c r="F496" s="22"/>
      <c r="G496" s="22"/>
      <c r="H496" s="22"/>
      <c r="I496" s="22"/>
      <c r="J496" s="22"/>
      <c r="K496" s="22"/>
      <c r="L496" s="22"/>
      <c r="M496" s="22"/>
      <c r="N496" s="22"/>
      <c r="O496" s="22"/>
      <c r="P496" s="22"/>
      <c r="Q496" s="22"/>
      <c r="R496" s="22"/>
    </row>
    <row r="497" spans="1:18" x14ac:dyDescent="0.35">
      <c r="A497" s="22"/>
      <c r="B497" s="113"/>
      <c r="C497" s="113"/>
      <c r="D497" s="113"/>
      <c r="E497" s="22"/>
      <c r="F497" s="22"/>
      <c r="G497" s="22"/>
      <c r="H497" s="22"/>
      <c r="I497" s="22"/>
      <c r="J497" s="22"/>
      <c r="K497" s="22"/>
      <c r="L497" s="22"/>
      <c r="M497" s="22"/>
      <c r="N497" s="22"/>
      <c r="O497" s="22"/>
      <c r="P497" s="22"/>
      <c r="Q497" s="22"/>
      <c r="R497" s="22"/>
    </row>
    <row r="498" spans="1:18" x14ac:dyDescent="0.35">
      <c r="A498" s="22"/>
      <c r="B498" s="113"/>
      <c r="C498" s="113"/>
      <c r="D498" s="113"/>
      <c r="E498" s="22"/>
      <c r="F498" s="22"/>
      <c r="G498" s="22"/>
      <c r="H498" s="22"/>
      <c r="I498" s="22"/>
      <c r="J498" s="22"/>
      <c r="K498" s="22"/>
      <c r="L498" s="22"/>
      <c r="M498" s="22"/>
      <c r="N498" s="22"/>
      <c r="O498" s="22"/>
      <c r="P498" s="22"/>
      <c r="Q498" s="22"/>
      <c r="R498" s="22"/>
    </row>
    <row r="499" spans="1:18" x14ac:dyDescent="0.35">
      <c r="A499" s="22"/>
      <c r="B499" s="113"/>
      <c r="C499" s="113"/>
      <c r="D499" s="113"/>
      <c r="E499" s="22"/>
      <c r="F499" s="22"/>
      <c r="G499" s="22"/>
      <c r="H499" s="22"/>
      <c r="I499" s="22"/>
      <c r="J499" s="22"/>
      <c r="K499" s="22"/>
      <c r="L499" s="22"/>
      <c r="M499" s="22"/>
      <c r="N499" s="22"/>
      <c r="O499" s="22"/>
      <c r="P499" s="22"/>
      <c r="Q499" s="22"/>
      <c r="R499" s="22"/>
    </row>
    <row r="500" spans="1:18" x14ac:dyDescent="0.35">
      <c r="A500" s="22"/>
      <c r="B500" s="113"/>
      <c r="C500" s="113"/>
      <c r="D500" s="113"/>
      <c r="E500" s="22"/>
      <c r="F500" s="22"/>
      <c r="G500" s="22"/>
      <c r="H500" s="22"/>
      <c r="I500" s="22"/>
      <c r="J500" s="22"/>
      <c r="K500" s="22"/>
      <c r="L500" s="22"/>
      <c r="M500" s="22"/>
      <c r="N500" s="22"/>
      <c r="O500" s="22"/>
      <c r="P500" s="22"/>
      <c r="Q500" s="22"/>
      <c r="R500" s="22"/>
    </row>
    <row r="501" spans="1:18" x14ac:dyDescent="0.35">
      <c r="A501" s="22"/>
      <c r="B501" s="113"/>
      <c r="C501" s="113"/>
      <c r="D501" s="113"/>
      <c r="E501" s="22"/>
      <c r="F501" s="22"/>
      <c r="G501" s="22"/>
      <c r="H501" s="22"/>
      <c r="I501" s="22"/>
      <c r="J501" s="22"/>
      <c r="K501" s="22"/>
      <c r="L501" s="22"/>
      <c r="M501" s="22"/>
      <c r="N501" s="22"/>
      <c r="O501" s="22"/>
      <c r="P501" s="22"/>
      <c r="Q501" s="22"/>
      <c r="R501" s="22"/>
    </row>
    <row r="502" spans="1:18" x14ac:dyDescent="0.35">
      <c r="A502" s="22"/>
      <c r="B502" s="113"/>
      <c r="C502" s="113"/>
      <c r="D502" s="113"/>
      <c r="E502" s="22"/>
      <c r="F502" s="22"/>
      <c r="G502" s="22"/>
      <c r="H502" s="22"/>
      <c r="I502" s="22"/>
      <c r="J502" s="22"/>
      <c r="K502" s="22"/>
      <c r="L502" s="22"/>
      <c r="M502" s="22"/>
      <c r="N502" s="22"/>
      <c r="O502" s="22"/>
      <c r="P502" s="22"/>
      <c r="Q502" s="22"/>
      <c r="R502" s="22"/>
    </row>
    <row r="503" spans="1:18" x14ac:dyDescent="0.35">
      <c r="A503" s="22"/>
      <c r="B503" s="113"/>
      <c r="C503" s="113"/>
      <c r="D503" s="113"/>
      <c r="E503" s="22"/>
      <c r="F503" s="22"/>
      <c r="G503" s="22"/>
      <c r="H503" s="22"/>
      <c r="I503" s="22"/>
      <c r="J503" s="22"/>
      <c r="K503" s="22"/>
      <c r="L503" s="22"/>
      <c r="M503" s="22"/>
      <c r="N503" s="22"/>
      <c r="O503" s="22"/>
      <c r="P503" s="22"/>
      <c r="Q503" s="22"/>
      <c r="R503" s="22"/>
    </row>
    <row r="504" spans="1:18" x14ac:dyDescent="0.35">
      <c r="A504" s="22"/>
      <c r="B504" s="113"/>
      <c r="C504" s="113"/>
      <c r="D504" s="113"/>
      <c r="E504" s="22"/>
      <c r="F504" s="22"/>
      <c r="G504" s="22"/>
      <c r="H504" s="22"/>
      <c r="I504" s="22"/>
      <c r="J504" s="22"/>
      <c r="K504" s="22"/>
      <c r="L504" s="22"/>
      <c r="M504" s="22"/>
      <c r="N504" s="22"/>
      <c r="O504" s="22"/>
      <c r="P504" s="22"/>
      <c r="Q504" s="22"/>
      <c r="R504" s="22"/>
    </row>
    <row r="505" spans="1:18" x14ac:dyDescent="0.35">
      <c r="A505" s="22"/>
      <c r="B505" s="113"/>
      <c r="C505" s="113"/>
      <c r="D505" s="113"/>
      <c r="E505" s="22"/>
      <c r="F505" s="22"/>
      <c r="G505" s="22"/>
      <c r="H505" s="22"/>
      <c r="I505" s="22"/>
      <c r="J505" s="22"/>
      <c r="K505" s="22"/>
      <c r="L505" s="22"/>
      <c r="M505" s="22"/>
      <c r="N505" s="22"/>
      <c r="O505" s="22"/>
      <c r="P505" s="22"/>
      <c r="Q505" s="22"/>
      <c r="R505" s="22"/>
    </row>
    <row r="506" spans="1:18" x14ac:dyDescent="0.35">
      <c r="A506" s="22"/>
      <c r="B506" s="113"/>
      <c r="C506" s="113"/>
      <c r="D506" s="113"/>
      <c r="E506" s="22"/>
      <c r="F506" s="22"/>
      <c r="G506" s="22"/>
      <c r="H506" s="22"/>
      <c r="I506" s="22"/>
      <c r="J506" s="22"/>
      <c r="K506" s="22"/>
      <c r="L506" s="22"/>
      <c r="M506" s="22"/>
      <c r="N506" s="22"/>
      <c r="O506" s="22"/>
      <c r="P506" s="22"/>
      <c r="Q506" s="22"/>
      <c r="R506" s="22"/>
    </row>
    <row r="507" spans="1:18" x14ac:dyDescent="0.35">
      <c r="A507" s="22"/>
      <c r="B507" s="113"/>
      <c r="C507" s="113"/>
      <c r="D507" s="113"/>
      <c r="E507" s="22"/>
      <c r="F507" s="22"/>
      <c r="G507" s="22"/>
      <c r="H507" s="22"/>
      <c r="I507" s="22"/>
      <c r="J507" s="22"/>
      <c r="K507" s="22"/>
      <c r="L507" s="22"/>
      <c r="M507" s="22"/>
      <c r="N507" s="22"/>
      <c r="O507" s="22"/>
      <c r="P507" s="22"/>
      <c r="Q507" s="22"/>
      <c r="R507" s="22"/>
    </row>
    <row r="508" spans="1:18" x14ac:dyDescent="0.35">
      <c r="A508" s="22"/>
      <c r="B508" s="113"/>
      <c r="C508" s="113"/>
      <c r="D508" s="113"/>
      <c r="E508" s="22"/>
      <c r="F508" s="22"/>
      <c r="G508" s="22"/>
      <c r="H508" s="22"/>
      <c r="I508" s="22"/>
      <c r="J508" s="22"/>
      <c r="K508" s="22"/>
      <c r="L508" s="22"/>
      <c r="M508" s="22"/>
      <c r="N508" s="22"/>
      <c r="O508" s="22"/>
      <c r="P508" s="22"/>
      <c r="Q508" s="22"/>
      <c r="R508" s="22"/>
    </row>
    <row r="509" spans="1:18" x14ac:dyDescent="0.35">
      <c r="A509" s="22"/>
      <c r="B509" s="113"/>
      <c r="C509" s="113"/>
      <c r="D509" s="113"/>
      <c r="E509" s="22"/>
      <c r="F509" s="22"/>
      <c r="G509" s="22"/>
      <c r="H509" s="22"/>
      <c r="I509" s="22"/>
      <c r="J509" s="22"/>
      <c r="K509" s="22"/>
      <c r="L509" s="22"/>
      <c r="M509" s="22"/>
      <c r="N509" s="22"/>
      <c r="O509" s="22"/>
      <c r="P509" s="22"/>
      <c r="Q509" s="22"/>
      <c r="R509" s="22"/>
    </row>
    <row r="510" spans="1:18" x14ac:dyDescent="0.35">
      <c r="A510" s="22"/>
      <c r="B510" s="113"/>
      <c r="C510" s="113"/>
      <c r="D510" s="113"/>
      <c r="E510" s="22"/>
      <c r="F510" s="22"/>
      <c r="G510" s="22"/>
      <c r="H510" s="22"/>
      <c r="I510" s="22"/>
      <c r="J510" s="22"/>
      <c r="K510" s="22"/>
      <c r="L510" s="22"/>
      <c r="M510" s="22"/>
      <c r="N510" s="22"/>
      <c r="O510" s="22"/>
      <c r="P510" s="22"/>
      <c r="Q510" s="22"/>
      <c r="R510" s="22"/>
    </row>
    <row r="511" spans="1:18" x14ac:dyDescent="0.35">
      <c r="A511" s="22"/>
      <c r="B511" s="113"/>
      <c r="C511" s="113"/>
      <c r="D511" s="113"/>
      <c r="E511" s="22"/>
      <c r="F511" s="22"/>
      <c r="G511" s="22"/>
      <c r="H511" s="22"/>
      <c r="I511" s="22"/>
      <c r="J511" s="22"/>
      <c r="K511" s="22"/>
      <c r="L511" s="22"/>
      <c r="M511" s="22"/>
      <c r="N511" s="22"/>
      <c r="O511" s="22"/>
      <c r="P511" s="22"/>
      <c r="Q511" s="22"/>
      <c r="R511" s="22"/>
    </row>
    <row r="512" spans="1:18" x14ac:dyDescent="0.35">
      <c r="A512" s="22"/>
      <c r="B512" s="113"/>
      <c r="C512" s="113"/>
      <c r="D512" s="113"/>
      <c r="E512" s="22"/>
      <c r="F512" s="22"/>
      <c r="G512" s="22"/>
      <c r="H512" s="22"/>
      <c r="I512" s="22"/>
      <c r="J512" s="22"/>
      <c r="K512" s="22"/>
      <c r="L512" s="22"/>
      <c r="M512" s="22"/>
      <c r="N512" s="22"/>
      <c r="O512" s="22"/>
      <c r="P512" s="22"/>
      <c r="Q512" s="22"/>
      <c r="R512" s="22"/>
    </row>
    <row r="513" spans="1:18" x14ac:dyDescent="0.35">
      <c r="A513" s="22"/>
      <c r="B513" s="113"/>
      <c r="C513" s="113"/>
      <c r="D513" s="113"/>
      <c r="E513" s="22"/>
      <c r="F513" s="22"/>
      <c r="G513" s="22"/>
      <c r="H513" s="22"/>
      <c r="I513" s="22"/>
      <c r="J513" s="22"/>
      <c r="K513" s="22"/>
      <c r="L513" s="22"/>
      <c r="M513" s="22"/>
      <c r="N513" s="22"/>
      <c r="O513" s="22"/>
      <c r="P513" s="22"/>
      <c r="Q513" s="22"/>
      <c r="R513" s="22"/>
    </row>
    <row r="514" spans="1:18" x14ac:dyDescent="0.35">
      <c r="A514" s="22"/>
      <c r="B514" s="113"/>
      <c r="C514" s="113"/>
      <c r="D514" s="113"/>
      <c r="E514" s="22"/>
      <c r="F514" s="22"/>
      <c r="G514" s="22"/>
      <c r="H514" s="22"/>
      <c r="I514" s="22"/>
      <c r="J514" s="22"/>
      <c r="K514" s="22"/>
      <c r="L514" s="22"/>
      <c r="M514" s="22"/>
      <c r="N514" s="22"/>
      <c r="O514" s="22"/>
      <c r="P514" s="22"/>
      <c r="Q514" s="22"/>
      <c r="R514" s="22"/>
    </row>
    <row r="515" spans="1:18" x14ac:dyDescent="0.35">
      <c r="A515" s="22"/>
      <c r="B515" s="113"/>
      <c r="C515" s="113"/>
      <c r="D515" s="113"/>
      <c r="E515" s="22"/>
      <c r="F515" s="22"/>
      <c r="G515" s="22"/>
      <c r="H515" s="22"/>
      <c r="I515" s="22"/>
      <c r="J515" s="22"/>
      <c r="K515" s="22"/>
      <c r="L515" s="22"/>
      <c r="M515" s="22"/>
      <c r="N515" s="22"/>
      <c r="O515" s="22"/>
      <c r="P515" s="22"/>
      <c r="Q515" s="22"/>
      <c r="R515" s="22"/>
    </row>
    <row r="516" spans="1:18" x14ac:dyDescent="0.35">
      <c r="A516" s="22"/>
      <c r="B516" s="113"/>
      <c r="C516" s="113"/>
      <c r="D516" s="113"/>
      <c r="E516" s="22"/>
      <c r="F516" s="22"/>
      <c r="G516" s="22"/>
      <c r="H516" s="22"/>
      <c r="I516" s="22"/>
      <c r="J516" s="22"/>
      <c r="K516" s="22"/>
      <c r="L516" s="22"/>
      <c r="M516" s="22"/>
      <c r="N516" s="22"/>
      <c r="O516" s="22"/>
      <c r="P516" s="22"/>
      <c r="Q516" s="22"/>
      <c r="R516" s="22"/>
    </row>
    <row r="517" spans="1:18" x14ac:dyDescent="0.35">
      <c r="A517" s="22"/>
      <c r="B517" s="113"/>
      <c r="C517" s="113"/>
      <c r="D517" s="113"/>
      <c r="E517" s="22"/>
      <c r="F517" s="22"/>
      <c r="G517" s="22"/>
      <c r="H517" s="22"/>
      <c r="I517" s="22"/>
      <c r="J517" s="22"/>
      <c r="K517" s="22"/>
      <c r="L517" s="22"/>
      <c r="M517" s="22"/>
      <c r="N517" s="22"/>
      <c r="O517" s="22"/>
      <c r="P517" s="22"/>
      <c r="Q517" s="22"/>
      <c r="R517" s="22"/>
    </row>
    <row r="518" spans="1:18" x14ac:dyDescent="0.35">
      <c r="A518" s="22"/>
      <c r="B518" s="113"/>
      <c r="C518" s="113"/>
      <c r="D518" s="113"/>
      <c r="E518" s="22"/>
      <c r="F518" s="22"/>
      <c r="G518" s="22"/>
      <c r="H518" s="22"/>
      <c r="I518" s="22"/>
      <c r="J518" s="22"/>
      <c r="K518" s="22"/>
      <c r="L518" s="22"/>
      <c r="M518" s="22"/>
      <c r="N518" s="22"/>
      <c r="O518" s="22"/>
      <c r="P518" s="22"/>
      <c r="Q518" s="22"/>
      <c r="R518" s="22"/>
    </row>
    <row r="519" spans="1:18" x14ac:dyDescent="0.35">
      <c r="A519" s="22"/>
      <c r="B519" s="113"/>
      <c r="C519" s="113"/>
      <c r="D519" s="113"/>
      <c r="E519" s="22"/>
      <c r="F519" s="22"/>
      <c r="G519" s="22"/>
      <c r="H519" s="22"/>
      <c r="I519" s="22"/>
      <c r="J519" s="22"/>
      <c r="K519" s="22"/>
      <c r="L519" s="22"/>
      <c r="M519" s="22"/>
      <c r="N519" s="22"/>
      <c r="O519" s="22"/>
      <c r="P519" s="22"/>
      <c r="Q519" s="22"/>
      <c r="R519" s="22"/>
    </row>
    <row r="520" spans="1:18" x14ac:dyDescent="0.35">
      <c r="A520" s="22"/>
      <c r="B520" s="113"/>
      <c r="C520" s="113"/>
      <c r="D520" s="113"/>
      <c r="E520" s="22"/>
      <c r="F520" s="22"/>
      <c r="G520" s="22"/>
      <c r="H520" s="22"/>
      <c r="I520" s="22"/>
      <c r="J520" s="22"/>
      <c r="K520" s="22"/>
      <c r="L520" s="22"/>
      <c r="M520" s="22"/>
      <c r="N520" s="22"/>
      <c r="O520" s="22"/>
      <c r="P520" s="22"/>
      <c r="Q520" s="22"/>
      <c r="R520" s="22"/>
    </row>
    <row r="521" spans="1:18" x14ac:dyDescent="0.35">
      <c r="A521" s="22"/>
      <c r="B521" s="113"/>
      <c r="C521" s="113"/>
      <c r="D521" s="113"/>
      <c r="E521" s="22"/>
      <c r="F521" s="22"/>
      <c r="G521" s="22"/>
      <c r="H521" s="22"/>
      <c r="I521" s="22"/>
      <c r="J521" s="22"/>
      <c r="K521" s="22"/>
      <c r="L521" s="22"/>
      <c r="M521" s="22"/>
      <c r="N521" s="22"/>
      <c r="O521" s="22"/>
      <c r="P521" s="22"/>
      <c r="Q521" s="22"/>
      <c r="R521" s="22"/>
    </row>
    <row r="522" spans="1:18" x14ac:dyDescent="0.35">
      <c r="A522" s="22"/>
      <c r="B522" s="113"/>
      <c r="C522" s="113"/>
      <c r="D522" s="113"/>
      <c r="E522" s="22"/>
      <c r="F522" s="22"/>
      <c r="G522" s="22"/>
      <c r="H522" s="22"/>
      <c r="I522" s="22"/>
      <c r="J522" s="22"/>
      <c r="K522" s="22"/>
      <c r="L522" s="22"/>
      <c r="M522" s="22"/>
      <c r="N522" s="22"/>
      <c r="O522" s="22"/>
      <c r="P522" s="22"/>
      <c r="Q522" s="22"/>
      <c r="R522" s="22"/>
    </row>
    <row r="523" spans="1:18" x14ac:dyDescent="0.35">
      <c r="A523" s="22"/>
      <c r="B523" s="113"/>
      <c r="C523" s="113"/>
      <c r="D523" s="113"/>
      <c r="E523" s="22"/>
      <c r="F523" s="22"/>
      <c r="G523" s="22"/>
      <c r="H523" s="22"/>
      <c r="I523" s="22"/>
      <c r="J523" s="22"/>
      <c r="K523" s="22"/>
      <c r="L523" s="22"/>
      <c r="M523" s="22"/>
      <c r="N523" s="22"/>
      <c r="O523" s="22"/>
      <c r="P523" s="22"/>
      <c r="Q523" s="22"/>
      <c r="R523" s="22"/>
    </row>
    <row r="524" spans="1:18" x14ac:dyDescent="0.35">
      <c r="A524" s="22"/>
      <c r="B524" s="113"/>
      <c r="C524" s="113"/>
      <c r="D524" s="113"/>
      <c r="E524" s="22"/>
      <c r="F524" s="22"/>
      <c r="G524" s="22"/>
      <c r="H524" s="22"/>
      <c r="I524" s="22"/>
      <c r="J524" s="22"/>
      <c r="K524" s="22"/>
      <c r="L524" s="22"/>
      <c r="M524" s="22"/>
      <c r="N524" s="22"/>
      <c r="O524" s="22"/>
      <c r="P524" s="22"/>
      <c r="Q524" s="22"/>
      <c r="R524" s="22"/>
    </row>
    <row r="525" spans="1:18" x14ac:dyDescent="0.35">
      <c r="A525" s="22"/>
      <c r="B525" s="113"/>
      <c r="C525" s="113"/>
      <c r="D525" s="113"/>
      <c r="E525" s="22"/>
      <c r="F525" s="22"/>
      <c r="G525" s="22"/>
      <c r="H525" s="22"/>
      <c r="I525" s="22"/>
      <c r="J525" s="22"/>
      <c r="K525" s="22"/>
      <c r="L525" s="22"/>
      <c r="M525" s="22"/>
      <c r="N525" s="22"/>
      <c r="O525" s="22"/>
      <c r="P525" s="22"/>
      <c r="Q525" s="22"/>
      <c r="R525" s="22"/>
    </row>
    <row r="526" spans="1:18" x14ac:dyDescent="0.35">
      <c r="A526" s="22"/>
      <c r="B526" s="113"/>
      <c r="C526" s="113"/>
      <c r="D526" s="113"/>
      <c r="E526" s="22"/>
      <c r="F526" s="22"/>
      <c r="G526" s="22"/>
      <c r="H526" s="22"/>
      <c r="I526" s="22"/>
      <c r="J526" s="22"/>
      <c r="K526" s="22"/>
      <c r="L526" s="22"/>
      <c r="M526" s="22"/>
      <c r="N526" s="22"/>
      <c r="O526" s="22"/>
      <c r="P526" s="22"/>
      <c r="Q526" s="22"/>
      <c r="R526" s="22"/>
    </row>
    <row r="527" spans="1:18" x14ac:dyDescent="0.35">
      <c r="A527" s="22"/>
      <c r="B527" s="113"/>
      <c r="C527" s="113"/>
      <c r="D527" s="113"/>
      <c r="E527" s="22"/>
      <c r="F527" s="22"/>
      <c r="G527" s="22"/>
      <c r="H527" s="22"/>
      <c r="I527" s="22"/>
      <c r="J527" s="22"/>
      <c r="K527" s="22"/>
      <c r="L527" s="22"/>
      <c r="M527" s="22"/>
      <c r="N527" s="22"/>
      <c r="O527" s="22"/>
      <c r="P527" s="22"/>
      <c r="Q527" s="22"/>
      <c r="R527" s="22"/>
    </row>
    <row r="528" spans="1:18" x14ac:dyDescent="0.35">
      <c r="A528" s="22"/>
      <c r="B528" s="113"/>
      <c r="C528" s="113"/>
      <c r="D528" s="113"/>
      <c r="E528" s="22"/>
      <c r="F528" s="22"/>
      <c r="G528" s="22"/>
      <c r="H528" s="22"/>
      <c r="I528" s="22"/>
      <c r="J528" s="22"/>
      <c r="K528" s="22"/>
      <c r="L528" s="22"/>
      <c r="M528" s="22"/>
      <c r="N528" s="22"/>
      <c r="O528" s="22"/>
      <c r="P528" s="22"/>
      <c r="Q528" s="22"/>
      <c r="R528" s="22"/>
    </row>
    <row r="529" spans="1:18" x14ac:dyDescent="0.35">
      <c r="A529" s="22"/>
      <c r="B529" s="113"/>
      <c r="C529" s="113"/>
      <c r="D529" s="113"/>
      <c r="E529" s="22"/>
      <c r="F529" s="22"/>
      <c r="G529" s="22"/>
      <c r="H529" s="22"/>
      <c r="I529" s="22"/>
      <c r="J529" s="22"/>
      <c r="K529" s="22"/>
      <c r="L529" s="22"/>
      <c r="M529" s="22"/>
      <c r="N529" s="22"/>
      <c r="O529" s="22"/>
      <c r="P529" s="22"/>
      <c r="Q529" s="22"/>
      <c r="R529" s="22"/>
    </row>
    <row r="530" spans="1:18" x14ac:dyDescent="0.35">
      <c r="A530" s="22"/>
      <c r="B530" s="113"/>
      <c r="C530" s="113"/>
      <c r="D530" s="113"/>
      <c r="E530" s="22"/>
      <c r="F530" s="22"/>
      <c r="G530" s="22"/>
      <c r="H530" s="22"/>
      <c r="I530" s="22"/>
      <c r="J530" s="22"/>
      <c r="K530" s="22"/>
      <c r="L530" s="22"/>
      <c r="M530" s="22"/>
      <c r="N530" s="22"/>
      <c r="O530" s="22"/>
      <c r="P530" s="22"/>
      <c r="Q530" s="22"/>
      <c r="R530" s="22"/>
    </row>
    <row r="531" spans="1:18" x14ac:dyDescent="0.35">
      <c r="A531" s="22"/>
      <c r="B531" s="113"/>
      <c r="C531" s="113"/>
      <c r="D531" s="113"/>
      <c r="E531" s="22"/>
      <c r="F531" s="22"/>
      <c r="G531" s="22"/>
      <c r="H531" s="22"/>
      <c r="I531" s="22"/>
      <c r="J531" s="22"/>
      <c r="K531" s="22"/>
      <c r="L531" s="22"/>
      <c r="M531" s="22"/>
      <c r="N531" s="22"/>
      <c r="O531" s="22"/>
      <c r="P531" s="22"/>
      <c r="Q531" s="22"/>
      <c r="R531" s="22"/>
    </row>
    <row r="532" spans="1:18" x14ac:dyDescent="0.35">
      <c r="A532" s="22"/>
      <c r="B532" s="113"/>
      <c r="C532" s="113"/>
      <c r="D532" s="113"/>
      <c r="E532" s="22"/>
      <c r="F532" s="22"/>
      <c r="G532" s="22"/>
      <c r="H532" s="22"/>
      <c r="I532" s="22"/>
      <c r="J532" s="22"/>
      <c r="K532" s="22"/>
      <c r="L532" s="22"/>
      <c r="M532" s="22"/>
      <c r="N532" s="22"/>
      <c r="O532" s="22"/>
      <c r="P532" s="22"/>
      <c r="Q532" s="22"/>
      <c r="R532" s="22"/>
    </row>
    <row r="533" spans="1:18" x14ac:dyDescent="0.35">
      <c r="A533" s="22"/>
      <c r="B533" s="113"/>
      <c r="C533" s="113"/>
      <c r="D533" s="113"/>
      <c r="E533" s="22"/>
      <c r="F533" s="22"/>
      <c r="G533" s="22"/>
      <c r="H533" s="22"/>
      <c r="I533" s="22"/>
      <c r="J533" s="22"/>
      <c r="K533" s="22"/>
      <c r="L533" s="22"/>
      <c r="M533" s="22"/>
      <c r="N533" s="22"/>
      <c r="O533" s="22"/>
      <c r="P533" s="22"/>
      <c r="Q533" s="22"/>
      <c r="R533" s="22"/>
    </row>
    <row r="534" spans="1:18" x14ac:dyDescent="0.35">
      <c r="A534" s="22"/>
      <c r="B534" s="113"/>
      <c r="C534" s="113"/>
      <c r="D534" s="113"/>
      <c r="E534" s="22"/>
      <c r="F534" s="22"/>
      <c r="G534" s="22"/>
      <c r="H534" s="22"/>
      <c r="I534" s="22"/>
      <c r="J534" s="22"/>
      <c r="K534" s="22"/>
      <c r="L534" s="22"/>
      <c r="M534" s="22"/>
      <c r="N534" s="22"/>
      <c r="O534" s="22"/>
      <c r="P534" s="22"/>
      <c r="Q534" s="22"/>
      <c r="R534" s="22"/>
    </row>
    <row r="535" spans="1:18" x14ac:dyDescent="0.35">
      <c r="A535" s="22"/>
      <c r="B535" s="113"/>
      <c r="C535" s="113"/>
      <c r="D535" s="113"/>
      <c r="E535" s="22"/>
      <c r="F535" s="22"/>
      <c r="G535" s="22"/>
      <c r="H535" s="22"/>
      <c r="I535" s="22"/>
      <c r="J535" s="22"/>
      <c r="K535" s="22"/>
      <c r="L535" s="22"/>
      <c r="M535" s="22"/>
      <c r="N535" s="22"/>
      <c r="O535" s="22"/>
      <c r="P535" s="22"/>
      <c r="Q535" s="22"/>
      <c r="R535" s="22"/>
    </row>
    <row r="536" spans="1:18" x14ac:dyDescent="0.35">
      <c r="A536" s="22"/>
      <c r="B536" s="113"/>
      <c r="C536" s="113"/>
      <c r="D536" s="113"/>
      <c r="E536" s="22"/>
      <c r="F536" s="22"/>
      <c r="G536" s="22"/>
      <c r="H536" s="22"/>
      <c r="I536" s="22"/>
      <c r="J536" s="22"/>
      <c r="K536" s="22"/>
      <c r="L536" s="22"/>
      <c r="M536" s="22"/>
      <c r="N536" s="22"/>
      <c r="O536" s="22"/>
      <c r="P536" s="22"/>
      <c r="Q536" s="22"/>
      <c r="R536" s="22"/>
    </row>
    <row r="537" spans="1:18" x14ac:dyDescent="0.35">
      <c r="A537" s="22"/>
      <c r="B537" s="113"/>
      <c r="C537" s="113"/>
      <c r="D537" s="113"/>
      <c r="E537" s="22"/>
      <c r="F537" s="22"/>
      <c r="G537" s="22"/>
      <c r="H537" s="22"/>
      <c r="I537" s="22"/>
      <c r="J537" s="22"/>
      <c r="K537" s="22"/>
      <c r="L537" s="22"/>
      <c r="M537" s="22"/>
      <c r="N537" s="22"/>
      <c r="O537" s="22"/>
      <c r="P537" s="22"/>
      <c r="Q537" s="22"/>
      <c r="R537" s="22"/>
    </row>
    <row r="538" spans="1:18" x14ac:dyDescent="0.35">
      <c r="A538" s="22"/>
      <c r="B538" s="113"/>
      <c r="C538" s="113"/>
      <c r="D538" s="113"/>
      <c r="E538" s="22"/>
      <c r="F538" s="22"/>
      <c r="G538" s="22"/>
      <c r="H538" s="22"/>
      <c r="I538" s="22"/>
      <c r="J538" s="22"/>
      <c r="K538" s="22"/>
      <c r="L538" s="22"/>
      <c r="M538" s="22"/>
      <c r="N538" s="22"/>
      <c r="O538" s="22"/>
      <c r="P538" s="22"/>
      <c r="Q538" s="22"/>
      <c r="R538" s="22"/>
    </row>
    <row r="539" spans="1:18" x14ac:dyDescent="0.35">
      <c r="A539" s="22"/>
      <c r="B539" s="113"/>
      <c r="C539" s="113"/>
      <c r="D539" s="113"/>
      <c r="E539" s="22"/>
      <c r="F539" s="22"/>
      <c r="G539" s="22"/>
      <c r="H539" s="22"/>
      <c r="I539" s="22"/>
      <c r="J539" s="22"/>
      <c r="K539" s="22"/>
      <c r="L539" s="22"/>
      <c r="M539" s="22"/>
      <c r="N539" s="22"/>
      <c r="O539" s="22"/>
      <c r="P539" s="22"/>
      <c r="Q539" s="22"/>
      <c r="R539" s="22"/>
    </row>
    <row r="540" spans="1:18" x14ac:dyDescent="0.35">
      <c r="A540" s="22"/>
      <c r="B540" s="113"/>
      <c r="C540" s="113"/>
      <c r="D540" s="113"/>
      <c r="E540" s="22"/>
      <c r="F540" s="22"/>
      <c r="G540" s="22"/>
      <c r="H540" s="22"/>
      <c r="I540" s="22"/>
      <c r="J540" s="22"/>
      <c r="K540" s="22"/>
      <c r="L540" s="22"/>
      <c r="M540" s="22"/>
      <c r="N540" s="22"/>
      <c r="O540" s="22"/>
      <c r="P540" s="22"/>
      <c r="Q540" s="22"/>
      <c r="R540" s="22"/>
    </row>
    <row r="541" spans="1:18" x14ac:dyDescent="0.35">
      <c r="A541" s="22"/>
      <c r="B541" s="113"/>
      <c r="C541" s="113"/>
      <c r="D541" s="113"/>
      <c r="E541" s="22"/>
      <c r="F541" s="22"/>
      <c r="G541" s="22"/>
      <c r="H541" s="22"/>
      <c r="I541" s="22"/>
      <c r="J541" s="22"/>
      <c r="K541" s="22"/>
      <c r="L541" s="22"/>
      <c r="M541" s="22"/>
      <c r="N541" s="22"/>
      <c r="O541" s="22"/>
      <c r="P541" s="22"/>
      <c r="Q541" s="22"/>
      <c r="R541" s="22"/>
    </row>
    <row r="542" spans="1:18" x14ac:dyDescent="0.35">
      <c r="A542" s="22"/>
      <c r="B542" s="113"/>
      <c r="C542" s="113"/>
      <c r="D542" s="113"/>
      <c r="E542" s="22"/>
      <c r="F542" s="22"/>
      <c r="G542" s="22"/>
      <c r="H542" s="22"/>
      <c r="I542" s="22"/>
      <c r="J542" s="22"/>
      <c r="K542" s="22"/>
      <c r="L542" s="22"/>
      <c r="M542" s="22"/>
      <c r="N542" s="22"/>
      <c r="O542" s="22"/>
      <c r="P542" s="22"/>
      <c r="Q542" s="22"/>
      <c r="R542" s="22"/>
    </row>
    <row r="543" spans="1:18" x14ac:dyDescent="0.35">
      <c r="A543" s="22"/>
      <c r="B543" s="113"/>
      <c r="C543" s="113"/>
      <c r="D543" s="113"/>
      <c r="E543" s="22"/>
      <c r="F543" s="22"/>
      <c r="G543" s="22"/>
      <c r="H543" s="22"/>
      <c r="I543" s="22"/>
      <c r="J543" s="22"/>
      <c r="K543" s="22"/>
      <c r="L543" s="22"/>
      <c r="M543" s="22"/>
      <c r="N543" s="22"/>
      <c r="O543" s="22"/>
      <c r="P543" s="22"/>
      <c r="Q543" s="22"/>
      <c r="R543" s="22"/>
    </row>
    <row r="544" spans="1:18" x14ac:dyDescent="0.35">
      <c r="A544" s="22"/>
      <c r="B544" s="113"/>
      <c r="C544" s="113"/>
      <c r="D544" s="113"/>
      <c r="E544" s="22"/>
      <c r="F544" s="22"/>
      <c r="G544" s="22"/>
      <c r="H544" s="22"/>
      <c r="I544" s="22"/>
      <c r="J544" s="22"/>
      <c r="K544" s="22"/>
      <c r="L544" s="22"/>
      <c r="M544" s="22"/>
      <c r="N544" s="22"/>
      <c r="O544" s="22"/>
      <c r="P544" s="22"/>
      <c r="Q544" s="22"/>
      <c r="R544" s="22"/>
    </row>
    <row r="545" spans="1:18" x14ac:dyDescent="0.35">
      <c r="A545" s="22"/>
      <c r="B545" s="113"/>
      <c r="C545" s="113"/>
      <c r="D545" s="113"/>
      <c r="E545" s="22"/>
      <c r="F545" s="22"/>
      <c r="G545" s="22"/>
      <c r="H545" s="22"/>
      <c r="I545" s="22"/>
      <c r="J545" s="22"/>
      <c r="K545" s="22"/>
      <c r="L545" s="22"/>
      <c r="M545" s="22"/>
      <c r="N545" s="22"/>
      <c r="O545" s="22"/>
      <c r="P545" s="22"/>
      <c r="Q545" s="22"/>
      <c r="R545" s="22"/>
    </row>
    <row r="546" spans="1:18" x14ac:dyDescent="0.35">
      <c r="A546" s="22"/>
      <c r="B546" s="113"/>
      <c r="C546" s="113"/>
      <c r="D546" s="113"/>
      <c r="E546" s="22"/>
      <c r="F546" s="22"/>
      <c r="G546" s="22"/>
      <c r="H546" s="22"/>
      <c r="I546" s="22"/>
      <c r="J546" s="22"/>
      <c r="K546" s="22"/>
      <c r="L546" s="22"/>
      <c r="M546" s="22"/>
      <c r="N546" s="22"/>
      <c r="O546" s="22"/>
      <c r="P546" s="22"/>
      <c r="Q546" s="22"/>
      <c r="R546" s="22"/>
    </row>
    <row r="547" spans="1:18" x14ac:dyDescent="0.35">
      <c r="A547" s="22"/>
      <c r="B547" s="113"/>
      <c r="C547" s="113"/>
      <c r="D547" s="113"/>
      <c r="E547" s="22"/>
      <c r="F547" s="22"/>
      <c r="G547" s="22"/>
      <c r="H547" s="22"/>
      <c r="I547" s="22"/>
      <c r="J547" s="22"/>
      <c r="K547" s="22"/>
      <c r="L547" s="22"/>
      <c r="M547" s="22"/>
      <c r="N547" s="22"/>
      <c r="O547" s="22"/>
      <c r="P547" s="22"/>
      <c r="Q547" s="22"/>
      <c r="R547" s="22"/>
    </row>
    <row r="548" spans="1:18" x14ac:dyDescent="0.35">
      <c r="A548" s="22"/>
      <c r="B548" s="113"/>
      <c r="C548" s="113"/>
      <c r="D548" s="113"/>
      <c r="E548" s="22"/>
      <c r="F548" s="22"/>
      <c r="G548" s="22"/>
      <c r="H548" s="22"/>
      <c r="I548" s="22"/>
      <c r="J548" s="22"/>
      <c r="K548" s="22"/>
      <c r="L548" s="22"/>
      <c r="M548" s="22"/>
      <c r="N548" s="22"/>
      <c r="O548" s="22"/>
      <c r="P548" s="22"/>
      <c r="Q548" s="22"/>
      <c r="R548" s="22"/>
    </row>
    <row r="549" spans="1:18" x14ac:dyDescent="0.35">
      <c r="A549" s="22"/>
      <c r="B549" s="113"/>
      <c r="C549" s="113"/>
      <c r="D549" s="113"/>
      <c r="E549" s="22"/>
      <c r="F549" s="22"/>
      <c r="G549" s="22"/>
      <c r="H549" s="22"/>
      <c r="I549" s="22"/>
      <c r="J549" s="22"/>
      <c r="K549" s="22"/>
      <c r="L549" s="22"/>
      <c r="M549" s="22"/>
      <c r="N549" s="22"/>
      <c r="O549" s="22"/>
      <c r="P549" s="22"/>
      <c r="Q549" s="22"/>
      <c r="R549" s="22"/>
    </row>
    <row r="550" spans="1:18" x14ac:dyDescent="0.35">
      <c r="A550" s="22"/>
      <c r="B550" s="113"/>
      <c r="C550" s="113"/>
      <c r="D550" s="113"/>
      <c r="E550" s="22"/>
      <c r="F550" s="22"/>
      <c r="G550" s="22"/>
      <c r="H550" s="22"/>
      <c r="I550" s="22"/>
      <c r="J550" s="22"/>
      <c r="K550" s="22"/>
      <c r="L550" s="22"/>
      <c r="M550" s="22"/>
      <c r="N550" s="22"/>
      <c r="O550" s="22"/>
      <c r="P550" s="22"/>
      <c r="Q550" s="22"/>
      <c r="R550" s="22"/>
    </row>
    <row r="551" spans="1:18" x14ac:dyDescent="0.35">
      <c r="A551" s="22"/>
      <c r="B551" s="113"/>
      <c r="C551" s="113"/>
      <c r="D551" s="113"/>
      <c r="E551" s="22"/>
      <c r="F551" s="22"/>
      <c r="G551" s="22"/>
      <c r="H551" s="22"/>
      <c r="I551" s="22"/>
      <c r="J551" s="22"/>
      <c r="K551" s="22"/>
      <c r="L551" s="22"/>
      <c r="M551" s="22"/>
      <c r="N551" s="22"/>
      <c r="O551" s="22"/>
      <c r="P551" s="22"/>
      <c r="Q551" s="22"/>
      <c r="R551" s="22"/>
    </row>
    <row r="552" spans="1:18" x14ac:dyDescent="0.35">
      <c r="A552" s="22"/>
      <c r="B552" s="113"/>
      <c r="C552" s="113"/>
      <c r="D552" s="113"/>
      <c r="E552" s="22"/>
      <c r="F552" s="22"/>
      <c r="G552" s="22"/>
      <c r="H552" s="22"/>
      <c r="I552" s="22"/>
      <c r="J552" s="22"/>
      <c r="K552" s="22"/>
      <c r="L552" s="22"/>
      <c r="M552" s="22"/>
      <c r="N552" s="22"/>
      <c r="O552" s="22"/>
      <c r="P552" s="22"/>
      <c r="Q552" s="22"/>
      <c r="R552" s="22"/>
    </row>
    <row r="553" spans="1:18" x14ac:dyDescent="0.35">
      <c r="A553" s="22"/>
      <c r="B553" s="113"/>
      <c r="C553" s="113"/>
      <c r="D553" s="113"/>
      <c r="E553" s="22"/>
      <c r="F553" s="22"/>
      <c r="G553" s="22"/>
      <c r="H553" s="22"/>
      <c r="I553" s="22"/>
      <c r="J553" s="22"/>
      <c r="K553" s="22"/>
      <c r="L553" s="22"/>
      <c r="M553" s="22"/>
      <c r="N553" s="22"/>
      <c r="O553" s="22"/>
      <c r="P553" s="22"/>
      <c r="Q553" s="22"/>
      <c r="R553" s="22"/>
    </row>
    <row r="554" spans="1:18" x14ac:dyDescent="0.35">
      <c r="A554" s="22"/>
      <c r="B554" s="113"/>
      <c r="C554" s="113"/>
      <c r="D554" s="113"/>
      <c r="E554" s="22"/>
      <c r="F554" s="22"/>
      <c r="G554" s="22"/>
      <c r="H554" s="22"/>
      <c r="I554" s="22"/>
      <c r="J554" s="22"/>
      <c r="K554" s="22"/>
      <c r="L554" s="22"/>
      <c r="M554" s="22"/>
      <c r="N554" s="22"/>
      <c r="O554" s="22"/>
      <c r="P554" s="22"/>
      <c r="Q554" s="22"/>
      <c r="R554" s="22"/>
    </row>
    <row r="555" spans="1:18" x14ac:dyDescent="0.35">
      <c r="A555" s="22"/>
      <c r="B555" s="113"/>
      <c r="C555" s="113"/>
      <c r="D555" s="113"/>
      <c r="E555" s="22"/>
      <c r="F555" s="22"/>
      <c r="G555" s="22"/>
      <c r="H555" s="22"/>
      <c r="I555" s="22"/>
      <c r="J555" s="22"/>
      <c r="K555" s="22"/>
      <c r="L555" s="22"/>
      <c r="M555" s="22"/>
      <c r="N555" s="22"/>
      <c r="O555" s="22"/>
      <c r="P555" s="22"/>
      <c r="Q555" s="22"/>
      <c r="R555" s="22"/>
    </row>
    <row r="556" spans="1:18" x14ac:dyDescent="0.35">
      <c r="A556" s="22"/>
      <c r="B556" s="113"/>
      <c r="C556" s="113"/>
      <c r="D556" s="113"/>
      <c r="E556" s="22"/>
      <c r="F556" s="22"/>
      <c r="G556" s="22"/>
      <c r="H556" s="22"/>
      <c r="I556" s="22"/>
      <c r="J556" s="22"/>
      <c r="K556" s="22"/>
      <c r="L556" s="22"/>
      <c r="M556" s="22"/>
      <c r="N556" s="22"/>
      <c r="O556" s="22"/>
      <c r="P556" s="22"/>
      <c r="Q556" s="22"/>
      <c r="R556" s="22"/>
    </row>
    <row r="557" spans="1:18" x14ac:dyDescent="0.35">
      <c r="A557" s="22"/>
      <c r="B557" s="113"/>
      <c r="C557" s="113"/>
      <c r="D557" s="113"/>
      <c r="E557" s="22"/>
      <c r="F557" s="22"/>
      <c r="G557" s="22"/>
      <c r="H557" s="22"/>
      <c r="I557" s="22"/>
      <c r="J557" s="22"/>
      <c r="K557" s="22"/>
      <c r="L557" s="22"/>
      <c r="M557" s="22"/>
      <c r="N557" s="22"/>
      <c r="O557" s="22"/>
      <c r="P557" s="22"/>
      <c r="Q557" s="22"/>
      <c r="R557" s="22"/>
    </row>
    <row r="558" spans="1:18" x14ac:dyDescent="0.35">
      <c r="A558" s="22"/>
      <c r="B558" s="113"/>
      <c r="C558" s="113"/>
      <c r="D558" s="113"/>
      <c r="E558" s="22"/>
      <c r="F558" s="22"/>
      <c r="G558" s="22"/>
      <c r="H558" s="22"/>
      <c r="I558" s="22"/>
      <c r="J558" s="22"/>
      <c r="K558" s="22"/>
      <c r="L558" s="22"/>
      <c r="M558" s="22"/>
      <c r="N558" s="22"/>
      <c r="O558" s="22"/>
      <c r="P558" s="22"/>
      <c r="Q558" s="22"/>
      <c r="R558" s="22"/>
    </row>
    <row r="559" spans="1:18" x14ac:dyDescent="0.35">
      <c r="A559" s="22"/>
      <c r="B559" s="113"/>
      <c r="C559" s="113"/>
      <c r="D559" s="113"/>
      <c r="E559" s="22"/>
      <c r="F559" s="22"/>
      <c r="G559" s="22"/>
      <c r="H559" s="22"/>
      <c r="I559" s="22"/>
      <c r="J559" s="22"/>
      <c r="K559" s="22"/>
      <c r="L559" s="22"/>
      <c r="M559" s="22"/>
      <c r="N559" s="22"/>
      <c r="O559" s="22"/>
      <c r="P559" s="22"/>
      <c r="Q559" s="22"/>
      <c r="R559" s="22"/>
    </row>
    <row r="560" spans="1:18" x14ac:dyDescent="0.35">
      <c r="A560" s="22"/>
      <c r="B560" s="113"/>
      <c r="C560" s="113"/>
      <c r="D560" s="113"/>
      <c r="E560" s="22"/>
      <c r="F560" s="22"/>
      <c r="G560" s="22"/>
      <c r="H560" s="22"/>
      <c r="I560" s="22"/>
      <c r="J560" s="22"/>
      <c r="K560" s="22"/>
      <c r="L560" s="22"/>
      <c r="M560" s="22"/>
      <c r="N560" s="22"/>
      <c r="O560" s="22"/>
      <c r="P560" s="22"/>
      <c r="Q560" s="22"/>
      <c r="R560" s="22"/>
    </row>
    <row r="561" spans="1:18" x14ac:dyDescent="0.35">
      <c r="A561" s="22"/>
      <c r="B561" s="113"/>
      <c r="C561" s="113"/>
      <c r="D561" s="113"/>
      <c r="E561" s="22"/>
      <c r="F561" s="22"/>
      <c r="G561" s="22"/>
      <c r="H561" s="22"/>
      <c r="I561" s="22"/>
      <c r="J561" s="22"/>
      <c r="K561" s="22"/>
      <c r="L561" s="22"/>
      <c r="M561" s="22"/>
      <c r="N561" s="22"/>
      <c r="O561" s="22"/>
      <c r="P561" s="22"/>
      <c r="Q561" s="22"/>
      <c r="R561" s="22"/>
    </row>
    <row r="562" spans="1:18" x14ac:dyDescent="0.35">
      <c r="A562" s="22"/>
      <c r="B562" s="113"/>
      <c r="C562" s="113"/>
      <c r="D562" s="113"/>
      <c r="E562" s="22"/>
      <c r="F562" s="22"/>
      <c r="G562" s="22"/>
      <c r="H562" s="22"/>
      <c r="I562" s="22"/>
      <c r="J562" s="22"/>
      <c r="K562" s="22"/>
      <c r="L562" s="22"/>
      <c r="M562" s="22"/>
      <c r="N562" s="22"/>
      <c r="O562" s="22"/>
      <c r="P562" s="22"/>
      <c r="Q562" s="22"/>
      <c r="R562" s="22"/>
    </row>
    <row r="563" spans="1:18" x14ac:dyDescent="0.35">
      <c r="A563" s="22"/>
      <c r="B563" s="113"/>
      <c r="C563" s="113"/>
      <c r="D563" s="113"/>
      <c r="E563" s="22"/>
      <c r="F563" s="22"/>
      <c r="G563" s="22"/>
      <c r="H563" s="22"/>
      <c r="I563" s="22"/>
      <c r="J563" s="22"/>
      <c r="K563" s="22"/>
      <c r="L563" s="22"/>
      <c r="M563" s="22"/>
      <c r="N563" s="22"/>
      <c r="O563" s="22"/>
      <c r="P563" s="22"/>
      <c r="Q563" s="22"/>
      <c r="R563" s="22"/>
    </row>
    <row r="564" spans="1:18" x14ac:dyDescent="0.35">
      <c r="A564" s="22"/>
      <c r="B564" s="113"/>
      <c r="C564" s="113"/>
      <c r="D564" s="113"/>
      <c r="E564" s="22"/>
      <c r="F564" s="22"/>
      <c r="G564" s="22"/>
      <c r="H564" s="22"/>
      <c r="I564" s="22"/>
      <c r="J564" s="22"/>
      <c r="K564" s="22"/>
      <c r="L564" s="22"/>
      <c r="M564" s="22"/>
      <c r="N564" s="22"/>
      <c r="O564" s="22"/>
      <c r="P564" s="22"/>
      <c r="Q564" s="22"/>
      <c r="R564" s="22"/>
    </row>
    <row r="565" spans="1:18" x14ac:dyDescent="0.35">
      <c r="A565" s="22"/>
      <c r="B565" s="113"/>
      <c r="C565" s="113"/>
      <c r="D565" s="113"/>
      <c r="E565" s="22"/>
      <c r="F565" s="22"/>
      <c r="G565" s="22"/>
      <c r="H565" s="22"/>
      <c r="I565" s="22"/>
      <c r="J565" s="22"/>
      <c r="K565" s="22"/>
      <c r="L565" s="22"/>
      <c r="M565" s="22"/>
      <c r="N565" s="22"/>
      <c r="O565" s="22"/>
      <c r="P565" s="22"/>
      <c r="Q565" s="22"/>
      <c r="R565" s="22"/>
    </row>
    <row r="566" spans="1:18" x14ac:dyDescent="0.35">
      <c r="A566" s="22"/>
      <c r="B566" s="113"/>
      <c r="C566" s="113"/>
      <c r="D566" s="113"/>
      <c r="E566" s="22"/>
      <c r="F566" s="22"/>
      <c r="G566" s="22"/>
      <c r="H566" s="22"/>
      <c r="I566" s="22"/>
      <c r="J566" s="22"/>
      <c r="K566" s="22"/>
      <c r="L566" s="22"/>
      <c r="M566" s="22"/>
      <c r="N566" s="22"/>
      <c r="O566" s="22"/>
      <c r="P566" s="22"/>
      <c r="Q566" s="22"/>
      <c r="R566" s="22"/>
    </row>
    <row r="567" spans="1:18" x14ac:dyDescent="0.35">
      <c r="A567" s="22"/>
      <c r="B567" s="113"/>
      <c r="C567" s="113"/>
      <c r="D567" s="113"/>
      <c r="E567" s="22"/>
      <c r="F567" s="22"/>
      <c r="G567" s="22"/>
      <c r="H567" s="22"/>
      <c r="I567" s="22"/>
      <c r="J567" s="22"/>
      <c r="K567" s="22"/>
      <c r="L567" s="22"/>
      <c r="M567" s="22"/>
      <c r="N567" s="22"/>
      <c r="O567" s="22"/>
      <c r="P567" s="22"/>
      <c r="Q567" s="22"/>
      <c r="R567" s="22"/>
    </row>
    <row r="568" spans="1:18" x14ac:dyDescent="0.35">
      <c r="A568" s="22"/>
      <c r="B568" s="113"/>
      <c r="C568" s="113"/>
      <c r="D568" s="113"/>
      <c r="E568" s="22"/>
      <c r="F568" s="22"/>
      <c r="G568" s="22"/>
      <c r="H568" s="22"/>
      <c r="I568" s="22"/>
      <c r="J568" s="22"/>
      <c r="K568" s="22"/>
      <c r="L568" s="22"/>
      <c r="M568" s="22"/>
      <c r="N568" s="22"/>
      <c r="O568" s="22"/>
      <c r="P568" s="22"/>
      <c r="Q568" s="22"/>
      <c r="R568" s="22"/>
    </row>
    <row r="569" spans="1:18" x14ac:dyDescent="0.35">
      <c r="A569" s="22"/>
      <c r="B569" s="113"/>
      <c r="C569" s="113"/>
      <c r="D569" s="113"/>
      <c r="E569" s="22"/>
      <c r="F569" s="22"/>
      <c r="G569" s="22"/>
      <c r="H569" s="22"/>
      <c r="I569" s="22"/>
      <c r="J569" s="22"/>
      <c r="K569" s="22"/>
      <c r="L569" s="22"/>
      <c r="M569" s="22"/>
      <c r="N569" s="22"/>
      <c r="O569" s="22"/>
      <c r="P569" s="22"/>
      <c r="Q569" s="22"/>
      <c r="R569" s="22"/>
    </row>
    <row r="570" spans="1:18" x14ac:dyDescent="0.35">
      <c r="A570" s="22"/>
      <c r="B570" s="113"/>
      <c r="C570" s="113"/>
      <c r="D570" s="113"/>
      <c r="E570" s="22"/>
      <c r="F570" s="22"/>
      <c r="G570" s="22"/>
      <c r="H570" s="22"/>
      <c r="I570" s="22"/>
      <c r="J570" s="22"/>
      <c r="K570" s="22"/>
      <c r="L570" s="22"/>
      <c r="M570" s="22"/>
      <c r="N570" s="22"/>
      <c r="O570" s="22"/>
      <c r="P570" s="22"/>
      <c r="Q570" s="22"/>
      <c r="R570" s="22"/>
    </row>
    <row r="571" spans="1:18" x14ac:dyDescent="0.35">
      <c r="A571" s="22"/>
      <c r="B571" s="113"/>
      <c r="C571" s="113"/>
      <c r="D571" s="113"/>
      <c r="E571" s="22"/>
      <c r="F571" s="22"/>
      <c r="G571" s="22"/>
      <c r="H571" s="22"/>
      <c r="I571" s="22"/>
      <c r="J571" s="22"/>
      <c r="K571" s="22"/>
      <c r="L571" s="22"/>
      <c r="M571" s="22"/>
      <c r="N571" s="22"/>
      <c r="O571" s="22"/>
      <c r="P571" s="22"/>
      <c r="Q571" s="22"/>
      <c r="R571" s="22"/>
    </row>
    <row r="572" spans="1:18" x14ac:dyDescent="0.35">
      <c r="A572" s="22"/>
      <c r="B572" s="113"/>
      <c r="C572" s="113"/>
      <c r="D572" s="113"/>
      <c r="E572" s="22"/>
      <c r="F572" s="22"/>
      <c r="G572" s="22"/>
      <c r="H572" s="22"/>
      <c r="I572" s="22"/>
      <c r="J572" s="22"/>
      <c r="K572" s="22"/>
      <c r="L572" s="22"/>
      <c r="M572" s="22"/>
      <c r="N572" s="22"/>
      <c r="O572" s="22"/>
      <c r="P572" s="22"/>
      <c r="Q572" s="22"/>
      <c r="R572" s="22"/>
    </row>
    <row r="573" spans="1:18" x14ac:dyDescent="0.35">
      <c r="A573" s="22"/>
      <c r="B573" s="113"/>
      <c r="C573" s="113"/>
      <c r="D573" s="113"/>
      <c r="E573" s="22"/>
      <c r="F573" s="22"/>
      <c r="G573" s="22"/>
      <c r="H573" s="22"/>
      <c r="I573" s="22"/>
      <c r="J573" s="22"/>
      <c r="K573" s="22"/>
      <c r="L573" s="22"/>
      <c r="M573" s="22"/>
      <c r="N573" s="22"/>
      <c r="O573" s="22"/>
      <c r="P573" s="22"/>
      <c r="Q573" s="22"/>
      <c r="R573" s="22"/>
    </row>
    <row r="574" spans="1:18" x14ac:dyDescent="0.35">
      <c r="A574" s="22"/>
      <c r="B574" s="113"/>
      <c r="C574" s="113"/>
      <c r="D574" s="113"/>
      <c r="E574" s="22"/>
      <c r="F574" s="22"/>
      <c r="G574" s="22"/>
      <c r="H574" s="22"/>
      <c r="I574" s="22"/>
      <c r="J574" s="22"/>
      <c r="K574" s="22"/>
      <c r="L574" s="22"/>
      <c r="M574" s="22"/>
      <c r="N574" s="22"/>
      <c r="O574" s="22"/>
      <c r="P574" s="22"/>
      <c r="Q574" s="22"/>
      <c r="R574" s="22"/>
    </row>
    <row r="575" spans="1:18" x14ac:dyDescent="0.35">
      <c r="A575" s="22"/>
      <c r="B575" s="113"/>
      <c r="C575" s="113"/>
      <c r="D575" s="113"/>
      <c r="E575" s="22"/>
      <c r="F575" s="22"/>
      <c r="G575" s="22"/>
      <c r="H575" s="22"/>
      <c r="I575" s="22"/>
      <c r="J575" s="22"/>
      <c r="K575" s="22"/>
      <c r="L575" s="22"/>
      <c r="M575" s="22"/>
      <c r="N575" s="22"/>
      <c r="O575" s="22"/>
      <c r="P575" s="22"/>
      <c r="Q575" s="22"/>
      <c r="R575" s="22"/>
    </row>
    <row r="576" spans="1:18" x14ac:dyDescent="0.35">
      <c r="A576" s="22"/>
      <c r="B576" s="113"/>
      <c r="C576" s="113"/>
      <c r="D576" s="113"/>
      <c r="E576" s="22"/>
      <c r="F576" s="22"/>
      <c r="G576" s="22"/>
      <c r="H576" s="22"/>
      <c r="I576" s="22"/>
      <c r="J576" s="22"/>
      <c r="K576" s="22"/>
      <c r="L576" s="22"/>
      <c r="M576" s="22"/>
      <c r="N576" s="22"/>
      <c r="O576" s="22"/>
      <c r="P576" s="22"/>
      <c r="Q576" s="22"/>
      <c r="R576" s="22"/>
    </row>
    <row r="577" spans="1:18" x14ac:dyDescent="0.35">
      <c r="A577" s="22"/>
      <c r="B577" s="113"/>
      <c r="C577" s="113"/>
      <c r="D577" s="113"/>
      <c r="E577" s="22"/>
      <c r="F577" s="22"/>
      <c r="G577" s="22"/>
      <c r="H577" s="22"/>
      <c r="I577" s="22"/>
      <c r="J577" s="22"/>
      <c r="K577" s="22"/>
      <c r="L577" s="22"/>
      <c r="M577" s="22"/>
      <c r="N577" s="22"/>
      <c r="O577" s="22"/>
      <c r="P577" s="22"/>
      <c r="Q577" s="22"/>
      <c r="R577" s="22"/>
    </row>
    <row r="578" spans="1:18" x14ac:dyDescent="0.35">
      <c r="A578" s="22"/>
      <c r="B578" s="113"/>
      <c r="C578" s="113"/>
      <c r="D578" s="113"/>
      <c r="E578" s="22"/>
      <c r="F578" s="22"/>
      <c r="G578" s="22"/>
      <c r="H578" s="22"/>
      <c r="I578" s="22"/>
      <c r="J578" s="22"/>
      <c r="K578" s="22"/>
      <c r="L578" s="22"/>
      <c r="M578" s="22"/>
      <c r="N578" s="22"/>
      <c r="O578" s="22"/>
      <c r="P578" s="22"/>
      <c r="Q578" s="22"/>
      <c r="R578" s="22"/>
    </row>
    <row r="579" spans="1:18" x14ac:dyDescent="0.35">
      <c r="A579" s="22"/>
      <c r="B579" s="113"/>
      <c r="C579" s="113"/>
      <c r="D579" s="113"/>
      <c r="E579" s="22"/>
      <c r="F579" s="22"/>
      <c r="G579" s="22"/>
      <c r="H579" s="22"/>
      <c r="I579" s="22"/>
      <c r="J579" s="22"/>
      <c r="K579" s="22"/>
      <c r="L579" s="22"/>
      <c r="M579" s="22"/>
      <c r="N579" s="22"/>
      <c r="O579" s="22"/>
      <c r="P579" s="22"/>
      <c r="Q579" s="22"/>
      <c r="R579" s="22"/>
    </row>
    <row r="580" spans="1:18" x14ac:dyDescent="0.35">
      <c r="A580" s="22"/>
      <c r="B580" s="113"/>
      <c r="C580" s="113"/>
      <c r="D580" s="113"/>
      <c r="E580" s="22"/>
      <c r="F580" s="22"/>
      <c r="G580" s="22"/>
      <c r="H580" s="22"/>
      <c r="I580" s="22"/>
      <c r="J580" s="22"/>
      <c r="K580" s="22"/>
      <c r="L580" s="22"/>
      <c r="M580" s="22"/>
      <c r="N580" s="22"/>
      <c r="O580" s="22"/>
      <c r="P580" s="22"/>
      <c r="Q580" s="22"/>
      <c r="R580" s="22"/>
    </row>
    <row r="581" spans="1:18" x14ac:dyDescent="0.35">
      <c r="A581" s="22"/>
      <c r="B581" s="113"/>
      <c r="C581" s="113"/>
      <c r="D581" s="113"/>
      <c r="E581" s="22"/>
      <c r="F581" s="22"/>
      <c r="G581" s="22"/>
      <c r="H581" s="22"/>
      <c r="I581" s="22"/>
      <c r="J581" s="22"/>
      <c r="K581" s="22"/>
      <c r="L581" s="22"/>
      <c r="M581" s="22"/>
      <c r="N581" s="22"/>
      <c r="O581" s="22"/>
      <c r="P581" s="22"/>
      <c r="Q581" s="22"/>
      <c r="R581" s="22"/>
    </row>
    <row r="582" spans="1:18" x14ac:dyDescent="0.35">
      <c r="A582" s="22"/>
      <c r="B582" s="113"/>
      <c r="C582" s="113"/>
      <c r="D582" s="113"/>
      <c r="E582" s="22"/>
      <c r="F582" s="22"/>
      <c r="G582" s="22"/>
      <c r="H582" s="22"/>
      <c r="I582" s="22"/>
      <c r="J582" s="22"/>
      <c r="K582" s="22"/>
      <c r="L582" s="22"/>
      <c r="M582" s="22"/>
      <c r="N582" s="22"/>
      <c r="O582" s="22"/>
      <c r="P582" s="22"/>
      <c r="Q582" s="22"/>
      <c r="R582" s="22"/>
    </row>
    <row r="583" spans="1:18" x14ac:dyDescent="0.35">
      <c r="A583" s="22"/>
      <c r="B583" s="113"/>
      <c r="C583" s="113"/>
      <c r="D583" s="113"/>
      <c r="E583" s="22"/>
      <c r="F583" s="22"/>
      <c r="G583" s="22"/>
      <c r="H583" s="22"/>
      <c r="I583" s="22"/>
      <c r="J583" s="22"/>
      <c r="K583" s="22"/>
      <c r="L583" s="22"/>
      <c r="M583" s="22"/>
      <c r="N583" s="22"/>
      <c r="O583" s="22"/>
      <c r="P583" s="22"/>
      <c r="Q583" s="22"/>
      <c r="R583" s="22"/>
    </row>
    <row r="584" spans="1:18" x14ac:dyDescent="0.35">
      <c r="A584" s="22"/>
      <c r="B584" s="113"/>
      <c r="C584" s="113"/>
      <c r="D584" s="113"/>
      <c r="E584" s="22"/>
      <c r="F584" s="22"/>
      <c r="G584" s="22"/>
      <c r="H584" s="22"/>
      <c r="I584" s="22"/>
      <c r="J584" s="22"/>
      <c r="K584" s="22"/>
      <c r="L584" s="22"/>
      <c r="M584" s="22"/>
      <c r="N584" s="22"/>
      <c r="O584" s="22"/>
      <c r="P584" s="22"/>
      <c r="Q584" s="22"/>
      <c r="R584" s="22"/>
    </row>
    <row r="585" spans="1:18" x14ac:dyDescent="0.35">
      <c r="A585" s="22"/>
      <c r="B585" s="113"/>
      <c r="C585" s="113"/>
      <c r="D585" s="113"/>
      <c r="E585" s="22"/>
      <c r="F585" s="22"/>
      <c r="G585" s="22"/>
      <c r="H585" s="22"/>
      <c r="I585" s="22"/>
      <c r="J585" s="22"/>
      <c r="K585" s="22"/>
      <c r="L585" s="22"/>
      <c r="M585" s="22"/>
      <c r="N585" s="22"/>
      <c r="O585" s="22"/>
      <c r="P585" s="22"/>
      <c r="Q585" s="22"/>
      <c r="R585" s="22"/>
    </row>
    <row r="586" spans="1:18" x14ac:dyDescent="0.35">
      <c r="A586" s="22"/>
      <c r="B586" s="113"/>
      <c r="C586" s="113"/>
      <c r="D586" s="113"/>
      <c r="E586" s="22"/>
      <c r="F586" s="22"/>
      <c r="G586" s="22"/>
      <c r="H586" s="22"/>
      <c r="I586" s="22"/>
      <c r="J586" s="22"/>
      <c r="K586" s="22"/>
      <c r="L586" s="22"/>
      <c r="M586" s="22"/>
      <c r="N586" s="22"/>
      <c r="O586" s="22"/>
      <c r="P586" s="22"/>
      <c r="Q586" s="22"/>
      <c r="R586" s="22"/>
    </row>
    <row r="587" spans="1:18" x14ac:dyDescent="0.35">
      <c r="A587" s="22"/>
      <c r="B587" s="113"/>
      <c r="C587" s="113"/>
      <c r="D587" s="113"/>
      <c r="E587" s="22"/>
      <c r="F587" s="22"/>
      <c r="G587" s="22"/>
      <c r="H587" s="22"/>
      <c r="I587" s="22"/>
      <c r="J587" s="22"/>
      <c r="K587" s="22"/>
      <c r="L587" s="22"/>
      <c r="M587" s="22"/>
      <c r="N587" s="22"/>
      <c r="O587" s="22"/>
      <c r="P587" s="22"/>
      <c r="Q587" s="22"/>
      <c r="R587" s="22"/>
    </row>
    <row r="588" spans="1:18" x14ac:dyDescent="0.35">
      <c r="A588" s="22"/>
      <c r="B588" s="113"/>
      <c r="C588" s="113"/>
      <c r="D588" s="113"/>
      <c r="E588" s="22"/>
      <c r="F588" s="22"/>
      <c r="G588" s="22"/>
      <c r="H588" s="22"/>
      <c r="I588" s="22"/>
      <c r="J588" s="22"/>
      <c r="K588" s="22"/>
      <c r="L588" s="22"/>
      <c r="M588" s="22"/>
      <c r="N588" s="22"/>
      <c r="O588" s="22"/>
      <c r="P588" s="22"/>
      <c r="Q588" s="22"/>
      <c r="R588" s="22"/>
    </row>
    <row r="589" spans="1:18" x14ac:dyDescent="0.35">
      <c r="A589" s="22"/>
      <c r="B589" s="113"/>
      <c r="C589" s="113"/>
      <c r="D589" s="113"/>
      <c r="E589" s="22"/>
      <c r="F589" s="22"/>
      <c r="G589" s="22"/>
      <c r="H589" s="22"/>
      <c r="I589" s="22"/>
      <c r="J589" s="22"/>
      <c r="K589" s="22"/>
      <c r="L589" s="22"/>
      <c r="M589" s="22"/>
      <c r="N589" s="22"/>
      <c r="O589" s="22"/>
      <c r="P589" s="22"/>
      <c r="Q589" s="22"/>
      <c r="R589" s="22"/>
    </row>
    <row r="590" spans="1:18" x14ac:dyDescent="0.35">
      <c r="A590" s="22"/>
      <c r="B590" s="113"/>
      <c r="C590" s="113"/>
      <c r="D590" s="113"/>
      <c r="E590" s="22"/>
      <c r="F590" s="22"/>
      <c r="G590" s="22"/>
      <c r="H590" s="22"/>
      <c r="I590" s="22"/>
      <c r="J590" s="22"/>
      <c r="K590" s="22"/>
      <c r="L590" s="22"/>
      <c r="M590" s="22"/>
      <c r="N590" s="22"/>
      <c r="O590" s="22"/>
      <c r="P590" s="22"/>
      <c r="Q590" s="22"/>
      <c r="R590" s="22"/>
    </row>
    <row r="591" spans="1:18" x14ac:dyDescent="0.35">
      <c r="A591" s="22"/>
      <c r="B591" s="113"/>
      <c r="C591" s="113"/>
      <c r="D591" s="113"/>
      <c r="E591" s="22"/>
      <c r="F591" s="22"/>
      <c r="G591" s="22"/>
      <c r="H591" s="22"/>
      <c r="I591" s="22"/>
      <c r="J591" s="22"/>
      <c r="K591" s="22"/>
      <c r="L591" s="22"/>
      <c r="M591" s="22"/>
      <c r="N591" s="22"/>
      <c r="O591" s="22"/>
      <c r="P591" s="22"/>
      <c r="Q591" s="22"/>
      <c r="R591" s="22"/>
    </row>
    <row r="592" spans="1:18" x14ac:dyDescent="0.35">
      <c r="A592" s="22"/>
      <c r="B592" s="113"/>
      <c r="C592" s="113"/>
      <c r="D592" s="113"/>
      <c r="E592" s="22"/>
      <c r="F592" s="22"/>
      <c r="G592" s="22"/>
      <c r="H592" s="22"/>
      <c r="I592" s="22"/>
      <c r="J592" s="22"/>
      <c r="K592" s="22"/>
      <c r="L592" s="22"/>
      <c r="M592" s="22"/>
      <c r="N592" s="22"/>
      <c r="O592" s="22"/>
      <c r="P592" s="22"/>
      <c r="Q592" s="22"/>
      <c r="R592" s="22"/>
    </row>
    <row r="593" spans="1:18" x14ac:dyDescent="0.35">
      <c r="A593" s="22"/>
      <c r="B593" s="113"/>
      <c r="C593" s="113"/>
      <c r="D593" s="113"/>
      <c r="E593" s="22"/>
      <c r="F593" s="22"/>
      <c r="G593" s="22"/>
      <c r="H593" s="22"/>
      <c r="I593" s="22"/>
      <c r="J593" s="22"/>
      <c r="K593" s="22"/>
      <c r="L593" s="22"/>
      <c r="M593" s="22"/>
      <c r="N593" s="22"/>
      <c r="O593" s="22"/>
      <c r="P593" s="22"/>
      <c r="Q593" s="22"/>
      <c r="R593" s="22"/>
    </row>
    <row r="594" spans="1:18" x14ac:dyDescent="0.35">
      <c r="A594" s="22"/>
      <c r="B594" s="113"/>
      <c r="C594" s="113"/>
      <c r="D594" s="113"/>
      <c r="E594" s="22"/>
      <c r="F594" s="22"/>
      <c r="G594" s="22"/>
      <c r="H594" s="22"/>
      <c r="I594" s="22"/>
      <c r="J594" s="22"/>
      <c r="K594" s="22"/>
      <c r="L594" s="22"/>
      <c r="M594" s="22"/>
      <c r="N594" s="22"/>
      <c r="O594" s="22"/>
      <c r="P594" s="22"/>
      <c r="Q594" s="22"/>
      <c r="R594" s="22"/>
    </row>
    <row r="595" spans="1:18" x14ac:dyDescent="0.35">
      <c r="A595" s="22"/>
      <c r="B595" s="113"/>
      <c r="C595" s="113"/>
      <c r="D595" s="113"/>
      <c r="E595" s="22"/>
      <c r="F595" s="22"/>
      <c r="G595" s="22"/>
      <c r="H595" s="22"/>
      <c r="I595" s="22"/>
      <c r="J595" s="22"/>
      <c r="K595" s="22"/>
      <c r="L595" s="22"/>
      <c r="M595" s="22"/>
      <c r="N595" s="22"/>
      <c r="O595" s="22"/>
      <c r="P595" s="22"/>
      <c r="Q595" s="22"/>
      <c r="R595" s="22"/>
    </row>
    <row r="596" spans="1:18" x14ac:dyDescent="0.35">
      <c r="A596" s="22"/>
      <c r="B596" s="113"/>
      <c r="C596" s="113"/>
      <c r="D596" s="113"/>
      <c r="E596" s="22"/>
      <c r="F596" s="22"/>
      <c r="G596" s="22"/>
      <c r="H596" s="22"/>
      <c r="I596" s="22"/>
      <c r="J596" s="22"/>
      <c r="K596" s="22"/>
      <c r="L596" s="22"/>
      <c r="M596" s="22"/>
      <c r="N596" s="22"/>
      <c r="O596" s="22"/>
      <c r="P596" s="22"/>
      <c r="Q596" s="22"/>
      <c r="R596" s="22"/>
    </row>
    <row r="597" spans="1:18" x14ac:dyDescent="0.35">
      <c r="A597" s="22"/>
      <c r="B597" s="113"/>
      <c r="C597" s="113"/>
      <c r="D597" s="113"/>
      <c r="E597" s="22"/>
      <c r="F597" s="22"/>
      <c r="G597" s="22"/>
      <c r="H597" s="22"/>
      <c r="I597" s="22"/>
      <c r="J597" s="22"/>
      <c r="K597" s="22"/>
      <c r="L597" s="22"/>
      <c r="M597" s="22"/>
      <c r="N597" s="22"/>
      <c r="O597" s="22"/>
      <c r="P597" s="22"/>
      <c r="Q597" s="22"/>
      <c r="R597" s="22"/>
    </row>
    <row r="598" spans="1:18" x14ac:dyDescent="0.35">
      <c r="A598" s="22"/>
      <c r="B598" s="113"/>
      <c r="C598" s="113"/>
      <c r="D598" s="113"/>
      <c r="E598" s="22"/>
      <c r="F598" s="22"/>
      <c r="G598" s="22"/>
      <c r="H598" s="22"/>
      <c r="I598" s="22"/>
      <c r="J598" s="22"/>
      <c r="K598" s="22"/>
      <c r="L598" s="22"/>
      <c r="M598" s="22"/>
      <c r="N598" s="22"/>
      <c r="O598" s="22"/>
      <c r="P598" s="22"/>
      <c r="Q598" s="22"/>
      <c r="R598" s="22"/>
    </row>
    <row r="599" spans="1:18" x14ac:dyDescent="0.35">
      <c r="A599" s="22"/>
      <c r="B599" s="113"/>
      <c r="C599" s="113"/>
      <c r="D599" s="113"/>
      <c r="E599" s="22"/>
      <c r="F599" s="22"/>
      <c r="G599" s="22"/>
      <c r="H599" s="22"/>
      <c r="I599" s="22"/>
      <c r="J599" s="22"/>
      <c r="K599" s="22"/>
      <c r="L599" s="22"/>
      <c r="M599" s="22"/>
      <c r="N599" s="22"/>
      <c r="O599" s="22"/>
      <c r="P599" s="22"/>
      <c r="Q599" s="22"/>
      <c r="R599" s="22"/>
    </row>
    <row r="600" spans="1:18" x14ac:dyDescent="0.35">
      <c r="A600" s="22"/>
      <c r="B600" s="113"/>
      <c r="C600" s="113"/>
      <c r="D600" s="113"/>
      <c r="E600" s="22"/>
      <c r="F600" s="22"/>
      <c r="G600" s="22"/>
      <c r="H600" s="22"/>
      <c r="I600" s="22"/>
      <c r="J600" s="22"/>
      <c r="K600" s="22"/>
      <c r="L600" s="22"/>
      <c r="M600" s="22"/>
      <c r="N600" s="22"/>
      <c r="O600" s="22"/>
      <c r="P600" s="22"/>
      <c r="Q600" s="22"/>
      <c r="R600" s="22"/>
    </row>
    <row r="601" spans="1:18" x14ac:dyDescent="0.35">
      <c r="A601" s="22"/>
      <c r="B601" s="113"/>
      <c r="C601" s="113"/>
      <c r="D601" s="113"/>
      <c r="E601" s="22"/>
      <c r="F601" s="22"/>
      <c r="G601" s="22"/>
      <c r="H601" s="22"/>
      <c r="I601" s="22"/>
      <c r="J601" s="22"/>
      <c r="K601" s="22"/>
      <c r="L601" s="22"/>
      <c r="M601" s="22"/>
      <c r="N601" s="22"/>
      <c r="O601" s="22"/>
      <c r="P601" s="22"/>
      <c r="Q601" s="22"/>
      <c r="R601" s="22"/>
    </row>
    <row r="602" spans="1:18" x14ac:dyDescent="0.35">
      <c r="A602" s="22"/>
      <c r="B602" s="113"/>
      <c r="C602" s="113"/>
      <c r="D602" s="113"/>
      <c r="E602" s="22"/>
      <c r="F602" s="22"/>
      <c r="G602" s="22"/>
      <c r="H602" s="22"/>
      <c r="I602" s="22"/>
      <c r="J602" s="22"/>
      <c r="K602" s="22"/>
      <c r="L602" s="22"/>
      <c r="M602" s="22"/>
      <c r="N602" s="22"/>
      <c r="O602" s="22"/>
      <c r="P602" s="22"/>
      <c r="Q602" s="22"/>
      <c r="R602" s="22"/>
    </row>
    <row r="603" spans="1:18" x14ac:dyDescent="0.35">
      <c r="A603" s="22"/>
      <c r="B603" s="113"/>
      <c r="C603" s="113"/>
      <c r="D603" s="113"/>
      <c r="E603" s="22"/>
      <c r="F603" s="22"/>
      <c r="G603" s="22"/>
      <c r="H603" s="22"/>
      <c r="I603" s="22"/>
      <c r="J603" s="22"/>
      <c r="K603" s="22"/>
      <c r="L603" s="22"/>
      <c r="M603" s="22"/>
      <c r="N603" s="22"/>
      <c r="O603" s="22"/>
      <c r="P603" s="22"/>
      <c r="Q603" s="22"/>
      <c r="R603" s="22"/>
    </row>
    <row r="604" spans="1:18" x14ac:dyDescent="0.35">
      <c r="A604" s="22"/>
      <c r="B604" s="113"/>
      <c r="C604" s="113"/>
      <c r="D604" s="113"/>
      <c r="E604" s="22"/>
      <c r="F604" s="22"/>
      <c r="G604" s="22"/>
      <c r="H604" s="22"/>
      <c r="I604" s="22"/>
      <c r="J604" s="22"/>
      <c r="K604" s="22"/>
      <c r="L604" s="22"/>
      <c r="M604" s="22"/>
      <c r="N604" s="22"/>
      <c r="O604" s="22"/>
      <c r="P604" s="22"/>
      <c r="Q604" s="22"/>
      <c r="R604" s="22"/>
    </row>
    <row r="605" spans="1:18" x14ac:dyDescent="0.35">
      <c r="A605" s="22"/>
      <c r="B605" s="113"/>
      <c r="C605" s="113"/>
      <c r="D605" s="113"/>
      <c r="E605" s="22"/>
      <c r="F605" s="22"/>
      <c r="G605" s="22"/>
      <c r="H605" s="22"/>
      <c r="I605" s="22"/>
      <c r="J605" s="22"/>
      <c r="K605" s="22"/>
      <c r="L605" s="22"/>
      <c r="M605" s="22"/>
      <c r="N605" s="22"/>
      <c r="O605" s="22"/>
      <c r="P605" s="22"/>
      <c r="Q605" s="22"/>
      <c r="R605" s="22"/>
    </row>
    <row r="606" spans="1:18" x14ac:dyDescent="0.35">
      <c r="A606" s="22"/>
      <c r="B606" s="113"/>
      <c r="C606" s="113"/>
      <c r="D606" s="113"/>
      <c r="E606" s="22"/>
      <c r="F606" s="22"/>
      <c r="G606" s="22"/>
      <c r="H606" s="22"/>
      <c r="I606" s="22"/>
      <c r="J606" s="22"/>
      <c r="K606" s="22"/>
      <c r="L606" s="22"/>
      <c r="M606" s="22"/>
      <c r="N606" s="22"/>
      <c r="O606" s="22"/>
      <c r="P606" s="22"/>
      <c r="Q606" s="22"/>
      <c r="R606" s="22"/>
    </row>
    <row r="607" spans="1:18" x14ac:dyDescent="0.35">
      <c r="A607" s="22"/>
      <c r="B607" s="113"/>
      <c r="C607" s="113"/>
      <c r="D607" s="113"/>
      <c r="E607" s="22"/>
      <c r="F607" s="22"/>
      <c r="G607" s="22"/>
      <c r="H607" s="22"/>
      <c r="I607" s="22"/>
      <c r="J607" s="22"/>
      <c r="K607" s="22"/>
      <c r="L607" s="22"/>
      <c r="M607" s="22"/>
      <c r="N607" s="22"/>
      <c r="O607" s="22"/>
      <c r="P607" s="22"/>
      <c r="Q607" s="22"/>
      <c r="R607" s="22"/>
    </row>
    <row r="608" spans="1:18" x14ac:dyDescent="0.35">
      <c r="A608" s="22"/>
      <c r="B608" s="113"/>
      <c r="C608" s="113"/>
      <c r="D608" s="113"/>
      <c r="E608" s="22"/>
      <c r="F608" s="22"/>
      <c r="G608" s="22"/>
      <c r="H608" s="22"/>
      <c r="I608" s="22"/>
      <c r="J608" s="22"/>
      <c r="K608" s="22"/>
      <c r="L608" s="22"/>
      <c r="M608" s="22"/>
      <c r="N608" s="22"/>
      <c r="O608" s="22"/>
      <c r="P608" s="22"/>
      <c r="Q608" s="22"/>
      <c r="R608" s="22"/>
    </row>
    <row r="609" spans="1:18" x14ac:dyDescent="0.35">
      <c r="A609" s="22"/>
      <c r="B609" s="113"/>
      <c r="C609" s="113"/>
      <c r="D609" s="113"/>
      <c r="E609" s="22"/>
      <c r="F609" s="22"/>
      <c r="G609" s="22"/>
      <c r="H609" s="22"/>
      <c r="I609" s="22"/>
      <c r="J609" s="22"/>
      <c r="K609" s="22"/>
      <c r="L609" s="22"/>
      <c r="M609" s="22"/>
      <c r="N609" s="22"/>
      <c r="O609" s="22"/>
      <c r="P609" s="22"/>
      <c r="Q609" s="22"/>
      <c r="R609" s="22"/>
    </row>
    <row r="610" spans="1:18" x14ac:dyDescent="0.35">
      <c r="A610" s="22"/>
      <c r="B610" s="113"/>
      <c r="C610" s="113"/>
      <c r="D610" s="113"/>
      <c r="E610" s="22"/>
      <c r="F610" s="22"/>
      <c r="G610" s="22"/>
      <c r="H610" s="22"/>
      <c r="I610" s="22"/>
      <c r="J610" s="22"/>
      <c r="K610" s="22"/>
      <c r="L610" s="22"/>
      <c r="M610" s="22"/>
      <c r="N610" s="22"/>
      <c r="O610" s="22"/>
      <c r="P610" s="22"/>
      <c r="Q610" s="22"/>
      <c r="R610" s="22"/>
    </row>
    <row r="611" spans="1:18" x14ac:dyDescent="0.35">
      <c r="A611" s="22"/>
      <c r="B611" s="113"/>
      <c r="C611" s="113"/>
      <c r="D611" s="113"/>
      <c r="E611" s="22"/>
      <c r="F611" s="22"/>
      <c r="G611" s="22"/>
      <c r="H611" s="22"/>
      <c r="I611" s="22"/>
      <c r="J611" s="22"/>
      <c r="K611" s="22"/>
      <c r="L611" s="22"/>
      <c r="M611" s="22"/>
      <c r="N611" s="22"/>
      <c r="O611" s="22"/>
      <c r="P611" s="22"/>
      <c r="Q611" s="22"/>
      <c r="R611" s="22"/>
    </row>
    <row r="612" spans="1:18" x14ac:dyDescent="0.35">
      <c r="A612" s="22"/>
      <c r="B612" s="113"/>
      <c r="C612" s="113"/>
      <c r="D612" s="113"/>
      <c r="E612" s="22"/>
      <c r="F612" s="22"/>
      <c r="G612" s="22"/>
      <c r="H612" s="22"/>
      <c r="I612" s="22"/>
      <c r="J612" s="22"/>
      <c r="K612" s="22"/>
      <c r="L612" s="22"/>
      <c r="M612" s="22"/>
      <c r="N612" s="22"/>
      <c r="O612" s="22"/>
      <c r="P612" s="22"/>
      <c r="Q612" s="22"/>
      <c r="R612" s="22"/>
    </row>
    <row r="613" spans="1:18" x14ac:dyDescent="0.35">
      <c r="A613" s="22"/>
      <c r="B613" s="113"/>
      <c r="C613" s="113"/>
      <c r="D613" s="113"/>
      <c r="E613" s="22"/>
      <c r="F613" s="22"/>
      <c r="G613" s="22"/>
      <c r="H613" s="22"/>
      <c r="I613" s="22"/>
      <c r="J613" s="22"/>
      <c r="K613" s="22"/>
      <c r="L613" s="22"/>
      <c r="M613" s="22"/>
      <c r="N613" s="22"/>
      <c r="O613" s="22"/>
      <c r="P613" s="22"/>
      <c r="Q613" s="22"/>
      <c r="R613" s="22"/>
    </row>
    <row r="614" spans="1:18" x14ac:dyDescent="0.35">
      <c r="A614" s="22"/>
      <c r="B614" s="113"/>
      <c r="C614" s="113"/>
      <c r="D614" s="113"/>
      <c r="E614" s="22"/>
      <c r="F614" s="22"/>
      <c r="G614" s="22"/>
      <c r="H614" s="22"/>
      <c r="I614" s="22"/>
      <c r="J614" s="22"/>
      <c r="K614" s="22"/>
      <c r="L614" s="22"/>
      <c r="M614" s="22"/>
      <c r="N614" s="22"/>
      <c r="O614" s="22"/>
      <c r="P614" s="22"/>
      <c r="Q614" s="22"/>
      <c r="R614" s="22"/>
    </row>
    <row r="615" spans="1:18" x14ac:dyDescent="0.35">
      <c r="A615" s="22"/>
      <c r="B615" s="113"/>
      <c r="C615" s="113"/>
      <c r="D615" s="113"/>
      <c r="E615" s="22"/>
      <c r="F615" s="22"/>
      <c r="G615" s="22"/>
      <c r="H615" s="22"/>
      <c r="I615" s="22"/>
      <c r="J615" s="22"/>
      <c r="K615" s="22"/>
      <c r="L615" s="22"/>
      <c r="M615" s="22"/>
      <c r="N615" s="22"/>
      <c r="O615" s="22"/>
      <c r="P615" s="22"/>
      <c r="Q615" s="22"/>
      <c r="R615" s="22"/>
    </row>
    <row r="616" spans="1:18" x14ac:dyDescent="0.35">
      <c r="A616" s="22"/>
      <c r="B616" s="113"/>
      <c r="C616" s="113"/>
      <c r="D616" s="113"/>
      <c r="E616" s="22"/>
      <c r="F616" s="22"/>
      <c r="G616" s="22"/>
      <c r="H616" s="22"/>
      <c r="I616" s="22"/>
      <c r="J616" s="22"/>
      <c r="K616" s="22"/>
      <c r="L616" s="22"/>
      <c r="M616" s="22"/>
      <c r="N616" s="22"/>
      <c r="O616" s="22"/>
      <c r="P616" s="22"/>
      <c r="Q616" s="22"/>
      <c r="R616" s="22"/>
    </row>
    <row r="617" spans="1:18" x14ac:dyDescent="0.35">
      <c r="A617" s="22"/>
      <c r="B617" s="113"/>
      <c r="C617" s="113"/>
      <c r="D617" s="113"/>
      <c r="E617" s="22"/>
      <c r="F617" s="22"/>
      <c r="G617" s="22"/>
      <c r="H617" s="22"/>
      <c r="I617" s="22"/>
      <c r="J617" s="22"/>
      <c r="K617" s="22"/>
      <c r="L617" s="22"/>
      <c r="M617" s="22"/>
      <c r="N617" s="22"/>
      <c r="O617" s="22"/>
      <c r="P617" s="22"/>
      <c r="Q617" s="22"/>
      <c r="R617" s="22"/>
    </row>
    <row r="618" spans="1:18" x14ac:dyDescent="0.35">
      <c r="A618" s="22"/>
      <c r="B618" s="113"/>
      <c r="C618" s="113"/>
      <c r="D618" s="113"/>
      <c r="E618" s="22"/>
      <c r="F618" s="22"/>
      <c r="G618" s="22"/>
      <c r="H618" s="22"/>
      <c r="I618" s="22"/>
      <c r="J618" s="22"/>
      <c r="K618" s="22"/>
      <c r="L618" s="22"/>
      <c r="M618" s="22"/>
      <c r="N618" s="22"/>
      <c r="O618" s="22"/>
      <c r="P618" s="22"/>
      <c r="Q618" s="22"/>
      <c r="R618" s="22"/>
    </row>
    <row r="619" spans="1:18" x14ac:dyDescent="0.35">
      <c r="A619" s="22"/>
      <c r="B619" s="113"/>
      <c r="C619" s="113"/>
      <c r="D619" s="113"/>
      <c r="E619" s="22"/>
      <c r="F619" s="22"/>
      <c r="G619" s="22"/>
      <c r="H619" s="22"/>
      <c r="I619" s="22"/>
      <c r="J619" s="22"/>
      <c r="K619" s="22"/>
      <c r="L619" s="22"/>
      <c r="M619" s="22"/>
      <c r="N619" s="22"/>
      <c r="O619" s="22"/>
      <c r="P619" s="22"/>
      <c r="Q619" s="22"/>
      <c r="R619" s="22"/>
    </row>
    <row r="620" spans="1:18" x14ac:dyDescent="0.35">
      <c r="A620" s="22"/>
      <c r="B620" s="113"/>
      <c r="C620" s="113"/>
      <c r="D620" s="113"/>
      <c r="E620" s="22"/>
      <c r="F620" s="22"/>
      <c r="G620" s="22"/>
      <c r="H620" s="22"/>
      <c r="I620" s="22"/>
      <c r="J620" s="22"/>
      <c r="K620" s="22"/>
      <c r="L620" s="22"/>
      <c r="M620" s="22"/>
      <c r="N620" s="22"/>
      <c r="O620" s="22"/>
      <c r="P620" s="22"/>
      <c r="Q620" s="22"/>
      <c r="R620" s="22"/>
    </row>
    <row r="621" spans="1:18" x14ac:dyDescent="0.35">
      <c r="A621" s="22"/>
      <c r="B621" s="113"/>
      <c r="C621" s="113"/>
      <c r="D621" s="113"/>
      <c r="E621" s="22"/>
      <c r="F621" s="22"/>
      <c r="G621" s="22"/>
      <c r="H621" s="22"/>
      <c r="I621" s="22"/>
      <c r="J621" s="22"/>
      <c r="K621" s="22"/>
      <c r="L621" s="22"/>
      <c r="M621" s="22"/>
      <c r="N621" s="22"/>
      <c r="O621" s="22"/>
      <c r="P621" s="22"/>
      <c r="Q621" s="22"/>
      <c r="R621" s="22"/>
    </row>
    <row r="622" spans="1:18" x14ac:dyDescent="0.35">
      <c r="A622" s="22"/>
      <c r="B622" s="113"/>
      <c r="C622" s="113"/>
      <c r="D622" s="113"/>
      <c r="E622" s="22"/>
      <c r="F622" s="22"/>
      <c r="G622" s="22"/>
      <c r="H622" s="22"/>
      <c r="I622" s="22"/>
      <c r="J622" s="22"/>
      <c r="K622" s="22"/>
      <c r="L622" s="22"/>
      <c r="M622" s="22"/>
      <c r="N622" s="22"/>
      <c r="O622" s="22"/>
      <c r="P622" s="22"/>
      <c r="Q622" s="22"/>
      <c r="R622" s="22"/>
    </row>
    <row r="623" spans="1:18" x14ac:dyDescent="0.35">
      <c r="A623" s="22"/>
      <c r="B623" s="113"/>
      <c r="C623" s="113"/>
      <c r="D623" s="113"/>
      <c r="E623" s="22"/>
      <c r="F623" s="22"/>
      <c r="G623" s="22"/>
      <c r="H623" s="22"/>
      <c r="I623" s="22"/>
      <c r="J623" s="22"/>
      <c r="K623" s="22"/>
      <c r="L623" s="22"/>
      <c r="M623" s="22"/>
      <c r="N623" s="22"/>
      <c r="O623" s="22"/>
      <c r="P623" s="22"/>
      <c r="Q623" s="22"/>
      <c r="R623" s="22"/>
    </row>
    <row r="624" spans="1:18" x14ac:dyDescent="0.35">
      <c r="A624" s="22"/>
      <c r="B624" s="113"/>
      <c r="C624" s="113"/>
      <c r="D624" s="113"/>
      <c r="E624" s="22"/>
      <c r="F624" s="22"/>
      <c r="G624" s="22"/>
      <c r="H624" s="22"/>
      <c r="I624" s="22"/>
      <c r="J624" s="22"/>
      <c r="K624" s="22"/>
      <c r="L624" s="22"/>
      <c r="M624" s="22"/>
      <c r="N624" s="22"/>
      <c r="O624" s="22"/>
      <c r="P624" s="22"/>
      <c r="Q624" s="22"/>
      <c r="R624" s="22"/>
    </row>
    <row r="625" spans="1:18" x14ac:dyDescent="0.35">
      <c r="A625" s="22"/>
      <c r="B625" s="113"/>
      <c r="C625" s="113"/>
      <c r="D625" s="113"/>
      <c r="E625" s="22"/>
      <c r="F625" s="22"/>
      <c r="G625" s="22"/>
      <c r="H625" s="22"/>
      <c r="I625" s="22"/>
      <c r="J625" s="22"/>
      <c r="K625" s="22"/>
      <c r="L625" s="22"/>
      <c r="M625" s="22"/>
      <c r="N625" s="22"/>
      <c r="O625" s="22"/>
      <c r="P625" s="22"/>
      <c r="Q625" s="22"/>
      <c r="R625" s="22"/>
    </row>
    <row r="626" spans="1:18" x14ac:dyDescent="0.35">
      <c r="A626" s="22"/>
      <c r="B626" s="113"/>
      <c r="C626" s="113"/>
      <c r="D626" s="113"/>
      <c r="E626" s="22"/>
      <c r="F626" s="22"/>
      <c r="G626" s="22"/>
      <c r="H626" s="22"/>
      <c r="I626" s="22"/>
      <c r="J626" s="22"/>
      <c r="K626" s="22"/>
      <c r="L626" s="22"/>
      <c r="M626" s="22"/>
      <c r="N626" s="22"/>
      <c r="O626" s="22"/>
      <c r="P626" s="22"/>
      <c r="Q626" s="22"/>
      <c r="R626" s="22"/>
    </row>
    <row r="627" spans="1:18" x14ac:dyDescent="0.35">
      <c r="A627" s="22"/>
      <c r="B627" s="113"/>
      <c r="C627" s="113"/>
      <c r="D627" s="113"/>
      <c r="E627" s="22"/>
      <c r="F627" s="22"/>
      <c r="G627" s="22"/>
      <c r="H627" s="22"/>
      <c r="I627" s="22"/>
      <c r="J627" s="22"/>
      <c r="K627" s="22"/>
      <c r="L627" s="22"/>
      <c r="M627" s="22"/>
      <c r="N627" s="22"/>
      <c r="O627" s="22"/>
      <c r="P627" s="22"/>
      <c r="Q627" s="22"/>
      <c r="R627" s="22"/>
    </row>
    <row r="628" spans="1:18" x14ac:dyDescent="0.35">
      <c r="A628" s="22"/>
      <c r="B628" s="113"/>
      <c r="C628" s="113"/>
      <c r="D628" s="113"/>
      <c r="E628" s="22"/>
      <c r="F628" s="22"/>
      <c r="G628" s="22"/>
      <c r="H628" s="22"/>
      <c r="I628" s="22"/>
      <c r="J628" s="22"/>
      <c r="K628" s="22"/>
      <c r="L628" s="22"/>
      <c r="M628" s="22"/>
      <c r="N628" s="22"/>
      <c r="O628" s="22"/>
      <c r="P628" s="22"/>
      <c r="Q628" s="22"/>
      <c r="R628" s="22"/>
    </row>
    <row r="629" spans="1:18" x14ac:dyDescent="0.35">
      <c r="A629" s="22"/>
      <c r="B629" s="113"/>
      <c r="C629" s="113"/>
      <c r="D629" s="113"/>
      <c r="E629" s="22"/>
      <c r="F629" s="22"/>
      <c r="G629" s="22"/>
      <c r="H629" s="22"/>
      <c r="I629" s="22"/>
      <c r="J629" s="22"/>
      <c r="K629" s="22"/>
      <c r="L629" s="22"/>
      <c r="M629" s="22"/>
      <c r="N629" s="22"/>
      <c r="O629" s="22"/>
      <c r="P629" s="22"/>
      <c r="Q629" s="22"/>
      <c r="R629" s="22"/>
    </row>
    <row r="630" spans="1:18" x14ac:dyDescent="0.35">
      <c r="A630" s="22"/>
      <c r="B630" s="113"/>
      <c r="C630" s="113"/>
      <c r="D630" s="113"/>
      <c r="E630" s="22"/>
      <c r="F630" s="22"/>
      <c r="G630" s="22"/>
      <c r="H630" s="22"/>
      <c r="I630" s="22"/>
      <c r="J630" s="22"/>
      <c r="K630" s="22"/>
      <c r="L630" s="22"/>
      <c r="M630" s="22"/>
      <c r="N630" s="22"/>
      <c r="O630" s="22"/>
      <c r="P630" s="22"/>
      <c r="Q630" s="22"/>
      <c r="R630" s="22"/>
    </row>
    <row r="631" spans="1:18" x14ac:dyDescent="0.35">
      <c r="A631" s="22"/>
      <c r="B631" s="113"/>
      <c r="C631" s="113"/>
      <c r="D631" s="113"/>
      <c r="E631" s="22"/>
      <c r="F631" s="22"/>
      <c r="G631" s="22"/>
      <c r="H631" s="22"/>
      <c r="I631" s="22"/>
      <c r="J631" s="22"/>
      <c r="K631" s="22"/>
      <c r="L631" s="22"/>
      <c r="M631" s="22"/>
      <c r="N631" s="22"/>
      <c r="O631" s="22"/>
      <c r="P631" s="22"/>
      <c r="Q631" s="22"/>
      <c r="R631" s="22"/>
    </row>
    <row r="632" spans="1:18" x14ac:dyDescent="0.35">
      <c r="A632" s="22"/>
      <c r="B632" s="113"/>
      <c r="C632" s="113"/>
      <c r="D632" s="113"/>
      <c r="E632" s="22"/>
      <c r="F632" s="22"/>
      <c r="G632" s="22"/>
      <c r="H632" s="22"/>
      <c r="I632" s="22"/>
      <c r="J632" s="22"/>
      <c r="K632" s="22"/>
      <c r="L632" s="22"/>
      <c r="M632" s="22"/>
      <c r="N632" s="22"/>
      <c r="O632" s="22"/>
      <c r="P632" s="22"/>
      <c r="Q632" s="22"/>
      <c r="R632" s="22"/>
    </row>
    <row r="633" spans="1:18" x14ac:dyDescent="0.35">
      <c r="A633" s="22"/>
      <c r="B633" s="113"/>
      <c r="C633" s="113"/>
      <c r="D633" s="113"/>
      <c r="E633" s="22"/>
      <c r="F633" s="22"/>
      <c r="G633" s="22"/>
      <c r="H633" s="22"/>
      <c r="I633" s="22"/>
      <c r="J633" s="22"/>
      <c r="K633" s="22"/>
      <c r="L633" s="22"/>
      <c r="M633" s="22"/>
      <c r="N633" s="22"/>
      <c r="O633" s="22"/>
      <c r="P633" s="22"/>
      <c r="Q633" s="22"/>
      <c r="R633" s="22"/>
    </row>
    <row r="634" spans="1:18" x14ac:dyDescent="0.35">
      <c r="A634" s="22"/>
      <c r="B634" s="113"/>
      <c r="C634" s="113"/>
      <c r="D634" s="113"/>
      <c r="E634" s="22"/>
      <c r="F634" s="22"/>
      <c r="G634" s="22"/>
      <c r="H634" s="22"/>
      <c r="I634" s="22"/>
      <c r="J634" s="22"/>
      <c r="K634" s="22"/>
      <c r="L634" s="22"/>
      <c r="M634" s="22"/>
      <c r="N634" s="22"/>
      <c r="O634" s="22"/>
      <c r="P634" s="22"/>
      <c r="Q634" s="22"/>
      <c r="R634" s="22"/>
    </row>
    <row r="635" spans="1:18" x14ac:dyDescent="0.35">
      <c r="A635" s="22"/>
      <c r="B635" s="113"/>
      <c r="C635" s="113"/>
      <c r="D635" s="113"/>
      <c r="E635" s="22"/>
      <c r="F635" s="22"/>
      <c r="G635" s="22"/>
      <c r="H635" s="22"/>
      <c r="I635" s="22"/>
      <c r="J635" s="22"/>
      <c r="K635" s="22"/>
      <c r="L635" s="22"/>
      <c r="M635" s="22"/>
      <c r="N635" s="22"/>
      <c r="O635" s="22"/>
      <c r="P635" s="22"/>
      <c r="Q635" s="22"/>
      <c r="R635" s="22"/>
    </row>
    <row r="636" spans="1:18" x14ac:dyDescent="0.35">
      <c r="A636" s="22"/>
      <c r="B636" s="113"/>
      <c r="C636" s="113"/>
      <c r="D636" s="113"/>
      <c r="E636" s="22"/>
      <c r="F636" s="22"/>
      <c r="G636" s="22"/>
      <c r="H636" s="22"/>
      <c r="I636" s="22"/>
      <c r="J636" s="22"/>
      <c r="K636" s="22"/>
      <c r="L636" s="22"/>
      <c r="M636" s="22"/>
      <c r="N636" s="22"/>
      <c r="O636" s="22"/>
      <c r="P636" s="22"/>
      <c r="Q636" s="22"/>
      <c r="R636" s="22"/>
    </row>
    <row r="637" spans="1:18" x14ac:dyDescent="0.35">
      <c r="A637" s="22"/>
      <c r="B637" s="113"/>
      <c r="C637" s="113"/>
      <c r="D637" s="113"/>
      <c r="E637" s="22"/>
      <c r="F637" s="22"/>
      <c r="G637" s="22"/>
      <c r="H637" s="22"/>
      <c r="I637" s="22"/>
      <c r="J637" s="22"/>
      <c r="K637" s="22"/>
      <c r="L637" s="22"/>
      <c r="M637" s="22"/>
      <c r="N637" s="22"/>
      <c r="O637" s="22"/>
      <c r="P637" s="22"/>
      <c r="Q637" s="22"/>
      <c r="R637" s="22"/>
    </row>
    <row r="638" spans="1:18" x14ac:dyDescent="0.35">
      <c r="A638" s="22"/>
      <c r="B638" s="113"/>
      <c r="C638" s="113"/>
      <c r="D638" s="113"/>
      <c r="E638" s="22"/>
      <c r="F638" s="22"/>
      <c r="G638" s="22"/>
      <c r="H638" s="22"/>
      <c r="I638" s="22"/>
      <c r="J638" s="22"/>
      <c r="K638" s="22"/>
      <c r="L638" s="22"/>
      <c r="M638" s="22"/>
      <c r="N638" s="22"/>
      <c r="O638" s="22"/>
      <c r="P638" s="22"/>
      <c r="Q638" s="22"/>
      <c r="R638" s="22"/>
    </row>
    <row r="639" spans="1:18" x14ac:dyDescent="0.35">
      <c r="A639" s="22"/>
      <c r="B639" s="113"/>
      <c r="C639" s="113"/>
      <c r="D639" s="113"/>
      <c r="E639" s="22"/>
      <c r="F639" s="22"/>
      <c r="G639" s="22"/>
      <c r="H639" s="22"/>
      <c r="I639" s="22"/>
      <c r="J639" s="22"/>
      <c r="K639" s="22"/>
      <c r="L639" s="22"/>
      <c r="M639" s="22"/>
      <c r="N639" s="22"/>
      <c r="O639" s="22"/>
      <c r="P639" s="22"/>
      <c r="Q639" s="22"/>
      <c r="R639" s="22"/>
    </row>
    <row r="640" spans="1:18" x14ac:dyDescent="0.35">
      <c r="A640" s="22"/>
      <c r="B640" s="113"/>
      <c r="C640" s="113"/>
      <c r="D640" s="113"/>
      <c r="E640" s="22"/>
      <c r="F640" s="22"/>
      <c r="G640" s="22"/>
      <c r="H640" s="22"/>
      <c r="I640" s="22"/>
      <c r="J640" s="22"/>
      <c r="K640" s="22"/>
      <c r="L640" s="22"/>
      <c r="M640" s="22"/>
      <c r="N640" s="22"/>
      <c r="O640" s="22"/>
      <c r="P640" s="22"/>
      <c r="Q640" s="22"/>
      <c r="R640" s="22"/>
    </row>
    <row r="641" spans="1:18" x14ac:dyDescent="0.35">
      <c r="A641" s="22"/>
      <c r="B641" s="113"/>
      <c r="C641" s="113"/>
      <c r="D641" s="113"/>
      <c r="E641" s="22"/>
      <c r="F641" s="22"/>
      <c r="G641" s="22"/>
      <c r="H641" s="22"/>
      <c r="I641" s="22"/>
      <c r="J641" s="22"/>
      <c r="K641" s="22"/>
      <c r="L641" s="22"/>
      <c r="M641" s="22"/>
      <c r="N641" s="22"/>
      <c r="O641" s="22"/>
      <c r="P641" s="22"/>
      <c r="Q641" s="22"/>
      <c r="R641" s="22"/>
    </row>
    <row r="642" spans="1:18" x14ac:dyDescent="0.35">
      <c r="A642" s="22"/>
      <c r="B642" s="113"/>
      <c r="C642" s="113"/>
      <c r="D642" s="113"/>
      <c r="E642" s="22"/>
      <c r="F642" s="22"/>
      <c r="G642" s="22"/>
      <c r="H642" s="22"/>
      <c r="I642" s="22"/>
      <c r="J642" s="22"/>
      <c r="K642" s="22"/>
      <c r="L642" s="22"/>
      <c r="M642" s="22"/>
      <c r="N642" s="22"/>
      <c r="O642" s="22"/>
      <c r="P642" s="22"/>
      <c r="Q642" s="22"/>
      <c r="R642" s="22"/>
    </row>
    <row r="643" spans="1:18" x14ac:dyDescent="0.35">
      <c r="A643" s="22"/>
      <c r="B643" s="113"/>
      <c r="C643" s="113"/>
      <c r="D643" s="113"/>
      <c r="E643" s="22"/>
      <c r="F643" s="22"/>
      <c r="G643" s="22"/>
      <c r="H643" s="22"/>
      <c r="I643" s="22"/>
      <c r="J643" s="22"/>
      <c r="K643" s="22"/>
      <c r="L643" s="22"/>
      <c r="M643" s="22"/>
      <c r="N643" s="22"/>
      <c r="O643" s="22"/>
      <c r="P643" s="22"/>
      <c r="Q643" s="22"/>
      <c r="R643" s="22"/>
    </row>
    <row r="644" spans="1:18" x14ac:dyDescent="0.35">
      <c r="A644" s="22"/>
      <c r="B644" s="113"/>
      <c r="C644" s="113"/>
      <c r="D644" s="113"/>
      <c r="E644" s="22"/>
      <c r="F644" s="22"/>
      <c r="G644" s="22"/>
      <c r="H644" s="22"/>
      <c r="I644" s="22"/>
      <c r="J644" s="22"/>
      <c r="K644" s="22"/>
      <c r="L644" s="22"/>
      <c r="M644" s="22"/>
      <c r="N644" s="22"/>
      <c r="O644" s="22"/>
      <c r="P644" s="22"/>
      <c r="Q644" s="22"/>
      <c r="R644" s="22"/>
    </row>
    <row r="645" spans="1:18" x14ac:dyDescent="0.35">
      <c r="A645" s="22"/>
      <c r="B645" s="113"/>
      <c r="C645" s="113"/>
      <c r="D645" s="113"/>
      <c r="E645" s="22"/>
      <c r="F645" s="22"/>
      <c r="G645" s="22"/>
      <c r="H645" s="22"/>
      <c r="I645" s="22"/>
      <c r="J645" s="22"/>
      <c r="K645" s="22"/>
      <c r="L645" s="22"/>
      <c r="M645" s="22"/>
      <c r="N645" s="22"/>
      <c r="O645" s="22"/>
      <c r="P645" s="22"/>
      <c r="Q645" s="22"/>
      <c r="R645" s="22"/>
    </row>
    <row r="646" spans="1:18" x14ac:dyDescent="0.35">
      <c r="A646" s="22"/>
      <c r="B646" s="113"/>
      <c r="C646" s="113"/>
      <c r="D646" s="113"/>
      <c r="E646" s="22"/>
      <c r="F646" s="22"/>
      <c r="G646" s="22"/>
      <c r="H646" s="22"/>
      <c r="I646" s="22"/>
      <c r="J646" s="22"/>
      <c r="K646" s="22"/>
      <c r="L646" s="22"/>
      <c r="M646" s="22"/>
      <c r="N646" s="22"/>
      <c r="O646" s="22"/>
      <c r="P646" s="22"/>
      <c r="Q646" s="22"/>
      <c r="R646" s="22"/>
    </row>
    <row r="647" spans="1:18" x14ac:dyDescent="0.35">
      <c r="A647" s="22"/>
      <c r="B647" s="113"/>
      <c r="C647" s="113"/>
      <c r="D647" s="113"/>
      <c r="E647" s="22"/>
      <c r="F647" s="22"/>
      <c r="G647" s="22"/>
      <c r="H647" s="22"/>
      <c r="I647" s="22"/>
      <c r="J647" s="22"/>
      <c r="K647" s="22"/>
      <c r="L647" s="22"/>
      <c r="M647" s="22"/>
      <c r="N647" s="22"/>
      <c r="O647" s="22"/>
      <c r="P647" s="22"/>
      <c r="Q647" s="22"/>
      <c r="R647" s="22"/>
    </row>
    <row r="648" spans="1:18" x14ac:dyDescent="0.35">
      <c r="A648" s="22"/>
      <c r="B648" s="113"/>
      <c r="C648" s="113"/>
      <c r="D648" s="113"/>
      <c r="E648" s="22"/>
      <c r="F648" s="22"/>
      <c r="G648" s="22"/>
      <c r="H648" s="22"/>
      <c r="I648" s="22"/>
      <c r="J648" s="22"/>
      <c r="K648" s="22"/>
      <c r="L648" s="22"/>
      <c r="M648" s="22"/>
      <c r="N648" s="22"/>
      <c r="O648" s="22"/>
      <c r="P648" s="22"/>
      <c r="Q648" s="22"/>
      <c r="R648" s="22"/>
    </row>
    <row r="649" spans="1:18" x14ac:dyDescent="0.35">
      <c r="A649" s="22"/>
      <c r="B649" s="113"/>
      <c r="C649" s="113"/>
      <c r="D649" s="113"/>
      <c r="E649" s="22"/>
      <c r="F649" s="22"/>
      <c r="G649" s="22"/>
      <c r="H649" s="22"/>
      <c r="I649" s="22"/>
      <c r="J649" s="22"/>
      <c r="K649" s="22"/>
      <c r="L649" s="22"/>
      <c r="M649" s="22"/>
      <c r="N649" s="22"/>
      <c r="O649" s="22"/>
      <c r="P649" s="22"/>
      <c r="Q649" s="22"/>
      <c r="R649" s="22"/>
    </row>
    <row r="650" spans="1:18" x14ac:dyDescent="0.35">
      <c r="A650" s="22"/>
      <c r="B650" s="113"/>
      <c r="C650" s="113"/>
      <c r="D650" s="113"/>
      <c r="E650" s="22"/>
      <c r="F650" s="22"/>
      <c r="G650" s="22"/>
      <c r="H650" s="22"/>
      <c r="I650" s="22"/>
      <c r="J650" s="22"/>
      <c r="K650" s="22"/>
      <c r="L650" s="22"/>
      <c r="M650" s="22"/>
      <c r="N650" s="22"/>
      <c r="O650" s="22"/>
      <c r="P650" s="22"/>
      <c r="Q650" s="22"/>
      <c r="R650" s="22"/>
    </row>
    <row r="651" spans="1:18" x14ac:dyDescent="0.35">
      <c r="A651" s="22"/>
      <c r="B651" s="113"/>
      <c r="C651" s="113"/>
      <c r="D651" s="113"/>
      <c r="E651" s="22"/>
      <c r="F651" s="22"/>
      <c r="G651" s="22"/>
      <c r="H651" s="22"/>
      <c r="I651" s="22"/>
      <c r="J651" s="22"/>
      <c r="K651" s="22"/>
      <c r="L651" s="22"/>
      <c r="M651" s="22"/>
      <c r="N651" s="22"/>
      <c r="O651" s="22"/>
      <c r="P651" s="22"/>
      <c r="Q651" s="22"/>
      <c r="R651" s="22"/>
    </row>
    <row r="652" spans="1:18" x14ac:dyDescent="0.35">
      <c r="A652" s="22"/>
      <c r="B652" s="113"/>
      <c r="C652" s="113"/>
      <c r="D652" s="113"/>
      <c r="E652" s="22"/>
      <c r="F652" s="22"/>
      <c r="G652" s="22"/>
      <c r="H652" s="22"/>
      <c r="I652" s="22"/>
      <c r="J652" s="22"/>
      <c r="K652" s="22"/>
      <c r="L652" s="22"/>
      <c r="M652" s="22"/>
      <c r="N652" s="22"/>
      <c r="O652" s="22"/>
      <c r="P652" s="22"/>
      <c r="Q652" s="22"/>
      <c r="R652" s="22"/>
    </row>
    <row r="653" spans="1:18" x14ac:dyDescent="0.35">
      <c r="A653" s="22"/>
      <c r="B653" s="113"/>
      <c r="C653" s="113"/>
      <c r="D653" s="113"/>
      <c r="E653" s="22"/>
      <c r="F653" s="22"/>
      <c r="G653" s="22"/>
      <c r="H653" s="22"/>
      <c r="I653" s="22"/>
      <c r="J653" s="22"/>
      <c r="K653" s="22"/>
      <c r="L653" s="22"/>
      <c r="M653" s="22"/>
      <c r="N653" s="22"/>
      <c r="O653" s="22"/>
      <c r="P653" s="22"/>
      <c r="Q653" s="22"/>
      <c r="R653" s="22"/>
    </row>
    <row r="654" spans="1:18" x14ac:dyDescent="0.35">
      <c r="A654" s="22"/>
      <c r="B654" s="113"/>
      <c r="C654" s="113"/>
      <c r="D654" s="113"/>
      <c r="E654" s="22"/>
      <c r="F654" s="22"/>
      <c r="G654" s="22"/>
      <c r="H654" s="22"/>
      <c r="I654" s="22"/>
      <c r="J654" s="22"/>
      <c r="K654" s="22"/>
      <c r="L654" s="22"/>
      <c r="M654" s="22"/>
      <c r="N654" s="22"/>
      <c r="O654" s="22"/>
      <c r="P654" s="22"/>
      <c r="Q654" s="22"/>
      <c r="R654" s="22"/>
    </row>
    <row r="655" spans="1:18" x14ac:dyDescent="0.35">
      <c r="A655" s="22"/>
      <c r="B655" s="113"/>
      <c r="C655" s="113"/>
      <c r="D655" s="113"/>
      <c r="E655" s="22"/>
      <c r="F655" s="22"/>
      <c r="G655" s="22"/>
      <c r="H655" s="22"/>
      <c r="I655" s="22"/>
      <c r="J655" s="22"/>
      <c r="K655" s="22"/>
      <c r="L655" s="22"/>
      <c r="M655" s="22"/>
      <c r="N655" s="22"/>
      <c r="O655" s="22"/>
      <c r="P655" s="22"/>
      <c r="Q655" s="22"/>
      <c r="R655" s="22"/>
    </row>
    <row r="656" spans="1:18" x14ac:dyDescent="0.35">
      <c r="A656" s="22"/>
      <c r="B656" s="113"/>
      <c r="C656" s="113"/>
      <c r="D656" s="113"/>
      <c r="E656" s="22"/>
      <c r="F656" s="22"/>
      <c r="G656" s="22"/>
      <c r="H656" s="22"/>
      <c r="I656" s="22"/>
      <c r="J656" s="22"/>
      <c r="K656" s="22"/>
      <c r="L656" s="22"/>
      <c r="M656" s="22"/>
      <c r="N656" s="22"/>
      <c r="O656" s="22"/>
      <c r="P656" s="22"/>
      <c r="Q656" s="22"/>
      <c r="R656" s="22"/>
    </row>
    <row r="657" spans="1:18" x14ac:dyDescent="0.35">
      <c r="A657" s="22"/>
      <c r="B657" s="113"/>
      <c r="C657" s="113"/>
      <c r="D657" s="113"/>
      <c r="E657" s="22"/>
      <c r="F657" s="22"/>
      <c r="G657" s="22"/>
      <c r="H657" s="22"/>
      <c r="I657" s="22"/>
      <c r="J657" s="22"/>
      <c r="K657" s="22"/>
      <c r="L657" s="22"/>
      <c r="M657" s="22"/>
      <c r="N657" s="22"/>
      <c r="O657" s="22"/>
      <c r="P657" s="22"/>
      <c r="Q657" s="22"/>
      <c r="R657" s="22"/>
    </row>
    <row r="658" spans="1:18" x14ac:dyDescent="0.35">
      <c r="A658" s="22"/>
      <c r="B658" s="113"/>
      <c r="C658" s="113"/>
      <c r="D658" s="113"/>
      <c r="E658" s="22"/>
      <c r="F658" s="22"/>
      <c r="G658" s="22"/>
      <c r="H658" s="22"/>
      <c r="I658" s="22"/>
      <c r="J658" s="22"/>
      <c r="K658" s="22"/>
      <c r="L658" s="22"/>
      <c r="M658" s="22"/>
      <c r="N658" s="22"/>
      <c r="O658" s="22"/>
      <c r="P658" s="22"/>
      <c r="Q658" s="22"/>
      <c r="R658" s="22"/>
    </row>
    <row r="659" spans="1:18" x14ac:dyDescent="0.35">
      <c r="A659" s="22"/>
      <c r="B659" s="113"/>
      <c r="C659" s="113"/>
      <c r="D659" s="113"/>
      <c r="E659" s="22"/>
      <c r="F659" s="22"/>
      <c r="G659" s="22"/>
      <c r="H659" s="22"/>
      <c r="I659" s="22"/>
      <c r="J659" s="22"/>
      <c r="K659" s="22"/>
      <c r="L659" s="22"/>
      <c r="M659" s="22"/>
      <c r="N659" s="22"/>
      <c r="O659" s="22"/>
      <c r="P659" s="22"/>
      <c r="Q659" s="22"/>
      <c r="R659" s="22"/>
    </row>
    <row r="660" spans="1:18" x14ac:dyDescent="0.35">
      <c r="A660" s="22"/>
      <c r="B660" s="113"/>
      <c r="C660" s="113"/>
      <c r="D660" s="113"/>
      <c r="E660" s="22"/>
      <c r="F660" s="22"/>
      <c r="G660" s="22"/>
      <c r="H660" s="22"/>
      <c r="I660" s="22"/>
      <c r="J660" s="22"/>
      <c r="K660" s="22"/>
      <c r="L660" s="22"/>
      <c r="M660" s="22"/>
      <c r="N660" s="22"/>
      <c r="O660" s="22"/>
      <c r="P660" s="22"/>
      <c r="Q660" s="22"/>
      <c r="R660" s="22"/>
    </row>
    <row r="661" spans="1:18" x14ac:dyDescent="0.35">
      <c r="A661" s="22"/>
      <c r="B661" s="113"/>
      <c r="C661" s="113"/>
      <c r="D661" s="113"/>
      <c r="E661" s="22"/>
      <c r="F661" s="22"/>
      <c r="G661" s="22"/>
      <c r="H661" s="22"/>
      <c r="I661" s="22"/>
      <c r="J661" s="22"/>
      <c r="K661" s="22"/>
      <c r="L661" s="22"/>
      <c r="M661" s="22"/>
      <c r="N661" s="22"/>
      <c r="O661" s="22"/>
      <c r="P661" s="22"/>
      <c r="Q661" s="22"/>
      <c r="R661" s="22"/>
    </row>
    <row r="662" spans="1:18" x14ac:dyDescent="0.35">
      <c r="A662" s="22"/>
      <c r="B662" s="113"/>
      <c r="C662" s="113"/>
      <c r="D662" s="113"/>
      <c r="E662" s="22"/>
      <c r="F662" s="22"/>
      <c r="G662" s="22"/>
      <c r="H662" s="22"/>
      <c r="I662" s="22"/>
      <c r="J662" s="22"/>
      <c r="K662" s="22"/>
      <c r="L662" s="22"/>
      <c r="M662" s="22"/>
      <c r="N662" s="22"/>
      <c r="O662" s="22"/>
      <c r="P662" s="22"/>
      <c r="Q662" s="22"/>
      <c r="R662" s="22"/>
    </row>
    <row r="663" spans="1:18" x14ac:dyDescent="0.35">
      <c r="A663" s="22"/>
      <c r="B663" s="113"/>
      <c r="C663" s="113"/>
      <c r="D663" s="113"/>
      <c r="E663" s="22"/>
      <c r="F663" s="22"/>
      <c r="G663" s="22"/>
      <c r="H663" s="22"/>
      <c r="I663" s="22"/>
      <c r="J663" s="22"/>
      <c r="K663" s="22"/>
      <c r="L663" s="22"/>
      <c r="M663" s="22"/>
      <c r="N663" s="22"/>
      <c r="O663" s="22"/>
      <c r="P663" s="22"/>
      <c r="Q663" s="22"/>
      <c r="R663" s="22"/>
    </row>
    <row r="664" spans="1:18" x14ac:dyDescent="0.35">
      <c r="A664" s="22"/>
      <c r="B664" s="113"/>
      <c r="C664" s="113"/>
      <c r="D664" s="113"/>
      <c r="E664" s="22"/>
      <c r="F664" s="22"/>
      <c r="G664" s="22"/>
      <c r="H664" s="22"/>
      <c r="I664" s="22"/>
      <c r="J664" s="22"/>
      <c r="K664" s="22"/>
      <c r="L664" s="22"/>
      <c r="M664" s="22"/>
      <c r="N664" s="22"/>
      <c r="O664" s="22"/>
      <c r="P664" s="22"/>
      <c r="Q664" s="22"/>
      <c r="R664" s="22"/>
    </row>
    <row r="665" spans="1:18" x14ac:dyDescent="0.35">
      <c r="A665" s="22"/>
      <c r="B665" s="113"/>
      <c r="C665" s="113"/>
      <c r="D665" s="113"/>
      <c r="E665" s="22"/>
      <c r="F665" s="22"/>
      <c r="G665" s="22"/>
      <c r="H665" s="22"/>
      <c r="I665" s="22"/>
      <c r="J665" s="22"/>
      <c r="K665" s="22"/>
      <c r="L665" s="22"/>
      <c r="M665" s="22"/>
      <c r="N665" s="22"/>
      <c r="O665" s="22"/>
      <c r="P665" s="22"/>
      <c r="Q665" s="22"/>
      <c r="R665" s="22"/>
    </row>
    <row r="666" spans="1:18" x14ac:dyDescent="0.35">
      <c r="A666" s="22"/>
      <c r="B666" s="113"/>
      <c r="C666" s="113"/>
      <c r="D666" s="113"/>
      <c r="E666" s="22"/>
      <c r="F666" s="22"/>
      <c r="G666" s="22"/>
      <c r="H666" s="22"/>
      <c r="I666" s="22"/>
      <c r="J666" s="22"/>
      <c r="K666" s="22"/>
      <c r="L666" s="22"/>
      <c r="M666" s="22"/>
      <c r="N666" s="22"/>
      <c r="O666" s="22"/>
      <c r="P666" s="22"/>
      <c r="Q666" s="22"/>
      <c r="R666" s="22"/>
    </row>
    <row r="667" spans="1:18" x14ac:dyDescent="0.35">
      <c r="A667" s="22"/>
      <c r="B667" s="113"/>
      <c r="C667" s="113"/>
      <c r="D667" s="113"/>
      <c r="E667" s="22"/>
      <c r="F667" s="22"/>
      <c r="G667" s="22"/>
      <c r="H667" s="22"/>
      <c r="I667" s="22"/>
      <c r="J667" s="22"/>
      <c r="K667" s="22"/>
      <c r="L667" s="22"/>
      <c r="M667" s="22"/>
      <c r="N667" s="22"/>
      <c r="O667" s="22"/>
      <c r="P667" s="22"/>
      <c r="Q667" s="22"/>
      <c r="R667" s="22"/>
    </row>
    <row r="668" spans="1:18" x14ac:dyDescent="0.35">
      <c r="A668" s="22"/>
      <c r="B668" s="113"/>
      <c r="C668" s="113"/>
      <c r="D668" s="113"/>
      <c r="E668" s="22"/>
      <c r="F668" s="22"/>
      <c r="G668" s="22"/>
      <c r="H668" s="22"/>
      <c r="I668" s="22"/>
      <c r="J668" s="22"/>
      <c r="K668" s="22"/>
      <c r="L668" s="22"/>
      <c r="M668" s="22"/>
      <c r="N668" s="22"/>
      <c r="O668" s="22"/>
      <c r="P668" s="22"/>
      <c r="Q668" s="22"/>
      <c r="R668" s="22"/>
    </row>
    <row r="669" spans="1:18" x14ac:dyDescent="0.35">
      <c r="A669" s="22"/>
      <c r="B669" s="113"/>
      <c r="C669" s="113"/>
      <c r="D669" s="113"/>
      <c r="E669" s="22"/>
      <c r="F669" s="22"/>
      <c r="G669" s="22"/>
      <c r="H669" s="22"/>
      <c r="I669" s="22"/>
      <c r="J669" s="22"/>
      <c r="K669" s="22"/>
      <c r="L669" s="22"/>
      <c r="M669" s="22"/>
      <c r="N669" s="22"/>
      <c r="O669" s="22"/>
      <c r="P669" s="22"/>
      <c r="Q669" s="22"/>
      <c r="R669" s="22"/>
    </row>
    <row r="670" spans="1:18" x14ac:dyDescent="0.35">
      <c r="A670" s="22"/>
      <c r="B670" s="113"/>
      <c r="C670" s="113"/>
      <c r="D670" s="113"/>
      <c r="E670" s="22"/>
      <c r="F670" s="22"/>
      <c r="G670" s="22"/>
      <c r="H670" s="22"/>
      <c r="I670" s="22"/>
      <c r="J670" s="22"/>
      <c r="K670" s="22"/>
      <c r="L670" s="22"/>
      <c r="M670" s="22"/>
      <c r="N670" s="22"/>
      <c r="O670" s="22"/>
      <c r="P670" s="22"/>
      <c r="Q670" s="22"/>
      <c r="R670" s="22"/>
    </row>
    <row r="671" spans="1:18" x14ac:dyDescent="0.35">
      <c r="A671" s="22"/>
      <c r="B671" s="113"/>
      <c r="C671" s="113"/>
      <c r="D671" s="113"/>
      <c r="E671" s="22"/>
      <c r="F671" s="22"/>
      <c r="G671" s="22"/>
      <c r="H671" s="22"/>
      <c r="I671" s="22"/>
      <c r="J671" s="22"/>
      <c r="K671" s="22"/>
      <c r="L671" s="22"/>
      <c r="M671" s="22"/>
      <c r="N671" s="22"/>
      <c r="O671" s="22"/>
      <c r="P671" s="22"/>
      <c r="Q671" s="22"/>
      <c r="R671" s="22"/>
    </row>
    <row r="672" spans="1:18" x14ac:dyDescent="0.35">
      <c r="A672" s="22"/>
      <c r="B672" s="113"/>
      <c r="C672" s="113"/>
      <c r="D672" s="113"/>
      <c r="E672" s="22"/>
      <c r="F672" s="22"/>
      <c r="G672" s="22"/>
      <c r="H672" s="22"/>
      <c r="I672" s="22"/>
      <c r="J672" s="22"/>
      <c r="K672" s="22"/>
      <c r="L672" s="22"/>
      <c r="M672" s="22"/>
      <c r="N672" s="22"/>
      <c r="O672" s="22"/>
      <c r="P672" s="22"/>
      <c r="Q672" s="22"/>
      <c r="R672" s="22"/>
    </row>
    <row r="673" spans="1:18" x14ac:dyDescent="0.35">
      <c r="A673" s="22"/>
      <c r="B673" s="113"/>
      <c r="C673" s="113"/>
      <c r="D673" s="113"/>
      <c r="E673" s="22"/>
      <c r="F673" s="22"/>
      <c r="G673" s="22"/>
      <c r="H673" s="22"/>
      <c r="I673" s="22"/>
      <c r="J673" s="22"/>
      <c r="K673" s="22"/>
      <c r="L673" s="22"/>
      <c r="M673" s="22"/>
      <c r="N673" s="22"/>
      <c r="O673" s="22"/>
      <c r="P673" s="22"/>
      <c r="Q673" s="22"/>
      <c r="R673" s="22"/>
    </row>
    <row r="674" spans="1:18" x14ac:dyDescent="0.35">
      <c r="A674" s="22"/>
      <c r="B674" s="113"/>
      <c r="C674" s="113"/>
      <c r="D674" s="113"/>
      <c r="E674" s="22"/>
      <c r="F674" s="22"/>
      <c r="G674" s="22"/>
      <c r="H674" s="22"/>
      <c r="I674" s="22"/>
      <c r="J674" s="22"/>
      <c r="K674" s="22"/>
      <c r="L674" s="22"/>
      <c r="M674" s="22"/>
      <c r="N674" s="22"/>
      <c r="O674" s="22"/>
      <c r="P674" s="22"/>
      <c r="Q674" s="22"/>
      <c r="R674" s="22"/>
    </row>
    <row r="675" spans="1:18" x14ac:dyDescent="0.35">
      <c r="A675" s="22"/>
      <c r="B675" s="113"/>
      <c r="C675" s="113"/>
      <c r="D675" s="113"/>
      <c r="E675" s="22"/>
      <c r="F675" s="22"/>
      <c r="G675" s="22"/>
      <c r="H675" s="22"/>
      <c r="I675" s="22"/>
      <c r="J675" s="22"/>
      <c r="K675" s="22"/>
      <c r="L675" s="22"/>
      <c r="M675" s="22"/>
      <c r="N675" s="22"/>
      <c r="O675" s="22"/>
      <c r="P675" s="22"/>
      <c r="Q675" s="22"/>
      <c r="R675" s="22"/>
    </row>
    <row r="676" spans="1:18" x14ac:dyDescent="0.35">
      <c r="A676" s="22"/>
      <c r="B676" s="113"/>
      <c r="C676" s="113"/>
      <c r="D676" s="113"/>
      <c r="E676" s="22"/>
      <c r="F676" s="22"/>
      <c r="G676" s="22"/>
      <c r="H676" s="22"/>
      <c r="I676" s="22"/>
      <c r="J676" s="22"/>
      <c r="K676" s="22"/>
      <c r="L676" s="22"/>
      <c r="M676" s="22"/>
      <c r="N676" s="22"/>
      <c r="O676" s="22"/>
      <c r="P676" s="22"/>
      <c r="Q676" s="22"/>
      <c r="R676" s="22"/>
    </row>
    <row r="677" spans="1:18" x14ac:dyDescent="0.35">
      <c r="A677" s="22"/>
      <c r="B677" s="113"/>
      <c r="C677" s="113"/>
      <c r="D677" s="113"/>
      <c r="E677" s="22"/>
      <c r="F677" s="22"/>
      <c r="G677" s="22"/>
      <c r="H677" s="22"/>
      <c r="I677" s="22"/>
      <c r="J677" s="22"/>
      <c r="K677" s="22"/>
      <c r="L677" s="22"/>
      <c r="M677" s="22"/>
      <c r="N677" s="22"/>
      <c r="O677" s="22"/>
      <c r="P677" s="22"/>
      <c r="Q677" s="22"/>
      <c r="R677" s="22"/>
    </row>
    <row r="678" spans="1:18" x14ac:dyDescent="0.35">
      <c r="A678" s="22"/>
      <c r="B678" s="113"/>
      <c r="C678" s="113"/>
      <c r="D678" s="113"/>
      <c r="E678" s="22"/>
      <c r="F678" s="22"/>
      <c r="G678" s="22"/>
      <c r="H678" s="22"/>
      <c r="I678" s="22"/>
      <c r="J678" s="22"/>
      <c r="K678" s="22"/>
      <c r="L678" s="22"/>
      <c r="M678" s="22"/>
      <c r="N678" s="22"/>
      <c r="O678" s="22"/>
      <c r="P678" s="22"/>
      <c r="Q678" s="22"/>
      <c r="R678" s="22"/>
    </row>
    <row r="679" spans="1:18" x14ac:dyDescent="0.35">
      <c r="A679" s="22"/>
      <c r="B679" s="113"/>
      <c r="C679" s="113"/>
      <c r="D679" s="113"/>
      <c r="E679" s="22"/>
      <c r="F679" s="22"/>
      <c r="G679" s="22"/>
      <c r="H679" s="22"/>
      <c r="I679" s="22"/>
      <c r="J679" s="22"/>
      <c r="K679" s="22"/>
      <c r="L679" s="22"/>
      <c r="M679" s="22"/>
      <c r="N679" s="22"/>
      <c r="O679" s="22"/>
      <c r="P679" s="22"/>
      <c r="Q679" s="22"/>
      <c r="R679" s="22"/>
    </row>
    <row r="680" spans="1:18" x14ac:dyDescent="0.35">
      <c r="A680" s="22"/>
      <c r="B680" s="113"/>
      <c r="C680" s="113"/>
      <c r="D680" s="113"/>
      <c r="E680" s="22"/>
      <c r="F680" s="22"/>
      <c r="G680" s="22"/>
      <c r="H680" s="22"/>
      <c r="I680" s="22"/>
      <c r="J680" s="22"/>
      <c r="K680" s="22"/>
      <c r="L680" s="22"/>
      <c r="M680" s="22"/>
      <c r="N680" s="22"/>
      <c r="O680" s="22"/>
      <c r="P680" s="22"/>
      <c r="Q680" s="22"/>
      <c r="R680" s="22"/>
    </row>
    <row r="681" spans="1:18" x14ac:dyDescent="0.35">
      <c r="A681" s="22"/>
      <c r="B681" s="113"/>
      <c r="C681" s="113"/>
      <c r="D681" s="113"/>
      <c r="E681" s="22"/>
      <c r="F681" s="22"/>
      <c r="G681" s="22"/>
      <c r="H681" s="22"/>
      <c r="I681" s="22"/>
      <c r="J681" s="22"/>
      <c r="K681" s="22"/>
      <c r="L681" s="22"/>
      <c r="M681" s="22"/>
      <c r="N681" s="22"/>
      <c r="O681" s="22"/>
      <c r="P681" s="22"/>
      <c r="Q681" s="22"/>
      <c r="R681" s="22"/>
    </row>
    <row r="682" spans="1:18" x14ac:dyDescent="0.35">
      <c r="A682" s="22"/>
      <c r="B682" s="113"/>
      <c r="C682" s="113"/>
      <c r="D682" s="113"/>
      <c r="E682" s="22"/>
      <c r="F682" s="22"/>
      <c r="G682" s="22"/>
      <c r="H682" s="22"/>
      <c r="I682" s="22"/>
      <c r="J682" s="22"/>
      <c r="K682" s="22"/>
      <c r="L682" s="22"/>
      <c r="M682" s="22"/>
      <c r="N682" s="22"/>
      <c r="O682" s="22"/>
      <c r="P682" s="22"/>
      <c r="Q682" s="22"/>
      <c r="R682" s="22"/>
    </row>
    <row r="683" spans="1:18" x14ac:dyDescent="0.35">
      <c r="A683" s="22"/>
      <c r="B683" s="113"/>
      <c r="C683" s="113"/>
      <c r="D683" s="113"/>
      <c r="E683" s="22"/>
      <c r="F683" s="22"/>
      <c r="G683" s="22"/>
      <c r="H683" s="22"/>
      <c r="I683" s="22"/>
      <c r="J683" s="22"/>
      <c r="K683" s="22"/>
      <c r="L683" s="22"/>
      <c r="M683" s="22"/>
      <c r="N683" s="22"/>
      <c r="O683" s="22"/>
      <c r="P683" s="22"/>
      <c r="Q683" s="22"/>
      <c r="R683" s="22"/>
    </row>
    <row r="684" spans="1:18" x14ac:dyDescent="0.35">
      <c r="A684" s="22"/>
      <c r="B684" s="113"/>
      <c r="C684" s="113"/>
      <c r="D684" s="113"/>
      <c r="E684" s="22"/>
      <c r="F684" s="22"/>
      <c r="G684" s="22"/>
      <c r="H684" s="22"/>
      <c r="I684" s="22"/>
      <c r="J684" s="22"/>
      <c r="K684" s="22"/>
      <c r="L684" s="22"/>
      <c r="M684" s="22"/>
      <c r="N684" s="22"/>
      <c r="O684" s="22"/>
      <c r="P684" s="22"/>
      <c r="Q684" s="22"/>
      <c r="R684" s="22"/>
    </row>
    <row r="685" spans="1:18" x14ac:dyDescent="0.35">
      <c r="A685" s="22"/>
      <c r="B685" s="113"/>
      <c r="C685" s="113"/>
      <c r="D685" s="113"/>
      <c r="E685" s="22"/>
      <c r="F685" s="22"/>
      <c r="G685" s="22"/>
      <c r="H685" s="22"/>
      <c r="I685" s="22"/>
      <c r="J685" s="22"/>
      <c r="K685" s="22"/>
      <c r="L685" s="22"/>
      <c r="M685" s="22"/>
      <c r="N685" s="22"/>
      <c r="O685" s="22"/>
      <c r="P685" s="22"/>
      <c r="Q685" s="22"/>
      <c r="R685" s="22"/>
    </row>
    <row r="686" spans="1:18" x14ac:dyDescent="0.35">
      <c r="A686" s="22"/>
      <c r="B686" s="113"/>
      <c r="C686" s="113"/>
      <c r="D686" s="113"/>
      <c r="E686" s="22"/>
      <c r="F686" s="22"/>
      <c r="G686" s="22"/>
      <c r="H686" s="22"/>
      <c r="I686" s="22"/>
      <c r="J686" s="22"/>
      <c r="K686" s="22"/>
      <c r="L686" s="22"/>
      <c r="M686" s="22"/>
      <c r="N686" s="22"/>
      <c r="O686" s="22"/>
      <c r="P686" s="22"/>
      <c r="Q686" s="22"/>
      <c r="R686" s="22"/>
    </row>
    <row r="687" spans="1:18" x14ac:dyDescent="0.35">
      <c r="A687" s="22"/>
      <c r="B687" s="113"/>
      <c r="C687" s="113"/>
      <c r="D687" s="113"/>
      <c r="E687" s="22"/>
      <c r="F687" s="22"/>
      <c r="G687" s="22"/>
      <c r="H687" s="22"/>
      <c r="I687" s="22"/>
      <c r="J687" s="22"/>
      <c r="K687" s="22"/>
      <c r="L687" s="22"/>
      <c r="M687" s="22"/>
      <c r="N687" s="22"/>
      <c r="O687" s="22"/>
      <c r="P687" s="22"/>
      <c r="Q687" s="22"/>
      <c r="R687" s="22"/>
    </row>
    <row r="688" spans="1:18" x14ac:dyDescent="0.35">
      <c r="A688" s="22"/>
      <c r="B688" s="113"/>
      <c r="C688" s="113"/>
      <c r="D688" s="113"/>
      <c r="E688" s="22"/>
      <c r="F688" s="22"/>
      <c r="G688" s="22"/>
      <c r="H688" s="22"/>
      <c r="I688" s="22"/>
      <c r="J688" s="22"/>
      <c r="K688" s="22"/>
      <c r="L688" s="22"/>
      <c r="M688" s="22"/>
      <c r="N688" s="22"/>
      <c r="O688" s="22"/>
      <c r="P688" s="22"/>
      <c r="Q688" s="22"/>
      <c r="R688" s="22"/>
    </row>
    <row r="689" spans="1:18" x14ac:dyDescent="0.35">
      <c r="A689" s="22"/>
      <c r="B689" s="113"/>
      <c r="C689" s="113"/>
      <c r="D689" s="113"/>
      <c r="E689" s="22"/>
      <c r="F689" s="22"/>
      <c r="G689" s="22"/>
      <c r="H689" s="22"/>
      <c r="I689" s="22"/>
      <c r="J689" s="22"/>
      <c r="K689" s="22"/>
      <c r="L689" s="22"/>
      <c r="M689" s="22"/>
      <c r="N689" s="22"/>
      <c r="O689" s="22"/>
      <c r="P689" s="22"/>
      <c r="Q689" s="22"/>
      <c r="R689" s="22"/>
    </row>
    <row r="690" spans="1:18" x14ac:dyDescent="0.35">
      <c r="A690" s="22"/>
      <c r="B690" s="113"/>
      <c r="C690" s="113"/>
      <c r="D690" s="113"/>
      <c r="E690" s="22"/>
      <c r="F690" s="22"/>
      <c r="G690" s="22"/>
      <c r="H690" s="22"/>
      <c r="I690" s="22"/>
      <c r="J690" s="22"/>
      <c r="K690" s="22"/>
      <c r="L690" s="22"/>
      <c r="M690" s="22"/>
      <c r="N690" s="22"/>
      <c r="O690" s="22"/>
      <c r="P690" s="22"/>
      <c r="Q690" s="22"/>
      <c r="R690" s="22"/>
    </row>
    <row r="691" spans="1:18" x14ac:dyDescent="0.35">
      <c r="A691" s="22"/>
      <c r="B691" s="113"/>
      <c r="C691" s="113"/>
      <c r="D691" s="113"/>
      <c r="E691" s="22"/>
      <c r="F691" s="22"/>
      <c r="G691" s="22"/>
      <c r="H691" s="22"/>
      <c r="I691" s="22"/>
      <c r="J691" s="22"/>
      <c r="K691" s="22"/>
      <c r="L691" s="22"/>
      <c r="M691" s="22"/>
      <c r="N691" s="22"/>
      <c r="O691" s="22"/>
      <c r="P691" s="22"/>
      <c r="Q691" s="22"/>
      <c r="R691" s="22"/>
    </row>
    <row r="692" spans="1:18" x14ac:dyDescent="0.35">
      <c r="A692" s="22"/>
      <c r="B692" s="113"/>
      <c r="C692" s="113"/>
      <c r="D692" s="113"/>
      <c r="E692" s="22"/>
      <c r="F692" s="22"/>
      <c r="G692" s="22"/>
      <c r="H692" s="22"/>
      <c r="I692" s="22"/>
      <c r="J692" s="22"/>
      <c r="K692" s="22"/>
      <c r="L692" s="22"/>
      <c r="M692" s="22"/>
      <c r="N692" s="22"/>
      <c r="O692" s="22"/>
      <c r="P692" s="22"/>
      <c r="Q692" s="22"/>
      <c r="R692" s="22"/>
    </row>
    <row r="693" spans="1:18" x14ac:dyDescent="0.35">
      <c r="A693" s="22"/>
      <c r="B693" s="113"/>
      <c r="C693" s="113"/>
      <c r="D693" s="113"/>
      <c r="E693" s="22"/>
      <c r="F693" s="22"/>
      <c r="G693" s="22"/>
      <c r="H693" s="22"/>
      <c r="I693" s="22"/>
      <c r="J693" s="22"/>
      <c r="K693" s="22"/>
      <c r="L693" s="22"/>
      <c r="M693" s="22"/>
      <c r="N693" s="22"/>
      <c r="O693" s="22"/>
      <c r="P693" s="22"/>
      <c r="Q693" s="22"/>
      <c r="R693" s="22"/>
    </row>
    <row r="694" spans="1:18" x14ac:dyDescent="0.35">
      <c r="A694" s="22"/>
      <c r="B694" s="113"/>
      <c r="C694" s="113"/>
      <c r="D694" s="113"/>
      <c r="E694" s="22"/>
      <c r="F694" s="22"/>
      <c r="G694" s="22"/>
      <c r="H694" s="22"/>
      <c r="I694" s="22"/>
      <c r="J694" s="22"/>
      <c r="K694" s="22"/>
      <c r="L694" s="22"/>
      <c r="M694" s="22"/>
      <c r="N694" s="22"/>
      <c r="O694" s="22"/>
      <c r="P694" s="22"/>
      <c r="Q694" s="22"/>
      <c r="R694" s="22"/>
    </row>
    <row r="695" spans="1:18" x14ac:dyDescent="0.35">
      <c r="A695" s="22"/>
      <c r="B695" s="113"/>
      <c r="C695" s="113"/>
      <c r="D695" s="113"/>
      <c r="E695" s="22"/>
      <c r="F695" s="22"/>
      <c r="G695" s="22"/>
      <c r="H695" s="22"/>
      <c r="I695" s="22"/>
      <c r="J695" s="22"/>
      <c r="K695" s="22"/>
      <c r="L695" s="22"/>
      <c r="M695" s="22"/>
      <c r="N695" s="22"/>
      <c r="O695" s="22"/>
      <c r="P695" s="22"/>
      <c r="Q695" s="22"/>
      <c r="R695" s="22"/>
    </row>
    <row r="696" spans="1:18" x14ac:dyDescent="0.35">
      <c r="A696" s="22"/>
      <c r="B696" s="113"/>
      <c r="C696" s="113"/>
      <c r="D696" s="113"/>
      <c r="E696" s="22"/>
      <c r="F696" s="22"/>
      <c r="G696" s="22"/>
      <c r="H696" s="22"/>
      <c r="I696" s="22"/>
      <c r="J696" s="22"/>
      <c r="K696" s="22"/>
      <c r="L696" s="22"/>
      <c r="M696" s="22"/>
      <c r="N696" s="22"/>
      <c r="O696" s="22"/>
      <c r="P696" s="22"/>
      <c r="Q696" s="22"/>
      <c r="R696" s="22"/>
    </row>
    <row r="697" spans="1:18" x14ac:dyDescent="0.35">
      <c r="A697" s="22"/>
      <c r="B697" s="113"/>
      <c r="C697" s="113"/>
      <c r="D697" s="113"/>
      <c r="E697" s="22"/>
      <c r="F697" s="22"/>
      <c r="G697" s="22"/>
      <c r="H697" s="22"/>
      <c r="I697" s="22"/>
      <c r="J697" s="22"/>
      <c r="K697" s="22"/>
      <c r="L697" s="22"/>
      <c r="M697" s="22"/>
      <c r="N697" s="22"/>
      <c r="O697" s="22"/>
      <c r="P697" s="22"/>
      <c r="Q697" s="22"/>
      <c r="R697" s="22"/>
    </row>
    <row r="698" spans="1:18" x14ac:dyDescent="0.35">
      <c r="A698" s="22"/>
      <c r="B698" s="113"/>
      <c r="C698" s="113"/>
      <c r="D698" s="113"/>
      <c r="E698" s="22"/>
      <c r="F698" s="22"/>
      <c r="G698" s="22"/>
      <c r="H698" s="22"/>
      <c r="I698" s="22"/>
      <c r="J698" s="22"/>
      <c r="K698" s="22"/>
      <c r="L698" s="22"/>
      <c r="M698" s="22"/>
      <c r="N698" s="22"/>
      <c r="O698" s="22"/>
      <c r="P698" s="22"/>
      <c r="Q698" s="22"/>
      <c r="R698" s="22"/>
    </row>
    <row r="699" spans="1:18" x14ac:dyDescent="0.35">
      <c r="A699" s="22"/>
      <c r="B699" s="113"/>
      <c r="C699" s="113"/>
      <c r="D699" s="113"/>
      <c r="E699" s="22"/>
      <c r="F699" s="22"/>
      <c r="G699" s="22"/>
      <c r="H699" s="22"/>
      <c r="I699" s="22"/>
      <c r="J699" s="22"/>
      <c r="K699" s="22"/>
      <c r="L699" s="22"/>
      <c r="M699" s="22"/>
      <c r="N699" s="22"/>
      <c r="O699" s="22"/>
      <c r="P699" s="22"/>
      <c r="Q699" s="22"/>
      <c r="R699" s="22"/>
    </row>
    <row r="700" spans="1:18" x14ac:dyDescent="0.35">
      <c r="A700" s="22"/>
      <c r="B700" s="113"/>
      <c r="C700" s="113"/>
      <c r="D700" s="113"/>
      <c r="E700" s="22"/>
      <c r="F700" s="22"/>
      <c r="G700" s="22"/>
      <c r="H700" s="22"/>
      <c r="I700" s="22"/>
      <c r="J700" s="22"/>
      <c r="K700" s="22"/>
      <c r="L700" s="22"/>
      <c r="M700" s="22"/>
      <c r="N700" s="22"/>
      <c r="O700" s="22"/>
      <c r="P700" s="22"/>
      <c r="Q700" s="22"/>
      <c r="R700" s="22"/>
    </row>
    <row r="701" spans="1:18" x14ac:dyDescent="0.35">
      <c r="A701" s="22"/>
      <c r="B701" s="113"/>
      <c r="C701" s="113"/>
      <c r="D701" s="113"/>
      <c r="E701" s="22"/>
      <c r="F701" s="22"/>
      <c r="G701" s="22"/>
      <c r="H701" s="22"/>
      <c r="I701" s="22"/>
      <c r="J701" s="22"/>
      <c r="K701" s="22"/>
      <c r="L701" s="22"/>
      <c r="M701" s="22"/>
      <c r="N701" s="22"/>
      <c r="O701" s="22"/>
      <c r="P701" s="22"/>
      <c r="Q701" s="22"/>
      <c r="R701" s="22"/>
    </row>
    <row r="702" spans="1:18" x14ac:dyDescent="0.35">
      <c r="A702" s="22"/>
      <c r="B702" s="113"/>
      <c r="C702" s="113"/>
      <c r="D702" s="113"/>
      <c r="E702" s="22"/>
      <c r="F702" s="22"/>
      <c r="G702" s="22"/>
      <c r="H702" s="22"/>
      <c r="I702" s="22"/>
      <c r="J702" s="22"/>
      <c r="K702" s="22"/>
      <c r="L702" s="22"/>
      <c r="M702" s="22"/>
      <c r="N702" s="22"/>
      <c r="O702" s="22"/>
      <c r="P702" s="22"/>
      <c r="Q702" s="22"/>
      <c r="R702" s="22"/>
    </row>
    <row r="703" spans="1:18" x14ac:dyDescent="0.35">
      <c r="A703" s="22"/>
      <c r="B703" s="113"/>
      <c r="C703" s="113"/>
      <c r="D703" s="113"/>
      <c r="E703" s="22"/>
      <c r="F703" s="22"/>
      <c r="G703" s="22"/>
      <c r="H703" s="22"/>
      <c r="I703" s="22"/>
      <c r="J703" s="22"/>
      <c r="K703" s="22"/>
      <c r="L703" s="22"/>
      <c r="M703" s="22"/>
      <c r="N703" s="22"/>
      <c r="O703" s="22"/>
      <c r="P703" s="22"/>
      <c r="Q703" s="22"/>
      <c r="R703" s="22"/>
    </row>
    <row r="704" spans="1:18" x14ac:dyDescent="0.35">
      <c r="A704" s="22"/>
      <c r="B704" s="113"/>
      <c r="C704" s="113"/>
      <c r="D704" s="113"/>
      <c r="E704" s="22"/>
      <c r="F704" s="22"/>
      <c r="G704" s="22"/>
      <c r="H704" s="22"/>
      <c r="I704" s="22"/>
      <c r="J704" s="22"/>
      <c r="K704" s="22"/>
      <c r="L704" s="22"/>
      <c r="M704" s="22"/>
      <c r="N704" s="22"/>
      <c r="O704" s="22"/>
      <c r="P704" s="22"/>
      <c r="Q704" s="22"/>
      <c r="R704" s="22"/>
    </row>
    <row r="705" spans="1:18" x14ac:dyDescent="0.35">
      <c r="A705" s="22"/>
      <c r="B705" s="113"/>
      <c r="C705" s="113"/>
      <c r="D705" s="113"/>
      <c r="E705" s="22"/>
      <c r="F705" s="22"/>
      <c r="G705" s="22"/>
      <c r="H705" s="22"/>
      <c r="I705" s="22"/>
      <c r="J705" s="22"/>
      <c r="K705" s="22"/>
      <c r="L705" s="22"/>
      <c r="M705" s="22"/>
      <c r="N705" s="22"/>
      <c r="O705" s="22"/>
      <c r="P705" s="22"/>
      <c r="Q705" s="22"/>
      <c r="R705" s="22"/>
    </row>
    <row r="706" spans="1:18" x14ac:dyDescent="0.35">
      <c r="A706" s="22"/>
      <c r="B706" s="113"/>
      <c r="C706" s="113"/>
      <c r="D706" s="113"/>
      <c r="E706" s="22"/>
      <c r="F706" s="22"/>
      <c r="G706" s="22"/>
      <c r="H706" s="22"/>
      <c r="I706" s="22"/>
      <c r="J706" s="22"/>
      <c r="K706" s="22"/>
      <c r="L706" s="22"/>
      <c r="M706" s="22"/>
      <c r="N706" s="22"/>
      <c r="O706" s="22"/>
      <c r="P706" s="22"/>
      <c r="Q706" s="22"/>
      <c r="R706" s="22"/>
    </row>
    <row r="707" spans="1:18" x14ac:dyDescent="0.35">
      <c r="A707" s="22"/>
      <c r="B707" s="113"/>
      <c r="C707" s="113"/>
      <c r="D707" s="113"/>
      <c r="E707" s="22"/>
      <c r="F707" s="22"/>
      <c r="G707" s="22"/>
      <c r="H707" s="22"/>
      <c r="I707" s="22"/>
      <c r="J707" s="22"/>
      <c r="K707" s="22"/>
      <c r="L707" s="22"/>
      <c r="M707" s="22"/>
      <c r="N707" s="22"/>
      <c r="O707" s="22"/>
      <c r="P707" s="22"/>
      <c r="Q707" s="22"/>
      <c r="R707" s="22"/>
    </row>
    <row r="708" spans="1:18" x14ac:dyDescent="0.35">
      <c r="A708" s="22"/>
      <c r="B708" s="113"/>
      <c r="C708" s="113"/>
      <c r="D708" s="113"/>
      <c r="E708" s="22"/>
      <c r="F708" s="22"/>
      <c r="G708" s="22"/>
      <c r="H708" s="22"/>
      <c r="I708" s="22"/>
      <c r="J708" s="22"/>
      <c r="K708" s="22"/>
      <c r="L708" s="22"/>
      <c r="M708" s="22"/>
      <c r="N708" s="22"/>
      <c r="O708" s="22"/>
      <c r="P708" s="22"/>
      <c r="Q708" s="22"/>
      <c r="R708" s="22"/>
    </row>
    <row r="709" spans="1:18" x14ac:dyDescent="0.35">
      <c r="A709" s="22"/>
      <c r="B709" s="113"/>
      <c r="C709" s="113"/>
      <c r="D709" s="113"/>
      <c r="E709" s="22"/>
      <c r="F709" s="22"/>
      <c r="G709" s="22"/>
      <c r="H709" s="22"/>
      <c r="I709" s="22"/>
      <c r="J709" s="22"/>
      <c r="K709" s="22"/>
      <c r="L709" s="22"/>
      <c r="M709" s="22"/>
      <c r="N709" s="22"/>
      <c r="O709" s="22"/>
      <c r="P709" s="22"/>
      <c r="Q709" s="22"/>
      <c r="R709" s="22"/>
    </row>
    <row r="710" spans="1:18" x14ac:dyDescent="0.35">
      <c r="A710" s="22"/>
      <c r="B710" s="113"/>
      <c r="C710" s="113"/>
      <c r="D710" s="113"/>
      <c r="E710" s="22"/>
      <c r="F710" s="22"/>
      <c r="G710" s="22"/>
      <c r="H710" s="22"/>
      <c r="I710" s="22"/>
      <c r="J710" s="22"/>
      <c r="K710" s="22"/>
      <c r="L710" s="22"/>
      <c r="M710" s="22"/>
      <c r="N710" s="22"/>
      <c r="O710" s="22"/>
      <c r="P710" s="22"/>
      <c r="Q710" s="22"/>
      <c r="R710" s="22"/>
    </row>
    <row r="711" spans="1:18" x14ac:dyDescent="0.35">
      <c r="A711" s="22"/>
      <c r="B711" s="113"/>
      <c r="C711" s="113"/>
      <c r="D711" s="113"/>
      <c r="E711" s="22"/>
      <c r="F711" s="22"/>
      <c r="G711" s="22"/>
      <c r="H711" s="22"/>
      <c r="I711" s="22"/>
      <c r="J711" s="22"/>
      <c r="K711" s="22"/>
      <c r="L711" s="22"/>
      <c r="M711" s="22"/>
      <c r="N711" s="22"/>
      <c r="O711" s="22"/>
      <c r="P711" s="22"/>
      <c r="Q711" s="22"/>
      <c r="R711" s="22"/>
    </row>
    <row r="712" spans="1:18" x14ac:dyDescent="0.35">
      <c r="A712" s="22"/>
      <c r="B712" s="113"/>
      <c r="C712" s="113"/>
      <c r="D712" s="113"/>
      <c r="E712" s="22"/>
      <c r="F712" s="22"/>
      <c r="G712" s="22"/>
      <c r="H712" s="22"/>
      <c r="I712" s="22"/>
      <c r="J712" s="22"/>
      <c r="K712" s="22"/>
      <c r="L712" s="22"/>
      <c r="M712" s="22"/>
      <c r="N712" s="22"/>
      <c r="O712" s="22"/>
      <c r="P712" s="22"/>
      <c r="Q712" s="22"/>
      <c r="R712" s="22"/>
    </row>
    <row r="713" spans="1:18" x14ac:dyDescent="0.35">
      <c r="A713" s="22"/>
      <c r="B713" s="113"/>
      <c r="C713" s="113"/>
      <c r="D713" s="113"/>
      <c r="E713" s="22"/>
      <c r="F713" s="22"/>
      <c r="G713" s="22"/>
      <c r="H713" s="22"/>
      <c r="I713" s="22"/>
      <c r="J713" s="22"/>
      <c r="K713" s="22"/>
      <c r="L713" s="22"/>
      <c r="M713" s="22"/>
      <c r="N713" s="22"/>
      <c r="O713" s="22"/>
      <c r="P713" s="22"/>
      <c r="Q713" s="22"/>
      <c r="R713" s="22"/>
    </row>
    <row r="714" spans="1:18" x14ac:dyDescent="0.35">
      <c r="A714" s="22"/>
      <c r="B714" s="113"/>
      <c r="C714" s="113"/>
      <c r="D714" s="113"/>
      <c r="E714" s="22"/>
      <c r="F714" s="22"/>
      <c r="G714" s="22"/>
      <c r="H714" s="22"/>
      <c r="I714" s="22"/>
      <c r="J714" s="22"/>
      <c r="K714" s="22"/>
      <c r="L714" s="22"/>
      <c r="M714" s="22"/>
      <c r="N714" s="22"/>
      <c r="O714" s="22"/>
      <c r="P714" s="22"/>
      <c r="Q714" s="22"/>
      <c r="R714" s="22"/>
    </row>
    <row r="715" spans="1:18" x14ac:dyDescent="0.35">
      <c r="A715" s="22"/>
      <c r="B715" s="113"/>
      <c r="C715" s="113"/>
      <c r="D715" s="113"/>
      <c r="E715" s="22"/>
      <c r="F715" s="22"/>
      <c r="G715" s="22"/>
      <c r="H715" s="22"/>
      <c r="I715" s="22"/>
      <c r="J715" s="22"/>
      <c r="K715" s="22"/>
      <c r="L715" s="22"/>
      <c r="M715" s="22"/>
      <c r="N715" s="22"/>
      <c r="O715" s="22"/>
      <c r="P715" s="22"/>
      <c r="Q715" s="22"/>
      <c r="R715" s="22"/>
    </row>
    <row r="716" spans="1:18" x14ac:dyDescent="0.35">
      <c r="A716" s="22"/>
      <c r="B716" s="113"/>
      <c r="C716" s="113"/>
      <c r="D716" s="113"/>
      <c r="E716" s="22"/>
      <c r="F716" s="22"/>
      <c r="G716" s="22"/>
      <c r="H716" s="22"/>
      <c r="I716" s="22"/>
      <c r="J716" s="22"/>
      <c r="K716" s="22"/>
      <c r="L716" s="22"/>
      <c r="M716" s="22"/>
      <c r="N716" s="22"/>
      <c r="O716" s="22"/>
      <c r="P716" s="22"/>
      <c r="Q716" s="22"/>
      <c r="R716" s="22"/>
    </row>
    <row r="717" spans="1:18" x14ac:dyDescent="0.35">
      <c r="A717" s="22"/>
      <c r="B717" s="113"/>
      <c r="C717" s="113"/>
      <c r="D717" s="113"/>
      <c r="E717" s="22"/>
      <c r="F717" s="22"/>
      <c r="G717" s="22"/>
      <c r="H717" s="22"/>
      <c r="I717" s="22"/>
      <c r="J717" s="22"/>
      <c r="K717" s="22"/>
      <c r="L717" s="22"/>
      <c r="M717" s="22"/>
      <c r="N717" s="22"/>
      <c r="O717" s="22"/>
      <c r="P717" s="22"/>
      <c r="Q717" s="22"/>
      <c r="R717" s="22"/>
    </row>
    <row r="718" spans="1:18" x14ac:dyDescent="0.35">
      <c r="A718" s="22"/>
      <c r="B718" s="113"/>
      <c r="C718" s="113"/>
      <c r="D718" s="113"/>
      <c r="E718" s="22"/>
      <c r="F718" s="22"/>
      <c r="G718" s="22"/>
      <c r="H718" s="22"/>
      <c r="I718" s="22"/>
      <c r="J718" s="22"/>
      <c r="K718" s="22"/>
      <c r="L718" s="22"/>
      <c r="M718" s="22"/>
      <c r="N718" s="22"/>
      <c r="O718" s="22"/>
      <c r="P718" s="22"/>
      <c r="Q718" s="22"/>
      <c r="R718" s="22"/>
    </row>
    <row r="719" spans="1:18" x14ac:dyDescent="0.35">
      <c r="A719" s="22"/>
      <c r="B719" s="113"/>
      <c r="C719" s="113"/>
      <c r="D719" s="113"/>
      <c r="E719" s="22"/>
      <c r="F719" s="22"/>
      <c r="G719" s="22"/>
      <c r="H719" s="22"/>
      <c r="I719" s="22"/>
      <c r="J719" s="22"/>
      <c r="K719" s="22"/>
      <c r="L719" s="22"/>
      <c r="M719" s="22"/>
      <c r="N719" s="22"/>
      <c r="O719" s="22"/>
      <c r="P719" s="22"/>
      <c r="Q719" s="22"/>
      <c r="R719" s="22"/>
    </row>
    <row r="720" spans="1:18" x14ac:dyDescent="0.35">
      <c r="A720" s="22"/>
      <c r="B720" s="113"/>
      <c r="C720" s="113"/>
      <c r="D720" s="113"/>
      <c r="E720" s="22"/>
      <c r="F720" s="22"/>
      <c r="G720" s="22"/>
      <c r="H720" s="22"/>
      <c r="I720" s="22"/>
      <c r="J720" s="22"/>
      <c r="K720" s="22"/>
      <c r="L720" s="22"/>
      <c r="M720" s="22"/>
      <c r="N720" s="22"/>
      <c r="O720" s="22"/>
      <c r="P720" s="22"/>
      <c r="Q720" s="22"/>
      <c r="R720" s="22"/>
    </row>
    <row r="721" spans="1:18" x14ac:dyDescent="0.35">
      <c r="A721" s="22"/>
      <c r="B721" s="113"/>
      <c r="C721" s="113"/>
      <c r="D721" s="113"/>
      <c r="E721" s="22"/>
      <c r="F721" s="22"/>
      <c r="G721" s="22"/>
      <c r="H721" s="22"/>
      <c r="I721" s="22"/>
      <c r="J721" s="22"/>
      <c r="K721" s="22"/>
      <c r="L721" s="22"/>
      <c r="M721" s="22"/>
      <c r="N721" s="22"/>
      <c r="O721" s="22"/>
      <c r="P721" s="22"/>
      <c r="Q721" s="22"/>
      <c r="R721" s="22"/>
    </row>
    <row r="722" spans="1:18" x14ac:dyDescent="0.35">
      <c r="A722" s="22"/>
      <c r="B722" s="113"/>
      <c r="C722" s="113"/>
      <c r="D722" s="113"/>
      <c r="E722" s="22"/>
      <c r="F722" s="22"/>
      <c r="G722" s="22"/>
      <c r="H722" s="22"/>
      <c r="I722" s="22"/>
      <c r="J722" s="22"/>
      <c r="K722" s="22"/>
      <c r="L722" s="22"/>
      <c r="M722" s="22"/>
      <c r="N722" s="22"/>
      <c r="O722" s="22"/>
      <c r="P722" s="22"/>
      <c r="Q722" s="22"/>
      <c r="R722" s="22"/>
    </row>
    <row r="723" spans="1:18" x14ac:dyDescent="0.35">
      <c r="A723" s="22"/>
      <c r="B723" s="113"/>
      <c r="C723" s="113"/>
      <c r="D723" s="113"/>
      <c r="E723" s="22"/>
      <c r="F723" s="22"/>
      <c r="G723" s="22"/>
      <c r="H723" s="22"/>
      <c r="I723" s="22"/>
      <c r="J723" s="22"/>
      <c r="K723" s="22"/>
      <c r="L723" s="22"/>
      <c r="M723" s="22"/>
      <c r="N723" s="22"/>
      <c r="O723" s="22"/>
      <c r="P723" s="22"/>
      <c r="Q723" s="22"/>
      <c r="R723" s="22"/>
    </row>
    <row r="724" spans="1:18" x14ac:dyDescent="0.35">
      <c r="A724" s="22"/>
      <c r="B724" s="113"/>
      <c r="C724" s="113"/>
      <c r="D724" s="113"/>
      <c r="E724" s="22"/>
      <c r="F724" s="22"/>
      <c r="G724" s="22"/>
      <c r="H724" s="22"/>
      <c r="I724" s="22"/>
      <c r="J724" s="22"/>
      <c r="K724" s="22"/>
      <c r="L724" s="22"/>
      <c r="M724" s="22"/>
      <c r="N724" s="22"/>
      <c r="O724" s="22"/>
      <c r="P724" s="22"/>
      <c r="Q724" s="22"/>
      <c r="R724" s="22"/>
    </row>
    <row r="725" spans="1:18" x14ac:dyDescent="0.35">
      <c r="A725" s="22"/>
      <c r="B725" s="113"/>
      <c r="C725" s="113"/>
      <c r="D725" s="113"/>
      <c r="E725" s="22"/>
      <c r="F725" s="22"/>
      <c r="G725" s="22"/>
      <c r="H725" s="22"/>
      <c r="I725" s="22"/>
      <c r="J725" s="22"/>
      <c r="K725" s="22"/>
      <c r="L725" s="22"/>
      <c r="M725" s="22"/>
      <c r="N725" s="22"/>
      <c r="O725" s="22"/>
      <c r="P725" s="22"/>
      <c r="Q725" s="22"/>
      <c r="R725" s="22"/>
    </row>
    <row r="726" spans="1:18" x14ac:dyDescent="0.35">
      <c r="A726" s="22"/>
      <c r="B726" s="113"/>
      <c r="C726" s="113"/>
      <c r="D726" s="113"/>
      <c r="E726" s="22"/>
      <c r="F726" s="22"/>
      <c r="G726" s="22"/>
      <c r="H726" s="22"/>
      <c r="I726" s="22"/>
      <c r="J726" s="22"/>
      <c r="K726" s="22"/>
      <c r="L726" s="22"/>
      <c r="M726" s="22"/>
      <c r="N726" s="22"/>
      <c r="O726" s="22"/>
      <c r="P726" s="22"/>
      <c r="Q726" s="22"/>
      <c r="R726" s="22"/>
    </row>
    <row r="727" spans="1:18" x14ac:dyDescent="0.35">
      <c r="A727" s="22"/>
      <c r="B727" s="113"/>
      <c r="C727" s="113"/>
      <c r="D727" s="113"/>
      <c r="E727" s="22"/>
      <c r="F727" s="22"/>
      <c r="G727" s="22"/>
      <c r="H727" s="22"/>
      <c r="I727" s="22"/>
      <c r="J727" s="22"/>
      <c r="K727" s="22"/>
      <c r="L727" s="22"/>
      <c r="M727" s="22"/>
      <c r="N727" s="22"/>
      <c r="O727" s="22"/>
      <c r="P727" s="22"/>
      <c r="Q727" s="22"/>
      <c r="R727" s="22"/>
    </row>
    <row r="728" spans="1:18" x14ac:dyDescent="0.35">
      <c r="A728" s="22"/>
      <c r="B728" s="113"/>
      <c r="C728" s="113"/>
      <c r="D728" s="113"/>
      <c r="E728" s="22"/>
      <c r="F728" s="22"/>
      <c r="G728" s="22"/>
      <c r="H728" s="22"/>
      <c r="I728" s="22"/>
      <c r="J728" s="22"/>
      <c r="K728" s="22"/>
      <c r="L728" s="22"/>
      <c r="M728" s="22"/>
      <c r="N728" s="22"/>
      <c r="O728" s="22"/>
      <c r="P728" s="22"/>
      <c r="Q728" s="22"/>
      <c r="R728" s="22"/>
    </row>
    <row r="729" spans="1:18" x14ac:dyDescent="0.35">
      <c r="A729" s="22"/>
      <c r="B729" s="113"/>
      <c r="C729" s="113"/>
      <c r="D729" s="113"/>
      <c r="E729" s="22"/>
      <c r="F729" s="22"/>
      <c r="G729" s="22"/>
      <c r="H729" s="22"/>
      <c r="I729" s="22"/>
      <c r="J729" s="22"/>
      <c r="K729" s="22"/>
      <c r="L729" s="22"/>
      <c r="M729" s="22"/>
      <c r="N729" s="22"/>
      <c r="O729" s="22"/>
      <c r="P729" s="22"/>
      <c r="Q729" s="22"/>
      <c r="R729" s="22"/>
    </row>
    <row r="730" spans="1:18" x14ac:dyDescent="0.35">
      <c r="A730" s="22"/>
      <c r="B730" s="113"/>
      <c r="C730" s="113"/>
      <c r="D730" s="113"/>
      <c r="E730" s="22"/>
      <c r="F730" s="22"/>
      <c r="G730" s="22"/>
      <c r="H730" s="22"/>
      <c r="I730" s="22"/>
      <c r="J730" s="22"/>
      <c r="K730" s="22"/>
      <c r="L730" s="22"/>
      <c r="M730" s="22"/>
      <c r="N730" s="22"/>
      <c r="O730" s="22"/>
      <c r="P730" s="22"/>
      <c r="Q730" s="22"/>
      <c r="R730" s="22"/>
    </row>
    <row r="731" spans="1:18" x14ac:dyDescent="0.35">
      <c r="A731" s="22"/>
      <c r="B731" s="113"/>
      <c r="C731" s="113"/>
      <c r="D731" s="113"/>
      <c r="E731" s="22"/>
      <c r="F731" s="22"/>
      <c r="G731" s="22"/>
      <c r="H731" s="22"/>
      <c r="I731" s="22"/>
      <c r="J731" s="22"/>
      <c r="K731" s="22"/>
      <c r="L731" s="22"/>
      <c r="M731" s="22"/>
      <c r="N731" s="22"/>
      <c r="O731" s="22"/>
      <c r="P731" s="22"/>
      <c r="Q731" s="22"/>
      <c r="R731" s="22"/>
    </row>
    <row r="732" spans="1:18" x14ac:dyDescent="0.35">
      <c r="A732" s="22"/>
      <c r="B732" s="113"/>
      <c r="C732" s="113"/>
      <c r="D732" s="113"/>
      <c r="E732" s="22"/>
      <c r="F732" s="22"/>
      <c r="G732" s="22"/>
      <c r="H732" s="22"/>
      <c r="I732" s="22"/>
      <c r="J732" s="22"/>
      <c r="K732" s="22"/>
      <c r="L732" s="22"/>
      <c r="M732" s="22"/>
      <c r="N732" s="22"/>
      <c r="O732" s="22"/>
      <c r="P732" s="22"/>
      <c r="Q732" s="22"/>
      <c r="R732" s="22"/>
    </row>
    <row r="733" spans="1:18" x14ac:dyDescent="0.35">
      <c r="A733" s="22"/>
      <c r="B733" s="113"/>
      <c r="C733" s="113"/>
      <c r="D733" s="113"/>
      <c r="E733" s="22"/>
      <c r="F733" s="22"/>
      <c r="G733" s="22"/>
      <c r="H733" s="22"/>
      <c r="I733" s="22"/>
      <c r="J733" s="22"/>
      <c r="K733" s="22"/>
      <c r="L733" s="22"/>
      <c r="M733" s="22"/>
      <c r="N733" s="22"/>
      <c r="O733" s="22"/>
      <c r="P733" s="22"/>
      <c r="Q733" s="22"/>
      <c r="R733" s="22"/>
    </row>
    <row r="734" spans="1:18" x14ac:dyDescent="0.35">
      <c r="A734" s="22"/>
      <c r="B734" s="113"/>
      <c r="C734" s="113"/>
      <c r="D734" s="113"/>
      <c r="E734" s="22"/>
      <c r="F734" s="22"/>
      <c r="G734" s="22"/>
      <c r="H734" s="22"/>
      <c r="I734" s="22"/>
      <c r="J734" s="22"/>
      <c r="K734" s="22"/>
      <c r="L734" s="22"/>
      <c r="M734" s="22"/>
      <c r="N734" s="22"/>
      <c r="O734" s="22"/>
      <c r="P734" s="22"/>
      <c r="Q734" s="22"/>
      <c r="R734" s="22"/>
    </row>
    <row r="735" spans="1:18" x14ac:dyDescent="0.35">
      <c r="A735" s="22"/>
      <c r="B735" s="113"/>
      <c r="C735" s="113"/>
      <c r="D735" s="113"/>
      <c r="E735" s="22"/>
      <c r="F735" s="22"/>
      <c r="G735" s="22"/>
      <c r="H735" s="22"/>
      <c r="I735" s="22"/>
      <c r="J735" s="22"/>
      <c r="K735" s="22"/>
      <c r="L735" s="22"/>
      <c r="M735" s="22"/>
      <c r="N735" s="22"/>
      <c r="O735" s="22"/>
      <c r="P735" s="22"/>
      <c r="Q735" s="22"/>
      <c r="R735" s="22"/>
    </row>
    <row r="736" spans="1:18" x14ac:dyDescent="0.35">
      <c r="A736" s="22"/>
      <c r="B736" s="113"/>
      <c r="C736" s="113"/>
      <c r="D736" s="113"/>
      <c r="E736" s="22"/>
      <c r="F736" s="22"/>
      <c r="G736" s="22"/>
      <c r="H736" s="22"/>
      <c r="I736" s="22"/>
      <c r="J736" s="22"/>
      <c r="K736" s="22"/>
      <c r="L736" s="22"/>
      <c r="M736" s="22"/>
      <c r="N736" s="22"/>
      <c r="O736" s="22"/>
      <c r="P736" s="22"/>
      <c r="Q736" s="22"/>
      <c r="R736" s="22"/>
    </row>
    <row r="737" spans="1:18" x14ac:dyDescent="0.35">
      <c r="A737" s="22"/>
      <c r="B737" s="113"/>
      <c r="C737" s="113"/>
      <c r="D737" s="113"/>
      <c r="E737" s="22"/>
      <c r="F737" s="22"/>
      <c r="G737" s="22"/>
      <c r="H737" s="22"/>
      <c r="I737" s="22"/>
      <c r="J737" s="22"/>
      <c r="K737" s="22"/>
      <c r="L737" s="22"/>
      <c r="M737" s="22"/>
      <c r="N737" s="22"/>
      <c r="O737" s="22"/>
      <c r="P737" s="22"/>
      <c r="Q737" s="22"/>
      <c r="R737" s="22"/>
    </row>
    <row r="738" spans="1:18" x14ac:dyDescent="0.35">
      <c r="A738" s="22"/>
      <c r="B738" s="113"/>
      <c r="C738" s="113"/>
      <c r="D738" s="113"/>
      <c r="E738" s="22"/>
      <c r="F738" s="22"/>
      <c r="G738" s="22"/>
      <c r="H738" s="22"/>
      <c r="I738" s="22"/>
      <c r="J738" s="22"/>
      <c r="K738" s="22"/>
      <c r="L738" s="22"/>
      <c r="M738" s="22"/>
      <c r="N738" s="22"/>
      <c r="O738" s="22"/>
      <c r="P738" s="22"/>
      <c r="Q738" s="22"/>
      <c r="R738" s="22"/>
    </row>
    <row r="739" spans="1:18" x14ac:dyDescent="0.35">
      <c r="A739" s="22"/>
      <c r="B739" s="113"/>
      <c r="C739" s="113"/>
      <c r="D739" s="113"/>
      <c r="E739" s="22"/>
      <c r="F739" s="22"/>
      <c r="G739" s="22"/>
      <c r="H739" s="22"/>
      <c r="I739" s="22"/>
      <c r="J739" s="22"/>
      <c r="K739" s="22"/>
      <c r="L739" s="22"/>
      <c r="M739" s="22"/>
      <c r="N739" s="22"/>
      <c r="O739" s="22"/>
      <c r="P739" s="22"/>
      <c r="Q739" s="22"/>
      <c r="R739" s="22"/>
    </row>
    <row r="740" spans="1:18" x14ac:dyDescent="0.35">
      <c r="A740" s="22"/>
      <c r="B740" s="113"/>
      <c r="C740" s="113"/>
      <c r="D740" s="113"/>
      <c r="E740" s="22"/>
      <c r="F740" s="22"/>
      <c r="G740" s="22"/>
      <c r="H740" s="22"/>
      <c r="I740" s="22"/>
      <c r="J740" s="22"/>
      <c r="K740" s="22"/>
      <c r="L740" s="22"/>
      <c r="M740" s="22"/>
      <c r="N740" s="22"/>
      <c r="O740" s="22"/>
      <c r="P740" s="22"/>
      <c r="Q740" s="22"/>
      <c r="R740" s="22"/>
    </row>
    <row r="741" spans="1:18" x14ac:dyDescent="0.35">
      <c r="A741" s="22"/>
      <c r="B741" s="113"/>
      <c r="C741" s="113"/>
      <c r="D741" s="113"/>
      <c r="E741" s="22"/>
      <c r="F741" s="22"/>
      <c r="G741" s="22"/>
      <c r="H741" s="22"/>
      <c r="I741" s="22"/>
      <c r="J741" s="22"/>
      <c r="K741" s="22"/>
      <c r="L741" s="22"/>
      <c r="M741" s="22"/>
      <c r="N741" s="22"/>
      <c r="O741" s="22"/>
      <c r="P741" s="22"/>
      <c r="Q741" s="22"/>
      <c r="R741" s="22"/>
    </row>
    <row r="742" spans="1:18" x14ac:dyDescent="0.35">
      <c r="A742" s="22"/>
      <c r="B742" s="113"/>
      <c r="C742" s="113"/>
      <c r="D742" s="113"/>
      <c r="E742" s="22"/>
      <c r="F742" s="22"/>
      <c r="G742" s="22"/>
      <c r="H742" s="22"/>
      <c r="I742" s="22"/>
      <c r="J742" s="22"/>
      <c r="K742" s="22"/>
      <c r="L742" s="22"/>
      <c r="M742" s="22"/>
      <c r="N742" s="22"/>
      <c r="O742" s="22"/>
      <c r="P742" s="22"/>
      <c r="Q742" s="22"/>
      <c r="R742" s="22"/>
    </row>
    <row r="743" spans="1:18" x14ac:dyDescent="0.35">
      <c r="A743" s="22"/>
      <c r="B743" s="113"/>
      <c r="C743" s="113"/>
      <c r="D743" s="113"/>
      <c r="E743" s="22"/>
      <c r="F743" s="22"/>
      <c r="G743" s="22"/>
      <c r="H743" s="22"/>
      <c r="I743" s="22"/>
      <c r="J743" s="22"/>
      <c r="K743" s="22"/>
      <c r="L743" s="22"/>
      <c r="M743" s="22"/>
      <c r="N743" s="22"/>
      <c r="O743" s="22"/>
      <c r="P743" s="22"/>
      <c r="Q743" s="22"/>
      <c r="R743" s="22"/>
    </row>
    <row r="744" spans="1:18" x14ac:dyDescent="0.35">
      <c r="A744" s="22"/>
      <c r="B744" s="113"/>
      <c r="C744" s="113"/>
      <c r="D744" s="113"/>
      <c r="E744" s="22"/>
      <c r="F744" s="22"/>
      <c r="G744" s="22"/>
      <c r="H744" s="22"/>
      <c r="I744" s="22"/>
      <c r="J744" s="22"/>
      <c r="K744" s="22"/>
      <c r="L744" s="22"/>
      <c r="M744" s="22"/>
      <c r="N744" s="22"/>
      <c r="O744" s="22"/>
      <c r="P744" s="22"/>
      <c r="Q744" s="22"/>
      <c r="R744" s="22"/>
    </row>
    <row r="745" spans="1:18" x14ac:dyDescent="0.35">
      <c r="A745" s="22"/>
      <c r="B745" s="113"/>
      <c r="C745" s="113"/>
      <c r="D745" s="113"/>
      <c r="E745" s="22"/>
      <c r="F745" s="22"/>
      <c r="G745" s="22"/>
      <c r="H745" s="22"/>
      <c r="I745" s="22"/>
      <c r="J745" s="22"/>
      <c r="K745" s="22"/>
      <c r="L745" s="22"/>
      <c r="M745" s="22"/>
      <c r="N745" s="22"/>
      <c r="O745" s="22"/>
      <c r="P745" s="22"/>
      <c r="Q745" s="22"/>
      <c r="R745" s="22"/>
    </row>
    <row r="746" spans="1:18" x14ac:dyDescent="0.35">
      <c r="A746" s="22"/>
      <c r="B746" s="113"/>
      <c r="C746" s="113"/>
      <c r="D746" s="113"/>
      <c r="E746" s="22"/>
      <c r="F746" s="22"/>
      <c r="G746" s="22"/>
      <c r="H746" s="22"/>
      <c r="I746" s="22"/>
      <c r="J746" s="22"/>
      <c r="K746" s="22"/>
      <c r="L746" s="22"/>
      <c r="M746" s="22"/>
      <c r="N746" s="22"/>
      <c r="O746" s="22"/>
      <c r="P746" s="22"/>
      <c r="Q746" s="22"/>
      <c r="R746" s="22"/>
    </row>
    <row r="747" spans="1:18" x14ac:dyDescent="0.35">
      <c r="A747" s="22"/>
      <c r="B747" s="113"/>
      <c r="C747" s="113"/>
      <c r="D747" s="113"/>
      <c r="E747" s="22"/>
      <c r="F747" s="22"/>
      <c r="G747" s="22"/>
      <c r="H747" s="22"/>
      <c r="I747" s="22"/>
      <c r="J747" s="22"/>
      <c r="K747" s="22"/>
      <c r="L747" s="22"/>
      <c r="M747" s="22"/>
      <c r="N747" s="22"/>
      <c r="O747" s="22"/>
      <c r="P747" s="22"/>
      <c r="Q747" s="22"/>
      <c r="R747" s="22"/>
    </row>
    <row r="748" spans="1:18" x14ac:dyDescent="0.35">
      <c r="A748" s="22"/>
      <c r="B748" s="113"/>
      <c r="C748" s="113"/>
      <c r="D748" s="113"/>
      <c r="E748" s="22"/>
      <c r="F748" s="22"/>
      <c r="G748" s="22"/>
      <c r="H748" s="22"/>
      <c r="I748" s="22"/>
      <c r="J748" s="22"/>
      <c r="K748" s="22"/>
      <c r="L748" s="22"/>
      <c r="M748" s="22"/>
      <c r="N748" s="22"/>
      <c r="O748" s="22"/>
      <c r="P748" s="22"/>
      <c r="Q748" s="22"/>
      <c r="R748" s="22"/>
    </row>
    <row r="749" spans="1:18" x14ac:dyDescent="0.35">
      <c r="A749" s="22"/>
      <c r="B749" s="113"/>
      <c r="C749" s="113"/>
      <c r="D749" s="113"/>
      <c r="E749" s="22"/>
      <c r="F749" s="22"/>
      <c r="G749" s="22"/>
      <c r="H749" s="22"/>
      <c r="I749" s="22"/>
      <c r="J749" s="22"/>
      <c r="K749" s="22"/>
      <c r="L749" s="22"/>
      <c r="M749" s="22"/>
      <c r="N749" s="22"/>
      <c r="O749" s="22"/>
      <c r="P749" s="22"/>
      <c r="Q749" s="22"/>
      <c r="R749" s="22"/>
    </row>
    <row r="750" spans="1:18" x14ac:dyDescent="0.35">
      <c r="A750" s="22"/>
      <c r="B750" s="113"/>
      <c r="C750" s="113"/>
      <c r="D750" s="113"/>
      <c r="E750" s="22"/>
      <c r="F750" s="22"/>
      <c r="G750" s="22"/>
      <c r="H750" s="22"/>
      <c r="I750" s="22"/>
      <c r="J750" s="22"/>
      <c r="K750" s="22"/>
      <c r="L750" s="22"/>
      <c r="M750" s="22"/>
      <c r="N750" s="22"/>
      <c r="O750" s="22"/>
      <c r="P750" s="22"/>
      <c r="Q750" s="22"/>
      <c r="R750" s="22"/>
    </row>
    <row r="751" spans="1:18" x14ac:dyDescent="0.35">
      <c r="A751" s="22"/>
      <c r="B751" s="113"/>
      <c r="C751" s="113"/>
      <c r="D751" s="113"/>
      <c r="E751" s="22"/>
      <c r="F751" s="22"/>
      <c r="G751" s="22"/>
      <c r="H751" s="22"/>
      <c r="I751" s="22"/>
      <c r="J751" s="22"/>
      <c r="K751" s="22"/>
      <c r="L751" s="22"/>
      <c r="M751" s="22"/>
      <c r="N751" s="22"/>
      <c r="O751" s="22"/>
      <c r="P751" s="22"/>
      <c r="Q751" s="22"/>
      <c r="R751" s="22"/>
    </row>
    <row r="752" spans="1:18" x14ac:dyDescent="0.35">
      <c r="A752" s="22"/>
      <c r="B752" s="113"/>
      <c r="C752" s="113"/>
      <c r="D752" s="113"/>
      <c r="E752" s="22"/>
      <c r="F752" s="22"/>
      <c r="G752" s="22"/>
      <c r="H752" s="22"/>
      <c r="I752" s="22"/>
      <c r="J752" s="22"/>
      <c r="K752" s="22"/>
      <c r="L752" s="22"/>
      <c r="M752" s="22"/>
      <c r="N752" s="22"/>
      <c r="O752" s="22"/>
      <c r="P752" s="22"/>
      <c r="Q752" s="22"/>
      <c r="R752" s="22"/>
    </row>
    <row r="753" spans="1:18" x14ac:dyDescent="0.35">
      <c r="A753" s="22"/>
      <c r="B753" s="113"/>
      <c r="C753" s="113"/>
      <c r="D753" s="113"/>
      <c r="E753" s="22"/>
      <c r="F753" s="22"/>
      <c r="G753" s="22"/>
      <c r="H753" s="22"/>
      <c r="I753" s="22"/>
      <c r="J753" s="22"/>
      <c r="K753" s="22"/>
      <c r="L753" s="22"/>
      <c r="M753" s="22"/>
      <c r="N753" s="22"/>
      <c r="O753" s="22"/>
      <c r="P753" s="22"/>
      <c r="Q753" s="22"/>
      <c r="R753" s="22"/>
    </row>
    <row r="754" spans="1:18" x14ac:dyDescent="0.35">
      <c r="A754" s="22"/>
      <c r="B754" s="113"/>
      <c r="C754" s="113"/>
      <c r="D754" s="113"/>
      <c r="E754" s="22"/>
      <c r="F754" s="22"/>
      <c r="G754" s="22"/>
      <c r="H754" s="22"/>
      <c r="I754" s="22"/>
      <c r="J754" s="22"/>
      <c r="K754" s="22"/>
      <c r="L754" s="22"/>
      <c r="M754" s="22"/>
      <c r="N754" s="22"/>
      <c r="O754" s="22"/>
      <c r="P754" s="22"/>
      <c r="Q754" s="22"/>
      <c r="R754" s="22"/>
    </row>
    <row r="755" spans="1:18" x14ac:dyDescent="0.35">
      <c r="A755" s="22"/>
      <c r="B755" s="113"/>
      <c r="C755" s="113"/>
      <c r="D755" s="113"/>
      <c r="E755" s="22"/>
      <c r="F755" s="22"/>
      <c r="G755" s="22"/>
      <c r="H755" s="22"/>
      <c r="I755" s="22"/>
      <c r="J755" s="22"/>
      <c r="K755" s="22"/>
      <c r="L755" s="22"/>
      <c r="M755" s="22"/>
      <c r="N755" s="22"/>
      <c r="O755" s="22"/>
      <c r="P755" s="22"/>
      <c r="Q755" s="22"/>
      <c r="R755" s="22"/>
    </row>
    <row r="756" spans="1:18" x14ac:dyDescent="0.35">
      <c r="A756" s="22"/>
      <c r="B756" s="113"/>
      <c r="C756" s="113"/>
      <c r="D756" s="113"/>
      <c r="E756" s="22"/>
      <c r="F756" s="22"/>
      <c r="G756" s="22"/>
      <c r="H756" s="22"/>
      <c r="I756" s="22"/>
      <c r="J756" s="22"/>
      <c r="K756" s="22"/>
      <c r="L756" s="22"/>
      <c r="M756" s="22"/>
      <c r="N756" s="22"/>
      <c r="O756" s="22"/>
      <c r="P756" s="22"/>
      <c r="Q756" s="22"/>
      <c r="R756" s="22"/>
    </row>
    <row r="757" spans="1:18" x14ac:dyDescent="0.35">
      <c r="A757" s="22"/>
      <c r="B757" s="113"/>
      <c r="C757" s="113"/>
      <c r="D757" s="113"/>
      <c r="E757" s="22"/>
      <c r="F757" s="22"/>
      <c r="G757" s="22"/>
      <c r="H757" s="22"/>
      <c r="I757" s="22"/>
      <c r="J757" s="22"/>
      <c r="K757" s="22"/>
      <c r="L757" s="22"/>
      <c r="M757" s="22"/>
      <c r="N757" s="22"/>
      <c r="O757" s="22"/>
      <c r="P757" s="22"/>
      <c r="Q757" s="22"/>
      <c r="R757" s="22"/>
    </row>
    <row r="758" spans="1:18" x14ac:dyDescent="0.35">
      <c r="A758" s="22"/>
      <c r="B758" s="113"/>
      <c r="C758" s="113"/>
      <c r="D758" s="113"/>
      <c r="E758" s="22"/>
      <c r="F758" s="22"/>
      <c r="G758" s="22"/>
      <c r="H758" s="22"/>
      <c r="I758" s="22"/>
      <c r="J758" s="22"/>
      <c r="K758" s="22"/>
      <c r="L758" s="22"/>
      <c r="M758" s="22"/>
      <c r="N758" s="22"/>
      <c r="O758" s="22"/>
      <c r="P758" s="22"/>
      <c r="Q758" s="22"/>
      <c r="R758" s="22"/>
    </row>
    <row r="759" spans="1:18" x14ac:dyDescent="0.35">
      <c r="A759" s="22"/>
      <c r="B759" s="113"/>
      <c r="C759" s="113"/>
      <c r="D759" s="113"/>
      <c r="E759" s="22"/>
      <c r="F759" s="22"/>
      <c r="G759" s="22"/>
      <c r="H759" s="22"/>
      <c r="I759" s="22"/>
      <c r="J759" s="22"/>
      <c r="K759" s="22"/>
      <c r="L759" s="22"/>
      <c r="M759" s="22"/>
      <c r="N759" s="22"/>
      <c r="O759" s="22"/>
      <c r="P759" s="22"/>
      <c r="Q759" s="22"/>
      <c r="R759" s="22"/>
    </row>
    <row r="760" spans="1:18" x14ac:dyDescent="0.35">
      <c r="A760" s="22"/>
      <c r="B760" s="113"/>
      <c r="C760" s="113"/>
      <c r="D760" s="113"/>
      <c r="E760" s="22"/>
      <c r="F760" s="22"/>
      <c r="G760" s="22"/>
      <c r="H760" s="22"/>
      <c r="I760" s="22"/>
      <c r="J760" s="22"/>
      <c r="K760" s="22"/>
      <c r="L760" s="22"/>
      <c r="M760" s="22"/>
      <c r="N760" s="22"/>
      <c r="O760" s="22"/>
      <c r="P760" s="22"/>
      <c r="Q760" s="22"/>
      <c r="R760" s="22"/>
    </row>
    <row r="761" spans="1:18" x14ac:dyDescent="0.35">
      <c r="A761" s="22"/>
      <c r="B761" s="113"/>
      <c r="C761" s="113"/>
      <c r="D761" s="113"/>
      <c r="E761" s="22"/>
      <c r="F761" s="22"/>
      <c r="G761" s="22"/>
      <c r="H761" s="22"/>
      <c r="I761" s="22"/>
      <c r="J761" s="22"/>
      <c r="K761" s="22"/>
      <c r="L761" s="22"/>
      <c r="M761" s="22"/>
      <c r="N761" s="22"/>
      <c r="O761" s="22"/>
      <c r="P761" s="22"/>
      <c r="Q761" s="22"/>
      <c r="R761" s="22"/>
    </row>
    <row r="762" spans="1:18" x14ac:dyDescent="0.35">
      <c r="A762" s="22"/>
      <c r="B762" s="113"/>
      <c r="C762" s="113"/>
      <c r="D762" s="113"/>
      <c r="E762" s="22"/>
      <c r="F762" s="22"/>
      <c r="G762" s="22"/>
      <c r="H762" s="22"/>
      <c r="I762" s="22"/>
      <c r="J762" s="22"/>
      <c r="K762" s="22"/>
      <c r="L762" s="22"/>
      <c r="M762" s="22"/>
      <c r="N762" s="22"/>
      <c r="O762" s="22"/>
      <c r="P762" s="22"/>
      <c r="Q762" s="22"/>
      <c r="R762" s="22"/>
    </row>
    <row r="763" spans="1:18" x14ac:dyDescent="0.35">
      <c r="A763" s="22"/>
      <c r="B763" s="113"/>
      <c r="C763" s="113"/>
      <c r="D763" s="113"/>
      <c r="E763" s="22"/>
      <c r="F763" s="22"/>
      <c r="G763" s="22"/>
      <c r="H763" s="22"/>
      <c r="I763" s="22"/>
      <c r="J763" s="22"/>
      <c r="K763" s="22"/>
      <c r="L763" s="22"/>
      <c r="M763" s="22"/>
      <c r="N763" s="22"/>
      <c r="O763" s="22"/>
      <c r="P763" s="22"/>
      <c r="Q763" s="22"/>
      <c r="R763" s="22"/>
    </row>
    <row r="764" spans="1:18" x14ac:dyDescent="0.35">
      <c r="A764" s="22"/>
      <c r="B764" s="113"/>
      <c r="C764" s="113"/>
      <c r="D764" s="113"/>
      <c r="E764" s="22"/>
      <c r="F764" s="22"/>
      <c r="G764" s="22"/>
      <c r="H764" s="22"/>
      <c r="I764" s="22"/>
      <c r="J764" s="22"/>
      <c r="K764" s="22"/>
      <c r="L764" s="22"/>
      <c r="M764" s="22"/>
      <c r="N764" s="22"/>
      <c r="O764" s="22"/>
      <c r="P764" s="22"/>
      <c r="Q764" s="22"/>
      <c r="R764" s="22"/>
    </row>
    <row r="765" spans="1:18" x14ac:dyDescent="0.35">
      <c r="A765" s="22"/>
      <c r="B765" s="113"/>
      <c r="C765" s="113"/>
      <c r="D765" s="113"/>
      <c r="E765" s="22"/>
      <c r="F765" s="22"/>
      <c r="G765" s="22"/>
      <c r="H765" s="22"/>
      <c r="I765" s="22"/>
      <c r="J765" s="22"/>
      <c r="K765" s="22"/>
      <c r="L765" s="22"/>
      <c r="M765" s="22"/>
      <c r="N765" s="22"/>
      <c r="O765" s="22"/>
      <c r="P765" s="22"/>
      <c r="Q765" s="22"/>
      <c r="R765" s="22"/>
    </row>
    <row r="766" spans="1:18" x14ac:dyDescent="0.35">
      <c r="A766" s="22"/>
      <c r="B766" s="113"/>
      <c r="C766" s="113"/>
      <c r="D766" s="113"/>
      <c r="E766" s="22"/>
      <c r="F766" s="22"/>
      <c r="G766" s="22"/>
      <c r="H766" s="22"/>
      <c r="I766" s="22"/>
      <c r="J766" s="22"/>
      <c r="K766" s="22"/>
      <c r="L766" s="22"/>
      <c r="M766" s="22"/>
      <c r="N766" s="22"/>
      <c r="O766" s="22"/>
      <c r="P766" s="22"/>
      <c r="Q766" s="22"/>
      <c r="R766" s="22"/>
    </row>
    <row r="767" spans="1:18" x14ac:dyDescent="0.35">
      <c r="A767" s="22"/>
      <c r="B767" s="113"/>
      <c r="C767" s="113"/>
      <c r="D767" s="113"/>
      <c r="E767" s="22"/>
      <c r="F767" s="22"/>
      <c r="G767" s="22"/>
      <c r="H767" s="22"/>
      <c r="I767" s="22"/>
      <c r="J767" s="22"/>
      <c r="K767" s="22"/>
      <c r="L767" s="22"/>
      <c r="M767" s="22"/>
      <c r="N767" s="22"/>
      <c r="O767" s="22"/>
      <c r="P767" s="22"/>
      <c r="Q767" s="22"/>
      <c r="R767" s="22"/>
    </row>
    <row r="768" spans="1:18" x14ac:dyDescent="0.35">
      <c r="A768" s="22"/>
      <c r="B768" s="113"/>
      <c r="C768" s="113"/>
      <c r="D768" s="113"/>
      <c r="E768" s="22"/>
      <c r="F768" s="22"/>
      <c r="G768" s="22"/>
      <c r="H768" s="22"/>
      <c r="I768" s="22"/>
      <c r="J768" s="22"/>
      <c r="K768" s="22"/>
      <c r="L768" s="22"/>
      <c r="M768" s="22"/>
      <c r="N768" s="22"/>
      <c r="O768" s="22"/>
      <c r="P768" s="22"/>
      <c r="Q768" s="22"/>
      <c r="R768" s="22"/>
    </row>
    <row r="769" spans="1:18" x14ac:dyDescent="0.35">
      <c r="A769" s="22"/>
      <c r="B769" s="113"/>
      <c r="C769" s="113"/>
      <c r="D769" s="113"/>
      <c r="E769" s="22"/>
      <c r="F769" s="22"/>
      <c r="G769" s="22"/>
      <c r="H769" s="22"/>
      <c r="I769" s="22"/>
      <c r="J769" s="22"/>
      <c r="K769" s="22"/>
      <c r="L769" s="22"/>
      <c r="M769" s="22"/>
      <c r="N769" s="22"/>
      <c r="O769" s="22"/>
      <c r="P769" s="22"/>
      <c r="Q769" s="22"/>
      <c r="R769" s="22"/>
    </row>
    <row r="770" spans="1:18" x14ac:dyDescent="0.35">
      <c r="A770" s="22"/>
      <c r="B770" s="113"/>
      <c r="C770" s="113"/>
      <c r="D770" s="113"/>
      <c r="E770" s="22"/>
      <c r="F770" s="22"/>
      <c r="G770" s="22"/>
      <c r="H770" s="22"/>
      <c r="I770" s="22"/>
      <c r="J770" s="22"/>
      <c r="K770" s="22"/>
      <c r="L770" s="22"/>
      <c r="M770" s="22"/>
      <c r="N770" s="22"/>
      <c r="O770" s="22"/>
      <c r="P770" s="22"/>
      <c r="Q770" s="22"/>
      <c r="R770" s="22"/>
    </row>
    <row r="771" spans="1:18" x14ac:dyDescent="0.35">
      <c r="A771" s="22"/>
      <c r="B771" s="113"/>
      <c r="C771" s="113"/>
      <c r="D771" s="113"/>
      <c r="E771" s="22"/>
      <c r="F771" s="22"/>
      <c r="G771" s="22"/>
      <c r="H771" s="22"/>
      <c r="I771" s="22"/>
      <c r="J771" s="22"/>
      <c r="K771" s="22"/>
      <c r="L771" s="22"/>
      <c r="M771" s="22"/>
      <c r="N771" s="22"/>
      <c r="O771" s="22"/>
      <c r="P771" s="22"/>
      <c r="Q771" s="22"/>
      <c r="R771" s="22"/>
    </row>
    <row r="772" spans="1:18" x14ac:dyDescent="0.35">
      <c r="A772" s="22"/>
      <c r="B772" s="113"/>
      <c r="C772" s="113"/>
      <c r="D772" s="113"/>
      <c r="E772" s="22"/>
      <c r="F772" s="22"/>
      <c r="G772" s="22"/>
      <c r="H772" s="22"/>
      <c r="I772" s="22"/>
      <c r="J772" s="22"/>
      <c r="K772" s="22"/>
      <c r="L772" s="22"/>
      <c r="M772" s="22"/>
      <c r="N772" s="22"/>
      <c r="O772" s="22"/>
      <c r="P772" s="22"/>
      <c r="Q772" s="22"/>
      <c r="R772" s="22"/>
    </row>
    <row r="773" spans="1:18" x14ac:dyDescent="0.35">
      <c r="A773" s="22"/>
      <c r="B773" s="113"/>
      <c r="C773" s="113"/>
      <c r="D773" s="113"/>
      <c r="E773" s="22"/>
      <c r="F773" s="22"/>
      <c r="G773" s="22"/>
      <c r="H773" s="22"/>
      <c r="I773" s="22"/>
      <c r="J773" s="22"/>
      <c r="K773" s="22"/>
      <c r="L773" s="22"/>
      <c r="M773" s="22"/>
      <c r="N773" s="22"/>
      <c r="O773" s="22"/>
      <c r="P773" s="22"/>
      <c r="Q773" s="22"/>
      <c r="R773" s="22"/>
    </row>
    <row r="774" spans="1:18" x14ac:dyDescent="0.35">
      <c r="A774" s="22"/>
      <c r="B774" s="113"/>
      <c r="C774" s="113"/>
      <c r="D774" s="113"/>
      <c r="E774" s="22"/>
      <c r="F774" s="22"/>
      <c r="G774" s="22"/>
      <c r="H774" s="22"/>
      <c r="I774" s="22"/>
      <c r="J774" s="22"/>
      <c r="K774" s="22"/>
      <c r="L774" s="22"/>
      <c r="M774" s="22"/>
      <c r="N774" s="22"/>
      <c r="O774" s="22"/>
      <c r="P774" s="22"/>
      <c r="Q774" s="22"/>
      <c r="R774" s="22"/>
    </row>
    <row r="775" spans="1:18" x14ac:dyDescent="0.35">
      <c r="A775" s="22"/>
      <c r="B775" s="113"/>
      <c r="C775" s="113"/>
      <c r="D775" s="113"/>
      <c r="E775" s="22"/>
      <c r="F775" s="22"/>
      <c r="G775" s="22"/>
      <c r="H775" s="22"/>
      <c r="I775" s="22"/>
      <c r="J775" s="22"/>
      <c r="K775" s="22"/>
      <c r="L775" s="22"/>
      <c r="M775" s="22"/>
      <c r="N775" s="22"/>
      <c r="O775" s="22"/>
      <c r="P775" s="22"/>
      <c r="Q775" s="22"/>
      <c r="R775" s="22"/>
    </row>
    <row r="776" spans="1:18" x14ac:dyDescent="0.35">
      <c r="A776" s="22"/>
      <c r="B776" s="113"/>
      <c r="C776" s="113"/>
      <c r="D776" s="113"/>
      <c r="E776" s="22"/>
      <c r="F776" s="22"/>
      <c r="G776" s="22"/>
      <c r="H776" s="22"/>
      <c r="I776" s="22"/>
      <c r="J776" s="22"/>
      <c r="K776" s="22"/>
      <c r="L776" s="22"/>
      <c r="M776" s="22"/>
      <c r="N776" s="22"/>
      <c r="O776" s="22"/>
      <c r="P776" s="22"/>
      <c r="Q776" s="22"/>
      <c r="R776" s="22"/>
    </row>
    <row r="777" spans="1:18" x14ac:dyDescent="0.35">
      <c r="A777" s="22"/>
      <c r="B777" s="113"/>
      <c r="C777" s="113"/>
      <c r="D777" s="113"/>
      <c r="E777" s="22"/>
      <c r="F777" s="22"/>
      <c r="G777" s="22"/>
      <c r="H777" s="22"/>
      <c r="I777" s="22"/>
      <c r="J777" s="22"/>
      <c r="K777" s="22"/>
      <c r="L777" s="22"/>
      <c r="M777" s="22"/>
      <c r="N777" s="22"/>
      <c r="O777" s="22"/>
      <c r="P777" s="22"/>
      <c r="Q777" s="22"/>
      <c r="R777" s="22"/>
    </row>
    <row r="778" spans="1:18" x14ac:dyDescent="0.35">
      <c r="A778" s="22"/>
      <c r="B778" s="113"/>
      <c r="C778" s="113"/>
      <c r="D778" s="113"/>
      <c r="E778" s="22"/>
      <c r="F778" s="22"/>
      <c r="G778" s="22"/>
      <c r="H778" s="22"/>
      <c r="I778" s="22"/>
      <c r="J778" s="22"/>
      <c r="K778" s="22"/>
      <c r="L778" s="22"/>
      <c r="M778" s="22"/>
      <c r="N778" s="22"/>
      <c r="O778" s="22"/>
      <c r="P778" s="22"/>
      <c r="Q778" s="22"/>
      <c r="R778" s="22"/>
    </row>
    <row r="779" spans="1:18" x14ac:dyDescent="0.35">
      <c r="A779" s="22"/>
      <c r="B779" s="113"/>
      <c r="C779" s="113"/>
      <c r="D779" s="113"/>
      <c r="E779" s="22"/>
      <c r="F779" s="22"/>
      <c r="G779" s="22"/>
      <c r="H779" s="22"/>
      <c r="I779" s="22"/>
      <c r="J779" s="22"/>
      <c r="K779" s="22"/>
      <c r="L779" s="22"/>
      <c r="M779" s="22"/>
      <c r="N779" s="22"/>
      <c r="O779" s="22"/>
      <c r="P779" s="22"/>
      <c r="Q779" s="22"/>
      <c r="R779" s="22"/>
    </row>
    <row r="780" spans="1:18" x14ac:dyDescent="0.35">
      <c r="A780" s="22"/>
      <c r="B780" s="113"/>
      <c r="C780" s="113"/>
      <c r="D780" s="113"/>
      <c r="E780" s="22"/>
      <c r="F780" s="22"/>
      <c r="G780" s="22"/>
      <c r="H780" s="22"/>
      <c r="I780" s="22"/>
      <c r="J780" s="22"/>
      <c r="K780" s="22"/>
      <c r="L780" s="22"/>
      <c r="M780" s="22"/>
      <c r="N780" s="22"/>
      <c r="O780" s="22"/>
      <c r="P780" s="22"/>
      <c r="Q780" s="22"/>
      <c r="R780" s="22"/>
    </row>
    <row r="781" spans="1:18" x14ac:dyDescent="0.35">
      <c r="A781" s="22"/>
      <c r="B781" s="113"/>
      <c r="C781" s="113"/>
      <c r="D781" s="113"/>
      <c r="E781" s="22"/>
      <c r="F781" s="22"/>
      <c r="G781" s="22"/>
      <c r="H781" s="22"/>
      <c r="I781" s="22"/>
      <c r="J781" s="22"/>
      <c r="K781" s="22"/>
      <c r="L781" s="22"/>
      <c r="M781" s="22"/>
      <c r="N781" s="22"/>
      <c r="O781" s="22"/>
      <c r="P781" s="22"/>
      <c r="Q781" s="22"/>
      <c r="R781" s="22"/>
    </row>
    <row r="782" spans="1:18" x14ac:dyDescent="0.35">
      <c r="A782" s="22"/>
      <c r="B782" s="113"/>
      <c r="C782" s="113"/>
      <c r="D782" s="113"/>
      <c r="E782" s="22"/>
      <c r="F782" s="22"/>
      <c r="G782" s="22"/>
      <c r="H782" s="22"/>
      <c r="I782" s="22"/>
      <c r="J782" s="22"/>
      <c r="K782" s="22"/>
      <c r="L782" s="22"/>
      <c r="M782" s="22"/>
      <c r="N782" s="22"/>
      <c r="O782" s="22"/>
      <c r="P782" s="22"/>
      <c r="Q782" s="22"/>
      <c r="R782" s="22"/>
    </row>
    <row r="783" spans="1:18" x14ac:dyDescent="0.35">
      <c r="A783" s="22"/>
      <c r="B783" s="113"/>
      <c r="C783" s="113"/>
      <c r="D783" s="113"/>
      <c r="E783" s="22"/>
      <c r="F783" s="22"/>
      <c r="G783" s="22"/>
      <c r="H783" s="22"/>
      <c r="I783" s="22"/>
      <c r="J783" s="22"/>
      <c r="K783" s="22"/>
      <c r="L783" s="22"/>
      <c r="M783" s="22"/>
      <c r="N783" s="22"/>
      <c r="O783" s="22"/>
      <c r="P783" s="22"/>
      <c r="Q783" s="22"/>
      <c r="R783" s="22"/>
    </row>
    <row r="784" spans="1:18" x14ac:dyDescent="0.35">
      <c r="A784" s="22"/>
      <c r="B784" s="113"/>
      <c r="C784" s="113"/>
      <c r="D784" s="113"/>
      <c r="E784" s="22"/>
      <c r="F784" s="22"/>
      <c r="G784" s="22"/>
      <c r="H784" s="22"/>
      <c r="I784" s="22"/>
      <c r="J784" s="22"/>
      <c r="K784" s="22"/>
      <c r="L784" s="22"/>
      <c r="M784" s="22"/>
      <c r="N784" s="22"/>
      <c r="O784" s="22"/>
      <c r="P784" s="22"/>
      <c r="Q784" s="22"/>
      <c r="R784" s="22"/>
    </row>
    <row r="785" spans="1:18" x14ac:dyDescent="0.35">
      <c r="A785" s="22"/>
      <c r="B785" s="113"/>
      <c r="C785" s="113"/>
      <c r="D785" s="113"/>
      <c r="E785" s="22"/>
      <c r="F785" s="22"/>
      <c r="G785" s="22"/>
      <c r="H785" s="22"/>
      <c r="I785" s="22"/>
      <c r="J785" s="22"/>
      <c r="K785" s="22"/>
      <c r="L785" s="22"/>
      <c r="M785" s="22"/>
      <c r="N785" s="22"/>
      <c r="O785" s="22"/>
      <c r="P785" s="22"/>
      <c r="Q785" s="22"/>
      <c r="R785" s="22"/>
    </row>
    <row r="786" spans="1:18" x14ac:dyDescent="0.35">
      <c r="A786" s="22"/>
      <c r="B786" s="113"/>
      <c r="C786" s="113"/>
      <c r="D786" s="113"/>
      <c r="E786" s="22"/>
      <c r="F786" s="22"/>
      <c r="G786" s="22"/>
      <c r="H786" s="22"/>
      <c r="I786" s="22"/>
      <c r="J786" s="22"/>
      <c r="K786" s="22"/>
      <c r="L786" s="22"/>
      <c r="M786" s="22"/>
      <c r="N786" s="22"/>
      <c r="O786" s="22"/>
      <c r="P786" s="22"/>
      <c r="Q786" s="22"/>
      <c r="R786" s="22"/>
    </row>
    <row r="787" spans="1:18" x14ac:dyDescent="0.35">
      <c r="A787" s="22"/>
      <c r="B787" s="113"/>
      <c r="C787" s="113"/>
      <c r="D787" s="113"/>
      <c r="E787" s="22"/>
      <c r="F787" s="22"/>
      <c r="G787" s="22"/>
      <c r="H787" s="22"/>
      <c r="I787" s="22"/>
      <c r="J787" s="22"/>
      <c r="K787" s="22"/>
      <c r="L787" s="22"/>
      <c r="M787" s="22"/>
      <c r="N787" s="22"/>
      <c r="O787" s="22"/>
      <c r="P787" s="22"/>
      <c r="Q787" s="22"/>
      <c r="R787" s="22"/>
    </row>
    <row r="788" spans="1:18" x14ac:dyDescent="0.35">
      <c r="A788" s="22"/>
      <c r="B788" s="113"/>
      <c r="C788" s="113"/>
      <c r="D788" s="113"/>
      <c r="E788" s="22"/>
      <c r="F788" s="22"/>
      <c r="G788" s="22"/>
      <c r="H788" s="22"/>
      <c r="I788" s="22"/>
      <c r="J788" s="22"/>
      <c r="K788" s="22"/>
      <c r="L788" s="22"/>
      <c r="M788" s="22"/>
      <c r="N788" s="22"/>
      <c r="O788" s="22"/>
      <c r="P788" s="22"/>
      <c r="Q788" s="22"/>
      <c r="R788" s="22"/>
    </row>
    <row r="789" spans="1:18" x14ac:dyDescent="0.35">
      <c r="A789" s="22"/>
      <c r="B789" s="113"/>
      <c r="C789" s="113"/>
      <c r="D789" s="113"/>
      <c r="E789" s="22"/>
      <c r="F789" s="22"/>
      <c r="G789" s="22"/>
      <c r="H789" s="22"/>
      <c r="I789" s="22"/>
      <c r="J789" s="22"/>
      <c r="K789" s="22"/>
      <c r="L789" s="22"/>
      <c r="M789" s="22"/>
      <c r="N789" s="22"/>
      <c r="O789" s="22"/>
      <c r="P789" s="22"/>
      <c r="Q789" s="22"/>
      <c r="R789" s="22"/>
    </row>
    <row r="790" spans="1:18" x14ac:dyDescent="0.35">
      <c r="A790" s="22"/>
      <c r="B790" s="113"/>
      <c r="C790" s="113"/>
      <c r="D790" s="113"/>
      <c r="E790" s="22"/>
      <c r="F790" s="22"/>
      <c r="G790" s="22"/>
      <c r="H790" s="22"/>
      <c r="I790" s="22"/>
      <c r="J790" s="22"/>
      <c r="K790" s="22"/>
      <c r="L790" s="22"/>
      <c r="M790" s="22"/>
      <c r="N790" s="22"/>
      <c r="O790" s="22"/>
      <c r="P790" s="22"/>
      <c r="Q790" s="22"/>
      <c r="R790" s="22"/>
    </row>
    <row r="791" spans="1:18" x14ac:dyDescent="0.35">
      <c r="A791" s="22"/>
      <c r="B791" s="113"/>
      <c r="C791" s="113"/>
      <c r="D791" s="113"/>
      <c r="E791" s="22"/>
      <c r="F791" s="22"/>
      <c r="G791" s="22"/>
      <c r="H791" s="22"/>
      <c r="I791" s="22"/>
      <c r="J791" s="22"/>
      <c r="K791" s="22"/>
      <c r="L791" s="22"/>
      <c r="M791" s="22"/>
      <c r="N791" s="22"/>
      <c r="O791" s="22"/>
      <c r="P791" s="22"/>
      <c r="Q791" s="22"/>
      <c r="R791" s="22"/>
    </row>
    <row r="792" spans="1:18" x14ac:dyDescent="0.35">
      <c r="A792" s="22"/>
      <c r="B792" s="113"/>
      <c r="C792" s="113"/>
      <c r="D792" s="113"/>
      <c r="E792" s="22"/>
      <c r="F792" s="22"/>
      <c r="G792" s="22"/>
      <c r="H792" s="22"/>
      <c r="I792" s="22"/>
      <c r="J792" s="22"/>
      <c r="K792" s="22"/>
      <c r="L792" s="22"/>
      <c r="M792" s="22"/>
      <c r="N792" s="22"/>
      <c r="O792" s="22"/>
      <c r="P792" s="22"/>
      <c r="Q792" s="22"/>
      <c r="R792" s="22"/>
    </row>
    <row r="793" spans="1:18" x14ac:dyDescent="0.35">
      <c r="A793" s="22"/>
      <c r="B793" s="113"/>
      <c r="C793" s="113"/>
      <c r="D793" s="113"/>
      <c r="E793" s="22"/>
      <c r="F793" s="22"/>
      <c r="G793" s="22"/>
      <c r="H793" s="22"/>
      <c r="I793" s="22"/>
      <c r="J793" s="22"/>
      <c r="K793" s="22"/>
      <c r="L793" s="22"/>
      <c r="M793" s="22"/>
      <c r="N793" s="22"/>
      <c r="O793" s="22"/>
      <c r="P793" s="22"/>
      <c r="Q793" s="22"/>
      <c r="R793" s="22"/>
    </row>
    <row r="794" spans="1:18" x14ac:dyDescent="0.35">
      <c r="A794" s="22"/>
      <c r="B794" s="113"/>
      <c r="C794" s="113"/>
      <c r="D794" s="113"/>
      <c r="E794" s="22"/>
      <c r="F794" s="22"/>
      <c r="G794" s="22"/>
      <c r="H794" s="22"/>
      <c r="I794" s="22"/>
      <c r="J794" s="22"/>
      <c r="K794" s="22"/>
      <c r="L794" s="22"/>
      <c r="M794" s="22"/>
      <c r="N794" s="22"/>
      <c r="O794" s="22"/>
      <c r="P794" s="22"/>
      <c r="Q794" s="22"/>
      <c r="R794" s="22"/>
    </row>
    <row r="795" spans="1:18" x14ac:dyDescent="0.35">
      <c r="A795" s="22"/>
      <c r="B795" s="113"/>
      <c r="C795" s="113"/>
      <c r="D795" s="113"/>
      <c r="E795" s="22"/>
      <c r="F795" s="22"/>
      <c r="G795" s="22"/>
      <c r="H795" s="22"/>
      <c r="I795" s="22"/>
      <c r="J795" s="22"/>
      <c r="K795" s="22"/>
      <c r="L795" s="22"/>
      <c r="M795" s="22"/>
      <c r="N795" s="22"/>
      <c r="O795" s="22"/>
      <c r="P795" s="22"/>
      <c r="Q795" s="22"/>
      <c r="R795" s="22"/>
    </row>
    <row r="796" spans="1:18" x14ac:dyDescent="0.35">
      <c r="A796" s="22"/>
      <c r="B796" s="113"/>
      <c r="C796" s="113"/>
      <c r="D796" s="113"/>
      <c r="E796" s="22"/>
      <c r="F796" s="22"/>
      <c r="G796" s="22"/>
      <c r="H796" s="22"/>
      <c r="I796" s="22"/>
      <c r="J796" s="22"/>
      <c r="K796" s="22"/>
      <c r="L796" s="22"/>
      <c r="M796" s="22"/>
      <c r="N796" s="22"/>
      <c r="O796" s="22"/>
      <c r="P796" s="22"/>
      <c r="Q796" s="22"/>
      <c r="R796" s="22"/>
    </row>
    <row r="797" spans="1:18" x14ac:dyDescent="0.35">
      <c r="A797" s="22"/>
      <c r="B797" s="113"/>
      <c r="C797" s="113"/>
      <c r="D797" s="113"/>
      <c r="E797" s="22"/>
      <c r="F797" s="22"/>
      <c r="G797" s="22"/>
      <c r="H797" s="22"/>
      <c r="I797" s="22"/>
      <c r="J797" s="22"/>
      <c r="K797" s="22"/>
      <c r="L797" s="22"/>
      <c r="M797" s="22"/>
      <c r="N797" s="22"/>
      <c r="O797" s="22"/>
      <c r="P797" s="22"/>
      <c r="Q797" s="22"/>
      <c r="R797" s="22"/>
    </row>
    <row r="798" spans="1:18" x14ac:dyDescent="0.35">
      <c r="A798" s="22"/>
      <c r="B798" s="113"/>
      <c r="C798" s="113"/>
      <c r="D798" s="113"/>
      <c r="E798" s="22"/>
      <c r="F798" s="22"/>
      <c r="G798" s="22"/>
      <c r="H798" s="22"/>
      <c r="I798" s="22"/>
      <c r="J798" s="22"/>
      <c r="K798" s="22"/>
      <c r="L798" s="22"/>
      <c r="M798" s="22"/>
      <c r="N798" s="22"/>
      <c r="O798" s="22"/>
      <c r="P798" s="22"/>
      <c r="Q798" s="22"/>
      <c r="R798" s="22"/>
    </row>
    <row r="799" spans="1:18" x14ac:dyDescent="0.35">
      <c r="A799" s="22"/>
      <c r="B799" s="113"/>
      <c r="C799" s="113"/>
      <c r="D799" s="113"/>
      <c r="E799" s="22"/>
      <c r="F799" s="22"/>
      <c r="G799" s="22"/>
      <c r="H799" s="22"/>
      <c r="I799" s="22"/>
      <c r="J799" s="22"/>
      <c r="K799" s="22"/>
      <c r="L799" s="22"/>
      <c r="M799" s="22"/>
      <c r="N799" s="22"/>
      <c r="O799" s="22"/>
      <c r="P799" s="22"/>
      <c r="Q799" s="22"/>
      <c r="R799" s="22"/>
    </row>
    <row r="800" spans="1:18" x14ac:dyDescent="0.35">
      <c r="A800" s="22"/>
      <c r="B800" s="113"/>
      <c r="C800" s="113"/>
      <c r="D800" s="113"/>
      <c r="E800" s="22"/>
      <c r="F800" s="22"/>
      <c r="G800" s="22"/>
      <c r="H800" s="22"/>
      <c r="I800" s="22"/>
      <c r="J800" s="22"/>
      <c r="K800" s="22"/>
      <c r="L800" s="22"/>
      <c r="M800" s="22"/>
      <c r="N800" s="22"/>
      <c r="O800" s="22"/>
      <c r="P800" s="22"/>
      <c r="Q800" s="22"/>
      <c r="R800" s="22"/>
    </row>
    <row r="801" spans="1:18" x14ac:dyDescent="0.35">
      <c r="A801" s="22"/>
      <c r="B801" s="113"/>
      <c r="C801" s="113"/>
      <c r="D801" s="113"/>
      <c r="E801" s="22"/>
      <c r="F801" s="22"/>
      <c r="G801" s="22"/>
      <c r="H801" s="22"/>
      <c r="I801" s="22"/>
      <c r="J801" s="22"/>
      <c r="K801" s="22"/>
      <c r="L801" s="22"/>
      <c r="M801" s="22"/>
      <c r="N801" s="22"/>
      <c r="O801" s="22"/>
      <c r="P801" s="22"/>
      <c r="Q801" s="22"/>
      <c r="R801" s="22"/>
    </row>
    <row r="802" spans="1:18" x14ac:dyDescent="0.35">
      <c r="A802" s="22"/>
      <c r="B802" s="113"/>
      <c r="C802" s="113"/>
      <c r="D802" s="113"/>
      <c r="E802" s="22"/>
      <c r="F802" s="22"/>
      <c r="G802" s="22"/>
      <c r="H802" s="22"/>
      <c r="I802" s="22"/>
      <c r="J802" s="22"/>
      <c r="K802" s="22"/>
      <c r="L802" s="22"/>
      <c r="M802" s="22"/>
      <c r="N802" s="22"/>
      <c r="O802" s="22"/>
      <c r="P802" s="22"/>
      <c r="Q802" s="22"/>
      <c r="R802" s="22"/>
    </row>
    <row r="803" spans="1:18" x14ac:dyDescent="0.35">
      <c r="A803" s="22"/>
      <c r="B803" s="113"/>
      <c r="C803" s="113"/>
      <c r="D803" s="113"/>
      <c r="E803" s="22"/>
      <c r="F803" s="22"/>
      <c r="G803" s="22"/>
      <c r="H803" s="22"/>
      <c r="I803" s="22"/>
      <c r="J803" s="22"/>
      <c r="K803" s="22"/>
      <c r="L803" s="22"/>
      <c r="M803" s="22"/>
      <c r="N803" s="22"/>
      <c r="O803" s="22"/>
      <c r="P803" s="22"/>
      <c r="Q803" s="22"/>
      <c r="R803" s="22"/>
    </row>
    <row r="804" spans="1:18" x14ac:dyDescent="0.35">
      <c r="A804" s="22"/>
      <c r="B804" s="113"/>
      <c r="C804" s="113"/>
      <c r="D804" s="113"/>
      <c r="E804" s="22"/>
      <c r="F804" s="22"/>
      <c r="G804" s="22"/>
      <c r="H804" s="22"/>
      <c r="I804" s="22"/>
      <c r="J804" s="22"/>
      <c r="K804" s="22"/>
      <c r="L804" s="22"/>
      <c r="M804" s="22"/>
      <c r="N804" s="22"/>
      <c r="O804" s="22"/>
      <c r="P804" s="22"/>
      <c r="Q804" s="22"/>
      <c r="R804" s="22"/>
    </row>
    <row r="805" spans="1:18" x14ac:dyDescent="0.35">
      <c r="A805" s="22"/>
      <c r="B805" s="113"/>
      <c r="C805" s="113"/>
      <c r="D805" s="113"/>
      <c r="E805" s="22"/>
      <c r="F805" s="22"/>
      <c r="G805" s="22"/>
      <c r="H805" s="22"/>
      <c r="I805" s="22"/>
      <c r="J805" s="22"/>
      <c r="K805" s="22"/>
      <c r="L805" s="22"/>
      <c r="M805" s="22"/>
      <c r="N805" s="22"/>
      <c r="O805" s="22"/>
      <c r="P805" s="22"/>
      <c r="Q805" s="22"/>
      <c r="R805" s="22"/>
    </row>
    <row r="806" spans="1:18" x14ac:dyDescent="0.35">
      <c r="A806" s="22"/>
      <c r="B806" s="113"/>
      <c r="C806" s="113"/>
      <c r="D806" s="113"/>
      <c r="E806" s="22"/>
      <c r="F806" s="22"/>
      <c r="G806" s="22"/>
      <c r="H806" s="22"/>
      <c r="I806" s="22"/>
      <c r="J806" s="22"/>
      <c r="K806" s="22"/>
      <c r="L806" s="22"/>
      <c r="M806" s="22"/>
      <c r="N806" s="22"/>
      <c r="O806" s="22"/>
      <c r="P806" s="22"/>
      <c r="Q806" s="22"/>
      <c r="R806" s="22"/>
    </row>
    <row r="807" spans="1:18" x14ac:dyDescent="0.35">
      <c r="A807" s="22"/>
      <c r="B807" s="113"/>
      <c r="C807" s="113"/>
      <c r="D807" s="113"/>
      <c r="E807" s="22"/>
      <c r="F807" s="22"/>
      <c r="G807" s="22"/>
      <c r="H807" s="22"/>
      <c r="I807" s="22"/>
      <c r="J807" s="22"/>
      <c r="K807" s="22"/>
      <c r="L807" s="22"/>
      <c r="M807" s="22"/>
      <c r="N807" s="22"/>
      <c r="O807" s="22"/>
      <c r="P807" s="22"/>
      <c r="Q807" s="22"/>
      <c r="R807" s="22"/>
    </row>
    <row r="808" spans="1:18" x14ac:dyDescent="0.35">
      <c r="A808" s="22"/>
      <c r="B808" s="113"/>
      <c r="C808" s="113"/>
      <c r="D808" s="113"/>
      <c r="E808" s="22"/>
      <c r="F808" s="22"/>
      <c r="G808" s="22"/>
      <c r="H808" s="22"/>
      <c r="I808" s="22"/>
      <c r="J808" s="22"/>
      <c r="K808" s="22"/>
      <c r="L808" s="22"/>
      <c r="M808" s="22"/>
      <c r="N808" s="22"/>
      <c r="O808" s="22"/>
      <c r="P808" s="22"/>
      <c r="Q808" s="22"/>
      <c r="R808" s="22"/>
    </row>
    <row r="809" spans="1:18" x14ac:dyDescent="0.35">
      <c r="A809" s="22"/>
      <c r="B809" s="113"/>
      <c r="C809" s="113"/>
      <c r="D809" s="113"/>
      <c r="E809" s="22"/>
      <c r="F809" s="22"/>
      <c r="G809" s="22"/>
      <c r="H809" s="22"/>
      <c r="I809" s="22"/>
      <c r="J809" s="22"/>
      <c r="K809" s="22"/>
      <c r="L809" s="22"/>
      <c r="M809" s="22"/>
      <c r="N809" s="22"/>
      <c r="O809" s="22"/>
      <c r="P809" s="22"/>
      <c r="Q809" s="22"/>
      <c r="R809" s="22"/>
    </row>
    <row r="810" spans="1:18" x14ac:dyDescent="0.35">
      <c r="A810" s="22"/>
      <c r="B810" s="113"/>
      <c r="C810" s="113"/>
      <c r="D810" s="113"/>
      <c r="E810" s="22"/>
      <c r="F810" s="22"/>
      <c r="G810" s="22"/>
      <c r="H810" s="22"/>
      <c r="I810" s="22"/>
      <c r="J810" s="22"/>
      <c r="K810" s="22"/>
      <c r="L810" s="22"/>
      <c r="M810" s="22"/>
      <c r="N810" s="22"/>
      <c r="O810" s="22"/>
      <c r="P810" s="22"/>
      <c r="Q810" s="22"/>
      <c r="R810" s="22"/>
    </row>
    <row r="811" spans="1:18" x14ac:dyDescent="0.35">
      <c r="A811" s="22"/>
      <c r="B811" s="113"/>
      <c r="C811" s="113"/>
      <c r="D811" s="113"/>
      <c r="E811" s="22"/>
      <c r="F811" s="22"/>
      <c r="G811" s="22"/>
      <c r="H811" s="22"/>
      <c r="I811" s="22"/>
      <c r="J811" s="22"/>
      <c r="K811" s="22"/>
      <c r="L811" s="22"/>
      <c r="M811" s="22"/>
      <c r="N811" s="22"/>
      <c r="O811" s="22"/>
      <c r="P811" s="22"/>
      <c r="Q811" s="22"/>
      <c r="R811" s="22"/>
    </row>
    <row r="812" spans="1:18" x14ac:dyDescent="0.35">
      <c r="A812" s="22"/>
      <c r="B812" s="113"/>
      <c r="C812" s="113"/>
      <c r="D812" s="113"/>
      <c r="E812" s="22"/>
      <c r="F812" s="22"/>
      <c r="G812" s="22"/>
      <c r="H812" s="22"/>
      <c r="I812" s="22"/>
      <c r="J812" s="22"/>
      <c r="K812" s="22"/>
      <c r="L812" s="22"/>
      <c r="M812" s="22"/>
      <c r="N812" s="22"/>
      <c r="O812" s="22"/>
      <c r="P812" s="22"/>
      <c r="Q812" s="22"/>
      <c r="R812" s="22"/>
    </row>
    <row r="813" spans="1:18" x14ac:dyDescent="0.35">
      <c r="A813" s="22"/>
      <c r="B813" s="113"/>
      <c r="C813" s="113"/>
      <c r="D813" s="113"/>
      <c r="E813" s="22"/>
      <c r="F813" s="22"/>
      <c r="G813" s="22"/>
      <c r="H813" s="22"/>
      <c r="I813" s="22"/>
      <c r="J813" s="22"/>
      <c r="K813" s="22"/>
      <c r="L813" s="22"/>
      <c r="M813" s="22"/>
      <c r="N813" s="22"/>
      <c r="O813" s="22"/>
      <c r="P813" s="22"/>
      <c r="Q813" s="22"/>
      <c r="R813" s="22"/>
    </row>
    <row r="814" spans="1:18" x14ac:dyDescent="0.35">
      <c r="A814" s="22"/>
      <c r="B814" s="113"/>
      <c r="C814" s="113"/>
      <c r="D814" s="113"/>
      <c r="E814" s="22"/>
      <c r="F814" s="22"/>
      <c r="G814" s="22"/>
      <c r="H814" s="22"/>
      <c r="I814" s="22"/>
      <c r="J814" s="22"/>
      <c r="K814" s="22"/>
      <c r="L814" s="22"/>
      <c r="M814" s="22"/>
      <c r="N814" s="22"/>
      <c r="O814" s="22"/>
      <c r="P814" s="22"/>
      <c r="Q814" s="22"/>
      <c r="R814" s="22"/>
    </row>
    <row r="815" spans="1:18" x14ac:dyDescent="0.35">
      <c r="A815" s="22"/>
      <c r="B815" s="113"/>
      <c r="C815" s="113"/>
      <c r="D815" s="113"/>
      <c r="E815" s="22"/>
      <c r="F815" s="22"/>
      <c r="G815" s="22"/>
      <c r="H815" s="22"/>
      <c r="I815" s="22"/>
      <c r="J815" s="22"/>
      <c r="K815" s="22"/>
      <c r="L815" s="22"/>
      <c r="M815" s="22"/>
      <c r="N815" s="22"/>
      <c r="O815" s="22"/>
      <c r="P815" s="22"/>
      <c r="Q815" s="22"/>
      <c r="R815" s="22"/>
    </row>
    <row r="816" spans="1:18" x14ac:dyDescent="0.35">
      <c r="A816" s="22"/>
      <c r="B816" s="113"/>
      <c r="C816" s="113"/>
      <c r="D816" s="113"/>
      <c r="E816" s="22"/>
      <c r="F816" s="22"/>
      <c r="G816" s="22"/>
      <c r="H816" s="22"/>
      <c r="I816" s="22"/>
      <c r="J816" s="22"/>
      <c r="K816" s="22"/>
      <c r="L816" s="22"/>
      <c r="M816" s="22"/>
      <c r="N816" s="22"/>
      <c r="O816" s="22"/>
      <c r="P816" s="22"/>
      <c r="Q816" s="22"/>
      <c r="R816" s="22"/>
    </row>
    <row r="817" spans="1:18" x14ac:dyDescent="0.35">
      <c r="A817" s="22"/>
      <c r="B817" s="113"/>
      <c r="C817" s="113"/>
      <c r="D817" s="113"/>
      <c r="E817" s="22"/>
      <c r="F817" s="22"/>
      <c r="G817" s="22"/>
      <c r="H817" s="22"/>
      <c r="I817" s="22"/>
      <c r="J817" s="22"/>
      <c r="K817" s="22"/>
      <c r="L817" s="22"/>
      <c r="M817" s="22"/>
      <c r="N817" s="22"/>
      <c r="O817" s="22"/>
      <c r="P817" s="22"/>
      <c r="Q817" s="22"/>
      <c r="R817" s="22"/>
    </row>
    <row r="818" spans="1:18" x14ac:dyDescent="0.35">
      <c r="A818" s="22"/>
      <c r="B818" s="113"/>
      <c r="C818" s="113"/>
      <c r="D818" s="113"/>
      <c r="E818" s="22"/>
      <c r="F818" s="22"/>
      <c r="G818" s="22"/>
      <c r="H818" s="22"/>
      <c r="I818" s="22"/>
      <c r="J818" s="22"/>
      <c r="K818" s="22"/>
      <c r="L818" s="22"/>
      <c r="M818" s="22"/>
      <c r="N818" s="22"/>
      <c r="O818" s="22"/>
      <c r="P818" s="22"/>
      <c r="Q818" s="22"/>
      <c r="R818" s="22"/>
    </row>
    <row r="819" spans="1:18" x14ac:dyDescent="0.35">
      <c r="A819" s="22"/>
      <c r="B819" s="113"/>
      <c r="C819" s="113"/>
      <c r="D819" s="113"/>
      <c r="E819" s="22"/>
      <c r="F819" s="22"/>
      <c r="G819" s="22"/>
      <c r="H819" s="22"/>
      <c r="I819" s="22"/>
      <c r="J819" s="22"/>
      <c r="K819" s="22"/>
      <c r="L819" s="22"/>
      <c r="M819" s="22"/>
      <c r="N819" s="22"/>
      <c r="O819" s="22"/>
      <c r="P819" s="22"/>
      <c r="Q819" s="22"/>
      <c r="R819" s="22"/>
    </row>
    <row r="820" spans="1:18" x14ac:dyDescent="0.35">
      <c r="A820" s="22"/>
      <c r="B820" s="113"/>
      <c r="C820" s="113"/>
      <c r="D820" s="113"/>
      <c r="E820" s="22"/>
      <c r="F820" s="22"/>
      <c r="G820" s="22"/>
      <c r="H820" s="22"/>
      <c r="I820" s="22"/>
      <c r="J820" s="22"/>
      <c r="K820" s="22"/>
      <c r="L820" s="22"/>
      <c r="M820" s="22"/>
      <c r="N820" s="22"/>
      <c r="O820" s="22"/>
      <c r="P820" s="22"/>
      <c r="Q820" s="22"/>
      <c r="R820" s="22"/>
    </row>
    <row r="821" spans="1:18" x14ac:dyDescent="0.35">
      <c r="A821" s="22"/>
      <c r="B821" s="113"/>
      <c r="C821" s="113"/>
      <c r="D821" s="113"/>
      <c r="E821" s="22"/>
      <c r="F821" s="22"/>
      <c r="G821" s="22"/>
      <c r="H821" s="22"/>
      <c r="I821" s="22"/>
      <c r="J821" s="22"/>
      <c r="K821" s="22"/>
      <c r="L821" s="22"/>
      <c r="M821" s="22"/>
      <c r="N821" s="22"/>
      <c r="O821" s="22"/>
      <c r="P821" s="22"/>
      <c r="Q821" s="22"/>
      <c r="R821" s="22"/>
    </row>
    <row r="822" spans="1:18" x14ac:dyDescent="0.35">
      <c r="A822" s="22"/>
      <c r="B822" s="113"/>
      <c r="C822" s="113"/>
      <c r="D822" s="113"/>
      <c r="E822" s="22"/>
      <c r="F822" s="22"/>
      <c r="G822" s="22"/>
      <c r="H822" s="22"/>
      <c r="I822" s="22"/>
      <c r="J822" s="22"/>
      <c r="K822" s="22"/>
      <c r="L822" s="22"/>
      <c r="M822" s="22"/>
      <c r="N822" s="22"/>
      <c r="O822" s="22"/>
      <c r="P822" s="22"/>
      <c r="Q822" s="22"/>
      <c r="R822" s="22"/>
    </row>
    <row r="823" spans="1:18" x14ac:dyDescent="0.35">
      <c r="A823" s="22"/>
      <c r="B823" s="113"/>
      <c r="C823" s="113"/>
      <c r="D823" s="113"/>
      <c r="E823" s="22"/>
      <c r="F823" s="22"/>
      <c r="G823" s="22"/>
      <c r="H823" s="22"/>
      <c r="I823" s="22"/>
      <c r="J823" s="22"/>
      <c r="K823" s="22"/>
      <c r="L823" s="22"/>
      <c r="M823" s="22"/>
      <c r="N823" s="22"/>
      <c r="O823" s="22"/>
      <c r="P823" s="22"/>
      <c r="Q823" s="22"/>
      <c r="R823" s="22"/>
    </row>
    <row r="824" spans="1:18" x14ac:dyDescent="0.35">
      <c r="A824" s="22"/>
      <c r="B824" s="113"/>
      <c r="C824" s="113"/>
      <c r="D824" s="113"/>
      <c r="E824" s="22"/>
      <c r="F824" s="22"/>
      <c r="G824" s="22"/>
      <c r="H824" s="22"/>
      <c r="I824" s="22"/>
      <c r="J824" s="22"/>
      <c r="K824" s="22"/>
      <c r="L824" s="22"/>
      <c r="M824" s="22"/>
      <c r="N824" s="22"/>
      <c r="O824" s="22"/>
      <c r="P824" s="22"/>
      <c r="Q824" s="22"/>
      <c r="R824" s="22"/>
    </row>
    <row r="825" spans="1:18" x14ac:dyDescent="0.35">
      <c r="A825" s="22"/>
      <c r="B825" s="113"/>
      <c r="C825" s="113"/>
      <c r="D825" s="113"/>
      <c r="E825" s="22"/>
      <c r="F825" s="22"/>
      <c r="G825" s="22"/>
      <c r="H825" s="22"/>
      <c r="I825" s="22"/>
      <c r="J825" s="22"/>
      <c r="K825" s="22"/>
      <c r="L825" s="22"/>
      <c r="M825" s="22"/>
      <c r="N825" s="22"/>
      <c r="O825" s="22"/>
      <c r="P825" s="22"/>
      <c r="Q825" s="22"/>
      <c r="R825" s="22"/>
    </row>
    <row r="826" spans="1:18" x14ac:dyDescent="0.35">
      <c r="A826" s="22"/>
      <c r="B826" s="113"/>
      <c r="C826" s="113"/>
      <c r="D826" s="113"/>
      <c r="E826" s="22"/>
      <c r="F826" s="22"/>
      <c r="G826" s="22"/>
      <c r="H826" s="22"/>
      <c r="I826" s="22"/>
      <c r="J826" s="22"/>
      <c r="K826" s="22"/>
      <c r="L826" s="22"/>
      <c r="M826" s="22"/>
      <c r="N826" s="22"/>
      <c r="O826" s="22"/>
      <c r="P826" s="22"/>
      <c r="Q826" s="22"/>
      <c r="R826" s="22"/>
    </row>
    <row r="827" spans="1:18" x14ac:dyDescent="0.35">
      <c r="A827" s="22"/>
      <c r="B827" s="113"/>
      <c r="C827" s="113"/>
      <c r="D827" s="113"/>
      <c r="E827" s="22"/>
      <c r="F827" s="22"/>
      <c r="G827" s="22"/>
      <c r="H827" s="22"/>
      <c r="I827" s="22"/>
      <c r="J827" s="22"/>
      <c r="K827" s="22"/>
      <c r="L827" s="22"/>
      <c r="M827" s="22"/>
      <c r="N827" s="22"/>
      <c r="O827" s="22"/>
      <c r="P827" s="22"/>
      <c r="Q827" s="22"/>
      <c r="R827" s="22"/>
    </row>
    <row r="828" spans="1:18" x14ac:dyDescent="0.35">
      <c r="A828" s="22"/>
      <c r="B828" s="113"/>
      <c r="C828" s="113"/>
      <c r="D828" s="113"/>
      <c r="E828" s="22"/>
      <c r="F828" s="22"/>
      <c r="G828" s="22"/>
      <c r="H828" s="22"/>
      <c r="I828" s="22"/>
      <c r="J828" s="22"/>
      <c r="K828" s="22"/>
      <c r="L828" s="22"/>
      <c r="M828" s="22"/>
      <c r="N828" s="22"/>
      <c r="O828" s="22"/>
      <c r="P828" s="22"/>
      <c r="Q828" s="22"/>
      <c r="R828" s="22"/>
    </row>
    <row r="829" spans="1:18" x14ac:dyDescent="0.35">
      <c r="A829" s="22"/>
      <c r="B829" s="113"/>
      <c r="C829" s="113"/>
      <c r="D829" s="113"/>
      <c r="E829" s="22"/>
      <c r="F829" s="22"/>
      <c r="G829" s="22"/>
      <c r="H829" s="22"/>
      <c r="I829" s="22"/>
      <c r="J829" s="22"/>
      <c r="K829" s="22"/>
      <c r="L829" s="22"/>
      <c r="M829" s="22"/>
      <c r="N829" s="22"/>
      <c r="O829" s="22"/>
      <c r="P829" s="22"/>
      <c r="Q829" s="22"/>
      <c r="R829" s="22"/>
    </row>
    <row r="830" spans="1:18" x14ac:dyDescent="0.35">
      <c r="A830" s="22"/>
      <c r="B830" s="113"/>
      <c r="C830" s="113"/>
      <c r="D830" s="113"/>
      <c r="E830" s="22"/>
      <c r="F830" s="22"/>
      <c r="G830" s="22"/>
      <c r="H830" s="22"/>
      <c r="I830" s="22"/>
      <c r="J830" s="22"/>
      <c r="K830" s="22"/>
      <c r="L830" s="22"/>
      <c r="M830" s="22"/>
      <c r="N830" s="22"/>
      <c r="O830" s="22"/>
      <c r="P830" s="22"/>
      <c r="Q830" s="22"/>
      <c r="R830" s="22"/>
    </row>
    <row r="831" spans="1:18" x14ac:dyDescent="0.35">
      <c r="A831" s="22"/>
      <c r="B831" s="113"/>
      <c r="C831" s="113"/>
      <c r="D831" s="113"/>
      <c r="E831" s="22"/>
      <c r="F831" s="22"/>
      <c r="G831" s="22"/>
      <c r="H831" s="22"/>
      <c r="I831" s="22"/>
      <c r="J831" s="22"/>
      <c r="K831" s="22"/>
      <c r="L831" s="22"/>
      <c r="M831" s="22"/>
      <c r="N831" s="22"/>
      <c r="O831" s="22"/>
      <c r="P831" s="22"/>
      <c r="Q831" s="22"/>
      <c r="R831" s="22"/>
    </row>
    <row r="832" spans="1:18" x14ac:dyDescent="0.35">
      <c r="A832" s="22"/>
      <c r="B832" s="113"/>
      <c r="C832" s="113"/>
      <c r="D832" s="113"/>
      <c r="E832" s="22"/>
      <c r="F832" s="22"/>
      <c r="G832" s="22"/>
      <c r="H832" s="22"/>
      <c r="I832" s="22"/>
      <c r="J832" s="22"/>
      <c r="K832" s="22"/>
      <c r="L832" s="22"/>
      <c r="M832" s="22"/>
      <c r="N832" s="22"/>
      <c r="O832" s="22"/>
      <c r="P832" s="22"/>
      <c r="Q832" s="22"/>
      <c r="R832" s="22"/>
    </row>
    <row r="833" spans="1:18" x14ac:dyDescent="0.35">
      <c r="A833" s="22"/>
      <c r="B833" s="113"/>
      <c r="C833" s="113"/>
      <c r="D833" s="113"/>
      <c r="E833" s="22"/>
      <c r="F833" s="22"/>
      <c r="G833" s="22"/>
      <c r="H833" s="22"/>
      <c r="I833" s="22"/>
      <c r="J833" s="22"/>
      <c r="K833" s="22"/>
      <c r="L833" s="22"/>
      <c r="M833" s="22"/>
      <c r="N833" s="22"/>
      <c r="O833" s="22"/>
      <c r="P833" s="22"/>
      <c r="Q833" s="22"/>
      <c r="R833" s="22"/>
    </row>
    <row r="834" spans="1:18" x14ac:dyDescent="0.35">
      <c r="A834" s="22"/>
      <c r="B834" s="113"/>
      <c r="C834" s="113"/>
      <c r="D834" s="113"/>
      <c r="E834" s="22"/>
      <c r="F834" s="22"/>
      <c r="G834" s="22"/>
      <c r="H834" s="22"/>
      <c r="I834" s="22"/>
      <c r="J834" s="22"/>
      <c r="K834" s="22"/>
      <c r="L834" s="22"/>
      <c r="M834" s="22"/>
      <c r="N834" s="22"/>
      <c r="O834" s="22"/>
      <c r="P834" s="22"/>
      <c r="Q834" s="22"/>
      <c r="R834" s="22"/>
    </row>
    <row r="835" spans="1:18" x14ac:dyDescent="0.35">
      <c r="A835" s="22"/>
      <c r="B835" s="113"/>
      <c r="C835" s="113"/>
      <c r="D835" s="113"/>
      <c r="E835" s="22"/>
      <c r="F835" s="22"/>
      <c r="G835" s="22"/>
      <c r="H835" s="22"/>
      <c r="I835" s="22"/>
      <c r="J835" s="22"/>
      <c r="K835" s="22"/>
      <c r="L835" s="22"/>
      <c r="M835" s="22"/>
      <c r="N835" s="22"/>
      <c r="O835" s="22"/>
      <c r="P835" s="22"/>
      <c r="Q835" s="22"/>
      <c r="R835" s="22"/>
    </row>
    <row r="836" spans="1:18" x14ac:dyDescent="0.35">
      <c r="A836" s="22"/>
      <c r="B836" s="113"/>
      <c r="C836" s="113"/>
      <c r="D836" s="113"/>
      <c r="E836" s="22"/>
      <c r="F836" s="22"/>
      <c r="G836" s="22"/>
      <c r="H836" s="22"/>
      <c r="I836" s="22"/>
      <c r="J836" s="22"/>
      <c r="K836" s="22"/>
      <c r="L836" s="22"/>
      <c r="M836" s="22"/>
      <c r="N836" s="22"/>
      <c r="O836" s="22"/>
      <c r="P836" s="22"/>
      <c r="Q836" s="22"/>
      <c r="R836" s="22"/>
    </row>
    <row r="837" spans="1:18" x14ac:dyDescent="0.35">
      <c r="A837" s="22"/>
      <c r="B837" s="113"/>
      <c r="C837" s="113"/>
      <c r="D837" s="113"/>
      <c r="E837" s="22"/>
      <c r="F837" s="22"/>
      <c r="G837" s="22"/>
      <c r="H837" s="22"/>
      <c r="I837" s="22"/>
      <c r="J837" s="22"/>
      <c r="K837" s="22"/>
      <c r="L837" s="22"/>
      <c r="M837" s="22"/>
      <c r="N837" s="22"/>
      <c r="O837" s="22"/>
      <c r="P837" s="22"/>
      <c r="Q837" s="22"/>
      <c r="R837" s="22"/>
    </row>
    <row r="838" spans="1:18" x14ac:dyDescent="0.35">
      <c r="A838" s="22"/>
      <c r="B838" s="113"/>
      <c r="C838" s="113"/>
      <c r="D838" s="113"/>
      <c r="E838" s="22"/>
      <c r="F838" s="22"/>
      <c r="G838" s="22"/>
      <c r="H838" s="22"/>
      <c r="I838" s="22"/>
      <c r="J838" s="22"/>
      <c r="K838" s="22"/>
      <c r="L838" s="22"/>
      <c r="M838" s="22"/>
      <c r="N838" s="22"/>
      <c r="O838" s="22"/>
      <c r="P838" s="22"/>
      <c r="Q838" s="22"/>
      <c r="R838" s="22"/>
    </row>
    <row r="839" spans="1:18" x14ac:dyDescent="0.35">
      <c r="A839" s="22"/>
      <c r="B839" s="113"/>
      <c r="C839" s="113"/>
      <c r="D839" s="113"/>
      <c r="E839" s="22"/>
      <c r="F839" s="22"/>
      <c r="G839" s="22"/>
      <c r="H839" s="22"/>
      <c r="I839" s="22"/>
      <c r="J839" s="22"/>
      <c r="K839" s="22"/>
      <c r="L839" s="22"/>
      <c r="M839" s="22"/>
      <c r="N839" s="22"/>
      <c r="O839" s="22"/>
      <c r="P839" s="22"/>
      <c r="Q839" s="22"/>
      <c r="R839" s="22"/>
    </row>
    <row r="840" spans="1:18" x14ac:dyDescent="0.35">
      <c r="A840" s="22"/>
      <c r="B840" s="113"/>
      <c r="C840" s="113"/>
      <c r="D840" s="113"/>
      <c r="E840" s="22"/>
      <c r="F840" s="22"/>
      <c r="G840" s="22"/>
      <c r="H840" s="22"/>
      <c r="I840" s="22"/>
      <c r="J840" s="22"/>
      <c r="K840" s="22"/>
      <c r="L840" s="22"/>
      <c r="M840" s="22"/>
      <c r="N840" s="22"/>
      <c r="O840" s="22"/>
      <c r="P840" s="22"/>
      <c r="Q840" s="22"/>
      <c r="R840" s="22"/>
    </row>
    <row r="841" spans="1:18" x14ac:dyDescent="0.35">
      <c r="A841" s="22"/>
      <c r="B841" s="113"/>
      <c r="C841" s="113"/>
      <c r="D841" s="113"/>
      <c r="E841" s="22"/>
      <c r="F841" s="22"/>
      <c r="G841" s="22"/>
      <c r="H841" s="22"/>
      <c r="I841" s="22"/>
      <c r="J841" s="22"/>
      <c r="K841" s="22"/>
      <c r="L841" s="22"/>
      <c r="M841" s="22"/>
      <c r="N841" s="22"/>
      <c r="O841" s="22"/>
      <c r="P841" s="22"/>
      <c r="Q841" s="22"/>
      <c r="R841" s="22"/>
    </row>
    <row r="842" spans="1:18" x14ac:dyDescent="0.35">
      <c r="A842" s="22"/>
      <c r="B842" s="113"/>
      <c r="C842" s="113"/>
      <c r="D842" s="113"/>
      <c r="E842" s="22"/>
      <c r="F842" s="22"/>
      <c r="G842" s="22"/>
      <c r="H842" s="22"/>
      <c r="I842" s="22"/>
      <c r="J842" s="22"/>
      <c r="K842" s="22"/>
      <c r="L842" s="22"/>
      <c r="M842" s="22"/>
      <c r="N842" s="22"/>
      <c r="O842" s="22"/>
      <c r="P842" s="22"/>
      <c r="Q842" s="22"/>
      <c r="R842" s="22"/>
    </row>
    <row r="843" spans="1:18" x14ac:dyDescent="0.35">
      <c r="A843" s="22"/>
      <c r="B843" s="113"/>
      <c r="C843" s="113"/>
      <c r="D843" s="113"/>
      <c r="E843" s="22"/>
      <c r="F843" s="22"/>
      <c r="G843" s="22"/>
      <c r="H843" s="22"/>
      <c r="I843" s="22"/>
      <c r="J843" s="22"/>
      <c r="K843" s="22"/>
      <c r="L843" s="22"/>
      <c r="M843" s="22"/>
      <c r="N843" s="22"/>
      <c r="O843" s="22"/>
      <c r="P843" s="22"/>
      <c r="Q843" s="22"/>
      <c r="R843" s="22"/>
    </row>
    <row r="844" spans="1:18" x14ac:dyDescent="0.35">
      <c r="A844" s="22"/>
      <c r="B844" s="113"/>
      <c r="C844" s="113"/>
      <c r="D844" s="113"/>
      <c r="E844" s="22"/>
      <c r="F844" s="22"/>
      <c r="G844" s="22"/>
      <c r="H844" s="22"/>
      <c r="I844" s="22"/>
      <c r="J844" s="22"/>
      <c r="K844" s="22"/>
      <c r="L844" s="22"/>
      <c r="M844" s="22"/>
      <c r="N844" s="22"/>
      <c r="O844" s="22"/>
      <c r="P844" s="22"/>
      <c r="Q844" s="22"/>
      <c r="R844" s="22"/>
    </row>
    <row r="845" spans="1:18" x14ac:dyDescent="0.35">
      <c r="A845" s="22"/>
      <c r="B845" s="113"/>
      <c r="C845" s="113"/>
      <c r="D845" s="113"/>
      <c r="E845" s="22"/>
      <c r="F845" s="22"/>
      <c r="G845" s="22"/>
      <c r="H845" s="22"/>
      <c r="I845" s="22"/>
      <c r="J845" s="22"/>
      <c r="K845" s="22"/>
      <c r="L845" s="22"/>
      <c r="M845" s="22"/>
      <c r="N845" s="22"/>
      <c r="O845" s="22"/>
      <c r="P845" s="22"/>
      <c r="Q845" s="22"/>
      <c r="R845" s="22"/>
    </row>
    <row r="846" spans="1:18" x14ac:dyDescent="0.35">
      <c r="A846" s="22"/>
      <c r="B846" s="113"/>
      <c r="C846" s="113"/>
      <c r="D846" s="113"/>
      <c r="E846" s="22"/>
      <c r="F846" s="22"/>
      <c r="G846" s="22"/>
      <c r="H846" s="22"/>
      <c r="I846" s="22"/>
      <c r="J846" s="22"/>
      <c r="K846" s="22"/>
      <c r="L846" s="22"/>
      <c r="M846" s="22"/>
      <c r="N846" s="22"/>
      <c r="O846" s="22"/>
      <c r="P846" s="22"/>
      <c r="Q846" s="22"/>
      <c r="R846" s="22"/>
    </row>
    <row r="847" spans="1:18" x14ac:dyDescent="0.35">
      <c r="A847" s="22"/>
      <c r="B847" s="113"/>
      <c r="C847" s="113"/>
      <c r="D847" s="113"/>
      <c r="E847" s="22"/>
      <c r="F847" s="22"/>
      <c r="G847" s="22"/>
      <c r="H847" s="22"/>
      <c r="I847" s="22"/>
      <c r="J847" s="22"/>
      <c r="K847" s="22"/>
      <c r="L847" s="22"/>
      <c r="M847" s="22"/>
      <c r="N847" s="22"/>
      <c r="O847" s="22"/>
      <c r="P847" s="22"/>
      <c r="Q847" s="22"/>
      <c r="R847" s="22"/>
    </row>
    <row r="848" spans="1:18" x14ac:dyDescent="0.35">
      <c r="A848" s="22"/>
      <c r="B848" s="113"/>
      <c r="C848" s="113"/>
      <c r="D848" s="113"/>
      <c r="E848" s="22"/>
      <c r="F848" s="22"/>
      <c r="G848" s="22"/>
      <c r="H848" s="22"/>
      <c r="I848" s="22"/>
      <c r="J848" s="22"/>
      <c r="K848" s="22"/>
      <c r="L848" s="22"/>
      <c r="M848" s="22"/>
      <c r="N848" s="22"/>
      <c r="O848" s="22"/>
      <c r="P848" s="22"/>
      <c r="Q848" s="22"/>
      <c r="R848" s="22"/>
    </row>
    <row r="849" spans="1:18" x14ac:dyDescent="0.35">
      <c r="A849" s="22"/>
      <c r="B849" s="113"/>
      <c r="C849" s="113"/>
      <c r="D849" s="113"/>
      <c r="E849" s="22"/>
      <c r="F849" s="22"/>
      <c r="G849" s="22"/>
      <c r="H849" s="22"/>
      <c r="I849" s="22"/>
      <c r="J849" s="22"/>
      <c r="K849" s="22"/>
      <c r="L849" s="22"/>
      <c r="M849" s="22"/>
      <c r="N849" s="22"/>
      <c r="O849" s="22"/>
      <c r="P849" s="22"/>
      <c r="Q849" s="22"/>
      <c r="R849" s="22"/>
    </row>
    <row r="850" spans="1:18" x14ac:dyDescent="0.35">
      <c r="A850" s="22"/>
      <c r="B850" s="113"/>
      <c r="C850" s="113"/>
      <c r="D850" s="113"/>
      <c r="E850" s="22"/>
      <c r="F850" s="22"/>
      <c r="G850" s="22"/>
      <c r="H850" s="22"/>
      <c r="I850" s="22"/>
      <c r="J850" s="22"/>
      <c r="K850" s="22"/>
      <c r="L850" s="22"/>
      <c r="M850" s="22"/>
      <c r="N850" s="22"/>
      <c r="O850" s="22"/>
      <c r="P850" s="22"/>
      <c r="Q850" s="22"/>
      <c r="R850" s="22"/>
    </row>
    <row r="851" spans="1:18" x14ac:dyDescent="0.35">
      <c r="A851" s="22"/>
      <c r="B851" s="113"/>
      <c r="C851" s="113"/>
      <c r="D851" s="113"/>
      <c r="E851" s="22"/>
      <c r="F851" s="22"/>
      <c r="G851" s="22"/>
      <c r="H851" s="22"/>
      <c r="I851" s="22"/>
      <c r="J851" s="22"/>
      <c r="K851" s="22"/>
      <c r="L851" s="22"/>
      <c r="M851" s="22"/>
      <c r="N851" s="22"/>
      <c r="O851" s="22"/>
      <c r="P851" s="22"/>
      <c r="Q851" s="22"/>
      <c r="R851" s="22"/>
    </row>
    <row r="852" spans="1:18" x14ac:dyDescent="0.35">
      <c r="A852" s="22"/>
      <c r="B852" s="113"/>
      <c r="C852" s="113"/>
      <c r="D852" s="113"/>
      <c r="E852" s="22"/>
      <c r="F852" s="22"/>
      <c r="G852" s="22"/>
      <c r="H852" s="22"/>
      <c r="I852" s="22"/>
      <c r="J852" s="22"/>
      <c r="K852" s="22"/>
      <c r="L852" s="22"/>
      <c r="M852" s="22"/>
      <c r="N852" s="22"/>
      <c r="O852" s="22"/>
      <c r="P852" s="22"/>
      <c r="Q852" s="22"/>
      <c r="R852" s="22"/>
    </row>
    <row r="853" spans="1:18" x14ac:dyDescent="0.35">
      <c r="A853" s="22"/>
      <c r="B853" s="113"/>
      <c r="C853" s="113"/>
      <c r="D853" s="113"/>
      <c r="E853" s="22"/>
      <c r="F853" s="22"/>
      <c r="G853" s="22"/>
      <c r="H853" s="22"/>
      <c r="I853" s="22"/>
      <c r="J853" s="22"/>
      <c r="K853" s="22"/>
      <c r="L853" s="22"/>
      <c r="M853" s="22"/>
      <c r="N853" s="22"/>
      <c r="O853" s="22"/>
      <c r="P853" s="22"/>
      <c r="Q853" s="22"/>
      <c r="R853" s="22"/>
    </row>
    <row r="854" spans="1:18" x14ac:dyDescent="0.35">
      <c r="A854" s="22"/>
      <c r="B854" s="113"/>
      <c r="C854" s="113"/>
      <c r="D854" s="113"/>
      <c r="E854" s="22"/>
      <c r="F854" s="22"/>
      <c r="G854" s="22"/>
      <c r="H854" s="22"/>
      <c r="I854" s="22"/>
      <c r="J854" s="22"/>
      <c r="K854" s="22"/>
      <c r="L854" s="22"/>
      <c r="M854" s="22"/>
      <c r="N854" s="22"/>
      <c r="O854" s="22"/>
      <c r="P854" s="22"/>
      <c r="Q854" s="22"/>
      <c r="R854" s="22"/>
    </row>
    <row r="855" spans="1:18" x14ac:dyDescent="0.35">
      <c r="A855" s="22"/>
      <c r="B855" s="113"/>
      <c r="C855" s="113"/>
      <c r="D855" s="113"/>
      <c r="E855" s="22"/>
      <c r="F855" s="22"/>
      <c r="G855" s="22"/>
      <c r="H855" s="22"/>
      <c r="I855" s="22"/>
      <c r="J855" s="22"/>
      <c r="K855" s="22"/>
      <c r="L855" s="22"/>
      <c r="M855" s="22"/>
      <c r="N855" s="22"/>
      <c r="O855" s="22"/>
      <c r="P855" s="22"/>
      <c r="Q855" s="22"/>
      <c r="R855" s="22"/>
    </row>
    <row r="856" spans="1:18" x14ac:dyDescent="0.35">
      <c r="A856" s="22"/>
      <c r="B856" s="113"/>
      <c r="C856" s="113"/>
      <c r="D856" s="113"/>
      <c r="E856" s="22"/>
      <c r="F856" s="22"/>
      <c r="G856" s="22"/>
      <c r="H856" s="22"/>
      <c r="I856" s="22"/>
      <c r="J856" s="22"/>
      <c r="K856" s="22"/>
      <c r="L856" s="22"/>
      <c r="M856" s="22"/>
      <c r="N856" s="22"/>
      <c r="O856" s="22"/>
      <c r="P856" s="22"/>
      <c r="Q856" s="22"/>
      <c r="R856" s="22"/>
    </row>
    <row r="857" spans="1:18" x14ac:dyDescent="0.35">
      <c r="A857" s="22"/>
      <c r="B857" s="113"/>
      <c r="C857" s="113"/>
      <c r="D857" s="113"/>
      <c r="E857" s="22"/>
      <c r="F857" s="22"/>
      <c r="G857" s="22"/>
      <c r="H857" s="22"/>
      <c r="I857" s="22"/>
      <c r="J857" s="22"/>
      <c r="K857" s="22"/>
      <c r="L857" s="22"/>
      <c r="M857" s="22"/>
      <c r="N857" s="22"/>
      <c r="O857" s="22"/>
      <c r="P857" s="22"/>
      <c r="Q857" s="22"/>
      <c r="R857" s="22"/>
    </row>
    <row r="858" spans="1:18" x14ac:dyDescent="0.35">
      <c r="A858" s="22"/>
      <c r="B858" s="113"/>
      <c r="C858" s="113"/>
      <c r="D858" s="113"/>
      <c r="E858" s="22"/>
      <c r="F858" s="22"/>
      <c r="G858" s="22"/>
      <c r="H858" s="22"/>
      <c r="I858" s="22"/>
      <c r="J858" s="22"/>
      <c r="K858" s="22"/>
      <c r="L858" s="22"/>
      <c r="M858" s="22"/>
      <c r="N858" s="22"/>
      <c r="O858" s="22"/>
      <c r="P858" s="22"/>
      <c r="Q858" s="22"/>
      <c r="R858" s="22"/>
    </row>
    <row r="859" spans="1:18" x14ac:dyDescent="0.35">
      <c r="A859" s="22"/>
      <c r="B859" s="113"/>
      <c r="C859" s="113"/>
      <c r="D859" s="113"/>
      <c r="E859" s="22"/>
      <c r="F859" s="22"/>
      <c r="G859" s="22"/>
      <c r="H859" s="22"/>
      <c r="I859" s="22"/>
      <c r="J859" s="22"/>
      <c r="K859" s="22"/>
      <c r="L859" s="22"/>
      <c r="M859" s="22"/>
      <c r="N859" s="22"/>
      <c r="O859" s="22"/>
      <c r="P859" s="22"/>
      <c r="Q859" s="22"/>
      <c r="R859" s="22"/>
    </row>
    <row r="860" spans="1:18" x14ac:dyDescent="0.35">
      <c r="A860" s="22"/>
      <c r="B860" s="113"/>
      <c r="C860" s="113"/>
      <c r="D860" s="113"/>
      <c r="E860" s="22"/>
      <c r="F860" s="22"/>
      <c r="G860" s="22"/>
      <c r="H860" s="22"/>
      <c r="I860" s="22"/>
      <c r="J860" s="22"/>
      <c r="K860" s="22"/>
      <c r="L860" s="22"/>
      <c r="M860" s="22"/>
      <c r="N860" s="22"/>
      <c r="O860" s="22"/>
      <c r="P860" s="22"/>
      <c r="Q860" s="22"/>
      <c r="R860" s="22"/>
    </row>
    <row r="861" spans="1:18" x14ac:dyDescent="0.35">
      <c r="A861" s="22"/>
      <c r="B861" s="113"/>
      <c r="C861" s="113"/>
      <c r="D861" s="113"/>
      <c r="E861" s="22"/>
      <c r="F861" s="22"/>
      <c r="G861" s="22"/>
      <c r="H861" s="22"/>
      <c r="I861" s="22"/>
      <c r="J861" s="22"/>
      <c r="K861" s="22"/>
      <c r="L861" s="22"/>
      <c r="M861" s="22"/>
      <c r="N861" s="22"/>
      <c r="O861" s="22"/>
      <c r="P861" s="22"/>
      <c r="Q861" s="22"/>
      <c r="R861" s="22"/>
    </row>
    <row r="862" spans="1:18" x14ac:dyDescent="0.35">
      <c r="A862" s="22"/>
      <c r="B862" s="113"/>
      <c r="C862" s="113"/>
      <c r="D862" s="113"/>
      <c r="E862" s="22"/>
      <c r="F862" s="22"/>
      <c r="G862" s="22"/>
      <c r="H862" s="22"/>
      <c r="I862" s="22"/>
      <c r="J862" s="22"/>
      <c r="K862" s="22"/>
      <c r="L862" s="22"/>
      <c r="M862" s="22"/>
      <c r="N862" s="22"/>
      <c r="O862" s="22"/>
      <c r="P862" s="22"/>
      <c r="Q862" s="22"/>
      <c r="R862" s="22"/>
    </row>
    <row r="863" spans="1:18" x14ac:dyDescent="0.35">
      <c r="A863" s="22"/>
      <c r="B863" s="113"/>
      <c r="C863" s="113"/>
      <c r="D863" s="113"/>
      <c r="E863" s="22"/>
      <c r="F863" s="22"/>
      <c r="G863" s="22"/>
      <c r="H863" s="22"/>
      <c r="I863" s="22"/>
      <c r="J863" s="22"/>
      <c r="K863" s="22"/>
      <c r="L863" s="22"/>
      <c r="M863" s="22"/>
      <c r="N863" s="22"/>
      <c r="O863" s="22"/>
      <c r="P863" s="22"/>
      <c r="Q863" s="22"/>
      <c r="R863" s="22"/>
    </row>
    <row r="864" spans="1:18" x14ac:dyDescent="0.35">
      <c r="A864" s="22"/>
      <c r="B864" s="113"/>
      <c r="C864" s="113"/>
      <c r="D864" s="113"/>
      <c r="E864" s="22"/>
      <c r="F864" s="22"/>
      <c r="G864" s="22"/>
      <c r="H864" s="22"/>
      <c r="I864" s="22"/>
      <c r="J864" s="22"/>
      <c r="K864" s="22"/>
      <c r="L864" s="22"/>
      <c r="M864" s="22"/>
      <c r="N864" s="22"/>
      <c r="O864" s="22"/>
      <c r="P864" s="22"/>
      <c r="Q864" s="22"/>
      <c r="R864" s="22"/>
    </row>
    <row r="865" spans="1:18" x14ac:dyDescent="0.35">
      <c r="A865" s="22"/>
      <c r="B865" s="113"/>
      <c r="C865" s="113"/>
      <c r="D865" s="113"/>
      <c r="E865" s="22"/>
      <c r="F865" s="22"/>
      <c r="G865" s="22"/>
      <c r="H865" s="22"/>
      <c r="I865" s="22"/>
      <c r="J865" s="22"/>
      <c r="K865" s="22"/>
      <c r="L865" s="22"/>
      <c r="M865" s="22"/>
      <c r="N865" s="22"/>
      <c r="O865" s="22"/>
      <c r="P865" s="22"/>
      <c r="Q865" s="22"/>
      <c r="R865" s="22"/>
    </row>
    <row r="866" spans="1:18" x14ac:dyDescent="0.35">
      <c r="A866" s="22"/>
      <c r="B866" s="113"/>
      <c r="C866" s="113"/>
      <c r="D866" s="113"/>
      <c r="E866" s="22"/>
      <c r="F866" s="22"/>
      <c r="G866" s="22"/>
      <c r="H866" s="22"/>
      <c r="I866" s="22"/>
      <c r="J866" s="22"/>
      <c r="K866" s="22"/>
      <c r="L866" s="22"/>
      <c r="M866" s="22"/>
      <c r="N866" s="22"/>
      <c r="O866" s="22"/>
      <c r="P866" s="22"/>
      <c r="Q866" s="22"/>
      <c r="R866" s="22"/>
    </row>
    <row r="867" spans="1:18" x14ac:dyDescent="0.35">
      <c r="A867" s="22"/>
      <c r="B867" s="113"/>
      <c r="C867" s="113"/>
      <c r="D867" s="113"/>
      <c r="E867" s="22"/>
      <c r="F867" s="22"/>
      <c r="G867" s="22"/>
      <c r="H867" s="22"/>
      <c r="I867" s="22"/>
      <c r="J867" s="22"/>
      <c r="K867" s="22"/>
      <c r="L867" s="22"/>
      <c r="M867" s="22"/>
      <c r="N867" s="22"/>
      <c r="O867" s="22"/>
      <c r="P867" s="22"/>
      <c r="Q867" s="22"/>
      <c r="R867" s="22"/>
    </row>
    <row r="868" spans="1:18" x14ac:dyDescent="0.35">
      <c r="A868" s="22"/>
      <c r="B868" s="113"/>
      <c r="C868" s="113"/>
      <c r="D868" s="113"/>
      <c r="E868" s="22"/>
      <c r="F868" s="22"/>
      <c r="G868" s="22"/>
      <c r="H868" s="22"/>
      <c r="I868" s="22"/>
      <c r="J868" s="22"/>
      <c r="K868" s="22"/>
      <c r="L868" s="22"/>
      <c r="M868" s="22"/>
      <c r="N868" s="22"/>
      <c r="O868" s="22"/>
      <c r="P868" s="22"/>
      <c r="Q868" s="22"/>
      <c r="R868" s="22"/>
    </row>
    <row r="869" spans="1:18" x14ac:dyDescent="0.35">
      <c r="A869" s="22"/>
      <c r="B869" s="113"/>
      <c r="C869" s="113"/>
      <c r="D869" s="113"/>
      <c r="E869" s="22"/>
      <c r="F869" s="22"/>
      <c r="G869" s="22"/>
      <c r="H869" s="22"/>
      <c r="I869" s="22"/>
      <c r="J869" s="22"/>
      <c r="K869" s="22"/>
      <c r="L869" s="22"/>
      <c r="M869" s="22"/>
      <c r="N869" s="22"/>
      <c r="O869" s="22"/>
      <c r="P869" s="22"/>
      <c r="Q869" s="22"/>
      <c r="R869" s="22"/>
    </row>
    <row r="870" spans="1:18" x14ac:dyDescent="0.35">
      <c r="A870" s="22"/>
      <c r="B870" s="113"/>
      <c r="C870" s="113"/>
      <c r="D870" s="113"/>
      <c r="E870" s="22"/>
      <c r="F870" s="22"/>
      <c r="G870" s="22"/>
      <c r="H870" s="22"/>
      <c r="I870" s="22"/>
      <c r="J870" s="22"/>
      <c r="K870" s="22"/>
      <c r="L870" s="22"/>
      <c r="M870" s="22"/>
      <c r="N870" s="22"/>
      <c r="O870" s="22"/>
      <c r="P870" s="22"/>
      <c r="Q870" s="22"/>
      <c r="R870" s="22"/>
    </row>
    <row r="871" spans="1:18" x14ac:dyDescent="0.35">
      <c r="A871" s="22"/>
      <c r="B871" s="113"/>
      <c r="C871" s="113"/>
      <c r="D871" s="113"/>
      <c r="E871" s="22"/>
      <c r="F871" s="22"/>
      <c r="G871" s="22"/>
      <c r="H871" s="22"/>
      <c r="I871" s="22"/>
      <c r="J871" s="22"/>
      <c r="K871" s="22"/>
      <c r="L871" s="22"/>
      <c r="M871" s="22"/>
      <c r="N871" s="22"/>
      <c r="O871" s="22"/>
      <c r="P871" s="22"/>
      <c r="Q871" s="22"/>
      <c r="R871" s="22"/>
    </row>
    <row r="872" spans="1:18" x14ac:dyDescent="0.35">
      <c r="A872" s="22"/>
      <c r="B872" s="113"/>
      <c r="C872" s="113"/>
      <c r="D872" s="113"/>
      <c r="E872" s="22"/>
      <c r="F872" s="22"/>
      <c r="G872" s="22"/>
      <c r="H872" s="22"/>
      <c r="I872" s="22"/>
      <c r="J872" s="22"/>
      <c r="K872" s="22"/>
      <c r="L872" s="22"/>
      <c r="M872" s="22"/>
      <c r="N872" s="22"/>
      <c r="O872" s="22"/>
      <c r="P872" s="22"/>
      <c r="Q872" s="22"/>
      <c r="R872" s="22"/>
    </row>
    <row r="873" spans="1:18" x14ac:dyDescent="0.35">
      <c r="A873" s="22"/>
      <c r="B873" s="113"/>
      <c r="C873" s="113"/>
      <c r="D873" s="113"/>
      <c r="E873" s="22"/>
      <c r="F873" s="22"/>
      <c r="G873" s="22"/>
      <c r="H873" s="22"/>
      <c r="I873" s="22"/>
      <c r="J873" s="22"/>
      <c r="K873" s="22"/>
      <c r="L873" s="22"/>
      <c r="M873" s="22"/>
      <c r="N873" s="22"/>
      <c r="O873" s="22"/>
      <c r="P873" s="22"/>
      <c r="Q873" s="22"/>
      <c r="R873" s="22"/>
    </row>
    <row r="874" spans="1:18" x14ac:dyDescent="0.35">
      <c r="A874" s="22"/>
      <c r="B874" s="113"/>
      <c r="C874" s="113"/>
      <c r="D874" s="113"/>
      <c r="E874" s="22"/>
      <c r="F874" s="22"/>
      <c r="G874" s="22"/>
      <c r="H874" s="22"/>
      <c r="I874" s="22"/>
      <c r="J874" s="22"/>
      <c r="K874" s="22"/>
      <c r="L874" s="22"/>
      <c r="M874" s="22"/>
      <c r="N874" s="22"/>
      <c r="O874" s="22"/>
      <c r="P874" s="22"/>
      <c r="Q874" s="22"/>
      <c r="R874" s="22"/>
    </row>
    <row r="875" spans="1:18" x14ac:dyDescent="0.35">
      <c r="A875" s="22"/>
      <c r="B875" s="113"/>
      <c r="C875" s="113"/>
      <c r="D875" s="113"/>
      <c r="E875" s="22"/>
      <c r="F875" s="22"/>
      <c r="G875" s="22"/>
      <c r="H875" s="22"/>
      <c r="I875" s="22"/>
      <c r="J875" s="22"/>
      <c r="K875" s="22"/>
      <c r="L875" s="22"/>
      <c r="M875" s="22"/>
      <c r="N875" s="22"/>
      <c r="O875" s="22"/>
      <c r="P875" s="22"/>
      <c r="Q875" s="22"/>
      <c r="R875" s="22"/>
    </row>
    <row r="876" spans="1:18" x14ac:dyDescent="0.35">
      <c r="A876" s="22"/>
      <c r="B876" s="113"/>
      <c r="C876" s="113"/>
      <c r="D876" s="113"/>
      <c r="E876" s="22"/>
      <c r="F876" s="22"/>
      <c r="G876" s="22"/>
      <c r="H876" s="22"/>
      <c r="I876" s="22"/>
      <c r="J876" s="22"/>
      <c r="K876" s="22"/>
      <c r="L876" s="22"/>
      <c r="M876" s="22"/>
      <c r="N876" s="22"/>
      <c r="O876" s="22"/>
      <c r="P876" s="22"/>
      <c r="Q876" s="22"/>
      <c r="R876" s="22"/>
    </row>
    <row r="877" spans="1:18" x14ac:dyDescent="0.35">
      <c r="A877" s="22"/>
      <c r="B877" s="113"/>
      <c r="C877" s="113"/>
      <c r="D877" s="113"/>
      <c r="E877" s="22"/>
      <c r="F877" s="22"/>
      <c r="G877" s="22"/>
      <c r="H877" s="22"/>
      <c r="I877" s="22"/>
      <c r="J877" s="22"/>
      <c r="K877" s="22"/>
      <c r="L877" s="22"/>
      <c r="M877" s="22"/>
      <c r="N877" s="22"/>
      <c r="O877" s="22"/>
      <c r="P877" s="22"/>
      <c r="Q877" s="22"/>
      <c r="R877" s="22"/>
    </row>
    <row r="878" spans="1:18" x14ac:dyDescent="0.35">
      <c r="A878" s="22"/>
      <c r="B878" s="113"/>
      <c r="C878" s="113"/>
      <c r="D878" s="113"/>
      <c r="E878" s="22"/>
      <c r="F878" s="22"/>
      <c r="G878" s="22"/>
      <c r="H878" s="22"/>
      <c r="I878" s="22"/>
      <c r="J878" s="22"/>
      <c r="K878" s="22"/>
      <c r="L878" s="22"/>
      <c r="M878" s="22"/>
      <c r="N878" s="22"/>
      <c r="O878" s="22"/>
      <c r="P878" s="22"/>
      <c r="Q878" s="22"/>
      <c r="R878" s="22"/>
    </row>
    <row r="879" spans="1:18" x14ac:dyDescent="0.35">
      <c r="A879" s="22"/>
      <c r="B879" s="113"/>
      <c r="C879" s="113"/>
      <c r="D879" s="113"/>
      <c r="E879" s="22"/>
      <c r="F879" s="22"/>
      <c r="G879" s="22"/>
      <c r="H879" s="22"/>
      <c r="I879" s="22"/>
      <c r="J879" s="22"/>
      <c r="K879" s="22"/>
      <c r="L879" s="22"/>
      <c r="M879" s="22"/>
      <c r="N879" s="22"/>
      <c r="O879" s="22"/>
      <c r="P879" s="22"/>
      <c r="Q879" s="22"/>
      <c r="R879" s="22"/>
    </row>
    <row r="880" spans="1:18" x14ac:dyDescent="0.35">
      <c r="A880" s="22"/>
      <c r="B880" s="113"/>
      <c r="C880" s="113"/>
      <c r="D880" s="113"/>
      <c r="E880" s="22"/>
      <c r="F880" s="22"/>
      <c r="G880" s="22"/>
      <c r="H880" s="22"/>
      <c r="I880" s="22"/>
      <c r="J880" s="22"/>
      <c r="K880" s="22"/>
      <c r="L880" s="22"/>
      <c r="M880" s="22"/>
      <c r="N880" s="22"/>
      <c r="O880" s="22"/>
      <c r="P880" s="22"/>
      <c r="Q880" s="22"/>
      <c r="R880" s="22"/>
    </row>
    <row r="881" spans="1:18" x14ac:dyDescent="0.35">
      <c r="A881" s="22"/>
      <c r="B881" s="113"/>
      <c r="C881" s="113"/>
      <c r="D881" s="113"/>
      <c r="E881" s="22"/>
      <c r="F881" s="22"/>
      <c r="G881" s="22"/>
      <c r="H881" s="22"/>
      <c r="I881" s="22"/>
      <c r="J881" s="22"/>
      <c r="K881" s="22"/>
      <c r="L881" s="22"/>
      <c r="M881" s="22"/>
      <c r="N881" s="22"/>
      <c r="O881" s="22"/>
      <c r="P881" s="22"/>
      <c r="Q881" s="22"/>
      <c r="R881" s="22"/>
    </row>
    <row r="882" spans="1:18" x14ac:dyDescent="0.35">
      <c r="A882" s="22"/>
      <c r="B882" s="113"/>
      <c r="C882" s="113"/>
      <c r="D882" s="113"/>
      <c r="E882" s="22"/>
      <c r="F882" s="22"/>
      <c r="G882" s="22"/>
      <c r="H882" s="22"/>
      <c r="I882" s="22"/>
      <c r="J882" s="22"/>
      <c r="K882" s="22"/>
      <c r="L882" s="22"/>
      <c r="M882" s="22"/>
      <c r="N882" s="22"/>
      <c r="O882" s="22"/>
      <c r="P882" s="22"/>
      <c r="Q882" s="22"/>
      <c r="R882" s="22"/>
    </row>
    <row r="883" spans="1:18" x14ac:dyDescent="0.35">
      <c r="A883" s="22"/>
      <c r="B883" s="113"/>
      <c r="C883" s="113"/>
      <c r="D883" s="113"/>
      <c r="E883" s="22"/>
      <c r="F883" s="22"/>
      <c r="G883" s="22"/>
      <c r="H883" s="22"/>
      <c r="I883" s="22"/>
      <c r="J883" s="22"/>
      <c r="K883" s="22"/>
      <c r="L883" s="22"/>
      <c r="M883" s="22"/>
      <c r="N883" s="22"/>
      <c r="O883" s="22"/>
      <c r="P883" s="22"/>
      <c r="Q883" s="22"/>
      <c r="R883" s="22"/>
    </row>
    <row r="884" spans="1:18" x14ac:dyDescent="0.35">
      <c r="A884" s="22"/>
      <c r="B884" s="113"/>
      <c r="C884" s="113"/>
      <c r="D884" s="113"/>
      <c r="E884" s="22"/>
      <c r="F884" s="22"/>
      <c r="G884" s="22"/>
      <c r="H884" s="22"/>
      <c r="I884" s="22"/>
      <c r="J884" s="22"/>
      <c r="K884" s="22"/>
      <c r="L884" s="22"/>
      <c r="M884" s="22"/>
      <c r="N884" s="22"/>
      <c r="O884" s="22"/>
      <c r="P884" s="22"/>
      <c r="Q884" s="22"/>
      <c r="R884" s="22"/>
    </row>
    <row r="885" spans="1:18" x14ac:dyDescent="0.35">
      <c r="A885" s="22"/>
      <c r="B885" s="113"/>
      <c r="C885" s="113"/>
      <c r="D885" s="113"/>
      <c r="E885" s="22"/>
      <c r="F885" s="22"/>
      <c r="G885" s="22"/>
      <c r="H885" s="22"/>
      <c r="I885" s="22"/>
      <c r="J885" s="22"/>
      <c r="K885" s="22"/>
      <c r="L885" s="22"/>
      <c r="M885" s="22"/>
      <c r="N885" s="22"/>
      <c r="O885" s="22"/>
      <c r="P885" s="22"/>
      <c r="Q885" s="22"/>
      <c r="R885" s="22"/>
    </row>
    <row r="886" spans="1:18" x14ac:dyDescent="0.35">
      <c r="A886" s="22"/>
      <c r="B886" s="113"/>
      <c r="C886" s="113"/>
      <c r="D886" s="113"/>
      <c r="E886" s="22"/>
      <c r="F886" s="22"/>
      <c r="G886" s="22"/>
      <c r="H886" s="22"/>
      <c r="I886" s="22"/>
      <c r="J886" s="22"/>
      <c r="K886" s="22"/>
      <c r="L886" s="22"/>
      <c r="M886" s="22"/>
      <c r="N886" s="22"/>
      <c r="O886" s="22"/>
      <c r="P886" s="22"/>
      <c r="Q886" s="22"/>
      <c r="R886" s="22"/>
    </row>
    <row r="887" spans="1:18" x14ac:dyDescent="0.35">
      <c r="A887" s="22"/>
      <c r="B887" s="113"/>
      <c r="C887" s="113"/>
      <c r="D887" s="113"/>
      <c r="E887" s="22"/>
      <c r="F887" s="22"/>
      <c r="G887" s="22"/>
      <c r="H887" s="22"/>
      <c r="I887" s="22"/>
      <c r="J887" s="22"/>
      <c r="K887" s="22"/>
      <c r="L887" s="22"/>
      <c r="M887" s="22"/>
      <c r="N887" s="22"/>
      <c r="O887" s="22"/>
      <c r="P887" s="22"/>
      <c r="Q887" s="22"/>
      <c r="R887" s="22"/>
    </row>
    <row r="888" spans="1:18" x14ac:dyDescent="0.35">
      <c r="A888" s="22"/>
      <c r="B888" s="113"/>
      <c r="C888" s="113"/>
      <c r="D888" s="113"/>
      <c r="E888" s="22"/>
      <c r="F888" s="22"/>
      <c r="G888" s="22"/>
      <c r="H888" s="22"/>
      <c r="I888" s="22"/>
      <c r="J888" s="22"/>
      <c r="K888" s="22"/>
      <c r="L888" s="22"/>
      <c r="M888" s="22"/>
      <c r="N888" s="22"/>
      <c r="O888" s="22"/>
      <c r="P888" s="22"/>
      <c r="Q888" s="22"/>
      <c r="R888" s="22"/>
    </row>
    <row r="889" spans="1:18" x14ac:dyDescent="0.35">
      <c r="A889" s="22"/>
      <c r="B889" s="113"/>
      <c r="C889" s="113"/>
      <c r="D889" s="113"/>
      <c r="E889" s="22"/>
      <c r="F889" s="22"/>
      <c r="G889" s="22"/>
      <c r="H889" s="22"/>
      <c r="I889" s="22"/>
      <c r="J889" s="22"/>
      <c r="K889" s="22"/>
      <c r="L889" s="22"/>
      <c r="M889" s="22"/>
      <c r="N889" s="22"/>
      <c r="O889" s="22"/>
      <c r="P889" s="22"/>
      <c r="Q889" s="22"/>
      <c r="R889" s="22"/>
    </row>
    <row r="890" spans="1:18" x14ac:dyDescent="0.35">
      <c r="A890" s="22"/>
      <c r="B890" s="113"/>
      <c r="C890" s="113"/>
      <c r="D890" s="113"/>
      <c r="E890" s="22"/>
      <c r="F890" s="22"/>
      <c r="G890" s="22"/>
      <c r="H890" s="22"/>
      <c r="I890" s="22"/>
      <c r="J890" s="22"/>
      <c r="K890" s="22"/>
      <c r="L890" s="22"/>
      <c r="M890" s="22"/>
      <c r="N890" s="22"/>
      <c r="O890" s="22"/>
      <c r="P890" s="22"/>
      <c r="Q890" s="22"/>
      <c r="R890" s="22"/>
    </row>
    <row r="891" spans="1:18" x14ac:dyDescent="0.35">
      <c r="A891" s="22"/>
      <c r="B891" s="113"/>
      <c r="C891" s="113"/>
      <c r="D891" s="113"/>
      <c r="E891" s="22"/>
      <c r="F891" s="22"/>
      <c r="G891" s="22"/>
      <c r="H891" s="22"/>
      <c r="I891" s="22"/>
      <c r="J891" s="22"/>
      <c r="K891" s="22"/>
      <c r="L891" s="22"/>
      <c r="M891" s="22"/>
      <c r="N891" s="22"/>
      <c r="O891" s="22"/>
      <c r="P891" s="22"/>
      <c r="Q891" s="22"/>
      <c r="R891" s="22"/>
    </row>
    <row r="892" spans="1:18" x14ac:dyDescent="0.35">
      <c r="A892" s="22"/>
      <c r="B892" s="113"/>
      <c r="C892" s="113"/>
      <c r="D892" s="113"/>
      <c r="E892" s="22"/>
      <c r="F892" s="22"/>
      <c r="G892" s="22"/>
      <c r="H892" s="22"/>
      <c r="I892" s="22"/>
      <c r="J892" s="22"/>
      <c r="K892" s="22"/>
      <c r="L892" s="22"/>
      <c r="M892" s="22"/>
      <c r="N892" s="22"/>
      <c r="O892" s="22"/>
      <c r="P892" s="22"/>
      <c r="Q892" s="22"/>
      <c r="R892" s="22"/>
    </row>
    <row r="893" spans="1:18" x14ac:dyDescent="0.35">
      <c r="A893" s="22"/>
      <c r="B893" s="113"/>
      <c r="C893" s="113"/>
      <c r="D893" s="113"/>
      <c r="E893" s="22"/>
      <c r="F893" s="22"/>
      <c r="G893" s="22"/>
      <c r="H893" s="22"/>
      <c r="I893" s="22"/>
      <c r="J893" s="22"/>
      <c r="K893" s="22"/>
      <c r="L893" s="22"/>
      <c r="M893" s="22"/>
      <c r="N893" s="22"/>
      <c r="O893" s="22"/>
      <c r="P893" s="22"/>
      <c r="Q893" s="22"/>
      <c r="R893" s="22"/>
    </row>
    <row r="894" spans="1:18" x14ac:dyDescent="0.35">
      <c r="A894" s="22"/>
      <c r="B894" s="113"/>
      <c r="C894" s="113"/>
      <c r="D894" s="113"/>
      <c r="E894" s="22"/>
      <c r="F894" s="22"/>
      <c r="G894" s="22"/>
      <c r="H894" s="22"/>
      <c r="I894" s="22"/>
      <c r="J894" s="22"/>
      <c r="K894" s="22"/>
      <c r="L894" s="22"/>
      <c r="M894" s="22"/>
      <c r="N894" s="22"/>
      <c r="O894" s="22"/>
      <c r="P894" s="22"/>
      <c r="Q894" s="22"/>
      <c r="R894" s="22"/>
    </row>
    <row r="895" spans="1:18" x14ac:dyDescent="0.35">
      <c r="A895" s="22"/>
      <c r="B895" s="113"/>
      <c r="C895" s="113"/>
      <c r="D895" s="113"/>
      <c r="E895" s="22"/>
      <c r="F895" s="22"/>
      <c r="G895" s="22"/>
      <c r="H895" s="22"/>
      <c r="I895" s="22"/>
      <c r="J895" s="22"/>
      <c r="K895" s="22"/>
      <c r="L895" s="22"/>
      <c r="M895" s="22"/>
      <c r="N895" s="22"/>
      <c r="O895" s="22"/>
      <c r="P895" s="22"/>
      <c r="Q895" s="22"/>
      <c r="R895" s="22"/>
    </row>
    <row r="896" spans="1:18" x14ac:dyDescent="0.35">
      <c r="A896" s="22"/>
      <c r="B896" s="113"/>
      <c r="C896" s="113"/>
      <c r="D896" s="113"/>
      <c r="E896" s="22"/>
      <c r="F896" s="22"/>
      <c r="G896" s="22"/>
      <c r="H896" s="22"/>
      <c r="I896" s="22"/>
      <c r="J896" s="22"/>
      <c r="K896" s="22"/>
      <c r="L896" s="22"/>
      <c r="M896" s="22"/>
      <c r="N896" s="22"/>
      <c r="O896" s="22"/>
      <c r="P896" s="22"/>
      <c r="Q896" s="22"/>
      <c r="R896" s="22"/>
    </row>
    <row r="897" spans="1:18" x14ac:dyDescent="0.35">
      <c r="A897" s="22"/>
      <c r="B897" s="113"/>
      <c r="C897" s="113"/>
      <c r="D897" s="113"/>
      <c r="E897" s="22"/>
      <c r="F897" s="22"/>
      <c r="G897" s="22"/>
      <c r="H897" s="22"/>
      <c r="I897" s="22"/>
      <c r="J897" s="22"/>
      <c r="K897" s="22"/>
      <c r="L897" s="22"/>
      <c r="M897" s="22"/>
      <c r="N897" s="22"/>
      <c r="O897" s="22"/>
      <c r="P897" s="22"/>
      <c r="Q897" s="22"/>
      <c r="R897" s="22"/>
    </row>
    <row r="898" spans="1:18" x14ac:dyDescent="0.35">
      <c r="A898" s="22"/>
      <c r="B898" s="113"/>
      <c r="C898" s="113"/>
      <c r="D898" s="113"/>
      <c r="E898" s="22"/>
      <c r="F898" s="22"/>
      <c r="G898" s="22"/>
      <c r="H898" s="22"/>
      <c r="I898" s="22"/>
      <c r="J898" s="22"/>
      <c r="K898" s="22"/>
      <c r="L898" s="22"/>
      <c r="M898" s="22"/>
      <c r="N898" s="22"/>
      <c r="O898" s="22"/>
      <c r="P898" s="22"/>
      <c r="Q898" s="22"/>
      <c r="R898" s="22"/>
    </row>
    <row r="899" spans="1:18" x14ac:dyDescent="0.35">
      <c r="A899" s="22"/>
      <c r="B899" s="113"/>
      <c r="C899" s="113"/>
      <c r="D899" s="113"/>
      <c r="E899" s="22"/>
      <c r="F899" s="22"/>
      <c r="G899" s="22"/>
      <c r="H899" s="22"/>
      <c r="I899" s="22"/>
      <c r="J899" s="22"/>
      <c r="K899" s="22"/>
      <c r="L899" s="22"/>
      <c r="M899" s="22"/>
      <c r="N899" s="22"/>
      <c r="O899" s="22"/>
      <c r="P899" s="22"/>
      <c r="Q899" s="22"/>
      <c r="R899" s="22"/>
    </row>
    <row r="900" spans="1:18" x14ac:dyDescent="0.35">
      <c r="A900" s="22"/>
      <c r="B900" s="113"/>
      <c r="C900" s="113"/>
      <c r="D900" s="113"/>
      <c r="E900" s="22"/>
      <c r="F900" s="22"/>
      <c r="G900" s="22"/>
      <c r="H900" s="22"/>
      <c r="I900" s="22"/>
      <c r="J900" s="22"/>
      <c r="K900" s="22"/>
      <c r="L900" s="22"/>
      <c r="M900" s="22"/>
      <c r="N900" s="22"/>
      <c r="O900" s="22"/>
      <c r="P900" s="22"/>
      <c r="Q900" s="22"/>
      <c r="R900" s="22"/>
    </row>
    <row r="901" spans="1:18" x14ac:dyDescent="0.35">
      <c r="A901" s="22"/>
      <c r="B901" s="113"/>
      <c r="C901" s="113"/>
      <c r="D901" s="113"/>
      <c r="E901" s="22"/>
      <c r="F901" s="22"/>
      <c r="G901" s="22"/>
      <c r="H901" s="22"/>
      <c r="I901" s="22"/>
      <c r="J901" s="22"/>
      <c r="K901" s="22"/>
      <c r="L901" s="22"/>
      <c r="M901" s="22"/>
      <c r="N901" s="22"/>
      <c r="O901" s="22"/>
      <c r="P901" s="22"/>
      <c r="Q901" s="22"/>
      <c r="R901" s="22"/>
    </row>
    <row r="902" spans="1:18" x14ac:dyDescent="0.35">
      <c r="A902" s="22"/>
      <c r="B902" s="113"/>
      <c r="C902" s="113"/>
      <c r="D902" s="113"/>
      <c r="E902" s="22"/>
      <c r="F902" s="22"/>
      <c r="G902" s="22"/>
      <c r="H902" s="22"/>
      <c r="I902" s="22"/>
      <c r="J902" s="22"/>
      <c r="K902" s="22"/>
      <c r="L902" s="22"/>
      <c r="M902" s="22"/>
      <c r="N902" s="22"/>
      <c r="O902" s="22"/>
      <c r="P902" s="22"/>
      <c r="Q902" s="22"/>
      <c r="R902" s="22"/>
    </row>
    <row r="903" spans="1:18" x14ac:dyDescent="0.35">
      <c r="A903" s="22"/>
      <c r="B903" s="113"/>
      <c r="C903" s="113"/>
      <c r="D903" s="113"/>
      <c r="E903" s="22"/>
      <c r="F903" s="22"/>
      <c r="G903" s="22"/>
      <c r="H903" s="22"/>
      <c r="I903" s="22"/>
      <c r="J903" s="22"/>
      <c r="K903" s="22"/>
      <c r="L903" s="22"/>
      <c r="M903" s="22"/>
      <c r="N903" s="22"/>
      <c r="O903" s="22"/>
      <c r="P903" s="22"/>
      <c r="Q903" s="22"/>
      <c r="R903" s="22"/>
    </row>
    <row r="904" spans="1:18" x14ac:dyDescent="0.35">
      <c r="A904" s="22"/>
      <c r="B904" s="113"/>
      <c r="C904" s="113"/>
      <c r="D904" s="113"/>
      <c r="E904" s="22"/>
      <c r="F904" s="22"/>
      <c r="G904" s="22"/>
      <c r="H904" s="22"/>
      <c r="I904" s="22"/>
      <c r="J904" s="22"/>
      <c r="K904" s="22"/>
      <c r="L904" s="22"/>
      <c r="M904" s="22"/>
      <c r="N904" s="22"/>
      <c r="O904" s="22"/>
      <c r="P904" s="22"/>
      <c r="Q904" s="22"/>
      <c r="R904" s="22"/>
    </row>
    <row r="905" spans="1:18" x14ac:dyDescent="0.35">
      <c r="A905" s="22"/>
      <c r="B905" s="113"/>
      <c r="C905" s="113"/>
      <c r="D905" s="113"/>
      <c r="E905" s="22"/>
      <c r="F905" s="22"/>
      <c r="G905" s="22"/>
      <c r="H905" s="22"/>
      <c r="I905" s="22"/>
      <c r="J905" s="22"/>
      <c r="K905" s="22"/>
      <c r="L905" s="22"/>
      <c r="M905" s="22"/>
      <c r="N905" s="22"/>
      <c r="O905" s="22"/>
      <c r="P905" s="22"/>
      <c r="Q905" s="22"/>
      <c r="R905" s="22"/>
    </row>
    <row r="906" spans="1:18" x14ac:dyDescent="0.35">
      <c r="A906" s="22"/>
      <c r="B906" s="113"/>
      <c r="C906" s="113"/>
      <c r="D906" s="113"/>
      <c r="E906" s="22"/>
      <c r="F906" s="22"/>
      <c r="G906" s="22"/>
      <c r="H906" s="22"/>
      <c r="I906" s="22"/>
      <c r="J906" s="22"/>
      <c r="K906" s="22"/>
      <c r="L906" s="22"/>
      <c r="M906" s="22"/>
      <c r="N906" s="22"/>
      <c r="O906" s="22"/>
      <c r="P906" s="22"/>
      <c r="Q906" s="22"/>
      <c r="R906" s="22"/>
    </row>
    <row r="907" spans="1:18" x14ac:dyDescent="0.35">
      <c r="A907" s="22"/>
      <c r="B907" s="113"/>
      <c r="C907" s="113"/>
      <c r="D907" s="113"/>
      <c r="E907" s="22"/>
      <c r="F907" s="22"/>
      <c r="G907" s="22"/>
      <c r="H907" s="22"/>
      <c r="I907" s="22"/>
      <c r="J907" s="22"/>
      <c r="K907" s="22"/>
      <c r="L907" s="22"/>
      <c r="M907" s="22"/>
      <c r="N907" s="22"/>
      <c r="O907" s="22"/>
      <c r="P907" s="22"/>
      <c r="Q907" s="22"/>
      <c r="R907" s="22"/>
    </row>
    <row r="908" spans="1:18" x14ac:dyDescent="0.35">
      <c r="A908" s="22"/>
      <c r="B908" s="113"/>
      <c r="C908" s="113"/>
      <c r="D908" s="113"/>
      <c r="E908" s="22"/>
      <c r="F908" s="22"/>
      <c r="G908" s="22"/>
      <c r="H908" s="22"/>
      <c r="I908" s="22"/>
      <c r="J908" s="22"/>
      <c r="K908" s="22"/>
      <c r="L908" s="22"/>
      <c r="M908" s="22"/>
      <c r="N908" s="22"/>
      <c r="O908" s="22"/>
      <c r="P908" s="22"/>
      <c r="Q908" s="22"/>
      <c r="R908" s="22"/>
    </row>
    <row r="909" spans="1:18" x14ac:dyDescent="0.35">
      <c r="A909" s="22"/>
      <c r="B909" s="113"/>
      <c r="C909" s="113"/>
      <c r="D909" s="113"/>
      <c r="E909" s="22"/>
      <c r="F909" s="22"/>
      <c r="G909" s="22"/>
      <c r="H909" s="22"/>
      <c r="I909" s="22"/>
      <c r="J909" s="22"/>
      <c r="K909" s="22"/>
      <c r="L909" s="22"/>
      <c r="M909" s="22"/>
      <c r="N909" s="22"/>
      <c r="O909" s="22"/>
      <c r="P909" s="22"/>
      <c r="Q909" s="22"/>
      <c r="R909" s="22"/>
    </row>
    <row r="910" spans="1:18" x14ac:dyDescent="0.35">
      <c r="A910" s="22"/>
      <c r="B910" s="113"/>
      <c r="C910" s="113"/>
      <c r="D910" s="113"/>
      <c r="E910" s="22"/>
      <c r="F910" s="22"/>
      <c r="G910" s="22"/>
      <c r="H910" s="22"/>
      <c r="I910" s="22"/>
      <c r="J910" s="22"/>
      <c r="K910" s="22"/>
      <c r="L910" s="22"/>
      <c r="M910" s="22"/>
      <c r="N910" s="22"/>
      <c r="O910" s="22"/>
      <c r="P910" s="22"/>
      <c r="Q910" s="22"/>
      <c r="R910" s="22"/>
    </row>
    <row r="911" spans="1:18" x14ac:dyDescent="0.35">
      <c r="A911" s="22"/>
      <c r="B911" s="113"/>
      <c r="C911" s="113"/>
      <c r="D911" s="113"/>
      <c r="E911" s="22"/>
      <c r="F911" s="22"/>
      <c r="G911" s="22"/>
      <c r="H911" s="22"/>
      <c r="I911" s="22"/>
      <c r="J911" s="22"/>
      <c r="K911" s="22"/>
      <c r="L911" s="22"/>
      <c r="M911" s="22"/>
      <c r="N911" s="22"/>
      <c r="O911" s="22"/>
      <c r="P911" s="22"/>
      <c r="Q911" s="22"/>
      <c r="R911" s="22"/>
    </row>
    <row r="912" spans="1:18" x14ac:dyDescent="0.35">
      <c r="A912" s="22"/>
      <c r="B912" s="113"/>
      <c r="C912" s="113"/>
      <c r="D912" s="113"/>
      <c r="E912" s="22"/>
      <c r="F912" s="22"/>
      <c r="G912" s="22"/>
      <c r="H912" s="22"/>
      <c r="I912" s="22"/>
      <c r="J912" s="22"/>
      <c r="K912" s="22"/>
      <c r="L912" s="22"/>
      <c r="M912" s="22"/>
      <c r="N912" s="22"/>
      <c r="O912" s="22"/>
      <c r="P912" s="22"/>
      <c r="Q912" s="22"/>
      <c r="R912" s="22"/>
    </row>
    <row r="913" spans="1:18" x14ac:dyDescent="0.35">
      <c r="A913" s="22"/>
      <c r="B913" s="113"/>
      <c r="C913" s="113"/>
      <c r="D913" s="113"/>
      <c r="E913" s="22"/>
      <c r="F913" s="22"/>
      <c r="G913" s="22"/>
      <c r="H913" s="22"/>
      <c r="I913" s="22"/>
      <c r="J913" s="22"/>
      <c r="K913" s="22"/>
      <c r="L913" s="22"/>
      <c r="M913" s="22"/>
      <c r="N913" s="22"/>
      <c r="O913" s="22"/>
      <c r="P913" s="22"/>
      <c r="Q913" s="22"/>
      <c r="R913" s="22"/>
    </row>
    <row r="914" spans="1:18" x14ac:dyDescent="0.35">
      <c r="A914" s="22"/>
      <c r="B914" s="113"/>
      <c r="C914" s="113"/>
      <c r="D914" s="113"/>
      <c r="E914" s="22"/>
      <c r="F914" s="22"/>
      <c r="G914" s="22"/>
      <c r="H914" s="22"/>
      <c r="I914" s="22"/>
      <c r="J914" s="22"/>
      <c r="K914" s="22"/>
      <c r="L914" s="22"/>
      <c r="M914" s="22"/>
      <c r="N914" s="22"/>
      <c r="O914" s="22"/>
      <c r="P914" s="22"/>
      <c r="Q914" s="22"/>
      <c r="R914" s="22"/>
    </row>
    <row r="915" spans="1:18" x14ac:dyDescent="0.35">
      <c r="A915" s="22"/>
      <c r="B915" s="113"/>
      <c r="C915" s="113"/>
      <c r="D915" s="113"/>
      <c r="E915" s="22"/>
      <c r="F915" s="22"/>
      <c r="G915" s="22"/>
      <c r="H915" s="22"/>
      <c r="I915" s="22"/>
      <c r="J915" s="22"/>
      <c r="K915" s="22"/>
      <c r="L915" s="22"/>
      <c r="M915" s="22"/>
      <c r="N915" s="22"/>
      <c r="O915" s="22"/>
      <c r="P915" s="22"/>
      <c r="Q915" s="22"/>
      <c r="R915" s="22"/>
    </row>
    <row r="916" spans="1:18" x14ac:dyDescent="0.35">
      <c r="A916" s="22"/>
      <c r="B916" s="113"/>
      <c r="C916" s="113"/>
      <c r="D916" s="113"/>
      <c r="E916" s="22"/>
      <c r="F916" s="22"/>
      <c r="G916" s="22"/>
      <c r="H916" s="22"/>
      <c r="I916" s="22"/>
      <c r="J916" s="22"/>
      <c r="K916" s="22"/>
      <c r="L916" s="22"/>
      <c r="M916" s="22"/>
      <c r="N916" s="22"/>
      <c r="O916" s="22"/>
      <c r="P916" s="22"/>
      <c r="Q916" s="22"/>
      <c r="R916" s="22"/>
    </row>
    <row r="917" spans="1:18" x14ac:dyDescent="0.35">
      <c r="A917" s="22"/>
      <c r="B917" s="113"/>
      <c r="C917" s="113"/>
      <c r="D917" s="113"/>
      <c r="E917" s="22"/>
      <c r="F917" s="22"/>
      <c r="G917" s="22"/>
      <c r="H917" s="22"/>
      <c r="I917" s="22"/>
      <c r="J917" s="22"/>
      <c r="K917" s="22"/>
      <c r="L917" s="22"/>
      <c r="M917" s="22"/>
      <c r="N917" s="22"/>
      <c r="O917" s="22"/>
      <c r="P917" s="22"/>
      <c r="Q917" s="22"/>
      <c r="R917" s="22"/>
    </row>
    <row r="918" spans="1:18" x14ac:dyDescent="0.35">
      <c r="A918" s="22"/>
      <c r="B918" s="113"/>
      <c r="C918" s="113"/>
      <c r="D918" s="113"/>
      <c r="E918" s="22"/>
      <c r="F918" s="22"/>
      <c r="G918" s="22"/>
      <c r="H918" s="22"/>
      <c r="I918" s="22"/>
      <c r="J918" s="22"/>
      <c r="K918" s="22"/>
      <c r="L918" s="22"/>
      <c r="M918" s="22"/>
      <c r="N918" s="22"/>
      <c r="O918" s="22"/>
      <c r="P918" s="22"/>
      <c r="Q918" s="22"/>
      <c r="R918" s="22"/>
    </row>
    <row r="919" spans="1:18" x14ac:dyDescent="0.35">
      <c r="A919" s="22"/>
      <c r="B919" s="113"/>
      <c r="C919" s="113"/>
      <c r="D919" s="113"/>
      <c r="E919" s="22"/>
      <c r="F919" s="22"/>
      <c r="G919" s="22"/>
      <c r="H919" s="22"/>
      <c r="I919" s="22"/>
      <c r="J919" s="22"/>
      <c r="K919" s="22"/>
      <c r="L919" s="22"/>
      <c r="M919" s="22"/>
      <c r="N919" s="22"/>
      <c r="O919" s="22"/>
      <c r="P919" s="22"/>
      <c r="Q919" s="22"/>
      <c r="R919" s="22"/>
    </row>
    <row r="920" spans="1:18" x14ac:dyDescent="0.35">
      <c r="A920" s="22"/>
      <c r="B920" s="113"/>
      <c r="C920" s="113"/>
      <c r="D920" s="113"/>
      <c r="E920" s="22"/>
      <c r="F920" s="22"/>
      <c r="G920" s="22"/>
      <c r="H920" s="22"/>
      <c r="I920" s="22"/>
      <c r="J920" s="22"/>
      <c r="K920" s="22"/>
      <c r="L920" s="22"/>
      <c r="M920" s="22"/>
      <c r="N920" s="22"/>
      <c r="O920" s="22"/>
      <c r="P920" s="22"/>
      <c r="Q920" s="22"/>
      <c r="R920" s="22"/>
    </row>
    <row r="921" spans="1:18" x14ac:dyDescent="0.35">
      <c r="A921" s="22"/>
      <c r="B921" s="113"/>
      <c r="C921" s="113"/>
      <c r="D921" s="113"/>
      <c r="E921" s="22"/>
      <c r="F921" s="22"/>
      <c r="G921" s="22"/>
      <c r="H921" s="22"/>
      <c r="I921" s="22"/>
      <c r="J921" s="22"/>
      <c r="K921" s="22"/>
      <c r="L921" s="22"/>
      <c r="M921" s="22"/>
      <c r="N921" s="22"/>
      <c r="O921" s="22"/>
      <c r="P921" s="22"/>
      <c r="Q921" s="22"/>
      <c r="R921" s="22"/>
    </row>
    <row r="922" spans="1:18" x14ac:dyDescent="0.35">
      <c r="A922" s="22"/>
      <c r="B922" s="113"/>
      <c r="C922" s="113"/>
      <c r="D922" s="113"/>
      <c r="E922" s="22"/>
      <c r="F922" s="22"/>
      <c r="G922" s="22"/>
      <c r="H922" s="22"/>
      <c r="I922" s="22"/>
      <c r="J922" s="22"/>
      <c r="K922" s="22"/>
      <c r="L922" s="22"/>
      <c r="M922" s="22"/>
      <c r="N922" s="22"/>
      <c r="O922" s="22"/>
      <c r="P922" s="22"/>
      <c r="Q922" s="22"/>
      <c r="R922" s="22"/>
    </row>
    <row r="923" spans="1:18" x14ac:dyDescent="0.35">
      <c r="A923" s="22"/>
      <c r="B923" s="113"/>
      <c r="C923" s="113"/>
      <c r="D923" s="113"/>
      <c r="E923" s="22"/>
      <c r="F923" s="22"/>
      <c r="G923" s="22"/>
      <c r="H923" s="22"/>
      <c r="I923" s="22"/>
      <c r="J923" s="22"/>
      <c r="K923" s="22"/>
      <c r="L923" s="22"/>
      <c r="M923" s="22"/>
      <c r="N923" s="22"/>
      <c r="O923" s="22"/>
      <c r="P923" s="22"/>
      <c r="Q923" s="22"/>
      <c r="R923" s="22"/>
    </row>
    <row r="924" spans="1:18" x14ac:dyDescent="0.35">
      <c r="A924" s="22"/>
      <c r="B924" s="113"/>
      <c r="C924" s="113"/>
      <c r="D924" s="113"/>
      <c r="E924" s="22"/>
      <c r="F924" s="22"/>
      <c r="G924" s="22"/>
      <c r="H924" s="22"/>
      <c r="I924" s="22"/>
      <c r="J924" s="22"/>
      <c r="K924" s="22"/>
      <c r="L924" s="22"/>
      <c r="M924" s="22"/>
      <c r="N924" s="22"/>
      <c r="O924" s="22"/>
      <c r="P924" s="22"/>
      <c r="Q924" s="22"/>
      <c r="R924" s="22"/>
    </row>
    <row r="925" spans="1:18" x14ac:dyDescent="0.35">
      <c r="A925" s="22"/>
      <c r="B925" s="113"/>
      <c r="C925" s="113"/>
      <c r="D925" s="113"/>
      <c r="E925" s="22"/>
      <c r="F925" s="22"/>
      <c r="G925" s="22"/>
      <c r="H925" s="22"/>
      <c r="I925" s="22"/>
      <c r="J925" s="22"/>
      <c r="K925" s="22"/>
      <c r="L925" s="22"/>
      <c r="M925" s="22"/>
      <c r="N925" s="22"/>
      <c r="O925" s="22"/>
      <c r="P925" s="22"/>
      <c r="Q925" s="22"/>
      <c r="R925" s="22"/>
    </row>
    <row r="926" spans="1:18" x14ac:dyDescent="0.35">
      <c r="A926" s="22"/>
      <c r="B926" s="113"/>
      <c r="C926" s="113"/>
      <c r="D926" s="113"/>
      <c r="E926" s="22"/>
      <c r="F926" s="22"/>
      <c r="G926" s="22"/>
      <c r="H926" s="22"/>
      <c r="I926" s="22"/>
      <c r="J926" s="22"/>
      <c r="K926" s="22"/>
      <c r="L926" s="22"/>
      <c r="M926" s="22"/>
      <c r="N926" s="22"/>
      <c r="O926" s="22"/>
      <c r="P926" s="22"/>
      <c r="Q926" s="22"/>
      <c r="R926" s="22"/>
    </row>
    <row r="927" spans="1:18" x14ac:dyDescent="0.35">
      <c r="A927" s="22"/>
      <c r="B927" s="113"/>
      <c r="C927" s="113"/>
      <c r="D927" s="113"/>
      <c r="E927" s="22"/>
      <c r="F927" s="22"/>
      <c r="G927" s="22"/>
      <c r="H927" s="22"/>
      <c r="I927" s="22"/>
      <c r="J927" s="22"/>
      <c r="K927" s="22"/>
      <c r="L927" s="22"/>
      <c r="M927" s="22"/>
      <c r="N927" s="22"/>
      <c r="O927" s="22"/>
      <c r="P927" s="22"/>
      <c r="Q927" s="22"/>
      <c r="R927" s="22"/>
    </row>
    <row r="928" spans="1:18" x14ac:dyDescent="0.35">
      <c r="A928" s="22"/>
      <c r="B928" s="113"/>
      <c r="C928" s="113"/>
      <c r="D928" s="113"/>
      <c r="E928" s="22"/>
      <c r="F928" s="22"/>
      <c r="G928" s="22"/>
      <c r="H928" s="22"/>
      <c r="I928" s="22"/>
      <c r="J928" s="22"/>
      <c r="K928" s="22"/>
      <c r="L928" s="22"/>
      <c r="M928" s="22"/>
      <c r="N928" s="22"/>
      <c r="O928" s="22"/>
      <c r="P928" s="22"/>
      <c r="Q928" s="22"/>
      <c r="R928" s="22"/>
    </row>
    <row r="929" spans="1:18" x14ac:dyDescent="0.35">
      <c r="A929" s="22"/>
      <c r="B929" s="113"/>
      <c r="C929" s="113"/>
      <c r="D929" s="113"/>
      <c r="E929" s="22"/>
      <c r="F929" s="22"/>
      <c r="G929" s="22"/>
      <c r="H929" s="22"/>
      <c r="I929" s="22"/>
      <c r="J929" s="22"/>
      <c r="K929" s="22"/>
      <c r="L929" s="22"/>
      <c r="M929" s="22"/>
      <c r="N929" s="22"/>
      <c r="O929" s="22"/>
      <c r="P929" s="22"/>
      <c r="Q929" s="22"/>
      <c r="R929" s="22"/>
    </row>
    <row r="930" spans="1:18" x14ac:dyDescent="0.35">
      <c r="A930" s="22"/>
      <c r="B930" s="113"/>
      <c r="C930" s="113"/>
      <c r="D930" s="113"/>
      <c r="E930" s="22"/>
      <c r="F930" s="22"/>
      <c r="G930" s="22"/>
      <c r="H930" s="22"/>
      <c r="I930" s="22"/>
      <c r="J930" s="22"/>
      <c r="K930" s="22"/>
      <c r="L930" s="22"/>
      <c r="M930" s="22"/>
      <c r="N930" s="22"/>
      <c r="O930" s="22"/>
      <c r="P930" s="22"/>
      <c r="Q930" s="22"/>
      <c r="R930" s="22"/>
    </row>
    <row r="931" spans="1:18" x14ac:dyDescent="0.35">
      <c r="A931" s="22"/>
      <c r="B931" s="113"/>
      <c r="C931" s="113"/>
      <c r="D931" s="113"/>
      <c r="E931" s="22"/>
      <c r="F931" s="22"/>
      <c r="G931" s="22"/>
      <c r="H931" s="22"/>
      <c r="I931" s="22"/>
      <c r="J931" s="22"/>
      <c r="K931" s="22"/>
      <c r="L931" s="22"/>
      <c r="M931" s="22"/>
      <c r="N931" s="22"/>
      <c r="O931" s="22"/>
      <c r="P931" s="22"/>
      <c r="Q931" s="22"/>
      <c r="R931" s="22"/>
    </row>
    <row r="932" spans="1:18" x14ac:dyDescent="0.35">
      <c r="A932" s="22"/>
      <c r="B932" s="113"/>
      <c r="C932" s="113"/>
      <c r="D932" s="113"/>
      <c r="E932" s="22"/>
      <c r="F932" s="22"/>
      <c r="G932" s="22"/>
      <c r="H932" s="22"/>
      <c r="I932" s="22"/>
      <c r="J932" s="22"/>
      <c r="K932" s="22"/>
      <c r="L932" s="22"/>
      <c r="M932" s="22"/>
      <c r="N932" s="22"/>
      <c r="O932" s="22"/>
      <c r="P932" s="22"/>
      <c r="Q932" s="22"/>
      <c r="R932" s="22"/>
    </row>
    <row r="933" spans="1:18" x14ac:dyDescent="0.35">
      <c r="A933" s="22"/>
      <c r="B933" s="113"/>
      <c r="C933" s="113"/>
      <c r="D933" s="113"/>
      <c r="E933" s="22"/>
      <c r="F933" s="22"/>
      <c r="G933" s="22"/>
      <c r="H933" s="22"/>
      <c r="I933" s="22"/>
      <c r="J933" s="22"/>
      <c r="K933" s="22"/>
      <c r="L933" s="22"/>
      <c r="M933" s="22"/>
      <c r="N933" s="22"/>
      <c r="O933" s="22"/>
      <c r="P933" s="22"/>
      <c r="Q933" s="22"/>
      <c r="R933" s="22"/>
    </row>
    <row r="934" spans="1:18" x14ac:dyDescent="0.35">
      <c r="A934" s="22"/>
      <c r="B934" s="113"/>
      <c r="C934" s="113"/>
      <c r="D934" s="113"/>
      <c r="E934" s="22"/>
      <c r="F934" s="22"/>
      <c r="G934" s="22"/>
      <c r="H934" s="22"/>
      <c r="I934" s="22"/>
      <c r="J934" s="22"/>
      <c r="K934" s="22"/>
      <c r="L934" s="22"/>
      <c r="M934" s="22"/>
      <c r="N934" s="22"/>
      <c r="O934" s="22"/>
      <c r="P934" s="22"/>
      <c r="Q934" s="22"/>
      <c r="R934" s="22"/>
    </row>
    <row r="935" spans="1:18" x14ac:dyDescent="0.35">
      <c r="A935" s="22"/>
      <c r="B935" s="113"/>
      <c r="C935" s="113"/>
      <c r="D935" s="113"/>
      <c r="E935" s="22"/>
      <c r="F935" s="22"/>
      <c r="G935" s="22"/>
      <c r="H935" s="22"/>
      <c r="I935" s="22"/>
      <c r="J935" s="22"/>
      <c r="K935" s="22"/>
      <c r="L935" s="22"/>
      <c r="M935" s="22"/>
      <c r="N935" s="22"/>
      <c r="O935" s="22"/>
      <c r="P935" s="22"/>
      <c r="Q935" s="22"/>
      <c r="R935" s="22"/>
    </row>
    <row r="936" spans="1:18" x14ac:dyDescent="0.35">
      <c r="A936" s="22"/>
      <c r="B936" s="113"/>
      <c r="C936" s="113"/>
      <c r="D936" s="113"/>
      <c r="E936" s="22"/>
      <c r="F936" s="22"/>
      <c r="G936" s="22"/>
      <c r="H936" s="22"/>
      <c r="I936" s="22"/>
      <c r="J936" s="22"/>
      <c r="K936" s="22"/>
      <c r="L936" s="22"/>
      <c r="M936" s="22"/>
      <c r="N936" s="22"/>
      <c r="O936" s="22"/>
      <c r="P936" s="22"/>
      <c r="Q936" s="22"/>
      <c r="R936" s="22"/>
    </row>
    <row r="937" spans="1:18" x14ac:dyDescent="0.35">
      <c r="A937" s="22"/>
      <c r="B937" s="113"/>
      <c r="C937" s="113"/>
      <c r="D937" s="113"/>
      <c r="E937" s="22"/>
      <c r="F937" s="22"/>
      <c r="G937" s="22"/>
      <c r="H937" s="22"/>
      <c r="I937" s="22"/>
      <c r="J937" s="22"/>
      <c r="K937" s="22"/>
      <c r="L937" s="22"/>
      <c r="M937" s="22"/>
      <c r="N937" s="22"/>
      <c r="O937" s="22"/>
      <c r="P937" s="22"/>
      <c r="Q937" s="22"/>
      <c r="R937" s="22"/>
    </row>
    <row r="938" spans="1:18" x14ac:dyDescent="0.35">
      <c r="A938" s="22"/>
      <c r="B938" s="113"/>
      <c r="C938" s="113"/>
      <c r="D938" s="113"/>
      <c r="E938" s="22"/>
      <c r="F938" s="22"/>
      <c r="G938" s="22"/>
      <c r="H938" s="22"/>
      <c r="I938" s="22"/>
      <c r="J938" s="22"/>
      <c r="K938" s="22"/>
      <c r="L938" s="22"/>
      <c r="M938" s="22"/>
      <c r="N938" s="22"/>
      <c r="O938" s="22"/>
      <c r="P938" s="22"/>
      <c r="Q938" s="22"/>
      <c r="R938" s="22"/>
    </row>
    <row r="939" spans="1:18" x14ac:dyDescent="0.35">
      <c r="A939" s="22"/>
      <c r="B939" s="113"/>
      <c r="C939" s="113"/>
      <c r="D939" s="113"/>
      <c r="E939" s="22"/>
      <c r="F939" s="22"/>
      <c r="G939" s="22"/>
      <c r="H939" s="22"/>
      <c r="I939" s="22"/>
      <c r="J939" s="22"/>
      <c r="K939" s="22"/>
      <c r="L939" s="22"/>
      <c r="M939" s="22"/>
      <c r="N939" s="22"/>
      <c r="O939" s="22"/>
      <c r="P939" s="22"/>
      <c r="Q939" s="22"/>
      <c r="R939" s="22"/>
    </row>
    <row r="940" spans="1:18" x14ac:dyDescent="0.35">
      <c r="A940" s="22"/>
      <c r="B940" s="113"/>
      <c r="C940" s="113"/>
      <c r="D940" s="113"/>
      <c r="E940" s="22"/>
      <c r="F940" s="22"/>
      <c r="G940" s="22"/>
      <c r="H940" s="22"/>
      <c r="I940" s="22"/>
      <c r="J940" s="22"/>
      <c r="K940" s="22"/>
      <c r="L940" s="22"/>
      <c r="M940" s="22"/>
      <c r="N940" s="22"/>
      <c r="O940" s="22"/>
      <c r="P940" s="22"/>
      <c r="Q940" s="22"/>
      <c r="R940" s="22"/>
    </row>
    <row r="941" spans="1:18" x14ac:dyDescent="0.35">
      <c r="A941" s="22"/>
      <c r="B941" s="113"/>
      <c r="C941" s="113"/>
      <c r="D941" s="113"/>
      <c r="E941" s="22"/>
      <c r="F941" s="22"/>
      <c r="G941" s="22"/>
      <c r="H941" s="22"/>
      <c r="I941" s="22"/>
      <c r="J941" s="22"/>
      <c r="K941" s="22"/>
      <c r="L941" s="22"/>
      <c r="M941" s="22"/>
      <c r="N941" s="22"/>
      <c r="O941" s="22"/>
      <c r="P941" s="22"/>
      <c r="Q941" s="22"/>
      <c r="R941" s="22"/>
    </row>
    <row r="942" spans="1:18" x14ac:dyDescent="0.35">
      <c r="A942" s="22"/>
      <c r="B942" s="113"/>
      <c r="C942" s="113"/>
      <c r="D942" s="113"/>
      <c r="E942" s="22"/>
      <c r="F942" s="22"/>
      <c r="G942" s="22"/>
      <c r="H942" s="22"/>
      <c r="I942" s="22"/>
      <c r="J942" s="22"/>
      <c r="K942" s="22"/>
      <c r="L942" s="22"/>
      <c r="M942" s="22"/>
      <c r="N942" s="22"/>
      <c r="O942" s="22"/>
      <c r="P942" s="22"/>
      <c r="Q942" s="22"/>
      <c r="R942" s="22"/>
    </row>
    <row r="943" spans="1:18" x14ac:dyDescent="0.35">
      <c r="A943" s="22"/>
      <c r="B943" s="113"/>
      <c r="C943" s="113"/>
      <c r="D943" s="113"/>
      <c r="E943" s="22"/>
      <c r="F943" s="22"/>
      <c r="G943" s="22"/>
      <c r="H943" s="22"/>
      <c r="I943" s="22"/>
      <c r="J943" s="22"/>
      <c r="K943" s="22"/>
      <c r="L943" s="22"/>
      <c r="M943" s="22"/>
      <c r="N943" s="22"/>
      <c r="O943" s="22"/>
      <c r="P943" s="22"/>
      <c r="Q943" s="22"/>
      <c r="R943" s="22"/>
    </row>
    <row r="944" spans="1:18" x14ac:dyDescent="0.35">
      <c r="A944" s="22"/>
      <c r="B944" s="113"/>
      <c r="C944" s="113"/>
      <c r="D944" s="113"/>
      <c r="E944" s="22"/>
      <c r="F944" s="22"/>
      <c r="G944" s="22"/>
      <c r="H944" s="22"/>
      <c r="I944" s="22"/>
      <c r="J944" s="22"/>
      <c r="K944" s="22"/>
      <c r="L944" s="22"/>
      <c r="M944" s="22"/>
      <c r="N944" s="22"/>
      <c r="O944" s="22"/>
      <c r="P944" s="22"/>
      <c r="Q944" s="22"/>
      <c r="R944" s="22"/>
    </row>
    <row r="945" spans="1:18" x14ac:dyDescent="0.35">
      <c r="A945" s="22"/>
      <c r="B945" s="113"/>
      <c r="C945" s="113"/>
      <c r="D945" s="113"/>
      <c r="E945" s="22"/>
      <c r="F945" s="22"/>
      <c r="G945" s="22"/>
      <c r="H945" s="22"/>
      <c r="I945" s="22"/>
      <c r="J945" s="22"/>
      <c r="K945" s="22"/>
      <c r="L945" s="22"/>
      <c r="M945" s="22"/>
      <c r="N945" s="22"/>
      <c r="O945" s="22"/>
      <c r="P945" s="22"/>
      <c r="Q945" s="22"/>
      <c r="R945" s="22"/>
    </row>
    <row r="946" spans="1:18" x14ac:dyDescent="0.35">
      <c r="A946" s="22"/>
      <c r="B946" s="113"/>
      <c r="C946" s="113"/>
      <c r="D946" s="113"/>
      <c r="E946" s="22"/>
      <c r="F946" s="22"/>
      <c r="G946" s="22"/>
      <c r="H946" s="22"/>
      <c r="I946" s="22"/>
      <c r="J946" s="22"/>
      <c r="K946" s="22"/>
      <c r="L946" s="22"/>
      <c r="M946" s="22"/>
      <c r="N946" s="22"/>
      <c r="O946" s="22"/>
      <c r="P946" s="22"/>
      <c r="Q946" s="22"/>
      <c r="R946" s="22"/>
    </row>
    <row r="947" spans="1:18" x14ac:dyDescent="0.35">
      <c r="A947" s="22"/>
      <c r="B947" s="113"/>
      <c r="C947" s="113"/>
      <c r="D947" s="113"/>
      <c r="E947" s="22"/>
      <c r="F947" s="22"/>
      <c r="G947" s="22"/>
      <c r="H947" s="22"/>
      <c r="I947" s="22"/>
      <c r="J947" s="22"/>
      <c r="K947" s="22"/>
      <c r="L947" s="22"/>
      <c r="M947" s="22"/>
      <c r="N947" s="22"/>
      <c r="O947" s="22"/>
      <c r="P947" s="22"/>
      <c r="Q947" s="22"/>
      <c r="R947" s="22"/>
    </row>
    <row r="948" spans="1:18" x14ac:dyDescent="0.35">
      <c r="A948" s="22"/>
      <c r="B948" s="113"/>
      <c r="C948" s="113"/>
      <c r="D948" s="113"/>
      <c r="E948" s="22"/>
      <c r="F948" s="22"/>
      <c r="G948" s="22"/>
      <c r="H948" s="22"/>
      <c r="I948" s="22"/>
      <c r="J948" s="22"/>
      <c r="K948" s="22"/>
      <c r="L948" s="22"/>
      <c r="M948" s="22"/>
      <c r="N948" s="22"/>
      <c r="O948" s="22"/>
      <c r="P948" s="22"/>
      <c r="Q948" s="22"/>
      <c r="R948" s="22"/>
    </row>
    <row r="949" spans="1:18" x14ac:dyDescent="0.35">
      <c r="A949" s="22"/>
      <c r="B949" s="113"/>
      <c r="C949" s="113"/>
      <c r="D949" s="113"/>
      <c r="E949" s="22"/>
      <c r="F949" s="22"/>
      <c r="G949" s="22"/>
      <c r="H949" s="22"/>
      <c r="I949" s="22"/>
      <c r="J949" s="22"/>
      <c r="K949" s="22"/>
      <c r="L949" s="22"/>
      <c r="M949" s="22"/>
      <c r="N949" s="22"/>
      <c r="O949" s="22"/>
      <c r="P949" s="22"/>
      <c r="Q949" s="22"/>
      <c r="R949" s="22"/>
    </row>
    <row r="950" spans="1:18" x14ac:dyDescent="0.35">
      <c r="A950" s="22"/>
      <c r="B950" s="113"/>
      <c r="C950" s="113"/>
      <c r="D950" s="113"/>
      <c r="E950" s="22"/>
      <c r="F950" s="22"/>
      <c r="G950" s="22"/>
      <c r="H950" s="22"/>
      <c r="I950" s="22"/>
      <c r="J950" s="22"/>
      <c r="K950" s="22"/>
      <c r="L950" s="22"/>
      <c r="M950" s="22"/>
      <c r="N950" s="22"/>
      <c r="O950" s="22"/>
      <c r="P950" s="22"/>
      <c r="Q950" s="22"/>
      <c r="R950" s="22"/>
    </row>
    <row r="951" spans="1:18" x14ac:dyDescent="0.35">
      <c r="A951" s="22"/>
      <c r="B951" s="113"/>
      <c r="C951" s="113"/>
      <c r="D951" s="113"/>
      <c r="E951" s="22"/>
      <c r="F951" s="22"/>
      <c r="G951" s="22"/>
      <c r="H951" s="22"/>
      <c r="I951" s="22"/>
      <c r="J951" s="22"/>
      <c r="K951" s="22"/>
      <c r="L951" s="22"/>
      <c r="M951" s="22"/>
      <c r="N951" s="22"/>
      <c r="O951" s="22"/>
      <c r="P951" s="22"/>
      <c r="Q951" s="22"/>
      <c r="R951" s="22"/>
    </row>
    <row r="952" spans="1:18" x14ac:dyDescent="0.35">
      <c r="A952" s="22"/>
      <c r="B952" s="113"/>
      <c r="C952" s="113"/>
      <c r="D952" s="113"/>
      <c r="E952" s="22"/>
      <c r="F952" s="22"/>
      <c r="G952" s="22"/>
      <c r="H952" s="22"/>
      <c r="I952" s="22"/>
      <c r="J952" s="22"/>
      <c r="K952" s="22"/>
      <c r="L952" s="22"/>
      <c r="M952" s="22"/>
      <c r="N952" s="22"/>
      <c r="O952" s="22"/>
      <c r="P952" s="22"/>
      <c r="Q952" s="22"/>
      <c r="R952" s="22"/>
    </row>
    <row r="953" spans="1:18" x14ac:dyDescent="0.35">
      <c r="A953" s="22"/>
      <c r="B953" s="113"/>
      <c r="C953" s="113"/>
      <c r="D953" s="113"/>
      <c r="E953" s="22"/>
      <c r="F953" s="22"/>
      <c r="G953" s="22"/>
      <c r="H953" s="22"/>
      <c r="I953" s="22"/>
      <c r="J953" s="22"/>
      <c r="K953" s="22"/>
      <c r="L953" s="22"/>
      <c r="M953" s="22"/>
      <c r="N953" s="22"/>
      <c r="O953" s="22"/>
      <c r="P953" s="22"/>
      <c r="Q953" s="22"/>
      <c r="R953" s="22"/>
    </row>
    <row r="954" spans="1:18" x14ac:dyDescent="0.35">
      <c r="A954" s="22"/>
      <c r="B954" s="113"/>
      <c r="C954" s="113"/>
      <c r="D954" s="113"/>
      <c r="E954" s="22"/>
      <c r="F954" s="22"/>
      <c r="G954" s="22"/>
      <c r="H954" s="22"/>
      <c r="I954" s="22"/>
      <c r="J954" s="22"/>
      <c r="K954" s="22"/>
      <c r="L954" s="22"/>
      <c r="M954" s="22"/>
      <c r="N954" s="22"/>
      <c r="O954" s="22"/>
      <c r="P954" s="22"/>
      <c r="Q954" s="22"/>
      <c r="R954" s="22"/>
    </row>
    <row r="955" spans="1:18" x14ac:dyDescent="0.35">
      <c r="A955" s="22"/>
      <c r="B955" s="113"/>
      <c r="C955" s="113"/>
      <c r="D955" s="113"/>
      <c r="E955" s="22"/>
      <c r="F955" s="22"/>
      <c r="G955" s="22"/>
      <c r="H955" s="22"/>
      <c r="I955" s="22"/>
      <c r="J955" s="22"/>
      <c r="K955" s="22"/>
      <c r="L955" s="22"/>
      <c r="M955" s="22"/>
      <c r="N955" s="22"/>
      <c r="O955" s="22"/>
      <c r="P955" s="22"/>
      <c r="Q955" s="22"/>
      <c r="R955" s="22"/>
    </row>
    <row r="956" spans="1:18" x14ac:dyDescent="0.35">
      <c r="A956" s="22"/>
      <c r="B956" s="113"/>
      <c r="C956" s="113"/>
      <c r="D956" s="113"/>
      <c r="E956" s="22"/>
      <c r="F956" s="22"/>
      <c r="G956" s="22"/>
      <c r="H956" s="22"/>
      <c r="I956" s="22"/>
      <c r="J956" s="22"/>
      <c r="K956" s="22"/>
      <c r="L956" s="22"/>
      <c r="M956" s="22"/>
      <c r="N956" s="22"/>
      <c r="O956" s="22"/>
      <c r="P956" s="22"/>
      <c r="Q956" s="22"/>
      <c r="R956" s="22"/>
    </row>
    <row r="957" spans="1:18" x14ac:dyDescent="0.35">
      <c r="A957" s="22"/>
      <c r="B957" s="113"/>
      <c r="C957" s="113"/>
      <c r="D957" s="113"/>
      <c r="E957" s="22"/>
      <c r="F957" s="22"/>
      <c r="G957" s="22"/>
      <c r="H957" s="22"/>
      <c r="I957" s="22"/>
      <c r="J957" s="22"/>
      <c r="K957" s="22"/>
      <c r="L957" s="22"/>
      <c r="M957" s="22"/>
      <c r="N957" s="22"/>
      <c r="O957" s="22"/>
      <c r="P957" s="22"/>
      <c r="Q957" s="22"/>
      <c r="R957" s="22"/>
    </row>
    <row r="958" spans="1:18" x14ac:dyDescent="0.35">
      <c r="A958" s="22"/>
      <c r="B958" s="113"/>
      <c r="C958" s="113"/>
      <c r="D958" s="113"/>
      <c r="E958" s="22"/>
      <c r="F958" s="22"/>
      <c r="G958" s="22"/>
      <c r="H958" s="22"/>
      <c r="I958" s="22"/>
      <c r="J958" s="22"/>
      <c r="K958" s="22"/>
      <c r="L958" s="22"/>
      <c r="M958" s="22"/>
      <c r="N958" s="22"/>
      <c r="O958" s="22"/>
      <c r="P958" s="22"/>
      <c r="Q958" s="22"/>
      <c r="R958" s="22"/>
    </row>
    <row r="959" spans="1:18" x14ac:dyDescent="0.35">
      <c r="A959" s="22"/>
      <c r="B959" s="113"/>
      <c r="C959" s="113"/>
      <c r="D959" s="113"/>
      <c r="E959" s="22"/>
      <c r="F959" s="22"/>
      <c r="G959" s="22"/>
      <c r="H959" s="22"/>
      <c r="I959" s="22"/>
      <c r="J959" s="22"/>
      <c r="K959" s="22"/>
      <c r="L959" s="22"/>
      <c r="M959" s="22"/>
      <c r="N959" s="22"/>
      <c r="O959" s="22"/>
      <c r="P959" s="22"/>
      <c r="Q959" s="22"/>
      <c r="R959" s="22"/>
    </row>
    <row r="960" spans="1:18" x14ac:dyDescent="0.35">
      <c r="A960" s="22"/>
      <c r="B960" s="113"/>
      <c r="C960" s="113"/>
      <c r="D960" s="113"/>
      <c r="E960" s="22"/>
      <c r="F960" s="22"/>
      <c r="G960" s="22"/>
      <c r="H960" s="22"/>
      <c r="I960" s="22"/>
      <c r="J960" s="22"/>
      <c r="K960" s="22"/>
      <c r="L960" s="22"/>
      <c r="M960" s="22"/>
      <c r="N960" s="22"/>
      <c r="O960" s="22"/>
      <c r="P960" s="22"/>
      <c r="Q960" s="22"/>
      <c r="R960" s="22"/>
    </row>
    <row r="961" spans="1:18" x14ac:dyDescent="0.35">
      <c r="A961" s="22"/>
      <c r="B961" s="113"/>
      <c r="C961" s="113"/>
      <c r="D961" s="113"/>
      <c r="E961" s="22"/>
      <c r="F961" s="22"/>
      <c r="G961" s="22"/>
      <c r="H961" s="22"/>
      <c r="I961" s="22"/>
      <c r="J961" s="22"/>
      <c r="K961" s="22"/>
      <c r="L961" s="22"/>
      <c r="M961" s="22"/>
      <c r="N961" s="22"/>
      <c r="O961" s="22"/>
      <c r="P961" s="22"/>
      <c r="Q961" s="22"/>
      <c r="R961" s="22"/>
    </row>
    <row r="962" spans="1:18" x14ac:dyDescent="0.35">
      <c r="A962" s="22"/>
      <c r="B962" s="113"/>
      <c r="C962" s="113"/>
      <c r="D962" s="113"/>
      <c r="E962" s="22"/>
      <c r="F962" s="22"/>
      <c r="G962" s="22"/>
      <c r="H962" s="22"/>
      <c r="I962" s="22"/>
      <c r="J962" s="22"/>
      <c r="K962" s="22"/>
      <c r="L962" s="22"/>
      <c r="M962" s="22"/>
      <c r="N962" s="22"/>
      <c r="O962" s="22"/>
      <c r="P962" s="22"/>
      <c r="Q962" s="22"/>
      <c r="R962" s="22"/>
    </row>
    <row r="963" spans="1:18" x14ac:dyDescent="0.35">
      <c r="A963" s="22"/>
      <c r="B963" s="113"/>
      <c r="C963" s="113"/>
      <c r="D963" s="113"/>
      <c r="E963" s="22"/>
      <c r="F963" s="22"/>
      <c r="G963" s="22"/>
      <c r="H963" s="22"/>
      <c r="I963" s="22"/>
      <c r="J963" s="22"/>
      <c r="K963" s="22"/>
      <c r="L963" s="22"/>
      <c r="M963" s="22"/>
      <c r="N963" s="22"/>
      <c r="O963" s="22"/>
      <c r="P963" s="22"/>
      <c r="Q963" s="22"/>
      <c r="R963" s="22"/>
    </row>
    <row r="964" spans="1:18" x14ac:dyDescent="0.35">
      <c r="A964" s="22"/>
      <c r="B964" s="113"/>
      <c r="C964" s="113"/>
      <c r="D964" s="113"/>
      <c r="E964" s="22"/>
      <c r="F964" s="22"/>
      <c r="G964" s="22"/>
      <c r="H964" s="22"/>
      <c r="I964" s="22"/>
      <c r="J964" s="22"/>
      <c r="K964" s="22"/>
      <c r="L964" s="22"/>
      <c r="M964" s="22"/>
      <c r="N964" s="22"/>
      <c r="O964" s="22"/>
      <c r="P964" s="22"/>
      <c r="Q964" s="22"/>
      <c r="R964" s="22"/>
    </row>
    <row r="965" spans="1:18" x14ac:dyDescent="0.35">
      <c r="A965" s="22"/>
      <c r="B965" s="113"/>
      <c r="C965" s="113"/>
      <c r="D965" s="113"/>
      <c r="E965" s="22"/>
      <c r="F965" s="22"/>
      <c r="G965" s="22"/>
      <c r="H965" s="22"/>
      <c r="I965" s="22"/>
      <c r="J965" s="22"/>
      <c r="K965" s="22"/>
      <c r="L965" s="22"/>
      <c r="M965" s="22"/>
      <c r="N965" s="22"/>
      <c r="O965" s="22"/>
      <c r="P965" s="22"/>
      <c r="Q965" s="22"/>
      <c r="R965" s="22"/>
    </row>
    <row r="966" spans="1:18" x14ac:dyDescent="0.35">
      <c r="A966" s="22"/>
      <c r="B966" s="113"/>
      <c r="C966" s="113"/>
      <c r="D966" s="113"/>
      <c r="E966" s="22"/>
      <c r="F966" s="22"/>
      <c r="G966" s="22"/>
      <c r="H966" s="22"/>
      <c r="I966" s="22"/>
      <c r="J966" s="22"/>
      <c r="K966" s="22"/>
      <c r="L966" s="22"/>
      <c r="M966" s="22"/>
      <c r="N966" s="22"/>
      <c r="O966" s="22"/>
      <c r="P966" s="22"/>
      <c r="Q966" s="22"/>
      <c r="R966" s="22"/>
    </row>
    <row r="967" spans="1:18" x14ac:dyDescent="0.35">
      <c r="A967" s="22"/>
      <c r="B967" s="113"/>
      <c r="C967" s="113"/>
      <c r="D967" s="113"/>
      <c r="E967" s="22"/>
      <c r="F967" s="22"/>
      <c r="G967" s="22"/>
      <c r="H967" s="22"/>
      <c r="I967" s="22"/>
      <c r="J967" s="22"/>
      <c r="K967" s="22"/>
      <c r="L967" s="22"/>
      <c r="M967" s="22"/>
      <c r="N967" s="22"/>
      <c r="O967" s="22"/>
      <c r="P967" s="22"/>
      <c r="Q967" s="22"/>
      <c r="R967" s="22"/>
    </row>
    <row r="968" spans="1:18" x14ac:dyDescent="0.35">
      <c r="A968" s="22"/>
      <c r="B968" s="113"/>
      <c r="C968" s="113"/>
      <c r="D968" s="113"/>
      <c r="E968" s="22"/>
      <c r="F968" s="22"/>
      <c r="G968" s="22"/>
      <c r="H968" s="22"/>
      <c r="I968" s="22"/>
      <c r="J968" s="22"/>
      <c r="K968" s="22"/>
      <c r="L968" s="22"/>
      <c r="M968" s="22"/>
      <c r="N968" s="22"/>
      <c r="O968" s="22"/>
      <c r="P968" s="22"/>
      <c r="Q968" s="22"/>
      <c r="R968" s="22"/>
    </row>
    <row r="969" spans="1:18" x14ac:dyDescent="0.35">
      <c r="A969" s="22"/>
      <c r="B969" s="113"/>
      <c r="C969" s="113"/>
      <c r="D969" s="113"/>
      <c r="E969" s="22"/>
      <c r="F969" s="22"/>
      <c r="G969" s="22"/>
      <c r="H969" s="22"/>
      <c r="I969" s="22"/>
      <c r="J969" s="22"/>
      <c r="K969" s="22"/>
      <c r="L969" s="22"/>
      <c r="M969" s="22"/>
      <c r="N969" s="22"/>
      <c r="O969" s="22"/>
      <c r="P969" s="22"/>
      <c r="Q969" s="22"/>
      <c r="R969" s="22"/>
    </row>
    <row r="970" spans="1:18" x14ac:dyDescent="0.35">
      <c r="A970" s="22"/>
      <c r="B970" s="113"/>
      <c r="C970" s="113"/>
      <c r="D970" s="113"/>
      <c r="E970" s="22"/>
      <c r="F970" s="22"/>
      <c r="G970" s="22"/>
      <c r="H970" s="22"/>
      <c r="I970" s="22"/>
      <c r="J970" s="22"/>
      <c r="K970" s="22"/>
      <c r="L970" s="22"/>
      <c r="M970" s="22"/>
      <c r="N970" s="22"/>
      <c r="O970" s="22"/>
      <c r="P970" s="22"/>
      <c r="Q970" s="22"/>
      <c r="R970" s="22"/>
    </row>
    <row r="971" spans="1:18" x14ac:dyDescent="0.35">
      <c r="A971" s="22"/>
      <c r="B971" s="113"/>
      <c r="C971" s="113"/>
      <c r="D971" s="113"/>
      <c r="E971" s="22"/>
      <c r="F971" s="22"/>
      <c r="G971" s="22"/>
      <c r="H971" s="22"/>
      <c r="I971" s="22"/>
      <c r="J971" s="22"/>
      <c r="K971" s="22"/>
      <c r="L971" s="22"/>
      <c r="M971" s="22"/>
      <c r="N971" s="22"/>
      <c r="O971" s="22"/>
      <c r="P971" s="22"/>
      <c r="Q971" s="22"/>
      <c r="R971" s="22"/>
    </row>
    <row r="972" spans="1:18" x14ac:dyDescent="0.35">
      <c r="A972" s="22"/>
      <c r="B972" s="113"/>
      <c r="C972" s="113"/>
      <c r="D972" s="113"/>
      <c r="E972" s="22"/>
      <c r="F972" s="22"/>
      <c r="G972" s="22"/>
      <c r="H972" s="22"/>
      <c r="I972" s="22"/>
      <c r="J972" s="22"/>
      <c r="K972" s="22"/>
      <c r="L972" s="22"/>
      <c r="M972" s="22"/>
      <c r="N972" s="22"/>
      <c r="O972" s="22"/>
      <c r="P972" s="22"/>
      <c r="Q972" s="22"/>
      <c r="R972" s="22"/>
    </row>
    <row r="973" spans="1:18" x14ac:dyDescent="0.35">
      <c r="A973" s="22"/>
      <c r="B973" s="113"/>
      <c r="C973" s="113"/>
      <c r="D973" s="113"/>
      <c r="E973" s="22"/>
      <c r="F973" s="22"/>
      <c r="G973" s="22"/>
      <c r="H973" s="22"/>
      <c r="I973" s="22"/>
      <c r="J973" s="22"/>
      <c r="K973" s="22"/>
      <c r="L973" s="22"/>
      <c r="M973" s="22"/>
      <c r="N973" s="22"/>
      <c r="O973" s="22"/>
      <c r="P973" s="22"/>
      <c r="Q973" s="22"/>
      <c r="R973" s="22"/>
    </row>
    <row r="974" spans="1:18" x14ac:dyDescent="0.35">
      <c r="A974" s="22"/>
      <c r="B974" s="113"/>
      <c r="C974" s="113"/>
      <c r="D974" s="113"/>
      <c r="E974" s="22"/>
      <c r="F974" s="22"/>
      <c r="G974" s="22"/>
      <c r="H974" s="22"/>
      <c r="I974" s="22"/>
      <c r="J974" s="22"/>
      <c r="K974" s="22"/>
      <c r="L974" s="22"/>
      <c r="M974" s="22"/>
      <c r="N974" s="22"/>
      <c r="O974" s="22"/>
      <c r="P974" s="22"/>
      <c r="Q974" s="22"/>
      <c r="R974" s="22"/>
    </row>
    <row r="975" spans="1:18" x14ac:dyDescent="0.35">
      <c r="A975" s="22"/>
      <c r="B975" s="113"/>
      <c r="C975" s="113"/>
      <c r="D975" s="113"/>
      <c r="E975" s="22"/>
      <c r="F975" s="22"/>
      <c r="G975" s="22"/>
      <c r="H975" s="22"/>
      <c r="I975" s="22"/>
      <c r="J975" s="22"/>
      <c r="K975" s="22"/>
      <c r="L975" s="22"/>
      <c r="M975" s="22"/>
      <c r="N975" s="22"/>
      <c r="O975" s="22"/>
      <c r="P975" s="22"/>
      <c r="Q975" s="22"/>
      <c r="R975" s="22"/>
    </row>
    <row r="976" spans="1:18" x14ac:dyDescent="0.35">
      <c r="A976" s="22"/>
      <c r="B976" s="113"/>
      <c r="C976" s="113"/>
      <c r="D976" s="113"/>
      <c r="E976" s="22"/>
      <c r="F976" s="22"/>
      <c r="G976" s="22"/>
      <c r="H976" s="22"/>
      <c r="I976" s="22"/>
      <c r="J976" s="22"/>
      <c r="K976" s="22"/>
      <c r="L976" s="22"/>
      <c r="M976" s="22"/>
      <c r="N976" s="22"/>
      <c r="O976" s="22"/>
      <c r="P976" s="22"/>
      <c r="Q976" s="22"/>
      <c r="R976" s="22"/>
    </row>
    <row r="977" spans="1:18" x14ac:dyDescent="0.35">
      <c r="A977" s="22"/>
      <c r="B977" s="113"/>
      <c r="C977" s="113"/>
      <c r="D977" s="113"/>
      <c r="E977" s="22"/>
      <c r="F977" s="22"/>
      <c r="G977" s="22"/>
      <c r="H977" s="22"/>
      <c r="I977" s="22"/>
      <c r="J977" s="22"/>
      <c r="K977" s="22"/>
      <c r="L977" s="22"/>
      <c r="M977" s="22"/>
      <c r="N977" s="22"/>
      <c r="O977" s="22"/>
      <c r="P977" s="22"/>
      <c r="Q977" s="22"/>
      <c r="R977" s="22"/>
    </row>
    <row r="978" spans="1:18" x14ac:dyDescent="0.35">
      <c r="A978" s="22"/>
      <c r="B978" s="113"/>
      <c r="C978" s="113"/>
      <c r="D978" s="113"/>
      <c r="E978" s="22"/>
      <c r="F978" s="22"/>
      <c r="G978" s="22"/>
      <c r="H978" s="22"/>
      <c r="I978" s="22"/>
      <c r="J978" s="22"/>
      <c r="K978" s="22"/>
      <c r="L978" s="22"/>
      <c r="M978" s="22"/>
      <c r="N978" s="22"/>
      <c r="O978" s="22"/>
      <c r="P978" s="22"/>
      <c r="Q978" s="22"/>
      <c r="R978" s="22"/>
    </row>
    <row r="979" spans="1:18" x14ac:dyDescent="0.35">
      <c r="A979" s="22"/>
      <c r="B979" s="113"/>
      <c r="C979" s="113"/>
      <c r="D979" s="113"/>
      <c r="E979" s="22"/>
      <c r="F979" s="22"/>
      <c r="G979" s="22"/>
      <c r="H979" s="22"/>
      <c r="I979" s="22"/>
      <c r="J979" s="22"/>
      <c r="K979" s="22"/>
      <c r="L979" s="22"/>
      <c r="M979" s="22"/>
      <c r="N979" s="22"/>
      <c r="O979" s="22"/>
      <c r="P979" s="22"/>
      <c r="Q979" s="22"/>
      <c r="R979" s="22"/>
    </row>
    <row r="980" spans="1:18" x14ac:dyDescent="0.35">
      <c r="A980" s="22"/>
      <c r="B980" s="113"/>
      <c r="C980" s="113"/>
      <c r="D980" s="113"/>
      <c r="E980" s="22"/>
      <c r="F980" s="22"/>
      <c r="G980" s="22"/>
      <c r="H980" s="22"/>
      <c r="I980" s="22"/>
      <c r="J980" s="22"/>
      <c r="K980" s="22"/>
      <c r="L980" s="22"/>
      <c r="M980" s="22"/>
      <c r="N980" s="22"/>
      <c r="O980" s="22"/>
      <c r="P980" s="22"/>
      <c r="Q980" s="22"/>
      <c r="R980" s="22"/>
    </row>
    <row r="981" spans="1:18" x14ac:dyDescent="0.35">
      <c r="A981" s="22"/>
      <c r="B981" s="113"/>
      <c r="C981" s="113"/>
      <c r="D981" s="113"/>
      <c r="E981" s="22"/>
      <c r="F981" s="22"/>
      <c r="G981" s="22"/>
      <c r="H981" s="22"/>
      <c r="I981" s="22"/>
      <c r="J981" s="22"/>
      <c r="K981" s="22"/>
      <c r="L981" s="22"/>
      <c r="M981" s="22"/>
      <c r="N981" s="22"/>
      <c r="O981" s="22"/>
      <c r="P981" s="22"/>
      <c r="Q981" s="22"/>
      <c r="R981" s="22"/>
    </row>
    <row r="982" spans="1:18" x14ac:dyDescent="0.35">
      <c r="A982" s="22"/>
      <c r="B982" s="113"/>
      <c r="C982" s="113"/>
      <c r="D982" s="113"/>
      <c r="E982" s="22"/>
      <c r="F982" s="22"/>
      <c r="G982" s="22"/>
      <c r="H982" s="22"/>
      <c r="I982" s="22"/>
      <c r="J982" s="22"/>
      <c r="K982" s="22"/>
      <c r="L982" s="22"/>
      <c r="M982" s="22"/>
      <c r="N982" s="22"/>
      <c r="O982" s="22"/>
      <c r="P982" s="22"/>
      <c r="Q982" s="22"/>
      <c r="R982" s="22"/>
    </row>
    <row r="983" spans="1:18" x14ac:dyDescent="0.35">
      <c r="A983" s="22"/>
      <c r="B983" s="113"/>
      <c r="C983" s="113"/>
      <c r="D983" s="113"/>
      <c r="E983" s="22"/>
      <c r="F983" s="22"/>
      <c r="G983" s="22"/>
      <c r="H983" s="22"/>
      <c r="I983" s="22"/>
      <c r="J983" s="22"/>
      <c r="K983" s="22"/>
      <c r="L983" s="22"/>
      <c r="M983" s="22"/>
      <c r="N983" s="22"/>
      <c r="O983" s="22"/>
      <c r="P983" s="22"/>
      <c r="Q983" s="22"/>
      <c r="R983" s="22"/>
    </row>
    <row r="984" spans="1:18" x14ac:dyDescent="0.35">
      <c r="A984" s="22"/>
      <c r="B984" s="113"/>
      <c r="C984" s="113"/>
      <c r="D984" s="113"/>
      <c r="E984" s="22"/>
      <c r="F984" s="22"/>
      <c r="G984" s="22"/>
      <c r="H984" s="22"/>
      <c r="I984" s="22"/>
      <c r="J984" s="22"/>
      <c r="K984" s="22"/>
      <c r="L984" s="22"/>
      <c r="M984" s="22"/>
      <c r="N984" s="22"/>
      <c r="O984" s="22"/>
      <c r="P984" s="22"/>
      <c r="Q984" s="22"/>
      <c r="R984" s="22"/>
    </row>
    <row r="985" spans="1:18" x14ac:dyDescent="0.35">
      <c r="A985" s="22"/>
      <c r="B985" s="113"/>
      <c r="C985" s="113"/>
      <c r="D985" s="113"/>
      <c r="E985" s="22"/>
      <c r="F985" s="22"/>
      <c r="G985" s="22"/>
      <c r="H985" s="22"/>
      <c r="I985" s="22"/>
      <c r="J985" s="22"/>
      <c r="K985" s="22"/>
      <c r="L985" s="22"/>
      <c r="M985" s="22"/>
      <c r="N985" s="22"/>
      <c r="O985" s="22"/>
      <c r="P985" s="22"/>
      <c r="Q985" s="22"/>
      <c r="R985" s="22"/>
    </row>
    <row r="986" spans="1:18" x14ac:dyDescent="0.35">
      <c r="A986" s="22"/>
      <c r="B986" s="113"/>
      <c r="C986" s="113"/>
      <c r="D986" s="113"/>
      <c r="E986" s="22"/>
      <c r="F986" s="22"/>
      <c r="G986" s="22"/>
      <c r="H986" s="22"/>
      <c r="I986" s="22"/>
      <c r="J986" s="22"/>
      <c r="K986" s="22"/>
      <c r="L986" s="22"/>
      <c r="M986" s="22"/>
      <c r="N986" s="22"/>
      <c r="O986" s="22"/>
      <c r="P986" s="22"/>
      <c r="Q986" s="22"/>
      <c r="R986" s="22"/>
    </row>
    <row r="987" spans="1:18" x14ac:dyDescent="0.35">
      <c r="A987" s="22"/>
      <c r="B987" s="113"/>
      <c r="C987" s="113"/>
      <c r="D987" s="113"/>
      <c r="E987" s="22"/>
      <c r="F987" s="22"/>
      <c r="G987" s="22"/>
      <c r="H987" s="22"/>
      <c r="I987" s="22"/>
      <c r="J987" s="22"/>
      <c r="K987" s="22"/>
      <c r="L987" s="22"/>
      <c r="M987" s="22"/>
      <c r="N987" s="22"/>
      <c r="O987" s="22"/>
      <c r="P987" s="22"/>
      <c r="Q987" s="22"/>
      <c r="R987" s="22"/>
    </row>
    <row r="988" spans="1:18" x14ac:dyDescent="0.35">
      <c r="A988" s="22"/>
      <c r="B988" s="113"/>
      <c r="C988" s="113"/>
      <c r="D988" s="113"/>
      <c r="E988" s="22"/>
      <c r="F988" s="22"/>
      <c r="G988" s="22"/>
      <c r="H988" s="22"/>
      <c r="I988" s="22"/>
      <c r="J988" s="22"/>
      <c r="K988" s="22"/>
      <c r="L988" s="22"/>
      <c r="M988" s="22"/>
      <c r="N988" s="22"/>
      <c r="O988" s="22"/>
      <c r="P988" s="22"/>
      <c r="Q988" s="22"/>
      <c r="R988" s="22"/>
    </row>
    <row r="989" spans="1:18" x14ac:dyDescent="0.35">
      <c r="A989" s="22"/>
      <c r="B989" s="113"/>
      <c r="C989" s="113"/>
      <c r="D989" s="113"/>
      <c r="E989" s="22"/>
      <c r="F989" s="22"/>
      <c r="G989" s="22"/>
      <c r="H989" s="22"/>
      <c r="I989" s="22"/>
      <c r="J989" s="22"/>
      <c r="K989" s="22"/>
      <c r="L989" s="22"/>
      <c r="M989" s="22"/>
      <c r="N989" s="22"/>
      <c r="O989" s="22"/>
      <c r="P989" s="22"/>
      <c r="Q989" s="22"/>
      <c r="R989" s="22"/>
    </row>
    <row r="990" spans="1:18" x14ac:dyDescent="0.35">
      <c r="A990" s="22"/>
      <c r="B990" s="113"/>
      <c r="C990" s="113"/>
      <c r="D990" s="113"/>
      <c r="E990" s="22"/>
      <c r="F990" s="22"/>
      <c r="G990" s="22"/>
      <c r="H990" s="22"/>
      <c r="I990" s="22"/>
      <c r="J990" s="22"/>
      <c r="K990" s="22"/>
      <c r="L990" s="22"/>
      <c r="M990" s="22"/>
      <c r="N990" s="22"/>
      <c r="O990" s="22"/>
      <c r="P990" s="22"/>
      <c r="Q990" s="22"/>
      <c r="R990" s="22"/>
    </row>
    <row r="991" spans="1:18" x14ac:dyDescent="0.35">
      <c r="A991" s="22"/>
      <c r="B991" s="113"/>
      <c r="C991" s="113"/>
      <c r="D991" s="113"/>
      <c r="E991" s="22"/>
      <c r="F991" s="22"/>
      <c r="G991" s="22"/>
      <c r="H991" s="22"/>
      <c r="I991" s="22"/>
      <c r="J991" s="22"/>
      <c r="K991" s="22"/>
      <c r="L991" s="22"/>
      <c r="M991" s="22"/>
      <c r="N991" s="22"/>
      <c r="O991" s="22"/>
      <c r="P991" s="22"/>
      <c r="Q991" s="22"/>
      <c r="R991" s="22"/>
    </row>
    <row r="992" spans="1:18" x14ac:dyDescent="0.35">
      <c r="A992" s="22"/>
      <c r="B992" s="113"/>
      <c r="C992" s="113"/>
      <c r="D992" s="113"/>
      <c r="E992" s="22"/>
      <c r="F992" s="22"/>
      <c r="G992" s="22"/>
      <c r="H992" s="22"/>
      <c r="I992" s="22"/>
      <c r="J992" s="22"/>
      <c r="K992" s="22"/>
      <c r="L992" s="22"/>
      <c r="M992" s="22"/>
      <c r="N992" s="22"/>
      <c r="O992" s="22"/>
      <c r="P992" s="22"/>
      <c r="Q992" s="22"/>
      <c r="R992" s="22"/>
    </row>
    <row r="993" spans="1:18" x14ac:dyDescent="0.35">
      <c r="A993" s="22"/>
      <c r="B993" s="113"/>
      <c r="C993" s="113"/>
      <c r="D993" s="113"/>
      <c r="E993" s="22"/>
      <c r="F993" s="22"/>
      <c r="G993" s="22"/>
      <c r="H993" s="22"/>
      <c r="I993" s="22"/>
      <c r="J993" s="22"/>
      <c r="K993" s="22"/>
      <c r="L993" s="22"/>
      <c r="M993" s="22"/>
      <c r="N993" s="22"/>
      <c r="O993" s="22"/>
      <c r="P993" s="22"/>
      <c r="Q993" s="22"/>
      <c r="R993" s="22"/>
    </row>
    <row r="994" spans="1:18" x14ac:dyDescent="0.35">
      <c r="A994" s="22"/>
      <c r="B994" s="113"/>
      <c r="C994" s="113"/>
      <c r="D994" s="113"/>
      <c r="E994" s="22"/>
      <c r="F994" s="22"/>
      <c r="G994" s="22"/>
      <c r="H994" s="22"/>
      <c r="I994" s="22"/>
      <c r="J994" s="22"/>
      <c r="K994" s="22"/>
      <c r="L994" s="22"/>
      <c r="M994" s="22"/>
      <c r="N994" s="22"/>
      <c r="O994" s="22"/>
      <c r="P994" s="22"/>
      <c r="Q994" s="22"/>
      <c r="R994" s="22"/>
    </row>
    <row r="995" spans="1:18" x14ac:dyDescent="0.35">
      <c r="A995" s="22"/>
      <c r="B995" s="113"/>
      <c r="C995" s="113"/>
      <c r="D995" s="113"/>
      <c r="E995" s="22"/>
      <c r="F995" s="22"/>
      <c r="G995" s="22"/>
      <c r="H995" s="22"/>
      <c r="I995" s="22"/>
      <c r="J995" s="22"/>
      <c r="K995" s="22"/>
      <c r="L995" s="22"/>
      <c r="M995" s="22"/>
      <c r="N995" s="22"/>
      <c r="O995" s="22"/>
      <c r="P995" s="22"/>
      <c r="Q995" s="22"/>
      <c r="R995" s="22"/>
    </row>
    <row r="996" spans="1:18" x14ac:dyDescent="0.35">
      <c r="A996" s="22"/>
      <c r="B996" s="113"/>
      <c r="C996" s="113"/>
      <c r="D996" s="113"/>
      <c r="E996" s="22"/>
      <c r="F996" s="22"/>
      <c r="G996" s="22"/>
      <c r="H996" s="22"/>
      <c r="I996" s="22"/>
      <c r="J996" s="22"/>
      <c r="K996" s="22"/>
      <c r="L996" s="22"/>
      <c r="M996" s="22"/>
      <c r="N996" s="22"/>
      <c r="O996" s="22"/>
      <c r="P996" s="22"/>
      <c r="Q996" s="22"/>
      <c r="R996" s="22"/>
    </row>
    <row r="997" spans="1:18" x14ac:dyDescent="0.35">
      <c r="A997" s="22"/>
      <c r="B997" s="113"/>
      <c r="C997" s="113"/>
      <c r="D997" s="113"/>
      <c r="E997" s="22"/>
      <c r="F997" s="22"/>
      <c r="G997" s="22"/>
      <c r="H997" s="22"/>
      <c r="I997" s="22"/>
      <c r="J997" s="22"/>
      <c r="K997" s="22"/>
      <c r="L997" s="22"/>
      <c r="M997" s="22"/>
      <c r="N997" s="22"/>
      <c r="O997" s="22"/>
      <c r="P997" s="22"/>
      <c r="Q997" s="22"/>
      <c r="R997" s="22"/>
    </row>
    <row r="998" spans="1:18" x14ac:dyDescent="0.35">
      <c r="A998" s="22"/>
      <c r="B998" s="113"/>
      <c r="C998" s="113"/>
      <c r="D998" s="113"/>
      <c r="E998" s="22"/>
      <c r="F998" s="22"/>
      <c r="G998" s="22"/>
      <c r="H998" s="22"/>
      <c r="I998" s="22"/>
      <c r="J998" s="22"/>
      <c r="K998" s="22"/>
      <c r="L998" s="22"/>
      <c r="M998" s="22"/>
      <c r="N998" s="22"/>
      <c r="O998" s="22"/>
      <c r="P998" s="22"/>
      <c r="Q998" s="22"/>
      <c r="R998" s="22"/>
    </row>
    <row r="999" spans="1:18" x14ac:dyDescent="0.35">
      <c r="A999" s="22"/>
      <c r="B999" s="113"/>
      <c r="C999" s="113"/>
      <c r="D999" s="113"/>
      <c r="E999" s="22"/>
      <c r="F999" s="22"/>
      <c r="G999" s="22"/>
      <c r="H999" s="22"/>
      <c r="I999" s="22"/>
      <c r="J999" s="22"/>
      <c r="K999" s="22"/>
      <c r="L999" s="22"/>
      <c r="M999" s="22"/>
      <c r="N999" s="22"/>
      <c r="O999" s="22"/>
      <c r="P999" s="22"/>
      <c r="Q999" s="22"/>
      <c r="R999" s="22"/>
    </row>
    <row r="1000" spans="1:18" x14ac:dyDescent="0.35">
      <c r="A1000" s="22"/>
      <c r="B1000" s="113"/>
      <c r="C1000" s="113"/>
      <c r="D1000" s="113"/>
      <c r="E1000" s="22"/>
      <c r="F1000" s="22"/>
      <c r="G1000" s="22"/>
      <c r="H1000" s="22"/>
      <c r="I1000" s="22"/>
      <c r="J1000" s="22"/>
      <c r="K1000" s="22"/>
      <c r="L1000" s="22"/>
      <c r="M1000" s="22"/>
      <c r="N1000" s="22"/>
      <c r="O1000" s="22"/>
      <c r="P1000" s="22"/>
      <c r="Q1000" s="22"/>
      <c r="R1000" s="22"/>
    </row>
    <row r="1001" spans="1:18" x14ac:dyDescent="0.35">
      <c r="A1001" s="22"/>
      <c r="B1001" s="113"/>
      <c r="C1001" s="113"/>
      <c r="D1001" s="113"/>
      <c r="E1001" s="22"/>
      <c r="F1001" s="22"/>
      <c r="G1001" s="22"/>
      <c r="H1001" s="22"/>
      <c r="I1001" s="22"/>
      <c r="J1001" s="22"/>
      <c r="K1001" s="22"/>
      <c r="L1001" s="22"/>
      <c r="M1001" s="22"/>
      <c r="N1001" s="22"/>
      <c r="O1001" s="22"/>
      <c r="P1001" s="22"/>
      <c r="Q1001" s="22"/>
      <c r="R1001" s="22"/>
    </row>
    <row r="1002" spans="1:18" x14ac:dyDescent="0.35">
      <c r="A1002" s="22"/>
      <c r="B1002" s="113"/>
      <c r="C1002" s="113"/>
      <c r="D1002" s="113"/>
      <c r="E1002" s="22"/>
      <c r="F1002" s="22"/>
      <c r="G1002" s="22"/>
      <c r="H1002" s="22"/>
      <c r="I1002" s="22"/>
      <c r="J1002" s="22"/>
      <c r="K1002" s="22"/>
      <c r="L1002" s="22"/>
      <c r="M1002" s="22"/>
      <c r="N1002" s="22"/>
      <c r="O1002" s="22"/>
      <c r="P1002" s="22"/>
      <c r="Q1002" s="22"/>
      <c r="R1002" s="22"/>
    </row>
    <row r="1003" spans="1:18" x14ac:dyDescent="0.35">
      <c r="A1003" s="22"/>
      <c r="B1003" s="113"/>
      <c r="C1003" s="113"/>
      <c r="D1003" s="113"/>
      <c r="E1003" s="22"/>
      <c r="F1003" s="22"/>
      <c r="G1003" s="22"/>
      <c r="H1003" s="22"/>
      <c r="I1003" s="22"/>
      <c r="J1003" s="22"/>
      <c r="K1003" s="22"/>
      <c r="L1003" s="22"/>
      <c r="M1003" s="22"/>
      <c r="N1003" s="22"/>
      <c r="O1003" s="22"/>
      <c r="P1003" s="22"/>
      <c r="Q1003" s="22"/>
      <c r="R1003" s="22"/>
    </row>
    <row r="1004" spans="1:18" x14ac:dyDescent="0.35">
      <c r="A1004" s="22"/>
      <c r="B1004" s="113"/>
      <c r="C1004" s="113"/>
      <c r="D1004" s="113"/>
      <c r="E1004" s="22"/>
      <c r="F1004" s="22"/>
      <c r="G1004" s="22"/>
      <c r="H1004" s="22"/>
      <c r="I1004" s="22"/>
      <c r="J1004" s="22"/>
      <c r="K1004" s="22"/>
      <c r="L1004" s="22"/>
      <c r="M1004" s="22"/>
      <c r="N1004" s="22"/>
      <c r="O1004" s="22"/>
      <c r="P1004" s="22"/>
      <c r="Q1004" s="22"/>
      <c r="R1004" s="22"/>
    </row>
    <row r="1005" spans="1:18" x14ac:dyDescent="0.35">
      <c r="A1005" s="22"/>
      <c r="B1005" s="113"/>
      <c r="C1005" s="113"/>
      <c r="D1005" s="113"/>
      <c r="E1005" s="22"/>
      <c r="F1005" s="22"/>
      <c r="G1005" s="22"/>
      <c r="H1005" s="22"/>
      <c r="I1005" s="22"/>
      <c r="J1005" s="22"/>
      <c r="K1005" s="22"/>
      <c r="L1005" s="22"/>
      <c r="M1005" s="22"/>
      <c r="N1005" s="22"/>
      <c r="O1005" s="22"/>
      <c r="P1005" s="22"/>
      <c r="Q1005" s="22"/>
      <c r="R1005" s="22"/>
    </row>
    <row r="1006" spans="1:18" x14ac:dyDescent="0.35">
      <c r="A1006" s="22"/>
      <c r="B1006" s="113"/>
      <c r="C1006" s="113"/>
      <c r="D1006" s="113"/>
      <c r="E1006" s="22"/>
      <c r="F1006" s="22"/>
      <c r="G1006" s="22"/>
      <c r="H1006" s="22"/>
      <c r="I1006" s="22"/>
      <c r="J1006" s="22"/>
      <c r="K1006" s="22"/>
      <c r="L1006" s="22"/>
      <c r="M1006" s="22"/>
      <c r="N1006" s="22"/>
      <c r="O1006" s="22"/>
      <c r="P1006" s="22"/>
      <c r="Q1006" s="22"/>
      <c r="R1006" s="22"/>
    </row>
    <row r="1007" spans="1:18" x14ac:dyDescent="0.35">
      <c r="A1007" s="22"/>
      <c r="B1007" s="113"/>
      <c r="C1007" s="113"/>
      <c r="D1007" s="113"/>
      <c r="E1007" s="22"/>
      <c r="F1007" s="22"/>
      <c r="G1007" s="22"/>
      <c r="H1007" s="22"/>
      <c r="I1007" s="22"/>
      <c r="J1007" s="22"/>
      <c r="K1007" s="22"/>
      <c r="L1007" s="22"/>
      <c r="M1007" s="22"/>
      <c r="N1007" s="22"/>
      <c r="O1007" s="22"/>
      <c r="P1007" s="22"/>
      <c r="Q1007" s="22"/>
      <c r="R1007" s="22"/>
    </row>
    <row r="1008" spans="1:18" x14ac:dyDescent="0.35">
      <c r="A1008" s="22"/>
      <c r="B1008" s="113"/>
      <c r="C1008" s="113"/>
      <c r="D1008" s="113"/>
      <c r="E1008" s="22"/>
      <c r="F1008" s="22"/>
      <c r="G1008" s="22"/>
      <c r="H1008" s="22"/>
      <c r="I1008" s="22"/>
      <c r="J1008" s="22"/>
      <c r="K1008" s="22"/>
      <c r="L1008" s="22"/>
      <c r="M1008" s="22"/>
      <c r="N1008" s="22"/>
      <c r="O1008" s="22"/>
      <c r="P1008" s="22"/>
      <c r="Q1008" s="22"/>
      <c r="R1008" s="22"/>
    </row>
    <row r="1009" spans="1:18" x14ac:dyDescent="0.35">
      <c r="A1009" s="22"/>
      <c r="B1009" s="113"/>
      <c r="C1009" s="113"/>
      <c r="D1009" s="113"/>
      <c r="E1009" s="22"/>
      <c r="F1009" s="22"/>
      <c r="G1009" s="22"/>
      <c r="H1009" s="22"/>
      <c r="I1009" s="22"/>
      <c r="J1009" s="22"/>
      <c r="K1009" s="22"/>
      <c r="L1009" s="22"/>
      <c r="M1009" s="22"/>
      <c r="N1009" s="22"/>
      <c r="O1009" s="22"/>
      <c r="P1009" s="22"/>
      <c r="Q1009" s="22"/>
      <c r="R1009" s="22"/>
    </row>
    <row r="1010" spans="1:18" x14ac:dyDescent="0.35">
      <c r="A1010" s="22"/>
      <c r="B1010" s="113"/>
      <c r="C1010" s="113"/>
      <c r="D1010" s="113"/>
      <c r="E1010" s="22"/>
      <c r="F1010" s="22"/>
      <c r="G1010" s="22"/>
      <c r="H1010" s="22"/>
      <c r="I1010" s="22"/>
      <c r="J1010" s="22"/>
      <c r="K1010" s="22"/>
      <c r="L1010" s="22"/>
      <c r="M1010" s="22"/>
      <c r="N1010" s="22"/>
      <c r="O1010" s="22"/>
      <c r="P1010" s="22"/>
      <c r="Q1010" s="22"/>
      <c r="R1010" s="22"/>
    </row>
    <row r="1011" spans="1:18" x14ac:dyDescent="0.35">
      <c r="A1011" s="22"/>
      <c r="B1011" s="113"/>
      <c r="C1011" s="113"/>
      <c r="D1011" s="113"/>
      <c r="E1011" s="22"/>
      <c r="F1011" s="22"/>
      <c r="G1011" s="22"/>
      <c r="H1011" s="22"/>
      <c r="I1011" s="22"/>
      <c r="J1011" s="22"/>
      <c r="K1011" s="22"/>
      <c r="L1011" s="22"/>
      <c r="M1011" s="22"/>
      <c r="N1011" s="22"/>
      <c r="O1011" s="22"/>
      <c r="P1011" s="22"/>
      <c r="Q1011" s="22"/>
      <c r="R1011" s="22"/>
    </row>
    <row r="1012" spans="1:18" x14ac:dyDescent="0.35">
      <c r="A1012" s="22"/>
      <c r="B1012" s="113"/>
      <c r="C1012" s="113"/>
      <c r="D1012" s="113"/>
      <c r="E1012" s="22"/>
      <c r="F1012" s="22"/>
      <c r="G1012" s="22"/>
      <c r="H1012" s="22"/>
      <c r="I1012" s="22"/>
      <c r="J1012" s="22"/>
      <c r="K1012" s="22"/>
      <c r="L1012" s="22"/>
      <c r="M1012" s="22"/>
      <c r="N1012" s="22"/>
      <c r="O1012" s="22"/>
      <c r="P1012" s="22"/>
      <c r="Q1012" s="22"/>
      <c r="R1012" s="22"/>
    </row>
    <row r="1013" spans="1:18" x14ac:dyDescent="0.35">
      <c r="A1013" s="22"/>
      <c r="B1013" s="113"/>
      <c r="C1013" s="113"/>
      <c r="D1013" s="113"/>
      <c r="E1013" s="22"/>
      <c r="F1013" s="22"/>
      <c r="G1013" s="22"/>
      <c r="H1013" s="22"/>
      <c r="I1013" s="22"/>
      <c r="J1013" s="22"/>
      <c r="K1013" s="22"/>
      <c r="L1013" s="22"/>
      <c r="M1013" s="22"/>
      <c r="N1013" s="22"/>
      <c r="O1013" s="22"/>
      <c r="P1013" s="22"/>
      <c r="Q1013" s="22"/>
      <c r="R1013" s="22"/>
    </row>
    <row r="1014" spans="1:18" x14ac:dyDescent="0.35">
      <c r="A1014" s="22"/>
      <c r="B1014" s="113"/>
      <c r="C1014" s="113"/>
      <c r="D1014" s="113"/>
      <c r="E1014" s="22"/>
      <c r="F1014" s="22"/>
      <c r="G1014" s="22"/>
      <c r="H1014" s="22"/>
      <c r="I1014" s="22"/>
      <c r="J1014" s="22"/>
      <c r="K1014" s="22"/>
      <c r="L1014" s="22"/>
      <c r="M1014" s="22"/>
      <c r="N1014" s="22"/>
      <c r="O1014" s="22"/>
      <c r="P1014" s="22"/>
      <c r="Q1014" s="22"/>
      <c r="R1014" s="22"/>
    </row>
    <row r="1015" spans="1:18" x14ac:dyDescent="0.35">
      <c r="A1015" s="22"/>
      <c r="B1015" s="113"/>
      <c r="C1015" s="113"/>
      <c r="D1015" s="113"/>
      <c r="E1015" s="22"/>
      <c r="F1015" s="22"/>
      <c r="G1015" s="22"/>
      <c r="H1015" s="22"/>
      <c r="I1015" s="22"/>
      <c r="J1015" s="22"/>
      <c r="K1015" s="22"/>
      <c r="L1015" s="22"/>
      <c r="M1015" s="22"/>
      <c r="N1015" s="22"/>
      <c r="O1015" s="22"/>
      <c r="P1015" s="22"/>
      <c r="Q1015" s="22"/>
      <c r="R1015" s="22"/>
    </row>
    <row r="1016" spans="1:18" x14ac:dyDescent="0.35">
      <c r="A1016" s="22"/>
      <c r="B1016" s="113"/>
      <c r="C1016" s="113"/>
      <c r="D1016" s="113"/>
      <c r="E1016" s="22"/>
      <c r="F1016" s="22"/>
      <c r="G1016" s="22"/>
      <c r="H1016" s="22"/>
      <c r="I1016" s="22"/>
      <c r="J1016" s="22"/>
      <c r="K1016" s="22"/>
      <c r="L1016" s="22"/>
      <c r="M1016" s="22"/>
      <c r="N1016" s="22"/>
      <c r="O1016" s="22"/>
      <c r="P1016" s="22"/>
      <c r="Q1016" s="22"/>
      <c r="R1016" s="22"/>
    </row>
    <row r="1017" spans="1:18" x14ac:dyDescent="0.35">
      <c r="A1017" s="22"/>
      <c r="B1017" s="113"/>
      <c r="C1017" s="113"/>
      <c r="D1017" s="113"/>
      <c r="E1017" s="22"/>
      <c r="F1017" s="22"/>
      <c r="G1017" s="22"/>
      <c r="H1017" s="22"/>
      <c r="I1017" s="22"/>
      <c r="J1017" s="22"/>
      <c r="K1017" s="22"/>
      <c r="L1017" s="22"/>
      <c r="M1017" s="22"/>
      <c r="N1017" s="22"/>
      <c r="O1017" s="22"/>
      <c r="P1017" s="22"/>
      <c r="Q1017" s="22"/>
      <c r="R1017" s="22"/>
    </row>
    <row r="1018" spans="1:18" x14ac:dyDescent="0.35">
      <c r="A1018" s="22"/>
      <c r="B1018" s="113"/>
      <c r="C1018" s="113"/>
      <c r="D1018" s="113"/>
      <c r="E1018" s="22"/>
      <c r="F1018" s="22"/>
      <c r="G1018" s="22"/>
      <c r="H1018" s="22"/>
      <c r="I1018" s="22"/>
      <c r="J1018" s="22"/>
      <c r="K1018" s="22"/>
      <c r="L1018" s="22"/>
      <c r="M1018" s="22"/>
      <c r="N1018" s="22"/>
      <c r="O1018" s="22"/>
      <c r="P1018" s="22"/>
      <c r="Q1018" s="22"/>
      <c r="R1018" s="22"/>
    </row>
    <row r="1019" spans="1:18" x14ac:dyDescent="0.35">
      <c r="A1019" s="22"/>
      <c r="B1019" s="113"/>
      <c r="C1019" s="113"/>
      <c r="D1019" s="113"/>
      <c r="E1019" s="22"/>
      <c r="F1019" s="22"/>
      <c r="G1019" s="22"/>
      <c r="H1019" s="22"/>
      <c r="I1019" s="22"/>
      <c r="J1019" s="22"/>
      <c r="K1019" s="22"/>
      <c r="L1019" s="22"/>
      <c r="M1019" s="22"/>
      <c r="N1019" s="22"/>
      <c r="O1019" s="22"/>
      <c r="P1019" s="22"/>
      <c r="Q1019" s="22"/>
      <c r="R1019" s="22"/>
    </row>
    <row r="1020" spans="1:18" x14ac:dyDescent="0.35">
      <c r="A1020" s="22"/>
      <c r="B1020" s="113"/>
      <c r="C1020" s="113"/>
      <c r="D1020" s="113"/>
      <c r="E1020" s="22"/>
      <c r="F1020" s="22"/>
      <c r="G1020" s="22"/>
      <c r="H1020" s="22"/>
      <c r="I1020" s="22"/>
      <c r="J1020" s="22"/>
      <c r="K1020" s="22"/>
      <c r="L1020" s="22"/>
      <c r="M1020" s="22"/>
      <c r="N1020" s="22"/>
      <c r="O1020" s="22"/>
      <c r="P1020" s="22"/>
      <c r="Q1020" s="22"/>
      <c r="R1020" s="22"/>
    </row>
    <row r="1021" spans="1:18" x14ac:dyDescent="0.35">
      <c r="A1021" s="22"/>
      <c r="B1021" s="113"/>
      <c r="C1021" s="113"/>
      <c r="D1021" s="113"/>
      <c r="E1021" s="22"/>
      <c r="F1021" s="22"/>
      <c r="G1021" s="22"/>
      <c r="H1021" s="22"/>
      <c r="I1021" s="22"/>
      <c r="J1021" s="22"/>
      <c r="K1021" s="22"/>
      <c r="L1021" s="22"/>
      <c r="M1021" s="22"/>
      <c r="N1021" s="22"/>
      <c r="O1021" s="22"/>
      <c r="P1021" s="22"/>
      <c r="Q1021" s="22"/>
      <c r="R1021" s="22"/>
    </row>
    <row r="1022" spans="1:18" x14ac:dyDescent="0.35">
      <c r="A1022" s="22"/>
      <c r="B1022" s="113"/>
      <c r="C1022" s="113"/>
      <c r="D1022" s="113"/>
      <c r="E1022" s="22"/>
      <c r="F1022" s="22"/>
      <c r="G1022" s="22"/>
      <c r="H1022" s="22"/>
      <c r="I1022" s="22"/>
      <c r="J1022" s="22"/>
      <c r="K1022" s="22"/>
      <c r="L1022" s="22"/>
      <c r="M1022" s="22"/>
      <c r="N1022" s="22"/>
      <c r="O1022" s="22"/>
      <c r="P1022" s="22"/>
      <c r="Q1022" s="22"/>
      <c r="R1022" s="22"/>
    </row>
    <row r="1023" spans="1:18" x14ac:dyDescent="0.35">
      <c r="A1023" s="22"/>
      <c r="B1023" s="113"/>
      <c r="C1023" s="113"/>
      <c r="D1023" s="113"/>
      <c r="E1023" s="22"/>
      <c r="F1023" s="22"/>
      <c r="G1023" s="22"/>
      <c r="H1023" s="22"/>
      <c r="I1023" s="22"/>
      <c r="J1023" s="22"/>
      <c r="K1023" s="22"/>
      <c r="L1023" s="22"/>
      <c r="M1023" s="22"/>
      <c r="N1023" s="22"/>
      <c r="O1023" s="22"/>
      <c r="P1023" s="22"/>
      <c r="Q1023" s="22"/>
      <c r="R1023" s="22"/>
    </row>
    <row r="1024" spans="1:18" x14ac:dyDescent="0.35">
      <c r="A1024" s="22"/>
      <c r="B1024" s="113"/>
      <c r="C1024" s="113"/>
      <c r="D1024" s="113"/>
      <c r="E1024" s="22"/>
      <c r="F1024" s="22"/>
      <c r="G1024" s="22"/>
      <c r="H1024" s="22"/>
      <c r="I1024" s="22"/>
      <c r="J1024" s="22"/>
      <c r="K1024" s="22"/>
      <c r="L1024" s="22"/>
      <c r="M1024" s="22"/>
      <c r="N1024" s="22"/>
      <c r="O1024" s="22"/>
      <c r="P1024" s="22"/>
      <c r="Q1024" s="22"/>
      <c r="R1024" s="22"/>
    </row>
    <row r="1025" spans="1:18" x14ac:dyDescent="0.35">
      <c r="A1025" s="22"/>
      <c r="B1025" s="113"/>
      <c r="C1025" s="113"/>
      <c r="D1025" s="113"/>
      <c r="E1025" s="22"/>
      <c r="F1025" s="22"/>
      <c r="G1025" s="22"/>
      <c r="H1025" s="22"/>
      <c r="I1025" s="22"/>
      <c r="J1025" s="22"/>
      <c r="K1025" s="22"/>
      <c r="L1025" s="22"/>
      <c r="M1025" s="22"/>
      <c r="N1025" s="22"/>
      <c r="O1025" s="22"/>
      <c r="P1025" s="22"/>
      <c r="Q1025" s="22"/>
      <c r="R1025" s="22"/>
    </row>
    <row r="1026" spans="1:18" x14ac:dyDescent="0.35">
      <c r="A1026" s="22"/>
      <c r="B1026" s="113"/>
      <c r="C1026" s="113"/>
      <c r="D1026" s="113"/>
      <c r="E1026" s="22"/>
      <c r="F1026" s="22"/>
      <c r="G1026" s="22"/>
      <c r="H1026" s="22"/>
      <c r="I1026" s="22"/>
      <c r="J1026" s="22"/>
      <c r="K1026" s="22"/>
      <c r="L1026" s="22"/>
      <c r="M1026" s="22"/>
      <c r="N1026" s="22"/>
      <c r="O1026" s="22"/>
      <c r="P1026" s="22"/>
      <c r="Q1026" s="22"/>
      <c r="R1026" s="22"/>
    </row>
    <row r="1027" spans="1:18" x14ac:dyDescent="0.35">
      <c r="A1027" s="22"/>
      <c r="B1027" s="113"/>
      <c r="C1027" s="113"/>
      <c r="D1027" s="113"/>
      <c r="E1027" s="22"/>
      <c r="F1027" s="22"/>
      <c r="G1027" s="22"/>
      <c r="H1027" s="22"/>
      <c r="I1027" s="22"/>
      <c r="J1027" s="22"/>
      <c r="K1027" s="22"/>
      <c r="L1027" s="22"/>
      <c r="M1027" s="22"/>
      <c r="N1027" s="22"/>
      <c r="O1027" s="22"/>
      <c r="P1027" s="22"/>
      <c r="Q1027" s="22"/>
      <c r="R1027" s="22"/>
    </row>
    <row r="1028" spans="1:18" x14ac:dyDescent="0.35">
      <c r="A1028" s="22"/>
      <c r="B1028" s="113"/>
      <c r="C1028" s="113"/>
      <c r="D1028" s="113"/>
      <c r="E1028" s="22"/>
      <c r="F1028" s="22"/>
      <c r="G1028" s="22"/>
      <c r="H1028" s="22"/>
      <c r="I1028" s="22"/>
      <c r="J1028" s="22"/>
      <c r="K1028" s="22"/>
      <c r="L1028" s="22"/>
      <c r="M1028" s="22"/>
      <c r="N1028" s="22"/>
      <c r="O1028" s="22"/>
      <c r="P1028" s="22"/>
      <c r="Q1028" s="22"/>
      <c r="R1028" s="22"/>
    </row>
    <row r="1029" spans="1:18" x14ac:dyDescent="0.35">
      <c r="A1029" s="22"/>
      <c r="B1029" s="113"/>
      <c r="C1029" s="113"/>
      <c r="D1029" s="113"/>
      <c r="E1029" s="22"/>
      <c r="F1029" s="22"/>
      <c r="G1029" s="22"/>
      <c r="H1029" s="22"/>
      <c r="I1029" s="22"/>
      <c r="J1029" s="22"/>
      <c r="K1029" s="22"/>
      <c r="L1029" s="22"/>
      <c r="M1029" s="22"/>
      <c r="N1029" s="22"/>
      <c r="O1029" s="22"/>
      <c r="P1029" s="22"/>
      <c r="Q1029" s="22"/>
      <c r="R1029" s="22"/>
    </row>
    <row r="1030" spans="1:18" x14ac:dyDescent="0.35">
      <c r="A1030" s="22"/>
      <c r="B1030" s="113"/>
      <c r="C1030" s="113"/>
      <c r="D1030" s="113"/>
      <c r="E1030" s="22"/>
      <c r="F1030" s="22"/>
      <c r="G1030" s="22"/>
      <c r="H1030" s="22"/>
      <c r="I1030" s="22"/>
      <c r="J1030" s="22"/>
      <c r="K1030" s="22"/>
      <c r="L1030" s="22"/>
      <c r="M1030" s="22"/>
      <c r="N1030" s="22"/>
      <c r="O1030" s="22"/>
      <c r="P1030" s="22"/>
      <c r="Q1030" s="22"/>
      <c r="R1030" s="22"/>
    </row>
    <row r="1031" spans="1:18" x14ac:dyDescent="0.35">
      <c r="A1031" s="22"/>
      <c r="B1031" s="113"/>
      <c r="C1031" s="113"/>
      <c r="D1031" s="113"/>
      <c r="E1031" s="22"/>
      <c r="F1031" s="22"/>
      <c r="G1031" s="22"/>
      <c r="H1031" s="22"/>
      <c r="I1031" s="22"/>
      <c r="J1031" s="22"/>
      <c r="K1031" s="22"/>
      <c r="L1031" s="22"/>
      <c r="M1031" s="22"/>
      <c r="N1031" s="22"/>
      <c r="O1031" s="22"/>
      <c r="P1031" s="22"/>
      <c r="Q1031" s="22"/>
      <c r="R1031" s="22"/>
    </row>
    <row r="1032" spans="1:18" x14ac:dyDescent="0.35">
      <c r="A1032" s="22"/>
      <c r="B1032" s="113"/>
      <c r="C1032" s="113"/>
      <c r="D1032" s="113"/>
      <c r="E1032" s="22"/>
      <c r="F1032" s="22"/>
      <c r="G1032" s="22"/>
      <c r="H1032" s="22"/>
      <c r="I1032" s="22"/>
      <c r="J1032" s="22"/>
      <c r="K1032" s="22"/>
      <c r="L1032" s="22"/>
      <c r="M1032" s="22"/>
      <c r="N1032" s="22"/>
      <c r="O1032" s="22"/>
      <c r="P1032" s="22"/>
      <c r="Q1032" s="22"/>
      <c r="R1032" s="22"/>
    </row>
    <row r="1033" spans="1:18" x14ac:dyDescent="0.35">
      <c r="A1033" s="22"/>
      <c r="B1033" s="113"/>
      <c r="C1033" s="113"/>
      <c r="D1033" s="113"/>
      <c r="E1033" s="22"/>
      <c r="F1033" s="22"/>
      <c r="G1033" s="22"/>
      <c r="H1033" s="22"/>
      <c r="I1033" s="22"/>
      <c r="J1033" s="22"/>
      <c r="K1033" s="22"/>
      <c r="L1033" s="22"/>
      <c r="M1033" s="22"/>
      <c r="N1033" s="22"/>
      <c r="O1033" s="22"/>
      <c r="P1033" s="22"/>
      <c r="Q1033" s="22"/>
      <c r="R1033" s="22"/>
    </row>
    <row r="1034" spans="1:18" x14ac:dyDescent="0.35">
      <c r="A1034" s="22"/>
      <c r="B1034" s="113"/>
      <c r="C1034" s="113"/>
      <c r="D1034" s="113"/>
      <c r="E1034" s="22"/>
      <c r="F1034" s="22"/>
      <c r="G1034" s="22"/>
      <c r="H1034" s="22"/>
      <c r="I1034" s="22"/>
      <c r="J1034" s="22"/>
      <c r="K1034" s="22"/>
      <c r="L1034" s="22"/>
      <c r="M1034" s="22"/>
      <c r="N1034" s="22"/>
      <c r="O1034" s="22"/>
      <c r="P1034" s="22"/>
      <c r="Q1034" s="22"/>
      <c r="R1034" s="22"/>
    </row>
    <row r="1035" spans="1:18" x14ac:dyDescent="0.35">
      <c r="A1035" s="22"/>
      <c r="B1035" s="113"/>
      <c r="C1035" s="113"/>
      <c r="D1035" s="113"/>
      <c r="E1035" s="22"/>
      <c r="F1035" s="22"/>
      <c r="G1035" s="22"/>
      <c r="H1035" s="22"/>
      <c r="I1035" s="22"/>
      <c r="J1035" s="22"/>
      <c r="K1035" s="22"/>
      <c r="L1035" s="22"/>
      <c r="M1035" s="22"/>
      <c r="N1035" s="22"/>
      <c r="O1035" s="22"/>
      <c r="P1035" s="22"/>
      <c r="Q1035" s="22"/>
      <c r="R1035" s="22"/>
    </row>
    <row r="1036" spans="1:18" x14ac:dyDescent="0.35">
      <c r="A1036" s="22"/>
      <c r="B1036" s="113"/>
      <c r="C1036" s="113"/>
      <c r="D1036" s="113"/>
      <c r="E1036" s="22"/>
      <c r="F1036" s="22"/>
      <c r="G1036" s="22"/>
      <c r="H1036" s="22"/>
      <c r="I1036" s="22"/>
      <c r="J1036" s="22"/>
      <c r="K1036" s="22"/>
      <c r="L1036" s="22"/>
      <c r="M1036" s="22"/>
      <c r="N1036" s="22"/>
      <c r="O1036" s="22"/>
      <c r="P1036" s="22"/>
      <c r="Q1036" s="22"/>
      <c r="R1036" s="22"/>
    </row>
    <row r="1037" spans="1:18" x14ac:dyDescent="0.35">
      <c r="A1037" s="22"/>
      <c r="B1037" s="113"/>
      <c r="C1037" s="113"/>
      <c r="D1037" s="113"/>
      <c r="E1037" s="22"/>
      <c r="F1037" s="22"/>
      <c r="G1037" s="22"/>
      <c r="H1037" s="22"/>
      <c r="I1037" s="22"/>
      <c r="J1037" s="22"/>
      <c r="K1037" s="22"/>
      <c r="L1037" s="22"/>
      <c r="M1037" s="22"/>
      <c r="N1037" s="22"/>
      <c r="O1037" s="22"/>
      <c r="P1037" s="22"/>
      <c r="Q1037" s="22"/>
      <c r="R1037" s="22"/>
    </row>
    <row r="1038" spans="1:18" x14ac:dyDescent="0.35">
      <c r="A1038" s="22"/>
      <c r="B1038" s="113"/>
      <c r="C1038" s="113"/>
      <c r="D1038" s="113"/>
      <c r="E1038" s="22"/>
      <c r="F1038" s="22"/>
      <c r="G1038" s="22"/>
      <c r="H1038" s="22"/>
      <c r="I1038" s="22"/>
      <c r="J1038" s="22"/>
      <c r="K1038" s="22"/>
      <c r="L1038" s="22"/>
      <c r="M1038" s="22"/>
      <c r="N1038" s="22"/>
      <c r="O1038" s="22"/>
      <c r="P1038" s="22"/>
      <c r="Q1038" s="22"/>
      <c r="R1038" s="22"/>
    </row>
    <row r="1039" spans="1:18" x14ac:dyDescent="0.35">
      <c r="A1039" s="22"/>
      <c r="B1039" s="113"/>
      <c r="C1039" s="113"/>
      <c r="D1039" s="113"/>
      <c r="E1039" s="22"/>
      <c r="F1039" s="22"/>
      <c r="G1039" s="22"/>
      <c r="H1039" s="22"/>
      <c r="I1039" s="22"/>
      <c r="J1039" s="22"/>
      <c r="K1039" s="22"/>
      <c r="L1039" s="22"/>
      <c r="M1039" s="22"/>
      <c r="N1039" s="22"/>
      <c r="O1039" s="22"/>
      <c r="P1039" s="22"/>
      <c r="Q1039" s="22"/>
      <c r="R1039" s="22"/>
    </row>
    <row r="1040" spans="1:18" x14ac:dyDescent="0.35">
      <c r="A1040" s="22"/>
      <c r="B1040" s="113"/>
      <c r="C1040" s="113"/>
      <c r="D1040" s="113"/>
      <c r="E1040" s="22"/>
      <c r="F1040" s="22"/>
      <c r="G1040" s="22"/>
      <c r="H1040" s="22"/>
      <c r="I1040" s="22"/>
      <c r="J1040" s="22"/>
      <c r="K1040" s="22"/>
      <c r="L1040" s="22"/>
      <c r="M1040" s="22"/>
      <c r="N1040" s="22"/>
      <c r="O1040" s="22"/>
      <c r="P1040" s="22"/>
      <c r="Q1040" s="22"/>
      <c r="R1040" s="22"/>
    </row>
    <row r="1041" spans="1:18" x14ac:dyDescent="0.35">
      <c r="A1041" s="22"/>
      <c r="B1041" s="113"/>
      <c r="C1041" s="113"/>
      <c r="D1041" s="113"/>
      <c r="E1041" s="22"/>
      <c r="F1041" s="22"/>
      <c r="G1041" s="22"/>
      <c r="H1041" s="22"/>
      <c r="I1041" s="22"/>
      <c r="J1041" s="22"/>
      <c r="K1041" s="22"/>
      <c r="L1041" s="22"/>
      <c r="M1041" s="22"/>
      <c r="N1041" s="22"/>
      <c r="O1041" s="22"/>
      <c r="P1041" s="22"/>
      <c r="Q1041" s="22"/>
      <c r="R1041" s="22"/>
    </row>
    <row r="1042" spans="1:18" x14ac:dyDescent="0.35">
      <c r="A1042" s="22"/>
      <c r="B1042" s="113"/>
      <c r="C1042" s="113"/>
      <c r="D1042" s="113"/>
      <c r="E1042" s="22"/>
      <c r="F1042" s="22"/>
      <c r="G1042" s="22"/>
      <c r="H1042" s="22"/>
      <c r="I1042" s="22"/>
      <c r="J1042" s="22"/>
      <c r="K1042" s="22"/>
      <c r="L1042" s="22"/>
      <c r="M1042" s="22"/>
      <c r="N1042" s="22"/>
      <c r="O1042" s="22"/>
      <c r="P1042" s="22"/>
      <c r="Q1042" s="22"/>
      <c r="R1042" s="22"/>
    </row>
    <row r="1043" spans="1:18" x14ac:dyDescent="0.35">
      <c r="A1043" s="22"/>
      <c r="B1043" s="113"/>
      <c r="C1043" s="113"/>
      <c r="D1043" s="113"/>
      <c r="E1043" s="22"/>
      <c r="F1043" s="22"/>
      <c r="G1043" s="22"/>
      <c r="H1043" s="22"/>
      <c r="I1043" s="22"/>
      <c r="J1043" s="22"/>
      <c r="K1043" s="22"/>
      <c r="L1043" s="22"/>
      <c r="M1043" s="22"/>
      <c r="N1043" s="22"/>
      <c r="O1043" s="22"/>
      <c r="P1043" s="22"/>
      <c r="Q1043" s="22"/>
      <c r="R1043" s="22"/>
    </row>
    <row r="1044" spans="1:18" x14ac:dyDescent="0.35">
      <c r="A1044" s="22"/>
      <c r="B1044" s="113"/>
      <c r="C1044" s="113"/>
      <c r="D1044" s="113"/>
      <c r="E1044" s="22"/>
      <c r="F1044" s="22"/>
      <c r="G1044" s="22"/>
      <c r="H1044" s="22"/>
      <c r="I1044" s="22"/>
      <c r="J1044" s="22"/>
      <c r="K1044" s="22"/>
      <c r="L1044" s="22"/>
      <c r="M1044" s="22"/>
      <c r="N1044" s="22"/>
      <c r="O1044" s="22"/>
      <c r="P1044" s="22"/>
      <c r="Q1044" s="22"/>
      <c r="R1044" s="22"/>
    </row>
    <row r="1045" spans="1:18" x14ac:dyDescent="0.35">
      <c r="A1045" s="22"/>
      <c r="B1045" s="113"/>
      <c r="C1045" s="113"/>
      <c r="D1045" s="113"/>
      <c r="E1045" s="22"/>
      <c r="F1045" s="22"/>
      <c r="G1045" s="22"/>
      <c r="H1045" s="22"/>
      <c r="I1045" s="22"/>
      <c r="J1045" s="22"/>
      <c r="K1045" s="22"/>
      <c r="L1045" s="22"/>
      <c r="M1045" s="22"/>
      <c r="N1045" s="22"/>
      <c r="O1045" s="22"/>
      <c r="P1045" s="22"/>
      <c r="Q1045" s="22"/>
      <c r="R1045" s="22"/>
    </row>
    <row r="1046" spans="1:18" x14ac:dyDescent="0.35">
      <c r="A1046" s="22"/>
      <c r="B1046" s="113"/>
      <c r="C1046" s="113"/>
      <c r="D1046" s="113"/>
      <c r="E1046" s="22"/>
      <c r="F1046" s="22"/>
      <c r="G1046" s="22"/>
      <c r="H1046" s="22"/>
      <c r="I1046" s="22"/>
      <c r="J1046" s="22"/>
      <c r="K1046" s="22"/>
      <c r="L1046" s="22"/>
      <c r="M1046" s="22"/>
      <c r="N1046" s="22"/>
      <c r="O1046" s="22"/>
      <c r="P1046" s="22"/>
      <c r="Q1046" s="22"/>
      <c r="R1046" s="22"/>
    </row>
    <row r="1047" spans="1:18" x14ac:dyDescent="0.35">
      <c r="A1047" s="22"/>
      <c r="B1047" s="113"/>
      <c r="C1047" s="113"/>
      <c r="D1047" s="113"/>
      <c r="E1047" s="22"/>
      <c r="F1047" s="22"/>
      <c r="G1047" s="22"/>
      <c r="H1047" s="22"/>
      <c r="I1047" s="22"/>
      <c r="J1047" s="22"/>
      <c r="K1047" s="22"/>
      <c r="L1047" s="22"/>
      <c r="M1047" s="22"/>
      <c r="N1047" s="22"/>
      <c r="O1047" s="22"/>
      <c r="P1047" s="22"/>
      <c r="Q1047" s="22"/>
      <c r="R1047" s="22"/>
    </row>
    <row r="1048" spans="1:18" x14ac:dyDescent="0.35">
      <c r="A1048" s="22"/>
      <c r="B1048" s="113"/>
      <c r="C1048" s="113"/>
      <c r="D1048" s="113"/>
      <c r="E1048" s="22"/>
      <c r="F1048" s="22"/>
      <c r="G1048" s="22"/>
      <c r="H1048" s="22"/>
      <c r="I1048" s="22"/>
      <c r="J1048" s="22"/>
      <c r="K1048" s="22"/>
      <c r="L1048" s="22"/>
      <c r="M1048" s="22"/>
      <c r="N1048" s="22"/>
      <c r="O1048" s="22"/>
      <c r="P1048" s="22"/>
      <c r="Q1048" s="22"/>
      <c r="R1048" s="22"/>
    </row>
    <row r="1049" spans="1:18" x14ac:dyDescent="0.35">
      <c r="A1049" s="22"/>
      <c r="B1049" s="113"/>
      <c r="C1049" s="113"/>
      <c r="D1049" s="113"/>
      <c r="E1049" s="22"/>
      <c r="F1049" s="22"/>
      <c r="G1049" s="22"/>
      <c r="H1049" s="22"/>
      <c r="I1049" s="22"/>
      <c r="J1049" s="22"/>
      <c r="K1049" s="22"/>
      <c r="L1049" s="22"/>
      <c r="M1049" s="22"/>
      <c r="N1049" s="22"/>
      <c r="O1049" s="22"/>
      <c r="P1049" s="22"/>
      <c r="Q1049" s="22"/>
      <c r="R1049" s="22"/>
    </row>
    <row r="1050" spans="1:18" x14ac:dyDescent="0.35">
      <c r="A1050" s="22"/>
      <c r="B1050" s="113"/>
      <c r="C1050" s="113"/>
      <c r="D1050" s="113"/>
      <c r="E1050" s="22"/>
      <c r="F1050" s="22"/>
      <c r="G1050" s="22"/>
      <c r="H1050" s="22"/>
      <c r="I1050" s="22"/>
      <c r="J1050" s="22"/>
      <c r="K1050" s="22"/>
      <c r="L1050" s="22"/>
      <c r="M1050" s="22"/>
      <c r="N1050" s="22"/>
      <c r="O1050" s="22"/>
      <c r="P1050" s="22"/>
      <c r="Q1050" s="22"/>
      <c r="R1050" s="22"/>
    </row>
    <row r="1051" spans="1:18" x14ac:dyDescent="0.35">
      <c r="A1051" s="22"/>
      <c r="B1051" s="113"/>
      <c r="C1051" s="113"/>
      <c r="D1051" s="113"/>
      <c r="E1051" s="22"/>
      <c r="F1051" s="22"/>
      <c r="G1051" s="22"/>
      <c r="H1051" s="22"/>
      <c r="I1051" s="22"/>
      <c r="J1051" s="22"/>
      <c r="K1051" s="22"/>
      <c r="L1051" s="22"/>
      <c r="M1051" s="22"/>
      <c r="N1051" s="22"/>
      <c r="O1051" s="22"/>
      <c r="P1051" s="22"/>
      <c r="Q1051" s="22"/>
      <c r="R1051" s="22"/>
    </row>
    <row r="1052" spans="1:18" x14ac:dyDescent="0.35">
      <c r="A1052" s="22"/>
      <c r="B1052" s="113"/>
      <c r="C1052" s="113"/>
      <c r="D1052" s="113"/>
      <c r="E1052" s="22"/>
      <c r="F1052" s="22"/>
      <c r="G1052" s="22"/>
      <c r="H1052" s="22"/>
      <c r="I1052" s="22"/>
      <c r="J1052" s="22"/>
      <c r="K1052" s="22"/>
      <c r="L1052" s="22"/>
      <c r="M1052" s="22"/>
      <c r="N1052" s="22"/>
      <c r="O1052" s="22"/>
      <c r="P1052" s="22"/>
      <c r="Q1052" s="22"/>
      <c r="R1052" s="22"/>
    </row>
    <row r="1053" spans="1:18" x14ac:dyDescent="0.35">
      <c r="A1053" s="22"/>
      <c r="B1053" s="113"/>
      <c r="C1053" s="113"/>
      <c r="D1053" s="113"/>
      <c r="E1053" s="22"/>
      <c r="F1053" s="22"/>
      <c r="G1053" s="22"/>
      <c r="H1053" s="22"/>
      <c r="I1053" s="22"/>
      <c r="J1053" s="22"/>
      <c r="K1053" s="22"/>
      <c r="L1053" s="22"/>
      <c r="M1053" s="22"/>
      <c r="N1053" s="22"/>
      <c r="O1053" s="22"/>
      <c r="P1053" s="22"/>
      <c r="Q1053" s="22"/>
      <c r="R1053" s="22"/>
    </row>
    <row r="1054" spans="1:18" x14ac:dyDescent="0.35">
      <c r="A1054" s="22"/>
      <c r="B1054" s="113"/>
      <c r="C1054" s="113"/>
      <c r="D1054" s="113"/>
      <c r="E1054" s="22"/>
      <c r="F1054" s="22"/>
      <c r="G1054" s="22"/>
      <c r="H1054" s="22"/>
      <c r="I1054" s="22"/>
      <c r="J1054" s="22"/>
      <c r="K1054" s="22"/>
      <c r="L1054" s="22"/>
      <c r="M1054" s="22"/>
      <c r="N1054" s="22"/>
      <c r="O1054" s="22"/>
      <c r="P1054" s="22"/>
      <c r="Q1054" s="22"/>
      <c r="R1054" s="22"/>
    </row>
    <row r="1055" spans="1:18" x14ac:dyDescent="0.35">
      <c r="A1055" s="22"/>
      <c r="B1055" s="113"/>
      <c r="C1055" s="113"/>
      <c r="D1055" s="113"/>
      <c r="E1055" s="22"/>
      <c r="F1055" s="22"/>
      <c r="G1055" s="22"/>
      <c r="H1055" s="22"/>
      <c r="I1055" s="22"/>
      <c r="J1055" s="22"/>
      <c r="K1055" s="22"/>
      <c r="L1055" s="22"/>
      <c r="M1055" s="22"/>
      <c r="N1055" s="22"/>
      <c r="O1055" s="22"/>
      <c r="P1055" s="22"/>
      <c r="Q1055" s="22"/>
      <c r="R1055" s="22"/>
    </row>
    <row r="1056" spans="1:18" x14ac:dyDescent="0.35">
      <c r="A1056" s="22"/>
      <c r="B1056" s="113"/>
      <c r="C1056" s="113"/>
      <c r="D1056" s="113"/>
      <c r="E1056" s="22"/>
      <c r="F1056" s="22"/>
      <c r="G1056" s="22"/>
      <c r="H1056" s="22"/>
      <c r="I1056" s="22"/>
      <c r="J1056" s="22"/>
      <c r="K1056" s="22"/>
      <c r="L1056" s="22"/>
      <c r="M1056" s="22"/>
      <c r="N1056" s="22"/>
      <c r="O1056" s="22"/>
      <c r="P1056" s="22"/>
      <c r="Q1056" s="22"/>
      <c r="R1056" s="22"/>
    </row>
    <row r="1057" spans="1:18" x14ac:dyDescent="0.35">
      <c r="A1057" s="22"/>
      <c r="B1057" s="113"/>
      <c r="C1057" s="113"/>
      <c r="D1057" s="113"/>
      <c r="E1057" s="22"/>
      <c r="F1057" s="22"/>
      <c r="G1057" s="22"/>
      <c r="H1057" s="22"/>
      <c r="I1057" s="22"/>
      <c r="J1057" s="22"/>
      <c r="K1057" s="22"/>
      <c r="L1057" s="22"/>
      <c r="M1057" s="22"/>
      <c r="N1057" s="22"/>
      <c r="O1057" s="22"/>
      <c r="P1057" s="22"/>
      <c r="Q1057" s="22"/>
      <c r="R1057" s="22"/>
    </row>
    <row r="1058" spans="1:18" x14ac:dyDescent="0.35">
      <c r="A1058" s="22"/>
      <c r="B1058" s="113"/>
      <c r="C1058" s="113"/>
      <c r="D1058" s="113"/>
      <c r="E1058" s="22"/>
      <c r="F1058" s="22"/>
      <c r="G1058" s="22"/>
      <c r="H1058" s="22"/>
      <c r="I1058" s="22"/>
      <c r="J1058" s="22"/>
      <c r="K1058" s="22"/>
      <c r="L1058" s="22"/>
      <c r="M1058" s="22"/>
      <c r="N1058" s="22"/>
      <c r="O1058" s="22"/>
      <c r="P1058" s="22"/>
      <c r="Q1058" s="22"/>
      <c r="R1058" s="22"/>
    </row>
    <row r="1059" spans="1:18" x14ac:dyDescent="0.35">
      <c r="A1059" s="22"/>
      <c r="B1059" s="113"/>
      <c r="C1059" s="113"/>
      <c r="D1059" s="113"/>
      <c r="E1059" s="22"/>
      <c r="F1059" s="22"/>
      <c r="G1059" s="22"/>
      <c r="H1059" s="22"/>
      <c r="I1059" s="22"/>
      <c r="J1059" s="22"/>
      <c r="K1059" s="22"/>
      <c r="L1059" s="22"/>
      <c r="M1059" s="22"/>
      <c r="N1059" s="22"/>
      <c r="O1059" s="22"/>
      <c r="P1059" s="22"/>
      <c r="Q1059" s="22"/>
      <c r="R1059" s="22"/>
    </row>
    <row r="1060" spans="1:18" x14ac:dyDescent="0.35">
      <c r="A1060" s="22"/>
      <c r="B1060" s="113"/>
      <c r="C1060" s="113"/>
      <c r="D1060" s="113"/>
      <c r="E1060" s="22"/>
      <c r="F1060" s="22"/>
      <c r="G1060" s="22"/>
      <c r="H1060" s="22"/>
      <c r="I1060" s="22"/>
      <c r="J1060" s="22"/>
      <c r="K1060" s="22"/>
      <c r="L1060" s="22"/>
      <c r="M1060" s="22"/>
      <c r="N1060" s="22"/>
      <c r="O1060" s="22"/>
      <c r="P1060" s="22"/>
      <c r="Q1060" s="22"/>
      <c r="R1060" s="22"/>
    </row>
    <row r="1061" spans="1:18" x14ac:dyDescent="0.35">
      <c r="A1061" s="22"/>
      <c r="B1061" s="113"/>
      <c r="C1061" s="113"/>
      <c r="D1061" s="113"/>
      <c r="E1061" s="22"/>
      <c r="F1061" s="22"/>
      <c r="G1061" s="22"/>
      <c r="H1061" s="22"/>
      <c r="I1061" s="22"/>
      <c r="J1061" s="22"/>
      <c r="K1061" s="22"/>
      <c r="L1061" s="22"/>
      <c r="M1061" s="22"/>
      <c r="N1061" s="22"/>
      <c r="O1061" s="22"/>
      <c r="P1061" s="22"/>
      <c r="Q1061" s="22"/>
      <c r="R1061" s="22"/>
    </row>
    <row r="1062" spans="1:18" x14ac:dyDescent="0.35">
      <c r="A1062" s="22"/>
      <c r="B1062" s="113"/>
      <c r="C1062" s="113"/>
      <c r="D1062" s="113"/>
      <c r="E1062" s="22"/>
      <c r="F1062" s="22"/>
      <c r="G1062" s="22"/>
      <c r="H1062" s="22"/>
      <c r="I1062" s="22"/>
      <c r="J1062" s="22"/>
      <c r="K1062" s="22"/>
      <c r="L1062" s="22"/>
      <c r="M1062" s="22"/>
      <c r="N1062" s="22"/>
      <c r="O1062" s="22"/>
      <c r="P1062" s="22"/>
      <c r="Q1062" s="22"/>
      <c r="R1062" s="22"/>
    </row>
    <row r="1063" spans="1:18" x14ac:dyDescent="0.35">
      <c r="A1063" s="22"/>
      <c r="B1063" s="113"/>
      <c r="C1063" s="113"/>
      <c r="D1063" s="113"/>
      <c r="E1063" s="22"/>
      <c r="F1063" s="22"/>
      <c r="G1063" s="22"/>
      <c r="H1063" s="22"/>
      <c r="I1063" s="22"/>
      <c r="J1063" s="22"/>
      <c r="K1063" s="22"/>
      <c r="L1063" s="22"/>
      <c r="M1063" s="22"/>
      <c r="N1063" s="22"/>
      <c r="O1063" s="22"/>
      <c r="P1063" s="22"/>
      <c r="Q1063" s="22"/>
      <c r="R1063" s="22"/>
    </row>
    <row r="1064" spans="1:18" x14ac:dyDescent="0.35">
      <c r="A1064" s="22"/>
      <c r="B1064" s="113"/>
      <c r="C1064" s="113"/>
      <c r="D1064" s="113"/>
      <c r="E1064" s="22"/>
      <c r="F1064" s="22"/>
      <c r="G1064" s="22"/>
      <c r="H1064" s="22"/>
      <c r="I1064" s="22"/>
      <c r="J1064" s="22"/>
      <c r="K1064" s="22"/>
      <c r="L1064" s="22"/>
      <c r="M1064" s="22"/>
      <c r="N1064" s="22"/>
      <c r="O1064" s="22"/>
      <c r="P1064" s="22"/>
      <c r="Q1064" s="22"/>
      <c r="R1064" s="22"/>
    </row>
    <row r="1065" spans="1:18" x14ac:dyDescent="0.35">
      <c r="A1065" s="22"/>
      <c r="B1065" s="113"/>
      <c r="C1065" s="113"/>
      <c r="D1065" s="113"/>
      <c r="E1065" s="22"/>
      <c r="F1065" s="22"/>
      <c r="G1065" s="22"/>
      <c r="H1065" s="22"/>
      <c r="I1065" s="22"/>
      <c r="J1065" s="22"/>
      <c r="K1065" s="22"/>
      <c r="L1065" s="22"/>
      <c r="M1065" s="22"/>
      <c r="N1065" s="22"/>
      <c r="O1065" s="22"/>
      <c r="P1065" s="22"/>
      <c r="Q1065" s="22"/>
      <c r="R1065" s="22"/>
    </row>
    <row r="1066" spans="1:18" x14ac:dyDescent="0.35">
      <c r="A1066" s="22"/>
      <c r="B1066" s="113"/>
      <c r="C1066" s="113"/>
      <c r="D1066" s="113"/>
      <c r="E1066" s="22"/>
      <c r="F1066" s="22"/>
      <c r="G1066" s="22"/>
      <c r="H1066" s="22"/>
      <c r="I1066" s="22"/>
      <c r="J1066" s="22"/>
      <c r="K1066" s="22"/>
      <c r="L1066" s="22"/>
      <c r="M1066" s="22"/>
      <c r="N1066" s="22"/>
      <c r="O1066" s="22"/>
      <c r="P1066" s="22"/>
      <c r="Q1066" s="22"/>
      <c r="R1066" s="22"/>
    </row>
    <row r="1067" spans="1:18" x14ac:dyDescent="0.35">
      <c r="A1067" s="22"/>
      <c r="B1067" s="113"/>
      <c r="C1067" s="113"/>
      <c r="D1067" s="113"/>
      <c r="E1067" s="22"/>
      <c r="F1067" s="22"/>
      <c r="G1067" s="22"/>
      <c r="H1067" s="22"/>
      <c r="I1067" s="22"/>
      <c r="J1067" s="22"/>
      <c r="K1067" s="22"/>
      <c r="L1067" s="22"/>
      <c r="M1067" s="22"/>
      <c r="N1067" s="22"/>
      <c r="O1067" s="22"/>
      <c r="P1067" s="22"/>
      <c r="Q1067" s="22"/>
      <c r="R1067" s="22"/>
    </row>
    <row r="1068" spans="1:18" x14ac:dyDescent="0.35">
      <c r="A1068" s="22"/>
      <c r="B1068" s="113"/>
      <c r="C1068" s="113"/>
      <c r="D1068" s="113"/>
      <c r="E1068" s="22"/>
      <c r="F1068" s="22"/>
      <c r="G1068" s="22"/>
      <c r="H1068" s="22"/>
      <c r="I1068" s="22"/>
      <c r="J1068" s="22"/>
      <c r="K1068" s="22"/>
      <c r="L1068" s="22"/>
      <c r="M1068" s="22"/>
      <c r="N1068" s="22"/>
      <c r="O1068" s="22"/>
      <c r="P1068" s="22"/>
      <c r="Q1068" s="22"/>
      <c r="R1068" s="22"/>
    </row>
    <row r="1069" spans="1:18" x14ac:dyDescent="0.35">
      <c r="A1069" s="22"/>
      <c r="B1069" s="113"/>
      <c r="C1069" s="113"/>
      <c r="D1069" s="113"/>
      <c r="E1069" s="22"/>
      <c r="F1069" s="22"/>
      <c r="G1069" s="22"/>
      <c r="H1069" s="22"/>
      <c r="I1069" s="22"/>
      <c r="J1069" s="22"/>
      <c r="K1069" s="22"/>
      <c r="L1069" s="22"/>
      <c r="M1069" s="22"/>
      <c r="N1069" s="22"/>
      <c r="O1069" s="22"/>
      <c r="P1069" s="22"/>
      <c r="Q1069" s="22"/>
      <c r="R1069" s="22"/>
    </row>
    <row r="1070" spans="1:18" x14ac:dyDescent="0.35">
      <c r="A1070" s="22"/>
      <c r="B1070" s="113"/>
      <c r="C1070" s="113"/>
      <c r="D1070" s="113"/>
      <c r="E1070" s="22"/>
      <c r="F1070" s="22"/>
      <c r="G1070" s="22"/>
      <c r="H1070" s="22"/>
      <c r="I1070" s="22"/>
      <c r="J1070" s="22"/>
      <c r="K1070" s="22"/>
      <c r="L1070" s="22"/>
      <c r="M1070" s="22"/>
      <c r="N1070" s="22"/>
      <c r="O1070" s="22"/>
      <c r="P1070" s="22"/>
      <c r="Q1070" s="22"/>
      <c r="R1070" s="22"/>
    </row>
    <row r="1071" spans="1:18" x14ac:dyDescent="0.35">
      <c r="A1071" s="22"/>
      <c r="B1071" s="113"/>
      <c r="C1071" s="113"/>
      <c r="D1071" s="113"/>
      <c r="E1071" s="22"/>
      <c r="F1071" s="22"/>
      <c r="G1071" s="22"/>
      <c r="H1071" s="22"/>
      <c r="I1071" s="22"/>
      <c r="J1071" s="22"/>
      <c r="K1071" s="22"/>
      <c r="L1071" s="22"/>
      <c r="M1071" s="22"/>
      <c r="N1071" s="22"/>
      <c r="O1071" s="22"/>
      <c r="P1071" s="22"/>
      <c r="Q1071" s="22"/>
      <c r="R1071" s="22"/>
    </row>
    <row r="1072" spans="1:18" x14ac:dyDescent="0.35">
      <c r="A1072" s="22"/>
      <c r="B1072" s="113"/>
      <c r="C1072" s="113"/>
      <c r="D1072" s="113"/>
      <c r="E1072" s="22"/>
      <c r="F1072" s="22"/>
      <c r="G1072" s="22"/>
      <c r="H1072" s="22"/>
      <c r="I1072" s="22"/>
      <c r="J1072" s="22"/>
      <c r="K1072" s="22"/>
      <c r="L1072" s="22"/>
      <c r="M1072" s="22"/>
      <c r="N1072" s="22"/>
      <c r="O1072" s="22"/>
      <c r="P1072" s="22"/>
      <c r="Q1072" s="22"/>
      <c r="R1072" s="22"/>
    </row>
    <row r="1073" spans="1:18" x14ac:dyDescent="0.35">
      <c r="A1073" s="22"/>
      <c r="B1073" s="113"/>
      <c r="C1073" s="113"/>
      <c r="D1073" s="113"/>
      <c r="E1073" s="22"/>
      <c r="F1073" s="22"/>
      <c r="G1073" s="22"/>
      <c r="H1073" s="22"/>
      <c r="I1073" s="22"/>
      <c r="J1073" s="22"/>
      <c r="K1073" s="22"/>
      <c r="L1073" s="22"/>
      <c r="M1073" s="22"/>
      <c r="N1073" s="22"/>
      <c r="O1073" s="22"/>
      <c r="P1073" s="22"/>
      <c r="Q1073" s="22"/>
      <c r="R1073" s="22"/>
    </row>
    <row r="1074" spans="1:18" x14ac:dyDescent="0.35">
      <c r="A1074" s="22"/>
      <c r="B1074" s="113"/>
      <c r="C1074" s="113"/>
      <c r="D1074" s="113"/>
      <c r="E1074" s="22"/>
      <c r="F1074" s="22"/>
      <c r="G1074" s="22"/>
      <c r="H1074" s="22"/>
      <c r="I1074" s="22"/>
      <c r="J1074" s="22"/>
      <c r="K1074" s="22"/>
      <c r="L1074" s="22"/>
      <c r="M1074" s="22"/>
      <c r="N1074" s="22"/>
      <c r="O1074" s="22"/>
      <c r="P1074" s="22"/>
      <c r="Q1074" s="22"/>
      <c r="R1074" s="22"/>
    </row>
    <row r="1075" spans="1:18" x14ac:dyDescent="0.35">
      <c r="A1075" s="22"/>
      <c r="B1075" s="113"/>
      <c r="C1075" s="113"/>
      <c r="D1075" s="113"/>
      <c r="E1075" s="22"/>
      <c r="F1075" s="22"/>
      <c r="G1075" s="22"/>
      <c r="H1075" s="22"/>
      <c r="I1075" s="22"/>
      <c r="J1075" s="22"/>
      <c r="K1075" s="22"/>
      <c r="L1075" s="22"/>
      <c r="M1075" s="22"/>
      <c r="N1075" s="22"/>
      <c r="O1075" s="22"/>
      <c r="P1075" s="22"/>
      <c r="Q1075" s="22"/>
      <c r="R1075" s="22"/>
    </row>
    <row r="1076" spans="1:18" x14ac:dyDescent="0.35">
      <c r="A1076" s="22"/>
      <c r="B1076" s="113"/>
      <c r="C1076" s="113"/>
      <c r="D1076" s="113"/>
      <c r="E1076" s="22"/>
      <c r="F1076" s="22"/>
      <c r="G1076" s="22"/>
      <c r="H1076" s="22"/>
      <c r="I1076" s="22"/>
      <c r="J1076" s="22"/>
      <c r="K1076" s="22"/>
      <c r="L1076" s="22"/>
      <c r="M1076" s="22"/>
      <c r="N1076" s="22"/>
      <c r="O1076" s="22"/>
      <c r="P1076" s="22"/>
      <c r="Q1076" s="22"/>
      <c r="R1076" s="22"/>
    </row>
    <row r="1077" spans="1:18" x14ac:dyDescent="0.35">
      <c r="A1077" s="22"/>
      <c r="B1077" s="113"/>
      <c r="C1077" s="113"/>
      <c r="D1077" s="113"/>
      <c r="E1077" s="22"/>
      <c r="F1077" s="22"/>
      <c r="G1077" s="22"/>
      <c r="H1077" s="22"/>
      <c r="I1077" s="22"/>
      <c r="J1077" s="22"/>
      <c r="K1077" s="22"/>
      <c r="L1077" s="22"/>
      <c r="M1077" s="22"/>
      <c r="N1077" s="22"/>
      <c r="O1077" s="22"/>
      <c r="P1077" s="22"/>
      <c r="Q1077" s="22"/>
      <c r="R1077" s="22"/>
    </row>
    <row r="1078" spans="1:18" x14ac:dyDescent="0.35">
      <c r="A1078" s="22"/>
      <c r="B1078" s="113"/>
      <c r="C1078" s="113"/>
      <c r="D1078" s="113"/>
      <c r="E1078" s="22"/>
      <c r="F1078" s="22"/>
      <c r="G1078" s="22"/>
      <c r="H1078" s="22"/>
      <c r="I1078" s="22"/>
      <c r="J1078" s="22"/>
      <c r="K1078" s="22"/>
      <c r="L1078" s="22"/>
      <c r="M1078" s="22"/>
      <c r="N1078" s="22"/>
      <c r="O1078" s="22"/>
      <c r="P1078" s="22"/>
      <c r="Q1078" s="22"/>
      <c r="R1078" s="22"/>
    </row>
    <row r="1079" spans="1:18" x14ac:dyDescent="0.35">
      <c r="A1079" s="22"/>
      <c r="B1079" s="113"/>
      <c r="C1079" s="113"/>
      <c r="D1079" s="113"/>
      <c r="E1079" s="22"/>
      <c r="F1079" s="22"/>
      <c r="G1079" s="22"/>
      <c r="H1079" s="22"/>
      <c r="I1079" s="22"/>
      <c r="J1079" s="22"/>
      <c r="K1079" s="22"/>
      <c r="L1079" s="22"/>
      <c r="M1079" s="22"/>
      <c r="N1079" s="22"/>
      <c r="O1079" s="22"/>
      <c r="P1079" s="22"/>
      <c r="Q1079" s="22"/>
      <c r="R1079" s="22"/>
    </row>
    <row r="1080" spans="1:18" x14ac:dyDescent="0.35">
      <c r="A1080" s="22"/>
      <c r="B1080" s="113"/>
      <c r="C1080" s="113"/>
      <c r="D1080" s="113"/>
      <c r="E1080" s="22"/>
      <c r="F1080" s="22"/>
      <c r="G1080" s="22"/>
      <c r="H1080" s="22"/>
      <c r="I1080" s="22"/>
      <c r="J1080" s="22"/>
      <c r="K1080" s="22"/>
      <c r="L1080" s="22"/>
      <c r="M1080" s="22"/>
      <c r="N1080" s="22"/>
      <c r="O1080" s="22"/>
      <c r="P1080" s="22"/>
      <c r="Q1080" s="22"/>
      <c r="R1080" s="22"/>
    </row>
    <row r="1081" spans="1:18" x14ac:dyDescent="0.35">
      <c r="A1081" s="22"/>
      <c r="B1081" s="113"/>
      <c r="C1081" s="113"/>
      <c r="D1081" s="113"/>
      <c r="E1081" s="22"/>
      <c r="F1081" s="22"/>
      <c r="G1081" s="22"/>
      <c r="H1081" s="22"/>
      <c r="I1081" s="22"/>
      <c r="J1081" s="22"/>
      <c r="K1081" s="22"/>
      <c r="L1081" s="22"/>
      <c r="M1081" s="22"/>
      <c r="N1081" s="22"/>
      <c r="O1081" s="22"/>
      <c r="P1081" s="22"/>
      <c r="Q1081" s="22"/>
      <c r="R1081" s="22"/>
    </row>
    <row r="1082" spans="1:18" x14ac:dyDescent="0.35">
      <c r="A1082" s="22"/>
      <c r="B1082" s="113"/>
      <c r="C1082" s="113"/>
      <c r="D1082" s="113"/>
      <c r="E1082" s="22"/>
      <c r="F1082" s="22"/>
      <c r="G1082" s="22"/>
      <c r="H1082" s="22"/>
      <c r="I1082" s="22"/>
      <c r="J1082" s="22"/>
      <c r="K1082" s="22"/>
      <c r="L1082" s="22"/>
      <c r="M1082" s="22"/>
      <c r="N1082" s="22"/>
      <c r="O1082" s="22"/>
      <c r="P1082" s="22"/>
      <c r="Q1082" s="22"/>
      <c r="R1082" s="22"/>
    </row>
    <row r="1083" spans="1:18" x14ac:dyDescent="0.35">
      <c r="A1083" s="22"/>
      <c r="B1083" s="113"/>
      <c r="C1083" s="113"/>
      <c r="D1083" s="113"/>
      <c r="E1083" s="22"/>
      <c r="F1083" s="22"/>
      <c r="G1083" s="22"/>
      <c r="H1083" s="22"/>
      <c r="I1083" s="22"/>
      <c r="J1083" s="22"/>
      <c r="K1083" s="22"/>
      <c r="L1083" s="22"/>
      <c r="M1083" s="22"/>
      <c r="N1083" s="22"/>
      <c r="O1083" s="22"/>
      <c r="P1083" s="22"/>
      <c r="Q1083" s="22"/>
      <c r="R1083" s="22"/>
    </row>
    <row r="1084" spans="1:18" x14ac:dyDescent="0.35">
      <c r="A1084" s="22"/>
      <c r="B1084" s="113"/>
      <c r="C1084" s="113"/>
      <c r="D1084" s="113"/>
      <c r="E1084" s="22"/>
      <c r="F1084" s="22"/>
      <c r="G1084" s="22"/>
      <c r="H1084" s="22"/>
      <c r="I1084" s="22"/>
      <c r="J1084" s="22"/>
      <c r="K1084" s="22"/>
      <c r="L1084" s="22"/>
      <c r="M1084" s="22"/>
      <c r="N1084" s="22"/>
      <c r="O1084" s="22"/>
      <c r="P1084" s="22"/>
      <c r="Q1084" s="22"/>
      <c r="R1084" s="22"/>
    </row>
    <row r="1085" spans="1:18" x14ac:dyDescent="0.35">
      <c r="A1085" s="22"/>
      <c r="B1085" s="113"/>
      <c r="C1085" s="113"/>
      <c r="D1085" s="113"/>
      <c r="E1085" s="22"/>
      <c r="F1085" s="22"/>
      <c r="G1085" s="22"/>
      <c r="H1085" s="22"/>
      <c r="I1085" s="22"/>
      <c r="J1085" s="22"/>
      <c r="K1085" s="22"/>
      <c r="L1085" s="22"/>
      <c r="M1085" s="22"/>
      <c r="N1085" s="22"/>
      <c r="O1085" s="22"/>
      <c r="P1085" s="22"/>
      <c r="Q1085" s="22"/>
      <c r="R1085" s="22"/>
    </row>
    <row r="1086" spans="1:18" x14ac:dyDescent="0.35">
      <c r="A1086" s="22"/>
      <c r="B1086" s="113"/>
      <c r="C1086" s="113"/>
      <c r="D1086" s="113"/>
      <c r="E1086" s="22"/>
      <c r="F1086" s="22"/>
      <c r="G1086" s="22"/>
      <c r="H1086" s="22"/>
      <c r="I1086" s="22"/>
      <c r="J1086" s="22"/>
      <c r="K1086" s="22"/>
      <c r="L1086" s="22"/>
      <c r="M1086" s="22"/>
      <c r="N1086" s="22"/>
      <c r="O1086" s="22"/>
      <c r="P1086" s="22"/>
      <c r="Q1086" s="22"/>
      <c r="R1086" s="22"/>
    </row>
    <row r="1087" spans="1:18" x14ac:dyDescent="0.35">
      <c r="A1087" s="22"/>
      <c r="B1087" s="113"/>
      <c r="C1087" s="113"/>
      <c r="D1087" s="113"/>
      <c r="E1087" s="22"/>
      <c r="F1087" s="22"/>
      <c r="G1087" s="22"/>
      <c r="H1087" s="22"/>
      <c r="I1087" s="22"/>
      <c r="J1087" s="22"/>
      <c r="K1087" s="22"/>
      <c r="L1087" s="22"/>
      <c r="M1087" s="22"/>
      <c r="N1087" s="22"/>
      <c r="O1087" s="22"/>
      <c r="P1087" s="22"/>
      <c r="Q1087" s="22"/>
      <c r="R1087" s="22"/>
    </row>
    <row r="1088" spans="1:18" x14ac:dyDescent="0.35">
      <c r="A1088" s="22"/>
      <c r="B1088" s="113"/>
      <c r="C1088" s="113"/>
      <c r="D1088" s="113"/>
      <c r="E1088" s="22"/>
      <c r="F1088" s="22"/>
      <c r="G1088" s="22"/>
      <c r="H1088" s="22"/>
      <c r="I1088" s="22"/>
      <c r="J1088" s="22"/>
      <c r="K1088" s="22"/>
      <c r="L1088" s="22"/>
      <c r="M1088" s="22"/>
      <c r="N1088" s="22"/>
      <c r="O1088" s="22"/>
      <c r="P1088" s="22"/>
      <c r="Q1088" s="22"/>
      <c r="R1088" s="22"/>
    </row>
    <row r="1089" spans="1:18" x14ac:dyDescent="0.35">
      <c r="A1089" s="22"/>
      <c r="B1089" s="113"/>
      <c r="C1089" s="113"/>
      <c r="D1089" s="113"/>
      <c r="E1089" s="22"/>
      <c r="F1089" s="22"/>
      <c r="G1089" s="22"/>
      <c r="H1089" s="22"/>
      <c r="I1089" s="22"/>
      <c r="J1089" s="22"/>
      <c r="K1089" s="22"/>
      <c r="L1089" s="22"/>
      <c r="M1089" s="22"/>
      <c r="N1089" s="22"/>
      <c r="O1089" s="22"/>
      <c r="P1089" s="22"/>
      <c r="Q1089" s="22"/>
      <c r="R1089" s="22"/>
    </row>
    <row r="1090" spans="1:18" x14ac:dyDescent="0.35">
      <c r="A1090" s="22"/>
      <c r="B1090" s="113"/>
      <c r="C1090" s="113"/>
      <c r="D1090" s="113"/>
      <c r="E1090" s="22"/>
      <c r="F1090" s="22"/>
      <c r="G1090" s="22"/>
      <c r="H1090" s="22"/>
      <c r="I1090" s="22"/>
      <c r="J1090" s="22"/>
      <c r="K1090" s="22"/>
      <c r="L1090" s="22"/>
      <c r="M1090" s="22"/>
      <c r="N1090" s="22"/>
      <c r="O1090" s="22"/>
      <c r="P1090" s="22"/>
      <c r="Q1090" s="22"/>
      <c r="R1090" s="22"/>
    </row>
    <row r="1091" spans="1:18" x14ac:dyDescent="0.35">
      <c r="A1091" s="22"/>
      <c r="B1091" s="113"/>
      <c r="C1091" s="113"/>
      <c r="D1091" s="113"/>
      <c r="E1091" s="22"/>
      <c r="F1091" s="22"/>
      <c r="G1091" s="22"/>
      <c r="H1091" s="22"/>
      <c r="I1091" s="22"/>
      <c r="J1091" s="22"/>
      <c r="K1091" s="22"/>
      <c r="L1091" s="22"/>
      <c r="M1091" s="22"/>
      <c r="N1091" s="22"/>
      <c r="O1091" s="22"/>
      <c r="P1091" s="22"/>
      <c r="Q1091" s="22"/>
      <c r="R1091" s="22"/>
    </row>
    <row r="1092" spans="1:18" x14ac:dyDescent="0.35">
      <c r="A1092" s="22"/>
      <c r="B1092" s="113"/>
      <c r="C1092" s="113"/>
      <c r="D1092" s="113"/>
      <c r="E1092" s="22"/>
      <c r="F1092" s="22"/>
      <c r="G1092" s="22"/>
      <c r="H1092" s="22"/>
      <c r="I1092" s="22"/>
      <c r="J1092" s="22"/>
      <c r="K1092" s="22"/>
      <c r="L1092" s="22"/>
      <c r="M1092" s="22"/>
      <c r="N1092" s="22"/>
      <c r="O1092" s="22"/>
      <c r="P1092" s="22"/>
      <c r="Q1092" s="22"/>
      <c r="R1092" s="22"/>
    </row>
    <row r="1093" spans="1:18" x14ac:dyDescent="0.35">
      <c r="A1093" s="22"/>
      <c r="B1093" s="113"/>
      <c r="C1093" s="113"/>
      <c r="D1093" s="113"/>
      <c r="E1093" s="22"/>
      <c r="F1093" s="22"/>
      <c r="G1093" s="22"/>
      <c r="H1093" s="22"/>
      <c r="I1093" s="22"/>
      <c r="J1093" s="22"/>
      <c r="K1093" s="22"/>
      <c r="L1093" s="22"/>
      <c r="M1093" s="22"/>
      <c r="N1093" s="22"/>
      <c r="O1093" s="22"/>
      <c r="P1093" s="22"/>
      <c r="Q1093" s="22"/>
      <c r="R1093" s="22"/>
    </row>
    <row r="1094" spans="1:18" x14ac:dyDescent="0.35">
      <c r="A1094" s="22"/>
      <c r="B1094" s="113"/>
      <c r="C1094" s="113"/>
      <c r="D1094" s="113"/>
      <c r="E1094" s="22"/>
      <c r="F1094" s="22"/>
      <c r="G1094" s="22"/>
      <c r="H1094" s="22"/>
      <c r="I1094" s="22"/>
      <c r="J1094" s="22"/>
      <c r="K1094" s="22"/>
      <c r="L1094" s="22"/>
      <c r="M1094" s="22"/>
      <c r="N1094" s="22"/>
      <c r="O1094" s="22"/>
      <c r="P1094" s="22"/>
      <c r="Q1094" s="22"/>
      <c r="R1094" s="22"/>
    </row>
    <row r="1095" spans="1:18" x14ac:dyDescent="0.35">
      <c r="A1095" s="22"/>
      <c r="B1095" s="113"/>
      <c r="C1095" s="113"/>
      <c r="D1095" s="113"/>
      <c r="E1095" s="22"/>
      <c r="F1095" s="22"/>
      <c r="G1095" s="22"/>
      <c r="H1095" s="22"/>
      <c r="I1095" s="22"/>
      <c r="J1095" s="22"/>
      <c r="K1095" s="22"/>
      <c r="L1095" s="22"/>
      <c r="M1095" s="22"/>
      <c r="N1095" s="22"/>
      <c r="O1095" s="22"/>
      <c r="P1095" s="22"/>
      <c r="Q1095" s="22"/>
      <c r="R1095" s="22"/>
    </row>
    <row r="1096" spans="1:18" x14ac:dyDescent="0.35">
      <c r="A1096" s="22"/>
      <c r="B1096" s="113"/>
      <c r="C1096" s="113"/>
      <c r="D1096" s="113"/>
      <c r="E1096" s="22"/>
      <c r="F1096" s="22"/>
      <c r="G1096" s="22"/>
      <c r="H1096" s="22"/>
      <c r="I1096" s="22"/>
      <c r="J1096" s="22"/>
      <c r="K1096" s="22"/>
      <c r="L1096" s="22"/>
      <c r="M1096" s="22"/>
      <c r="N1096" s="22"/>
      <c r="O1096" s="22"/>
      <c r="P1096" s="22"/>
      <c r="Q1096" s="22"/>
      <c r="R1096" s="22"/>
    </row>
    <row r="1097" spans="1:18" x14ac:dyDescent="0.35">
      <c r="A1097" s="22"/>
      <c r="B1097" s="113"/>
      <c r="C1097" s="113"/>
      <c r="D1097" s="113"/>
      <c r="E1097" s="22"/>
      <c r="F1097" s="22"/>
      <c r="G1097" s="22"/>
      <c r="H1097" s="22"/>
      <c r="I1097" s="22"/>
      <c r="J1097" s="22"/>
      <c r="K1097" s="22"/>
      <c r="L1097" s="22"/>
      <c r="M1097" s="22"/>
      <c r="N1097" s="22"/>
      <c r="O1097" s="22"/>
      <c r="P1097" s="22"/>
      <c r="Q1097" s="22"/>
      <c r="R1097" s="22"/>
    </row>
    <row r="1098" spans="1:18" x14ac:dyDescent="0.35">
      <c r="A1098" s="22"/>
      <c r="B1098" s="113"/>
      <c r="C1098" s="113"/>
      <c r="D1098" s="113"/>
      <c r="E1098" s="22"/>
      <c r="F1098" s="22"/>
      <c r="G1098" s="22"/>
      <c r="H1098" s="22"/>
      <c r="I1098" s="22"/>
      <c r="J1098" s="22"/>
      <c r="K1098" s="22"/>
      <c r="L1098" s="22"/>
      <c r="M1098" s="22"/>
      <c r="N1098" s="22"/>
      <c r="O1098" s="22"/>
      <c r="P1098" s="22"/>
      <c r="Q1098" s="22"/>
      <c r="R1098" s="22"/>
    </row>
    <row r="1099" spans="1:18" x14ac:dyDescent="0.35">
      <c r="A1099" s="22"/>
      <c r="B1099" s="113"/>
      <c r="C1099" s="113"/>
      <c r="D1099" s="113"/>
      <c r="E1099" s="22"/>
      <c r="F1099" s="22"/>
      <c r="G1099" s="22"/>
      <c r="H1099" s="22"/>
      <c r="I1099" s="22"/>
      <c r="J1099" s="22"/>
      <c r="K1099" s="22"/>
      <c r="L1099" s="22"/>
      <c r="M1099" s="22"/>
      <c r="N1099" s="22"/>
      <c r="O1099" s="22"/>
      <c r="P1099" s="22"/>
      <c r="Q1099" s="22"/>
      <c r="R1099" s="22"/>
    </row>
    <row r="1100" spans="1:18" x14ac:dyDescent="0.35">
      <c r="A1100" s="22"/>
      <c r="B1100" s="113"/>
      <c r="C1100" s="113"/>
      <c r="D1100" s="113"/>
      <c r="E1100" s="22"/>
      <c r="F1100" s="22"/>
      <c r="G1100" s="22"/>
      <c r="H1100" s="22"/>
      <c r="I1100" s="22"/>
      <c r="J1100" s="22"/>
      <c r="K1100" s="22"/>
      <c r="L1100" s="22"/>
      <c r="M1100" s="22"/>
      <c r="N1100" s="22"/>
      <c r="O1100" s="22"/>
      <c r="P1100" s="22"/>
      <c r="Q1100" s="22"/>
      <c r="R1100" s="22"/>
    </row>
    <row r="1101" spans="1:18" x14ac:dyDescent="0.35">
      <c r="A1101" s="22"/>
      <c r="B1101" s="113"/>
      <c r="C1101" s="113"/>
      <c r="D1101" s="113"/>
      <c r="E1101" s="22"/>
      <c r="F1101" s="22"/>
      <c r="G1101" s="22"/>
      <c r="H1101" s="22"/>
      <c r="I1101" s="22"/>
      <c r="J1101" s="22"/>
      <c r="K1101" s="22"/>
      <c r="L1101" s="22"/>
      <c r="M1101" s="22"/>
      <c r="N1101" s="22"/>
      <c r="O1101" s="22"/>
      <c r="P1101" s="22"/>
      <c r="Q1101" s="22"/>
      <c r="R1101" s="22"/>
    </row>
    <row r="1102" spans="1:18" x14ac:dyDescent="0.35">
      <c r="A1102" s="22"/>
      <c r="B1102" s="113"/>
      <c r="C1102" s="113"/>
      <c r="D1102" s="113"/>
      <c r="E1102" s="22"/>
      <c r="F1102" s="22"/>
      <c r="G1102" s="22"/>
      <c r="H1102" s="22"/>
      <c r="I1102" s="22"/>
      <c r="J1102" s="22"/>
      <c r="K1102" s="22"/>
      <c r="L1102" s="22"/>
      <c r="M1102" s="22"/>
      <c r="N1102" s="22"/>
      <c r="O1102" s="22"/>
      <c r="P1102" s="22"/>
      <c r="Q1102" s="22"/>
      <c r="R1102" s="22"/>
    </row>
    <row r="1103" spans="1:18" x14ac:dyDescent="0.35">
      <c r="A1103" s="22"/>
      <c r="B1103" s="113"/>
      <c r="C1103" s="113"/>
      <c r="D1103" s="113"/>
      <c r="E1103" s="22"/>
      <c r="F1103" s="22"/>
      <c r="G1103" s="22"/>
      <c r="H1103" s="22"/>
      <c r="I1103" s="22"/>
      <c r="J1103" s="22"/>
      <c r="K1103" s="22"/>
      <c r="L1103" s="22"/>
      <c r="M1103" s="22"/>
      <c r="N1103" s="22"/>
      <c r="O1103" s="22"/>
      <c r="P1103" s="22"/>
      <c r="Q1103" s="22"/>
      <c r="R1103" s="22"/>
    </row>
    <row r="1104" spans="1:18" x14ac:dyDescent="0.35">
      <c r="A1104" s="22"/>
      <c r="B1104" s="113"/>
      <c r="C1104" s="113"/>
      <c r="D1104" s="113"/>
      <c r="E1104" s="22"/>
      <c r="F1104" s="22"/>
      <c r="G1104" s="22"/>
      <c r="H1104" s="22"/>
      <c r="I1104" s="22"/>
      <c r="J1104" s="22"/>
      <c r="K1104" s="22"/>
      <c r="L1104" s="22"/>
      <c r="M1104" s="22"/>
      <c r="N1104" s="22"/>
      <c r="O1104" s="22"/>
      <c r="P1104" s="22"/>
      <c r="Q1104" s="22"/>
      <c r="R1104" s="22"/>
    </row>
    <row r="1105" spans="1:18" x14ac:dyDescent="0.35">
      <c r="A1105" s="22"/>
      <c r="B1105" s="113"/>
      <c r="C1105" s="113"/>
      <c r="D1105" s="113"/>
      <c r="E1105" s="22"/>
      <c r="F1105" s="22"/>
      <c r="G1105" s="22"/>
      <c r="H1105" s="22"/>
      <c r="I1105" s="22"/>
      <c r="J1105" s="22"/>
      <c r="K1105" s="22"/>
      <c r="L1105" s="22"/>
      <c r="M1105" s="22"/>
      <c r="N1105" s="22"/>
      <c r="O1105" s="22"/>
      <c r="P1105" s="22"/>
      <c r="Q1105" s="22"/>
      <c r="R1105" s="22"/>
    </row>
    <row r="1106" spans="1:18" x14ac:dyDescent="0.35">
      <c r="A1106" s="22"/>
      <c r="B1106" s="113"/>
      <c r="C1106" s="113"/>
      <c r="D1106" s="113"/>
      <c r="E1106" s="22"/>
      <c r="F1106" s="22"/>
      <c r="G1106" s="22"/>
      <c r="H1106" s="22"/>
      <c r="I1106" s="22"/>
      <c r="J1106" s="22"/>
      <c r="K1106" s="22"/>
      <c r="L1106" s="22"/>
      <c r="M1106" s="22"/>
      <c r="N1106" s="22"/>
      <c r="O1106" s="22"/>
      <c r="P1106" s="22"/>
      <c r="Q1106" s="22"/>
      <c r="R1106" s="22"/>
    </row>
    <row r="1107" spans="1:18" x14ac:dyDescent="0.35">
      <c r="A1107" s="22"/>
      <c r="B1107" s="113"/>
      <c r="C1107" s="113"/>
      <c r="D1107" s="113"/>
      <c r="E1107" s="22"/>
      <c r="F1107" s="22"/>
      <c r="G1107" s="22"/>
      <c r="H1107" s="22"/>
      <c r="I1107" s="22"/>
      <c r="J1107" s="22"/>
      <c r="K1107" s="22"/>
      <c r="L1107" s="22"/>
      <c r="M1107" s="22"/>
      <c r="N1107" s="22"/>
      <c r="O1107" s="22"/>
      <c r="P1107" s="22"/>
      <c r="Q1107" s="22"/>
      <c r="R1107" s="22"/>
    </row>
    <row r="1108" spans="1:18" x14ac:dyDescent="0.35">
      <c r="A1108" s="22"/>
      <c r="B1108" s="113"/>
      <c r="C1108" s="113"/>
      <c r="D1108" s="113"/>
      <c r="E1108" s="22"/>
      <c r="F1108" s="22"/>
      <c r="G1108" s="22"/>
      <c r="H1108" s="22"/>
      <c r="I1108" s="22"/>
      <c r="J1108" s="22"/>
      <c r="K1108" s="22"/>
      <c r="L1108" s="22"/>
      <c r="M1108" s="22"/>
      <c r="N1108" s="22"/>
      <c r="O1108" s="22"/>
      <c r="P1108" s="22"/>
      <c r="Q1108" s="22"/>
      <c r="R1108" s="22"/>
    </row>
    <row r="1109" spans="1:18" x14ac:dyDescent="0.35">
      <c r="A1109" s="22"/>
      <c r="B1109" s="113"/>
      <c r="C1109" s="113"/>
      <c r="D1109" s="113"/>
      <c r="E1109" s="22"/>
      <c r="F1109" s="22"/>
      <c r="G1109" s="22"/>
      <c r="H1109" s="22"/>
      <c r="I1109" s="22"/>
      <c r="J1109" s="22"/>
      <c r="K1109" s="22"/>
      <c r="L1109" s="22"/>
      <c r="M1109" s="22"/>
      <c r="N1109" s="22"/>
      <c r="O1109" s="22"/>
      <c r="P1109" s="22"/>
      <c r="Q1109" s="22"/>
      <c r="R1109" s="22"/>
    </row>
    <row r="1110" spans="1:18" x14ac:dyDescent="0.35">
      <c r="A1110" s="22"/>
      <c r="B1110" s="113"/>
      <c r="C1110" s="113"/>
      <c r="D1110" s="113"/>
      <c r="E1110" s="22"/>
      <c r="F1110" s="22"/>
      <c r="G1110" s="22"/>
      <c r="H1110" s="22"/>
      <c r="I1110" s="22"/>
      <c r="J1110" s="22"/>
      <c r="K1110" s="22"/>
      <c r="L1110" s="22"/>
      <c r="M1110" s="22"/>
      <c r="N1110" s="22"/>
      <c r="O1110" s="22"/>
      <c r="P1110" s="22"/>
      <c r="Q1110" s="22"/>
      <c r="R1110" s="22"/>
    </row>
    <row r="1111" spans="1:18" x14ac:dyDescent="0.35">
      <c r="A1111" s="22"/>
      <c r="B1111" s="113"/>
      <c r="C1111" s="113"/>
      <c r="D1111" s="113"/>
      <c r="E1111" s="22"/>
      <c r="F1111" s="22"/>
      <c r="G1111" s="22"/>
      <c r="H1111" s="22"/>
      <c r="I1111" s="22"/>
      <c r="J1111" s="22"/>
      <c r="K1111" s="22"/>
      <c r="L1111" s="22"/>
      <c r="M1111" s="22"/>
      <c r="N1111" s="22"/>
      <c r="O1111" s="22"/>
      <c r="P1111" s="22"/>
      <c r="Q1111" s="22"/>
      <c r="R1111" s="22"/>
    </row>
    <row r="1112" spans="1:18" x14ac:dyDescent="0.35">
      <c r="A1112" s="22"/>
      <c r="B1112" s="113"/>
      <c r="C1112" s="113"/>
      <c r="D1112" s="113"/>
      <c r="E1112" s="22"/>
      <c r="F1112" s="22"/>
      <c r="G1112" s="22"/>
      <c r="H1112" s="22"/>
      <c r="I1112" s="22"/>
      <c r="J1112" s="22"/>
      <c r="K1112" s="22"/>
      <c r="L1112" s="22"/>
      <c r="M1112" s="22"/>
      <c r="N1112" s="22"/>
      <c r="O1112" s="22"/>
      <c r="P1112" s="22"/>
      <c r="Q1112" s="22"/>
      <c r="R1112" s="22"/>
    </row>
    <row r="1113" spans="1:18" x14ac:dyDescent="0.35">
      <c r="A1113" s="22"/>
      <c r="B1113" s="113"/>
      <c r="C1113" s="113"/>
      <c r="D1113" s="113"/>
      <c r="E1113" s="22"/>
      <c r="F1113" s="22"/>
      <c r="G1113" s="22"/>
      <c r="H1113" s="22"/>
      <c r="I1113" s="22"/>
      <c r="J1113" s="22"/>
      <c r="K1113" s="22"/>
      <c r="L1113" s="22"/>
      <c r="M1113" s="22"/>
      <c r="N1113" s="22"/>
      <c r="O1113" s="22"/>
      <c r="P1113" s="22"/>
      <c r="Q1113" s="22"/>
      <c r="R1113" s="22"/>
    </row>
    <row r="1114" spans="1:18" x14ac:dyDescent="0.35">
      <c r="A1114" s="22"/>
      <c r="B1114" s="113"/>
      <c r="C1114" s="113"/>
      <c r="D1114" s="113"/>
      <c r="E1114" s="22"/>
      <c r="F1114" s="22"/>
      <c r="G1114" s="22"/>
      <c r="H1114" s="22"/>
      <c r="I1114" s="22"/>
      <c r="J1114" s="22"/>
      <c r="K1114" s="22"/>
      <c r="L1114" s="22"/>
      <c r="M1114" s="22"/>
      <c r="N1114" s="22"/>
      <c r="O1114" s="22"/>
      <c r="P1114" s="22"/>
      <c r="Q1114" s="22"/>
      <c r="R1114" s="22"/>
    </row>
    <row r="1115" spans="1:18" x14ac:dyDescent="0.35">
      <c r="A1115" s="22"/>
      <c r="B1115" s="113"/>
      <c r="C1115" s="113"/>
      <c r="D1115" s="113"/>
      <c r="E1115" s="22"/>
      <c r="F1115" s="22"/>
      <c r="G1115" s="22"/>
      <c r="H1115" s="22"/>
      <c r="I1115" s="22"/>
      <c r="J1115" s="22"/>
      <c r="K1115" s="22"/>
      <c r="L1115" s="22"/>
      <c r="M1115" s="22"/>
      <c r="N1115" s="22"/>
      <c r="O1115" s="22"/>
      <c r="P1115" s="22"/>
      <c r="Q1115" s="22"/>
      <c r="R1115" s="22"/>
    </row>
    <row r="1116" spans="1:18" x14ac:dyDescent="0.35">
      <c r="A1116" s="22"/>
      <c r="B1116" s="113"/>
      <c r="C1116" s="113"/>
      <c r="D1116" s="113"/>
      <c r="E1116" s="22"/>
      <c r="F1116" s="22"/>
      <c r="G1116" s="22"/>
      <c r="H1116" s="22"/>
      <c r="I1116" s="22"/>
      <c r="J1116" s="22"/>
      <c r="K1116" s="22"/>
      <c r="L1116" s="22"/>
      <c r="M1116" s="22"/>
      <c r="N1116" s="22"/>
      <c r="O1116" s="22"/>
      <c r="P1116" s="22"/>
      <c r="Q1116" s="22"/>
      <c r="R1116" s="22"/>
    </row>
    <row r="1117" spans="1:18" x14ac:dyDescent="0.35">
      <c r="A1117" s="22"/>
      <c r="B1117" s="113"/>
      <c r="C1117" s="113"/>
      <c r="D1117" s="113"/>
      <c r="E1117" s="22"/>
      <c r="F1117" s="22"/>
      <c r="G1117" s="22"/>
      <c r="H1117" s="22"/>
      <c r="I1117" s="22"/>
      <c r="J1117" s="22"/>
      <c r="K1117" s="22"/>
      <c r="L1117" s="22"/>
      <c r="M1117" s="22"/>
      <c r="N1117" s="22"/>
      <c r="O1117" s="22"/>
      <c r="P1117" s="22"/>
      <c r="Q1117" s="22"/>
      <c r="R1117" s="22"/>
    </row>
    <row r="1118" spans="1:18" x14ac:dyDescent="0.35">
      <c r="A1118" s="22"/>
      <c r="B1118" s="113"/>
      <c r="C1118" s="113"/>
      <c r="D1118" s="113"/>
      <c r="E1118" s="22"/>
      <c r="F1118" s="22"/>
      <c r="G1118" s="22"/>
      <c r="H1118" s="22"/>
      <c r="I1118" s="22"/>
      <c r="J1118" s="22"/>
      <c r="K1118" s="22"/>
      <c r="L1118" s="22"/>
      <c r="M1118" s="22"/>
      <c r="N1118" s="22"/>
      <c r="O1118" s="22"/>
      <c r="P1118" s="22"/>
      <c r="Q1118" s="22"/>
      <c r="R1118" s="22"/>
    </row>
    <row r="1119" spans="1:18" x14ac:dyDescent="0.35">
      <c r="A1119" s="22"/>
      <c r="B1119" s="113"/>
      <c r="C1119" s="113"/>
      <c r="D1119" s="113"/>
      <c r="E1119" s="22"/>
      <c r="F1119" s="22"/>
      <c r="G1119" s="22"/>
      <c r="H1119" s="22"/>
      <c r="I1119" s="22"/>
      <c r="J1119" s="22"/>
      <c r="K1119" s="22"/>
      <c r="L1119" s="22"/>
      <c r="M1119" s="22"/>
      <c r="N1119" s="22"/>
      <c r="O1119" s="22"/>
      <c r="P1119" s="22"/>
      <c r="Q1119" s="22"/>
      <c r="R1119" s="22"/>
    </row>
    <row r="1120" spans="1:18" x14ac:dyDescent="0.35">
      <c r="A1120" s="22"/>
      <c r="B1120" s="113"/>
      <c r="C1120" s="113"/>
      <c r="D1120" s="113"/>
      <c r="E1120" s="22"/>
      <c r="F1120" s="22"/>
      <c r="G1120" s="22"/>
      <c r="H1120" s="22"/>
      <c r="I1120" s="22"/>
      <c r="J1120" s="22"/>
      <c r="K1120" s="22"/>
      <c r="L1120" s="22"/>
      <c r="M1120" s="22"/>
      <c r="N1120" s="22"/>
      <c r="O1120" s="22"/>
      <c r="P1120" s="22"/>
      <c r="Q1120" s="22"/>
      <c r="R1120" s="22"/>
    </row>
    <row r="1121" spans="1:18" x14ac:dyDescent="0.35">
      <c r="A1121" s="22"/>
      <c r="B1121" s="113"/>
      <c r="C1121" s="113"/>
      <c r="D1121" s="113"/>
      <c r="E1121" s="22"/>
      <c r="F1121" s="22"/>
      <c r="G1121" s="22"/>
      <c r="H1121" s="22"/>
      <c r="I1121" s="22"/>
      <c r="J1121" s="22"/>
      <c r="K1121" s="22"/>
      <c r="L1121" s="22"/>
      <c r="M1121" s="22"/>
      <c r="N1121" s="22"/>
      <c r="O1121" s="22"/>
      <c r="P1121" s="22"/>
      <c r="Q1121" s="22"/>
      <c r="R1121" s="22"/>
    </row>
    <row r="1122" spans="1:18" x14ac:dyDescent="0.35">
      <c r="A1122" s="22"/>
      <c r="B1122" s="113"/>
      <c r="C1122" s="113"/>
      <c r="D1122" s="113"/>
      <c r="E1122" s="22"/>
      <c r="F1122" s="22"/>
      <c r="G1122" s="22"/>
      <c r="H1122" s="22"/>
      <c r="I1122" s="22"/>
      <c r="J1122" s="22"/>
      <c r="K1122" s="22"/>
      <c r="L1122" s="22"/>
      <c r="M1122" s="22"/>
      <c r="N1122" s="22"/>
      <c r="O1122" s="22"/>
      <c r="P1122" s="22"/>
      <c r="Q1122" s="22"/>
      <c r="R1122" s="22"/>
    </row>
    <row r="1123" spans="1:18" x14ac:dyDescent="0.35">
      <c r="A1123" s="22"/>
      <c r="B1123" s="113"/>
      <c r="C1123" s="113"/>
      <c r="D1123" s="113"/>
      <c r="E1123" s="22"/>
      <c r="F1123" s="22"/>
      <c r="G1123" s="22"/>
      <c r="H1123" s="22"/>
      <c r="I1123" s="22"/>
      <c r="J1123" s="22"/>
      <c r="K1123" s="22"/>
      <c r="L1123" s="22"/>
      <c r="M1123" s="22"/>
      <c r="N1123" s="22"/>
      <c r="O1123" s="22"/>
      <c r="P1123" s="22"/>
      <c r="Q1123" s="22"/>
      <c r="R1123" s="22"/>
    </row>
    <row r="1124" spans="1:18" x14ac:dyDescent="0.35">
      <c r="A1124" s="22"/>
      <c r="B1124" s="113"/>
      <c r="C1124" s="113"/>
      <c r="D1124" s="113"/>
      <c r="E1124" s="22"/>
      <c r="F1124" s="22"/>
      <c r="G1124" s="22"/>
      <c r="H1124" s="22"/>
      <c r="I1124" s="22"/>
      <c r="J1124" s="22"/>
      <c r="K1124" s="22"/>
      <c r="L1124" s="22"/>
      <c r="M1124" s="22"/>
      <c r="N1124" s="22"/>
      <c r="O1124" s="22"/>
      <c r="P1124" s="22"/>
      <c r="Q1124" s="22"/>
      <c r="R1124" s="22"/>
    </row>
    <row r="1125" spans="1:18" x14ac:dyDescent="0.35">
      <c r="A1125" s="22"/>
      <c r="B1125" s="113"/>
      <c r="C1125" s="113"/>
      <c r="D1125" s="113"/>
      <c r="E1125" s="22"/>
      <c r="F1125" s="22"/>
      <c r="G1125" s="22"/>
      <c r="H1125" s="22"/>
      <c r="I1125" s="22"/>
      <c r="J1125" s="22"/>
      <c r="K1125" s="22"/>
      <c r="L1125" s="22"/>
      <c r="M1125" s="22"/>
      <c r="N1125" s="22"/>
      <c r="O1125" s="22"/>
      <c r="P1125" s="22"/>
      <c r="Q1125" s="22"/>
      <c r="R1125" s="22"/>
    </row>
    <row r="1126" spans="1:18" x14ac:dyDescent="0.35">
      <c r="A1126" s="22"/>
      <c r="B1126" s="113"/>
      <c r="C1126" s="113"/>
      <c r="D1126" s="113"/>
      <c r="E1126" s="22"/>
      <c r="F1126" s="22"/>
      <c r="G1126" s="22"/>
      <c r="H1126" s="22"/>
      <c r="I1126" s="22"/>
      <c r="J1126" s="22"/>
      <c r="K1126" s="22"/>
      <c r="L1126" s="22"/>
      <c r="M1126" s="22"/>
      <c r="N1126" s="22"/>
      <c r="O1126" s="22"/>
      <c r="P1126" s="22"/>
      <c r="Q1126" s="22"/>
      <c r="R1126" s="22"/>
    </row>
    <row r="1127" spans="1:18" x14ac:dyDescent="0.35">
      <c r="A1127" s="22"/>
      <c r="B1127" s="113"/>
      <c r="C1127" s="113"/>
      <c r="D1127" s="113"/>
      <c r="E1127" s="22"/>
      <c r="F1127" s="22"/>
      <c r="G1127" s="22"/>
      <c r="H1127" s="22"/>
      <c r="I1127" s="22"/>
      <c r="J1127" s="22"/>
      <c r="K1127" s="22"/>
      <c r="L1127" s="22"/>
      <c r="M1127" s="22"/>
      <c r="N1127" s="22"/>
      <c r="O1127" s="22"/>
      <c r="P1127" s="22"/>
      <c r="Q1127" s="22"/>
      <c r="R1127" s="22"/>
    </row>
    <row r="1128" spans="1:18" x14ac:dyDescent="0.35">
      <c r="A1128" s="22"/>
      <c r="B1128" s="113"/>
      <c r="C1128" s="113"/>
      <c r="D1128" s="113"/>
      <c r="E1128" s="22"/>
      <c r="F1128" s="22"/>
      <c r="G1128" s="22"/>
      <c r="H1128" s="22"/>
      <c r="I1128" s="22"/>
      <c r="J1128" s="22"/>
      <c r="K1128" s="22"/>
      <c r="L1128" s="22"/>
      <c r="M1128" s="22"/>
      <c r="N1128" s="22"/>
      <c r="O1128" s="22"/>
      <c r="P1128" s="22"/>
      <c r="Q1128" s="22"/>
      <c r="R1128" s="22"/>
    </row>
    <row r="1129" spans="1:18" x14ac:dyDescent="0.35">
      <c r="A1129" s="22"/>
      <c r="B1129" s="113"/>
      <c r="C1129" s="113"/>
      <c r="D1129" s="113"/>
      <c r="E1129" s="22"/>
      <c r="F1129" s="22"/>
      <c r="G1129" s="22"/>
      <c r="H1129" s="22"/>
      <c r="I1129" s="22"/>
      <c r="J1129" s="22"/>
      <c r="K1129" s="22"/>
      <c r="L1129" s="22"/>
      <c r="M1129" s="22"/>
      <c r="N1129" s="22"/>
      <c r="O1129" s="22"/>
      <c r="P1129" s="22"/>
      <c r="Q1129" s="22"/>
      <c r="R1129" s="22"/>
    </row>
    <row r="1130" spans="1:18" x14ac:dyDescent="0.35">
      <c r="A1130" s="22"/>
      <c r="B1130" s="113"/>
      <c r="C1130" s="113"/>
      <c r="D1130" s="113"/>
      <c r="E1130" s="22"/>
      <c r="F1130" s="22"/>
      <c r="G1130" s="22"/>
      <c r="H1130" s="22"/>
      <c r="I1130" s="22"/>
      <c r="J1130" s="22"/>
      <c r="K1130" s="22"/>
      <c r="L1130" s="22"/>
      <c r="M1130" s="22"/>
      <c r="N1130" s="22"/>
      <c r="O1130" s="22"/>
      <c r="P1130" s="22"/>
      <c r="Q1130" s="22"/>
      <c r="R1130" s="22"/>
    </row>
    <row r="1131" spans="1:18" x14ac:dyDescent="0.35">
      <c r="A1131" s="22"/>
      <c r="B1131" s="113"/>
      <c r="C1131" s="113"/>
      <c r="D1131" s="113"/>
      <c r="E1131" s="22"/>
      <c r="F1131" s="22"/>
      <c r="G1131" s="22"/>
      <c r="H1131" s="22"/>
      <c r="I1131" s="22"/>
      <c r="J1131" s="22"/>
      <c r="K1131" s="22"/>
      <c r="L1131" s="22"/>
      <c r="M1131" s="22"/>
      <c r="N1131" s="22"/>
      <c r="O1131" s="22"/>
      <c r="P1131" s="22"/>
      <c r="Q1131" s="22"/>
      <c r="R1131" s="22"/>
    </row>
    <row r="1132" spans="1:18" x14ac:dyDescent="0.35">
      <c r="A1132" s="22"/>
      <c r="B1132" s="113"/>
      <c r="C1132" s="113"/>
      <c r="D1132" s="113"/>
      <c r="E1132" s="22"/>
      <c r="F1132" s="22"/>
      <c r="G1132" s="22"/>
      <c r="H1132" s="22"/>
      <c r="I1132" s="22"/>
      <c r="J1132" s="22"/>
      <c r="K1132" s="22"/>
      <c r="L1132" s="22"/>
      <c r="M1132" s="22"/>
      <c r="N1132" s="22"/>
      <c r="O1132" s="22"/>
      <c r="P1132" s="22"/>
      <c r="Q1132" s="22"/>
      <c r="R1132" s="22"/>
    </row>
    <row r="1133" spans="1:18" x14ac:dyDescent="0.35">
      <c r="A1133" s="22"/>
      <c r="B1133" s="113"/>
      <c r="C1133" s="113"/>
      <c r="D1133" s="113"/>
      <c r="E1133" s="22"/>
      <c r="F1133" s="22"/>
      <c r="G1133" s="22"/>
      <c r="H1133" s="22"/>
      <c r="I1133" s="22"/>
      <c r="J1133" s="22"/>
      <c r="K1133" s="22"/>
      <c r="L1133" s="22"/>
      <c r="M1133" s="22"/>
      <c r="N1133" s="22"/>
      <c r="O1133" s="22"/>
      <c r="P1133" s="22"/>
      <c r="Q1133" s="22"/>
      <c r="R1133" s="22"/>
    </row>
    <row r="1134" spans="1:18" x14ac:dyDescent="0.35">
      <c r="A1134" s="22"/>
      <c r="B1134" s="113"/>
      <c r="C1134" s="113"/>
      <c r="D1134" s="113"/>
      <c r="E1134" s="22"/>
      <c r="F1134" s="22"/>
      <c r="G1134" s="22"/>
      <c r="H1134" s="22"/>
      <c r="I1134" s="22"/>
      <c r="J1134" s="22"/>
      <c r="K1134" s="22"/>
      <c r="L1134" s="22"/>
      <c r="M1134" s="22"/>
      <c r="N1134" s="22"/>
      <c r="O1134" s="22"/>
      <c r="P1134" s="22"/>
      <c r="Q1134" s="22"/>
      <c r="R1134" s="22"/>
    </row>
    <row r="1135" spans="1:18" x14ac:dyDescent="0.35">
      <c r="A1135" s="22"/>
      <c r="B1135" s="113"/>
      <c r="C1135" s="113"/>
      <c r="D1135" s="113"/>
      <c r="E1135" s="22"/>
      <c r="F1135" s="22"/>
      <c r="G1135" s="22"/>
      <c r="H1135" s="22"/>
      <c r="I1135" s="22"/>
      <c r="J1135" s="22"/>
      <c r="K1135" s="22"/>
      <c r="L1135" s="22"/>
      <c r="M1135" s="22"/>
      <c r="N1135" s="22"/>
      <c r="O1135" s="22"/>
      <c r="P1135" s="22"/>
      <c r="Q1135" s="22"/>
      <c r="R1135" s="22"/>
    </row>
    <row r="1136" spans="1:18" x14ac:dyDescent="0.35">
      <c r="A1136" s="22"/>
      <c r="B1136" s="113"/>
      <c r="C1136" s="113"/>
      <c r="D1136" s="113"/>
      <c r="E1136" s="22"/>
      <c r="F1136" s="22"/>
      <c r="G1136" s="22"/>
      <c r="H1136" s="22"/>
      <c r="I1136" s="22"/>
      <c r="J1136" s="22"/>
      <c r="K1136" s="22"/>
      <c r="L1136" s="22"/>
      <c r="M1136" s="22"/>
      <c r="N1136" s="22"/>
      <c r="O1136" s="22"/>
      <c r="P1136" s="22"/>
      <c r="Q1136" s="22"/>
      <c r="R1136" s="22"/>
    </row>
    <row r="1137" spans="1:18" x14ac:dyDescent="0.35">
      <c r="A1137" s="22"/>
      <c r="B1137" s="113"/>
      <c r="C1137" s="113"/>
      <c r="D1137" s="113"/>
      <c r="E1137" s="22"/>
      <c r="F1137" s="22"/>
      <c r="G1137" s="22"/>
      <c r="H1137" s="22"/>
      <c r="I1137" s="22"/>
      <c r="J1137" s="22"/>
      <c r="K1137" s="22"/>
      <c r="L1137" s="22"/>
      <c r="M1137" s="22"/>
      <c r="N1137" s="22"/>
      <c r="O1137" s="22"/>
      <c r="P1137" s="22"/>
      <c r="Q1137" s="22"/>
      <c r="R1137" s="22"/>
    </row>
    <row r="1138" spans="1:18" x14ac:dyDescent="0.35">
      <c r="A1138" s="22"/>
      <c r="B1138" s="113"/>
      <c r="C1138" s="113"/>
      <c r="D1138" s="113"/>
      <c r="E1138" s="22"/>
      <c r="F1138" s="22"/>
      <c r="G1138" s="22"/>
      <c r="H1138" s="22"/>
      <c r="I1138" s="22"/>
      <c r="J1138" s="22"/>
      <c r="K1138" s="22"/>
      <c r="L1138" s="22"/>
      <c r="M1138" s="22"/>
      <c r="N1138" s="22"/>
      <c r="O1138" s="22"/>
      <c r="P1138" s="22"/>
      <c r="Q1138" s="22"/>
      <c r="R1138" s="22"/>
    </row>
    <row r="1139" spans="1:18" x14ac:dyDescent="0.35">
      <c r="A1139" s="22"/>
      <c r="B1139" s="113"/>
      <c r="C1139" s="113"/>
      <c r="D1139" s="113"/>
      <c r="E1139" s="22"/>
      <c r="F1139" s="22"/>
      <c r="G1139" s="22"/>
      <c r="H1139" s="22"/>
      <c r="I1139" s="22"/>
      <c r="J1139" s="22"/>
      <c r="K1139" s="22"/>
      <c r="L1139" s="22"/>
      <c r="M1139" s="22"/>
      <c r="N1139" s="22"/>
      <c r="O1139" s="22"/>
      <c r="P1139" s="22"/>
      <c r="Q1139" s="22"/>
      <c r="R1139" s="22"/>
    </row>
    <row r="1140" spans="1:18" x14ac:dyDescent="0.35">
      <c r="A1140" s="22"/>
      <c r="B1140" s="113"/>
      <c r="C1140" s="113"/>
      <c r="D1140" s="113"/>
      <c r="E1140" s="22"/>
      <c r="F1140" s="22"/>
      <c r="G1140" s="22"/>
      <c r="H1140" s="22"/>
      <c r="I1140" s="22"/>
      <c r="J1140" s="22"/>
      <c r="K1140" s="22"/>
      <c r="L1140" s="22"/>
      <c r="M1140" s="22"/>
      <c r="N1140" s="22"/>
      <c r="O1140" s="22"/>
      <c r="P1140" s="22"/>
      <c r="Q1140" s="22"/>
      <c r="R1140" s="22"/>
    </row>
    <row r="1141" spans="1:18" x14ac:dyDescent="0.35">
      <c r="A1141" s="22"/>
      <c r="B1141" s="113"/>
      <c r="C1141" s="113"/>
      <c r="D1141" s="113"/>
      <c r="E1141" s="22"/>
      <c r="F1141" s="22"/>
      <c r="G1141" s="22"/>
      <c r="H1141" s="22"/>
      <c r="I1141" s="22"/>
      <c r="J1141" s="22"/>
      <c r="K1141" s="22"/>
      <c r="L1141" s="22"/>
      <c r="M1141" s="22"/>
      <c r="N1141" s="22"/>
      <c r="O1141" s="22"/>
      <c r="P1141" s="22"/>
      <c r="Q1141" s="22"/>
      <c r="R1141" s="22"/>
    </row>
    <row r="1142" spans="1:18" x14ac:dyDescent="0.35">
      <c r="A1142" s="22"/>
      <c r="B1142" s="113"/>
      <c r="C1142" s="113"/>
      <c r="D1142" s="113"/>
      <c r="E1142" s="22"/>
      <c r="F1142" s="22"/>
      <c r="G1142" s="22"/>
      <c r="H1142" s="22"/>
      <c r="I1142" s="22"/>
      <c r="J1142" s="22"/>
      <c r="K1142" s="22"/>
      <c r="L1142" s="22"/>
      <c r="M1142" s="22"/>
      <c r="N1142" s="22"/>
      <c r="O1142" s="22"/>
      <c r="P1142" s="22"/>
      <c r="Q1142" s="22"/>
      <c r="R1142" s="22"/>
    </row>
    <row r="1143" spans="1:18" x14ac:dyDescent="0.35">
      <c r="A1143" s="22"/>
      <c r="B1143" s="113"/>
      <c r="C1143" s="113"/>
      <c r="D1143" s="113"/>
      <c r="E1143" s="22"/>
      <c r="F1143" s="22"/>
      <c r="G1143" s="22"/>
      <c r="H1143" s="22"/>
      <c r="I1143" s="22"/>
      <c r="J1143" s="22"/>
      <c r="K1143" s="22"/>
      <c r="L1143" s="22"/>
      <c r="M1143" s="22"/>
      <c r="N1143" s="22"/>
      <c r="O1143" s="22"/>
      <c r="P1143" s="22"/>
      <c r="Q1143" s="22"/>
      <c r="R1143" s="22"/>
    </row>
    <row r="1144" spans="1:18" x14ac:dyDescent="0.35">
      <c r="A1144" s="22"/>
      <c r="B1144" s="113"/>
      <c r="C1144" s="113"/>
      <c r="D1144" s="113"/>
      <c r="E1144" s="22"/>
      <c r="F1144" s="22"/>
      <c r="G1144" s="22"/>
      <c r="H1144" s="22"/>
      <c r="I1144" s="22"/>
      <c r="J1144" s="22"/>
      <c r="K1144" s="22"/>
      <c r="L1144" s="22"/>
      <c r="M1144" s="22"/>
      <c r="N1144" s="22"/>
      <c r="O1144" s="22"/>
      <c r="P1144" s="22"/>
      <c r="Q1144" s="22"/>
      <c r="R1144" s="22"/>
    </row>
    <row r="1145" spans="1:18" x14ac:dyDescent="0.35">
      <c r="A1145" s="22"/>
      <c r="B1145" s="113"/>
      <c r="C1145" s="113"/>
      <c r="D1145" s="113"/>
      <c r="E1145" s="22"/>
      <c r="F1145" s="22"/>
      <c r="G1145" s="22"/>
      <c r="H1145" s="22"/>
      <c r="I1145" s="22"/>
      <c r="J1145" s="22"/>
      <c r="K1145" s="22"/>
      <c r="L1145" s="22"/>
      <c r="M1145" s="22"/>
      <c r="N1145" s="22"/>
      <c r="O1145" s="22"/>
      <c r="P1145" s="22"/>
      <c r="Q1145" s="22"/>
      <c r="R1145" s="22"/>
    </row>
    <row r="1146" spans="1:18" x14ac:dyDescent="0.35">
      <c r="A1146" s="22"/>
      <c r="B1146" s="113"/>
      <c r="C1146" s="113"/>
      <c r="D1146" s="113"/>
      <c r="E1146" s="22"/>
      <c r="F1146" s="22"/>
      <c r="G1146" s="22"/>
      <c r="H1146" s="22"/>
      <c r="I1146" s="22"/>
      <c r="J1146" s="22"/>
      <c r="K1146" s="22"/>
      <c r="L1146" s="22"/>
      <c r="M1146" s="22"/>
      <c r="N1146" s="22"/>
      <c r="O1146" s="22"/>
      <c r="P1146" s="22"/>
      <c r="Q1146" s="22"/>
      <c r="R1146" s="22"/>
    </row>
    <row r="1147" spans="1:18" x14ac:dyDescent="0.35">
      <c r="A1147" s="22"/>
      <c r="B1147" s="113"/>
      <c r="C1147" s="113"/>
      <c r="D1147" s="113"/>
      <c r="E1147" s="22"/>
      <c r="F1147" s="22"/>
      <c r="G1147" s="22"/>
      <c r="H1147" s="22"/>
      <c r="I1147" s="22"/>
      <c r="J1147" s="22"/>
      <c r="K1147" s="22"/>
      <c r="L1147" s="22"/>
      <c r="M1147" s="22"/>
      <c r="N1147" s="22"/>
      <c r="O1147" s="22"/>
      <c r="P1147" s="22"/>
      <c r="Q1147" s="22"/>
      <c r="R1147" s="22"/>
    </row>
    <row r="1148" spans="1:18" x14ac:dyDescent="0.35">
      <c r="A1148" s="22"/>
      <c r="B1148" s="113"/>
      <c r="C1148" s="113"/>
      <c r="D1148" s="113"/>
      <c r="E1148" s="22"/>
      <c r="F1148" s="22"/>
      <c r="G1148" s="22"/>
      <c r="H1148" s="22"/>
      <c r="I1148" s="22"/>
      <c r="J1148" s="22"/>
      <c r="K1148" s="22"/>
      <c r="L1148" s="22"/>
      <c r="M1148" s="22"/>
      <c r="N1148" s="22"/>
      <c r="O1148" s="22"/>
      <c r="P1148" s="22"/>
      <c r="Q1148" s="22"/>
      <c r="R1148" s="22"/>
    </row>
    <row r="1149" spans="1:18" x14ac:dyDescent="0.35">
      <c r="A1149" s="22"/>
      <c r="B1149" s="113"/>
      <c r="C1149" s="113"/>
      <c r="D1149" s="113"/>
      <c r="E1149" s="22"/>
      <c r="F1149" s="22"/>
      <c r="G1149" s="22"/>
      <c r="H1149" s="22"/>
      <c r="I1149" s="22"/>
      <c r="J1149" s="22"/>
      <c r="K1149" s="22"/>
      <c r="L1149" s="22"/>
      <c r="M1149" s="22"/>
      <c r="N1149" s="22"/>
      <c r="O1149" s="22"/>
      <c r="P1149" s="22"/>
      <c r="Q1149" s="22"/>
      <c r="R1149" s="22"/>
    </row>
    <row r="1150" spans="1:18" x14ac:dyDescent="0.35">
      <c r="A1150" s="22"/>
      <c r="B1150" s="113"/>
      <c r="C1150" s="113"/>
      <c r="D1150" s="113"/>
      <c r="E1150" s="22"/>
      <c r="F1150" s="22"/>
      <c r="G1150" s="22"/>
      <c r="H1150" s="22"/>
      <c r="I1150" s="22"/>
      <c r="J1150" s="22"/>
      <c r="K1150" s="22"/>
      <c r="L1150" s="22"/>
      <c r="M1150" s="22"/>
      <c r="N1150" s="22"/>
      <c r="O1150" s="22"/>
      <c r="P1150" s="22"/>
      <c r="Q1150" s="22"/>
      <c r="R1150" s="22"/>
    </row>
    <row r="1151" spans="1:18" x14ac:dyDescent="0.35">
      <c r="A1151" s="22"/>
      <c r="B1151" s="113"/>
      <c r="C1151" s="113"/>
      <c r="D1151" s="113"/>
      <c r="E1151" s="22"/>
      <c r="F1151" s="22"/>
      <c r="G1151" s="22"/>
      <c r="H1151" s="22"/>
      <c r="I1151" s="22"/>
      <c r="J1151" s="22"/>
      <c r="K1151" s="22"/>
      <c r="L1151" s="22"/>
      <c r="M1151" s="22"/>
      <c r="N1151" s="22"/>
      <c r="O1151" s="22"/>
      <c r="P1151" s="22"/>
      <c r="Q1151" s="22"/>
      <c r="R1151" s="22"/>
    </row>
    <row r="1152" spans="1:18" x14ac:dyDescent="0.35">
      <c r="A1152" s="22"/>
      <c r="B1152" s="113"/>
      <c r="C1152" s="113"/>
      <c r="D1152" s="113"/>
      <c r="E1152" s="22"/>
      <c r="F1152" s="22"/>
      <c r="G1152" s="22"/>
      <c r="H1152" s="22"/>
      <c r="I1152" s="22"/>
      <c r="J1152" s="22"/>
      <c r="K1152" s="22"/>
      <c r="L1152" s="22"/>
      <c r="M1152" s="22"/>
      <c r="N1152" s="22"/>
      <c r="O1152" s="22"/>
      <c r="P1152" s="22"/>
      <c r="Q1152" s="22"/>
      <c r="R1152" s="22"/>
    </row>
    <row r="1153" spans="1:18" x14ac:dyDescent="0.35">
      <c r="A1153" s="22"/>
      <c r="B1153" s="113"/>
      <c r="C1153" s="113"/>
      <c r="D1153" s="113"/>
      <c r="E1153" s="22"/>
      <c r="F1153" s="22"/>
      <c r="G1153" s="22"/>
      <c r="H1153" s="22"/>
      <c r="I1153" s="22"/>
      <c r="J1153" s="22"/>
      <c r="K1153" s="22"/>
      <c r="L1153" s="22"/>
      <c r="M1153" s="22"/>
      <c r="N1153" s="22"/>
      <c r="O1153" s="22"/>
      <c r="P1153" s="22"/>
      <c r="Q1153" s="22"/>
      <c r="R1153" s="22"/>
    </row>
    <row r="1154" spans="1:18" x14ac:dyDescent="0.35">
      <c r="A1154" s="22"/>
      <c r="B1154" s="113"/>
      <c r="C1154" s="113"/>
      <c r="D1154" s="113"/>
      <c r="E1154" s="22"/>
      <c r="F1154" s="22"/>
      <c r="G1154" s="22"/>
      <c r="H1154" s="22"/>
      <c r="I1154" s="22"/>
      <c r="J1154" s="22"/>
      <c r="K1154" s="22"/>
      <c r="L1154" s="22"/>
      <c r="M1154" s="22"/>
      <c r="N1154" s="22"/>
      <c r="O1154" s="22"/>
      <c r="P1154" s="22"/>
      <c r="Q1154" s="22"/>
      <c r="R1154" s="22"/>
    </row>
    <row r="1155" spans="1:18" x14ac:dyDescent="0.35">
      <c r="A1155" s="22"/>
      <c r="B1155" s="113"/>
      <c r="C1155" s="113"/>
      <c r="D1155" s="113"/>
      <c r="E1155" s="22"/>
      <c r="F1155" s="22"/>
      <c r="G1155" s="22"/>
      <c r="H1155" s="22"/>
      <c r="I1155" s="22"/>
      <c r="J1155" s="22"/>
      <c r="K1155" s="22"/>
      <c r="L1155" s="22"/>
      <c r="M1155" s="22"/>
      <c r="N1155" s="22"/>
      <c r="O1155" s="22"/>
      <c r="P1155" s="22"/>
      <c r="Q1155" s="22"/>
      <c r="R1155" s="22"/>
    </row>
    <row r="1156" spans="1:18" x14ac:dyDescent="0.35">
      <c r="A1156" s="22"/>
      <c r="B1156" s="113"/>
      <c r="C1156" s="113"/>
      <c r="D1156" s="113"/>
      <c r="E1156" s="22"/>
      <c r="F1156" s="22"/>
      <c r="G1156" s="22"/>
      <c r="H1156" s="22"/>
      <c r="I1156" s="22"/>
      <c r="J1156" s="22"/>
      <c r="K1156" s="22"/>
      <c r="L1156" s="22"/>
      <c r="M1156" s="22"/>
      <c r="N1156" s="22"/>
      <c r="O1156" s="22"/>
      <c r="P1156" s="22"/>
      <c r="Q1156" s="22"/>
      <c r="R1156" s="22"/>
    </row>
    <row r="1157" spans="1:18" x14ac:dyDescent="0.35">
      <c r="A1157" s="22"/>
      <c r="B1157" s="113"/>
      <c r="C1157" s="113"/>
      <c r="D1157" s="113"/>
      <c r="E1157" s="22"/>
      <c r="F1157" s="22"/>
      <c r="G1157" s="22"/>
      <c r="H1157" s="22"/>
      <c r="I1157" s="22"/>
      <c r="J1157" s="22"/>
      <c r="K1157" s="22"/>
      <c r="L1157" s="22"/>
      <c r="M1157" s="22"/>
      <c r="N1157" s="22"/>
      <c r="O1157" s="22"/>
      <c r="P1157" s="22"/>
      <c r="Q1157" s="22"/>
      <c r="R1157" s="22"/>
    </row>
    <row r="1158" spans="1:18" x14ac:dyDescent="0.35">
      <c r="A1158" s="22"/>
      <c r="B1158" s="113"/>
      <c r="C1158" s="113"/>
      <c r="D1158" s="113"/>
      <c r="E1158" s="22"/>
      <c r="F1158" s="22"/>
      <c r="G1158" s="22"/>
      <c r="H1158" s="22"/>
      <c r="I1158" s="22"/>
      <c r="J1158" s="22"/>
      <c r="K1158" s="22"/>
      <c r="L1158" s="22"/>
      <c r="M1158" s="22"/>
      <c r="N1158" s="22"/>
      <c r="O1158" s="22"/>
      <c r="P1158" s="22"/>
      <c r="Q1158" s="22"/>
      <c r="R1158" s="22"/>
    </row>
    <row r="1159" spans="1:18" x14ac:dyDescent="0.35">
      <c r="A1159" s="22"/>
      <c r="B1159" s="113"/>
      <c r="C1159" s="113"/>
      <c r="D1159" s="113"/>
      <c r="E1159" s="22"/>
      <c r="F1159" s="22"/>
      <c r="G1159" s="22"/>
      <c r="H1159" s="22"/>
      <c r="I1159" s="22"/>
      <c r="J1159" s="22"/>
      <c r="K1159" s="22"/>
      <c r="L1159" s="22"/>
      <c r="M1159" s="22"/>
      <c r="N1159" s="22"/>
      <c r="O1159" s="22"/>
      <c r="P1159" s="22"/>
      <c r="Q1159" s="22"/>
      <c r="R1159" s="22"/>
    </row>
    <row r="1160" spans="1:18" x14ac:dyDescent="0.35">
      <c r="A1160" s="22"/>
      <c r="B1160" s="113"/>
      <c r="C1160" s="113"/>
      <c r="D1160" s="113"/>
      <c r="E1160" s="22"/>
      <c r="F1160" s="22"/>
      <c r="G1160" s="22"/>
      <c r="H1160" s="22"/>
      <c r="I1160" s="22"/>
      <c r="J1160" s="22"/>
      <c r="K1160" s="22"/>
      <c r="L1160" s="22"/>
      <c r="M1160" s="22"/>
      <c r="N1160" s="22"/>
      <c r="O1160" s="22"/>
      <c r="P1160" s="22"/>
      <c r="Q1160" s="22"/>
      <c r="R1160" s="22"/>
    </row>
    <row r="1161" spans="1:18" x14ac:dyDescent="0.35">
      <c r="A1161" s="22"/>
      <c r="B1161" s="113"/>
      <c r="C1161" s="113"/>
      <c r="D1161" s="113"/>
      <c r="E1161" s="22"/>
      <c r="F1161" s="22"/>
      <c r="G1161" s="22"/>
      <c r="H1161" s="22"/>
      <c r="I1161" s="22"/>
      <c r="J1161" s="22"/>
      <c r="K1161" s="22"/>
      <c r="L1161" s="22"/>
      <c r="M1161" s="22"/>
      <c r="N1161" s="22"/>
      <c r="O1161" s="22"/>
      <c r="P1161" s="22"/>
      <c r="Q1161" s="22"/>
      <c r="R1161" s="22"/>
    </row>
    <row r="1162" spans="1:18" x14ac:dyDescent="0.35">
      <c r="A1162" s="22"/>
      <c r="B1162" s="113"/>
      <c r="C1162" s="113"/>
      <c r="D1162" s="113"/>
      <c r="E1162" s="22"/>
      <c r="F1162" s="22"/>
      <c r="G1162" s="22"/>
      <c r="H1162" s="22"/>
      <c r="I1162" s="22"/>
      <c r="J1162" s="22"/>
      <c r="K1162" s="22"/>
      <c r="L1162" s="22"/>
      <c r="M1162" s="22"/>
      <c r="N1162" s="22"/>
      <c r="O1162" s="22"/>
      <c r="P1162" s="22"/>
      <c r="Q1162" s="22"/>
      <c r="R1162" s="22"/>
    </row>
    <row r="1163" spans="1:18" x14ac:dyDescent="0.35">
      <c r="A1163" s="22"/>
      <c r="B1163" s="113"/>
      <c r="C1163" s="113"/>
      <c r="D1163" s="113"/>
      <c r="E1163" s="22"/>
      <c r="F1163" s="22"/>
      <c r="G1163" s="22"/>
      <c r="H1163" s="22"/>
      <c r="I1163" s="22"/>
      <c r="J1163" s="22"/>
      <c r="K1163" s="22"/>
      <c r="L1163" s="22"/>
      <c r="M1163" s="22"/>
      <c r="N1163" s="22"/>
      <c r="O1163" s="22"/>
      <c r="P1163" s="22"/>
      <c r="Q1163" s="22"/>
      <c r="R1163" s="22"/>
    </row>
    <row r="1164" spans="1:18" x14ac:dyDescent="0.35">
      <c r="A1164" s="22"/>
      <c r="B1164" s="113"/>
      <c r="C1164" s="113"/>
      <c r="D1164" s="113"/>
      <c r="E1164" s="22"/>
      <c r="F1164" s="22"/>
      <c r="G1164" s="22"/>
      <c r="H1164" s="22"/>
      <c r="I1164" s="22"/>
      <c r="J1164" s="22"/>
      <c r="K1164" s="22"/>
      <c r="L1164" s="22"/>
      <c r="M1164" s="22"/>
      <c r="N1164" s="22"/>
      <c r="O1164" s="22"/>
      <c r="P1164" s="22"/>
      <c r="Q1164" s="22"/>
      <c r="R1164" s="22"/>
    </row>
    <row r="1165" spans="1:18" x14ac:dyDescent="0.35">
      <c r="A1165" s="22"/>
      <c r="B1165" s="113"/>
      <c r="C1165" s="113"/>
      <c r="D1165" s="113"/>
      <c r="E1165" s="22"/>
      <c r="F1165" s="22"/>
      <c r="G1165" s="22"/>
      <c r="H1165" s="22"/>
      <c r="I1165" s="22"/>
      <c r="J1165" s="22"/>
      <c r="K1165" s="22"/>
      <c r="L1165" s="22"/>
      <c r="M1165" s="22"/>
      <c r="N1165" s="22"/>
      <c r="O1165" s="22"/>
      <c r="P1165" s="22"/>
      <c r="Q1165" s="22"/>
      <c r="R1165" s="22"/>
    </row>
    <row r="1166" spans="1:18" x14ac:dyDescent="0.35">
      <c r="A1166" s="22"/>
      <c r="B1166" s="113"/>
      <c r="C1166" s="113"/>
      <c r="D1166" s="113"/>
      <c r="E1166" s="22"/>
      <c r="F1166" s="22"/>
      <c r="G1166" s="22"/>
      <c r="H1166" s="22"/>
      <c r="I1166" s="22"/>
      <c r="J1166" s="22"/>
      <c r="K1166" s="22"/>
      <c r="L1166" s="22"/>
      <c r="M1166" s="22"/>
      <c r="N1166" s="22"/>
      <c r="O1166" s="22"/>
      <c r="P1166" s="22"/>
      <c r="Q1166" s="22"/>
      <c r="R1166" s="22"/>
    </row>
    <row r="1167" spans="1:18" x14ac:dyDescent="0.35">
      <c r="A1167" s="22"/>
      <c r="B1167" s="113"/>
      <c r="C1167" s="113"/>
      <c r="D1167" s="113"/>
      <c r="E1167" s="22"/>
      <c r="F1167" s="22"/>
      <c r="G1167" s="22"/>
      <c r="H1167" s="22"/>
      <c r="I1167" s="22"/>
      <c r="J1167" s="22"/>
      <c r="K1167" s="22"/>
      <c r="L1167" s="22"/>
      <c r="M1167" s="22"/>
      <c r="N1167" s="22"/>
      <c r="O1167" s="22"/>
      <c r="P1167" s="22"/>
      <c r="Q1167" s="22"/>
      <c r="R1167" s="22"/>
    </row>
    <row r="1168" spans="1:18" x14ac:dyDescent="0.35">
      <c r="A1168" s="22"/>
      <c r="B1168" s="113"/>
      <c r="C1168" s="113"/>
      <c r="D1168" s="113"/>
      <c r="E1168" s="22"/>
      <c r="F1168" s="22"/>
      <c r="G1168" s="22"/>
      <c r="H1168" s="22"/>
      <c r="I1168" s="22"/>
      <c r="J1168" s="22"/>
      <c r="K1168" s="22"/>
      <c r="L1168" s="22"/>
      <c r="M1168" s="22"/>
      <c r="N1168" s="22"/>
      <c r="O1168" s="22"/>
      <c r="P1168" s="22"/>
      <c r="Q1168" s="22"/>
      <c r="R1168" s="22"/>
    </row>
    <row r="1169" spans="1:18" x14ac:dyDescent="0.35">
      <c r="A1169" s="22"/>
      <c r="B1169" s="113"/>
      <c r="C1169" s="113"/>
      <c r="D1169" s="113"/>
      <c r="E1169" s="22"/>
      <c r="F1169" s="22"/>
      <c r="G1169" s="22"/>
      <c r="H1169" s="22"/>
      <c r="I1169" s="22"/>
      <c r="J1169" s="22"/>
      <c r="K1169" s="22"/>
      <c r="L1169" s="22"/>
      <c r="M1169" s="22"/>
      <c r="N1169" s="22"/>
      <c r="O1169" s="22"/>
      <c r="P1169" s="22"/>
      <c r="Q1169" s="22"/>
      <c r="R1169" s="22"/>
    </row>
    <row r="1170" spans="1:18" x14ac:dyDescent="0.35">
      <c r="A1170" s="22"/>
      <c r="B1170" s="113"/>
      <c r="C1170" s="113"/>
      <c r="D1170" s="113"/>
      <c r="E1170" s="22"/>
      <c r="F1170" s="22"/>
      <c r="G1170" s="22"/>
      <c r="H1170" s="22"/>
      <c r="I1170" s="22"/>
      <c r="J1170" s="22"/>
      <c r="K1170" s="22"/>
      <c r="L1170" s="22"/>
      <c r="M1170" s="22"/>
      <c r="N1170" s="22"/>
      <c r="O1170" s="22"/>
      <c r="P1170" s="22"/>
      <c r="Q1170" s="22"/>
      <c r="R1170" s="22"/>
    </row>
    <row r="1171" spans="1:18" x14ac:dyDescent="0.35">
      <c r="A1171" s="22"/>
      <c r="B1171" s="113"/>
      <c r="C1171" s="113"/>
      <c r="D1171" s="113"/>
      <c r="E1171" s="22"/>
      <c r="F1171" s="22"/>
      <c r="G1171" s="22"/>
      <c r="H1171" s="22"/>
      <c r="I1171" s="22"/>
      <c r="J1171" s="22"/>
      <c r="K1171" s="22"/>
      <c r="L1171" s="22"/>
      <c r="M1171" s="22"/>
      <c r="N1171" s="22"/>
      <c r="O1171" s="22"/>
      <c r="P1171" s="22"/>
      <c r="Q1171" s="22"/>
      <c r="R1171" s="22"/>
    </row>
    <row r="1172" spans="1:18" x14ac:dyDescent="0.35">
      <c r="A1172" s="22"/>
      <c r="B1172" s="113"/>
      <c r="C1172" s="113"/>
      <c r="D1172" s="113"/>
      <c r="E1172" s="22"/>
      <c r="F1172" s="22"/>
      <c r="G1172" s="22"/>
      <c r="H1172" s="22"/>
      <c r="I1172" s="22"/>
      <c r="J1172" s="22"/>
      <c r="K1172" s="22"/>
      <c r="L1172" s="22"/>
      <c r="M1172" s="22"/>
      <c r="N1172" s="22"/>
      <c r="O1172" s="22"/>
      <c r="P1172" s="22"/>
      <c r="Q1172" s="22"/>
      <c r="R1172" s="22"/>
    </row>
    <row r="1173" spans="1:18" x14ac:dyDescent="0.35">
      <c r="A1173" s="22"/>
      <c r="B1173" s="113"/>
      <c r="C1173" s="113"/>
      <c r="D1173" s="113"/>
      <c r="E1173" s="22"/>
      <c r="F1173" s="22"/>
      <c r="G1173" s="22"/>
      <c r="H1173" s="22"/>
      <c r="I1173" s="22"/>
      <c r="J1173" s="22"/>
      <c r="K1173" s="22"/>
      <c r="L1173" s="22"/>
      <c r="M1173" s="22"/>
      <c r="N1173" s="22"/>
      <c r="O1173" s="22"/>
      <c r="P1173" s="22"/>
      <c r="Q1173" s="22"/>
      <c r="R1173" s="22"/>
    </row>
    <row r="1174" spans="1:18" x14ac:dyDescent="0.35">
      <c r="A1174" s="22"/>
      <c r="B1174" s="113"/>
      <c r="C1174" s="113"/>
      <c r="D1174" s="113"/>
      <c r="E1174" s="22"/>
      <c r="F1174" s="22"/>
      <c r="G1174" s="22"/>
      <c r="H1174" s="22"/>
      <c r="I1174" s="22"/>
      <c r="J1174" s="22"/>
      <c r="K1174" s="22"/>
      <c r="L1174" s="22"/>
      <c r="M1174" s="22"/>
      <c r="N1174" s="22"/>
      <c r="O1174" s="22"/>
      <c r="P1174" s="22"/>
      <c r="Q1174" s="22"/>
      <c r="R1174" s="22"/>
    </row>
    <row r="1175" spans="1:18" x14ac:dyDescent="0.35">
      <c r="A1175" s="22"/>
      <c r="B1175" s="113"/>
      <c r="C1175" s="113"/>
      <c r="D1175" s="113"/>
      <c r="E1175" s="22"/>
      <c r="F1175" s="22"/>
      <c r="G1175" s="22"/>
      <c r="H1175" s="22"/>
      <c r="I1175" s="22"/>
      <c r="J1175" s="22"/>
      <c r="K1175" s="22"/>
      <c r="L1175" s="22"/>
      <c r="M1175" s="22"/>
      <c r="N1175" s="22"/>
      <c r="O1175" s="22"/>
      <c r="P1175" s="22"/>
      <c r="Q1175" s="22"/>
      <c r="R1175" s="22"/>
    </row>
    <row r="1176" spans="1:18" x14ac:dyDescent="0.35">
      <c r="A1176" s="22"/>
      <c r="B1176" s="113"/>
      <c r="C1176" s="113"/>
      <c r="D1176" s="113"/>
      <c r="E1176" s="22"/>
      <c r="F1176" s="22"/>
      <c r="G1176" s="22"/>
      <c r="H1176" s="22"/>
      <c r="I1176" s="22"/>
      <c r="J1176" s="22"/>
      <c r="K1176" s="22"/>
      <c r="L1176" s="22"/>
      <c r="M1176" s="22"/>
      <c r="N1176" s="22"/>
      <c r="O1176" s="22"/>
      <c r="P1176" s="22"/>
      <c r="Q1176" s="22"/>
      <c r="R1176" s="22"/>
    </row>
    <row r="1177" spans="1:18" x14ac:dyDescent="0.35">
      <c r="A1177" s="22"/>
      <c r="B1177" s="113"/>
      <c r="C1177" s="113"/>
      <c r="D1177" s="113"/>
      <c r="E1177" s="22"/>
      <c r="F1177" s="22"/>
      <c r="G1177" s="22"/>
      <c r="H1177" s="22"/>
      <c r="I1177" s="22"/>
      <c r="J1177" s="22"/>
      <c r="K1177" s="22"/>
      <c r="L1177" s="22"/>
      <c r="M1177" s="22"/>
      <c r="N1177" s="22"/>
      <c r="O1177" s="22"/>
      <c r="P1177" s="22"/>
      <c r="Q1177" s="22"/>
      <c r="R1177" s="22"/>
    </row>
    <row r="1178" spans="1:18" x14ac:dyDescent="0.35">
      <c r="A1178" s="22"/>
      <c r="B1178" s="113"/>
      <c r="C1178" s="113"/>
      <c r="D1178" s="113"/>
      <c r="E1178" s="22"/>
      <c r="F1178" s="22"/>
      <c r="G1178" s="22"/>
      <c r="H1178" s="22"/>
      <c r="I1178" s="22"/>
      <c r="J1178" s="22"/>
      <c r="K1178" s="22"/>
      <c r="L1178" s="22"/>
      <c r="M1178" s="22"/>
      <c r="N1178" s="22"/>
      <c r="O1178" s="22"/>
      <c r="P1178" s="22"/>
      <c r="Q1178" s="22"/>
      <c r="R1178" s="22"/>
    </row>
    <row r="1179" spans="1:18" x14ac:dyDescent="0.35">
      <c r="A1179" s="22"/>
      <c r="B1179" s="113"/>
      <c r="C1179" s="113"/>
      <c r="D1179" s="113"/>
      <c r="E1179" s="22"/>
      <c r="F1179" s="22"/>
      <c r="G1179" s="22"/>
      <c r="H1179" s="22"/>
      <c r="I1179" s="22"/>
      <c r="J1179" s="22"/>
      <c r="K1179" s="22"/>
      <c r="L1179" s="22"/>
      <c r="M1179" s="22"/>
      <c r="N1179" s="22"/>
      <c r="O1179" s="22"/>
      <c r="P1179" s="22"/>
      <c r="Q1179" s="22"/>
      <c r="R1179" s="22"/>
    </row>
    <row r="1180" spans="1:18" x14ac:dyDescent="0.35">
      <c r="A1180" s="22"/>
      <c r="B1180" s="113"/>
      <c r="C1180" s="113"/>
      <c r="D1180" s="113"/>
      <c r="E1180" s="22"/>
      <c r="F1180" s="22"/>
      <c r="G1180" s="22"/>
      <c r="H1180" s="22"/>
      <c r="I1180" s="22"/>
      <c r="J1180" s="22"/>
      <c r="K1180" s="22"/>
      <c r="L1180" s="22"/>
      <c r="M1180" s="22"/>
      <c r="N1180" s="22"/>
      <c r="O1180" s="22"/>
      <c r="P1180" s="22"/>
      <c r="Q1180" s="22"/>
      <c r="R1180" s="22"/>
    </row>
    <row r="1181" spans="1:18" x14ac:dyDescent="0.35">
      <c r="A1181" s="22"/>
      <c r="B1181" s="113"/>
      <c r="C1181" s="113"/>
      <c r="D1181" s="113"/>
      <c r="E1181" s="22"/>
      <c r="F1181" s="22"/>
      <c r="G1181" s="22"/>
      <c r="H1181" s="22"/>
      <c r="I1181" s="22"/>
      <c r="J1181" s="22"/>
      <c r="K1181" s="22"/>
      <c r="L1181" s="22"/>
      <c r="M1181" s="22"/>
      <c r="N1181" s="22"/>
      <c r="O1181" s="22"/>
      <c r="P1181" s="22"/>
      <c r="Q1181" s="22"/>
      <c r="R1181" s="22"/>
    </row>
    <row r="1182" spans="1:18" x14ac:dyDescent="0.35">
      <c r="A1182" s="22"/>
      <c r="B1182" s="113"/>
      <c r="C1182" s="113"/>
      <c r="D1182" s="113"/>
      <c r="E1182" s="22"/>
      <c r="F1182" s="22"/>
      <c r="G1182" s="22"/>
      <c r="H1182" s="22"/>
      <c r="I1182" s="22"/>
      <c r="J1182" s="22"/>
      <c r="K1182" s="22"/>
      <c r="L1182" s="22"/>
      <c r="M1182" s="22"/>
      <c r="N1182" s="22"/>
      <c r="O1182" s="22"/>
      <c r="P1182" s="22"/>
      <c r="Q1182" s="22"/>
      <c r="R1182" s="22"/>
    </row>
    <row r="1183" spans="1:18" x14ac:dyDescent="0.35">
      <c r="A1183" s="22"/>
      <c r="B1183" s="113"/>
      <c r="C1183" s="113"/>
      <c r="D1183" s="113"/>
      <c r="E1183" s="22"/>
      <c r="F1183" s="22"/>
      <c r="G1183" s="22"/>
      <c r="H1183" s="22"/>
      <c r="I1183" s="22"/>
      <c r="J1183" s="22"/>
      <c r="K1183" s="22"/>
      <c r="L1183" s="22"/>
      <c r="M1183" s="22"/>
      <c r="N1183" s="22"/>
      <c r="O1183" s="22"/>
      <c r="P1183" s="22"/>
      <c r="Q1183" s="22"/>
      <c r="R1183" s="22"/>
    </row>
    <row r="1184" spans="1:18" x14ac:dyDescent="0.35">
      <c r="A1184" s="22"/>
      <c r="B1184" s="113"/>
      <c r="C1184" s="113"/>
      <c r="D1184" s="113"/>
      <c r="E1184" s="22"/>
      <c r="F1184" s="22"/>
      <c r="G1184" s="22"/>
      <c r="H1184" s="22"/>
      <c r="I1184" s="22"/>
      <c r="J1184" s="22"/>
      <c r="K1184" s="22"/>
      <c r="L1184" s="22"/>
      <c r="M1184" s="22"/>
      <c r="N1184" s="22"/>
      <c r="O1184" s="22"/>
      <c r="P1184" s="22"/>
      <c r="Q1184" s="22"/>
      <c r="R1184" s="22"/>
    </row>
    <row r="1185" spans="1:18" x14ac:dyDescent="0.35">
      <c r="A1185" s="22"/>
      <c r="B1185" s="113"/>
      <c r="C1185" s="113"/>
      <c r="D1185" s="113"/>
      <c r="E1185" s="22"/>
      <c r="F1185" s="22"/>
      <c r="G1185" s="22"/>
      <c r="H1185" s="22"/>
      <c r="I1185" s="22"/>
      <c r="J1185" s="22"/>
      <c r="K1185" s="22"/>
      <c r="L1185" s="22"/>
      <c r="M1185" s="22"/>
      <c r="N1185" s="22"/>
      <c r="O1185" s="22"/>
      <c r="P1185" s="22"/>
      <c r="Q1185" s="22"/>
      <c r="R1185" s="22"/>
    </row>
    <row r="1186" spans="1:18" x14ac:dyDescent="0.35">
      <c r="A1186" s="22"/>
      <c r="B1186" s="113"/>
      <c r="C1186" s="113"/>
      <c r="D1186" s="113"/>
      <c r="E1186" s="22"/>
      <c r="F1186" s="22"/>
      <c r="G1186" s="22"/>
      <c r="H1186" s="22"/>
      <c r="I1186" s="22"/>
      <c r="J1186" s="22"/>
      <c r="K1186" s="22"/>
      <c r="L1186" s="22"/>
      <c r="M1186" s="22"/>
      <c r="N1186" s="22"/>
      <c r="O1186" s="22"/>
      <c r="P1186" s="22"/>
      <c r="Q1186" s="22"/>
      <c r="R1186" s="22"/>
    </row>
    <row r="1187" spans="1:18" x14ac:dyDescent="0.35">
      <c r="A1187" s="22"/>
      <c r="B1187" s="113"/>
      <c r="C1187" s="113"/>
      <c r="D1187" s="113"/>
      <c r="E1187" s="22"/>
      <c r="F1187" s="22"/>
      <c r="G1187" s="22"/>
      <c r="H1187" s="22"/>
      <c r="I1187" s="22"/>
      <c r="J1187" s="22"/>
      <c r="K1187" s="22"/>
      <c r="L1187" s="22"/>
      <c r="M1187" s="22"/>
      <c r="N1187" s="22"/>
      <c r="O1187" s="22"/>
      <c r="P1187" s="22"/>
      <c r="Q1187" s="22"/>
      <c r="R1187" s="22"/>
    </row>
    <row r="1188" spans="1:18" x14ac:dyDescent="0.35">
      <c r="A1188" s="22"/>
      <c r="B1188" s="113"/>
      <c r="C1188" s="113"/>
      <c r="D1188" s="113"/>
      <c r="E1188" s="22"/>
      <c r="F1188" s="22"/>
      <c r="G1188" s="22"/>
      <c r="H1188" s="22"/>
      <c r="I1188" s="22"/>
      <c r="J1188" s="22"/>
      <c r="K1188" s="22"/>
      <c r="L1188" s="22"/>
      <c r="M1188" s="22"/>
      <c r="N1188" s="22"/>
      <c r="O1188" s="22"/>
      <c r="P1188" s="22"/>
      <c r="Q1188" s="22"/>
      <c r="R1188" s="22"/>
    </row>
    <row r="1189" spans="1:18" x14ac:dyDescent="0.35">
      <c r="A1189" s="22"/>
      <c r="B1189" s="113"/>
      <c r="C1189" s="113"/>
      <c r="D1189" s="113"/>
      <c r="E1189" s="22"/>
      <c r="F1189" s="22"/>
      <c r="G1189" s="22"/>
      <c r="H1189" s="22"/>
      <c r="I1189" s="22"/>
      <c r="J1189" s="22"/>
      <c r="K1189" s="22"/>
      <c r="L1189" s="22"/>
      <c r="M1189" s="22"/>
      <c r="N1189" s="22"/>
      <c r="O1189" s="22"/>
      <c r="P1189" s="22"/>
      <c r="Q1189" s="22"/>
      <c r="R1189" s="22"/>
    </row>
    <row r="1190" spans="1:18" x14ac:dyDescent="0.35">
      <c r="A1190" s="22"/>
      <c r="B1190" s="113"/>
      <c r="C1190" s="113"/>
      <c r="D1190" s="113"/>
      <c r="E1190" s="22"/>
      <c r="F1190" s="22"/>
      <c r="G1190" s="22"/>
      <c r="H1190" s="22"/>
      <c r="I1190" s="22"/>
      <c r="J1190" s="22"/>
      <c r="K1190" s="22"/>
      <c r="L1190" s="22"/>
      <c r="M1190" s="22"/>
      <c r="N1190" s="22"/>
      <c r="O1190" s="22"/>
      <c r="P1190" s="22"/>
      <c r="Q1190" s="22"/>
      <c r="R1190" s="22"/>
    </row>
    <row r="1191" spans="1:18" x14ac:dyDescent="0.35">
      <c r="A1191" s="22"/>
      <c r="B1191" s="113"/>
      <c r="C1191" s="113"/>
      <c r="D1191" s="113"/>
      <c r="E1191" s="22"/>
      <c r="F1191" s="22"/>
      <c r="G1191" s="22"/>
      <c r="H1191" s="22"/>
      <c r="I1191" s="22"/>
      <c r="J1191" s="22"/>
      <c r="K1191" s="22"/>
      <c r="L1191" s="22"/>
      <c r="M1191" s="22"/>
      <c r="N1191" s="22"/>
      <c r="O1191" s="22"/>
      <c r="P1191" s="22"/>
      <c r="Q1191" s="22"/>
      <c r="R1191" s="22"/>
    </row>
    <row r="1192" spans="1:18" x14ac:dyDescent="0.35">
      <c r="A1192" s="22"/>
      <c r="B1192" s="113"/>
      <c r="C1192" s="113"/>
      <c r="D1192" s="113"/>
      <c r="E1192" s="22"/>
      <c r="F1192" s="22"/>
      <c r="G1192" s="22"/>
      <c r="H1192" s="22"/>
      <c r="I1192" s="22"/>
      <c r="J1192" s="22"/>
      <c r="K1192" s="22"/>
      <c r="L1192" s="22"/>
      <c r="M1192" s="22"/>
      <c r="N1192" s="22"/>
      <c r="O1192" s="22"/>
      <c r="P1192" s="22"/>
      <c r="Q1192" s="22"/>
      <c r="R1192" s="22"/>
    </row>
    <row r="1193" spans="1:18" x14ac:dyDescent="0.35">
      <c r="A1193" s="22"/>
      <c r="B1193" s="113"/>
      <c r="C1193" s="113"/>
      <c r="D1193" s="113"/>
      <c r="E1193" s="22"/>
      <c r="F1193" s="22"/>
      <c r="G1193" s="22"/>
      <c r="H1193" s="22"/>
      <c r="I1193" s="22"/>
      <c r="J1193" s="22"/>
      <c r="K1193" s="22"/>
      <c r="L1193" s="22"/>
      <c r="M1193" s="22"/>
      <c r="N1193" s="22"/>
      <c r="O1193" s="22"/>
      <c r="P1193" s="22"/>
      <c r="Q1193" s="22"/>
      <c r="R1193" s="22"/>
    </row>
    <row r="1194" spans="1:18" x14ac:dyDescent="0.35">
      <c r="A1194" s="22"/>
      <c r="B1194" s="113"/>
      <c r="C1194" s="113"/>
      <c r="D1194" s="113"/>
      <c r="E1194" s="22"/>
      <c r="F1194" s="22"/>
      <c r="G1194" s="22"/>
      <c r="H1194" s="22"/>
      <c r="I1194" s="22"/>
      <c r="J1194" s="22"/>
      <c r="K1194" s="22"/>
      <c r="L1194" s="22"/>
      <c r="M1194" s="22"/>
      <c r="N1194" s="22"/>
      <c r="O1194" s="22"/>
      <c r="P1194" s="22"/>
      <c r="Q1194" s="22"/>
      <c r="R1194" s="22"/>
    </row>
    <row r="1195" spans="1:18" x14ac:dyDescent="0.35">
      <c r="A1195" s="22"/>
      <c r="B1195" s="113"/>
      <c r="C1195" s="113"/>
      <c r="D1195" s="113"/>
      <c r="E1195" s="22"/>
      <c r="F1195" s="22"/>
      <c r="G1195" s="22"/>
      <c r="H1195" s="22"/>
      <c r="I1195" s="22"/>
      <c r="J1195" s="22"/>
      <c r="K1195" s="22"/>
      <c r="L1195" s="22"/>
      <c r="M1195" s="22"/>
      <c r="N1195" s="22"/>
      <c r="O1195" s="22"/>
      <c r="P1195" s="22"/>
      <c r="Q1195" s="22"/>
      <c r="R1195" s="22"/>
    </row>
    <row r="1196" spans="1:18" x14ac:dyDescent="0.35">
      <c r="A1196" s="22"/>
      <c r="B1196" s="113"/>
      <c r="C1196" s="113"/>
      <c r="D1196" s="113"/>
      <c r="E1196" s="22"/>
      <c r="F1196" s="22"/>
      <c r="G1196" s="22"/>
      <c r="H1196" s="22"/>
      <c r="I1196" s="22"/>
      <c r="J1196" s="22"/>
      <c r="K1196" s="22"/>
      <c r="L1196" s="22"/>
      <c r="M1196" s="22"/>
      <c r="N1196" s="22"/>
      <c r="O1196" s="22"/>
      <c r="P1196" s="22"/>
      <c r="Q1196" s="22"/>
      <c r="R1196" s="22"/>
    </row>
    <row r="1197" spans="1:18" x14ac:dyDescent="0.35">
      <c r="A1197" s="22"/>
      <c r="B1197" s="113"/>
      <c r="C1197" s="113"/>
      <c r="D1197" s="113"/>
      <c r="E1197" s="22"/>
      <c r="F1197" s="22"/>
      <c r="G1197" s="22"/>
      <c r="H1197" s="22"/>
      <c r="I1197" s="22"/>
      <c r="J1197" s="22"/>
      <c r="K1197" s="22"/>
      <c r="L1197" s="22"/>
      <c r="M1197" s="22"/>
      <c r="N1197" s="22"/>
      <c r="O1197" s="22"/>
      <c r="P1197" s="22"/>
      <c r="Q1197" s="22"/>
      <c r="R1197" s="22"/>
    </row>
    <row r="1198" spans="1:18" x14ac:dyDescent="0.35">
      <c r="A1198" s="22"/>
      <c r="B1198" s="113"/>
      <c r="C1198" s="113"/>
      <c r="D1198" s="113"/>
      <c r="E1198" s="22"/>
      <c r="F1198" s="22"/>
      <c r="G1198" s="22"/>
      <c r="H1198" s="22"/>
      <c r="I1198" s="22"/>
      <c r="J1198" s="22"/>
      <c r="K1198" s="22"/>
      <c r="L1198" s="22"/>
      <c r="M1198" s="22"/>
      <c r="N1198" s="22"/>
      <c r="O1198" s="22"/>
      <c r="P1198" s="22"/>
      <c r="Q1198" s="22"/>
      <c r="R1198" s="22"/>
    </row>
    <row r="1199" spans="1:18" x14ac:dyDescent="0.35">
      <c r="A1199" s="22"/>
      <c r="B1199" s="113"/>
      <c r="C1199" s="113"/>
      <c r="D1199" s="113"/>
      <c r="E1199" s="22"/>
      <c r="F1199" s="22"/>
      <c r="G1199" s="22"/>
      <c r="H1199" s="22"/>
      <c r="I1199" s="22"/>
      <c r="J1199" s="22"/>
      <c r="K1199" s="22"/>
      <c r="L1199" s="22"/>
      <c r="M1199" s="22"/>
      <c r="N1199" s="22"/>
      <c r="O1199" s="22"/>
      <c r="P1199" s="22"/>
      <c r="Q1199" s="22"/>
      <c r="R1199" s="22"/>
    </row>
    <row r="1200" spans="1:18" x14ac:dyDescent="0.35">
      <c r="A1200" s="22"/>
      <c r="B1200" s="113"/>
      <c r="C1200" s="113"/>
      <c r="D1200" s="113"/>
      <c r="E1200" s="22"/>
      <c r="F1200" s="22"/>
      <c r="G1200" s="22"/>
      <c r="H1200" s="22"/>
      <c r="I1200" s="22"/>
      <c r="J1200" s="22"/>
      <c r="K1200" s="22"/>
      <c r="L1200" s="22"/>
      <c r="M1200" s="22"/>
      <c r="N1200" s="22"/>
      <c r="O1200" s="22"/>
      <c r="P1200" s="22"/>
      <c r="Q1200" s="22"/>
      <c r="R1200" s="22"/>
    </row>
    <row r="1201" spans="1:18" x14ac:dyDescent="0.35">
      <c r="A1201" s="22"/>
      <c r="B1201" s="113"/>
      <c r="C1201" s="113"/>
      <c r="D1201" s="113"/>
      <c r="E1201" s="22"/>
      <c r="F1201" s="22"/>
      <c r="G1201" s="22"/>
      <c r="H1201" s="22"/>
      <c r="I1201" s="22"/>
      <c r="J1201" s="22"/>
      <c r="K1201" s="22"/>
      <c r="L1201" s="22"/>
      <c r="M1201" s="22"/>
      <c r="N1201" s="22"/>
      <c r="O1201" s="22"/>
      <c r="P1201" s="22"/>
      <c r="Q1201" s="22"/>
      <c r="R1201" s="22"/>
    </row>
    <row r="1202" spans="1:18" x14ac:dyDescent="0.35">
      <c r="A1202" s="22"/>
      <c r="B1202" s="113"/>
      <c r="C1202" s="113"/>
      <c r="D1202" s="113"/>
      <c r="E1202" s="22"/>
      <c r="F1202" s="22"/>
      <c r="G1202" s="22"/>
      <c r="H1202" s="22"/>
      <c r="I1202" s="22"/>
      <c r="J1202" s="22"/>
      <c r="K1202" s="22"/>
      <c r="L1202" s="22"/>
      <c r="M1202" s="22"/>
      <c r="N1202" s="22"/>
      <c r="O1202" s="22"/>
      <c r="P1202" s="22"/>
      <c r="Q1202" s="22"/>
      <c r="R1202" s="22"/>
    </row>
    <row r="1203" spans="1:18" x14ac:dyDescent="0.35">
      <c r="A1203" s="22"/>
      <c r="B1203" s="113"/>
      <c r="C1203" s="113"/>
      <c r="D1203" s="113"/>
      <c r="E1203" s="22"/>
      <c r="F1203" s="22"/>
      <c r="G1203" s="22"/>
      <c r="H1203" s="22"/>
      <c r="I1203" s="22"/>
      <c r="J1203" s="22"/>
      <c r="K1203" s="22"/>
      <c r="L1203" s="22"/>
      <c r="M1203" s="22"/>
      <c r="N1203" s="22"/>
      <c r="O1203" s="22"/>
      <c r="P1203" s="22"/>
      <c r="Q1203" s="22"/>
      <c r="R1203" s="22"/>
    </row>
    <row r="1204" spans="1:18" x14ac:dyDescent="0.35">
      <c r="A1204" s="22"/>
      <c r="B1204" s="113"/>
      <c r="C1204" s="113"/>
      <c r="D1204" s="113"/>
      <c r="E1204" s="22"/>
      <c r="F1204" s="22"/>
      <c r="G1204" s="22"/>
      <c r="H1204" s="22"/>
      <c r="I1204" s="22"/>
      <c r="J1204" s="22"/>
      <c r="K1204" s="22"/>
      <c r="L1204" s="22"/>
      <c r="M1204" s="22"/>
      <c r="N1204" s="22"/>
      <c r="O1204" s="22"/>
      <c r="P1204" s="22"/>
      <c r="Q1204" s="22"/>
      <c r="R1204" s="22"/>
    </row>
    <row r="1205" spans="1:18" x14ac:dyDescent="0.35">
      <c r="A1205" s="22"/>
      <c r="B1205" s="113"/>
      <c r="C1205" s="113"/>
      <c r="D1205" s="113"/>
      <c r="E1205" s="22"/>
      <c r="F1205" s="22"/>
      <c r="G1205" s="22"/>
      <c r="H1205" s="22"/>
      <c r="I1205" s="22"/>
      <c r="J1205" s="22"/>
      <c r="K1205" s="22"/>
      <c r="L1205" s="22"/>
      <c r="M1205" s="22"/>
      <c r="N1205" s="22"/>
      <c r="O1205" s="22"/>
      <c r="P1205" s="22"/>
      <c r="Q1205" s="22"/>
      <c r="R1205" s="22"/>
    </row>
    <row r="1206" spans="1:18" x14ac:dyDescent="0.35">
      <c r="A1206" s="22"/>
      <c r="B1206" s="113"/>
      <c r="C1206" s="113"/>
      <c r="D1206" s="113"/>
      <c r="E1206" s="22"/>
      <c r="F1206" s="22"/>
      <c r="G1206" s="22"/>
      <c r="H1206" s="22"/>
      <c r="I1206" s="22"/>
      <c r="J1206" s="22"/>
      <c r="K1206" s="22"/>
      <c r="L1206" s="22"/>
      <c r="M1206" s="22"/>
      <c r="N1206" s="22"/>
      <c r="O1206" s="22"/>
      <c r="P1206" s="22"/>
      <c r="Q1206" s="22"/>
      <c r="R1206" s="22"/>
    </row>
    <row r="1207" spans="1:18" x14ac:dyDescent="0.35">
      <c r="A1207" s="22"/>
      <c r="B1207" s="113"/>
      <c r="C1207" s="113"/>
      <c r="D1207" s="113"/>
      <c r="E1207" s="22"/>
      <c r="F1207" s="22"/>
      <c r="G1207" s="22"/>
      <c r="H1207" s="22"/>
      <c r="I1207" s="22"/>
      <c r="J1207" s="22"/>
      <c r="K1207" s="22"/>
      <c r="L1207" s="22"/>
      <c r="M1207" s="22"/>
      <c r="N1207" s="22"/>
      <c r="O1207" s="22"/>
      <c r="P1207" s="22"/>
      <c r="Q1207" s="22"/>
      <c r="R1207" s="22"/>
    </row>
    <row r="1208" spans="1:18" x14ac:dyDescent="0.35">
      <c r="A1208" s="22"/>
      <c r="B1208" s="113"/>
      <c r="C1208" s="113"/>
      <c r="D1208" s="113"/>
      <c r="E1208" s="22"/>
      <c r="F1208" s="22"/>
      <c r="G1208" s="22"/>
      <c r="H1208" s="22"/>
      <c r="I1208" s="22"/>
      <c r="J1208" s="22"/>
      <c r="K1208" s="22"/>
      <c r="L1208" s="22"/>
      <c r="M1208" s="22"/>
      <c r="N1208" s="22"/>
      <c r="O1208" s="22"/>
      <c r="P1208" s="22"/>
      <c r="Q1208" s="22"/>
      <c r="R1208" s="22"/>
    </row>
    <row r="1209" spans="1:18" x14ac:dyDescent="0.35">
      <c r="A1209" s="22"/>
      <c r="B1209" s="113"/>
      <c r="C1209" s="113"/>
      <c r="D1209" s="113"/>
      <c r="E1209" s="22"/>
      <c r="F1209" s="22"/>
      <c r="G1209" s="22"/>
      <c r="H1209" s="22"/>
      <c r="I1209" s="22"/>
      <c r="J1209" s="22"/>
      <c r="K1209" s="22"/>
      <c r="L1209" s="22"/>
      <c r="M1209" s="22"/>
      <c r="N1209" s="22"/>
      <c r="O1209" s="22"/>
      <c r="P1209" s="22"/>
      <c r="Q1209" s="22"/>
      <c r="R1209" s="22"/>
    </row>
    <row r="1210" spans="1:18" x14ac:dyDescent="0.35">
      <c r="A1210" s="22"/>
      <c r="B1210" s="113"/>
      <c r="C1210" s="113"/>
      <c r="D1210" s="113"/>
      <c r="E1210" s="22"/>
      <c r="F1210" s="22"/>
      <c r="G1210" s="22"/>
      <c r="H1210" s="22"/>
      <c r="I1210" s="22"/>
      <c r="J1210" s="22"/>
      <c r="K1210" s="22"/>
      <c r="L1210" s="22"/>
      <c r="M1210" s="22"/>
      <c r="N1210" s="22"/>
      <c r="O1210" s="22"/>
      <c r="P1210" s="22"/>
      <c r="Q1210" s="22"/>
      <c r="R1210" s="22"/>
    </row>
    <row r="1211" spans="1:18" x14ac:dyDescent="0.35">
      <c r="A1211" s="22"/>
      <c r="B1211" s="113"/>
      <c r="C1211" s="113"/>
      <c r="D1211" s="113"/>
      <c r="E1211" s="22"/>
      <c r="F1211" s="22"/>
      <c r="G1211" s="22"/>
      <c r="H1211" s="22"/>
      <c r="I1211" s="22"/>
      <c r="J1211" s="22"/>
      <c r="K1211" s="22"/>
      <c r="L1211" s="22"/>
      <c r="M1211" s="22"/>
      <c r="N1211" s="22"/>
      <c r="O1211" s="22"/>
      <c r="P1211" s="22"/>
      <c r="Q1211" s="22"/>
      <c r="R1211" s="22"/>
    </row>
    <row r="1212" spans="1:18" x14ac:dyDescent="0.35">
      <c r="A1212" s="22"/>
      <c r="B1212" s="113"/>
      <c r="C1212" s="113"/>
      <c r="D1212" s="113"/>
      <c r="E1212" s="22"/>
      <c r="F1212" s="22"/>
      <c r="G1212" s="22"/>
      <c r="H1212" s="22"/>
      <c r="I1212" s="22"/>
      <c r="J1212" s="22"/>
      <c r="K1212" s="22"/>
      <c r="L1212" s="22"/>
      <c r="M1212" s="22"/>
      <c r="N1212" s="22"/>
      <c r="O1212" s="22"/>
      <c r="P1212" s="22"/>
      <c r="Q1212" s="22"/>
      <c r="R1212" s="22"/>
    </row>
    <row r="1213" spans="1:18" x14ac:dyDescent="0.35">
      <c r="A1213" s="22"/>
      <c r="B1213" s="113"/>
      <c r="C1213" s="113"/>
      <c r="D1213" s="113"/>
      <c r="E1213" s="22"/>
      <c r="F1213" s="22"/>
      <c r="G1213" s="22"/>
      <c r="H1213" s="22"/>
      <c r="I1213" s="22"/>
      <c r="J1213" s="22"/>
      <c r="K1213" s="22"/>
      <c r="L1213" s="22"/>
      <c r="M1213" s="22"/>
      <c r="N1213" s="22"/>
      <c r="O1213" s="22"/>
      <c r="P1213" s="22"/>
      <c r="Q1213" s="22"/>
      <c r="R1213" s="22"/>
    </row>
    <row r="1214" spans="1:18" x14ac:dyDescent="0.35">
      <c r="A1214" s="22"/>
      <c r="B1214" s="113"/>
      <c r="C1214" s="113"/>
      <c r="D1214" s="113"/>
      <c r="E1214" s="22"/>
      <c r="F1214" s="22"/>
      <c r="G1214" s="22"/>
      <c r="H1214" s="22"/>
      <c r="I1214" s="22"/>
      <c r="J1214" s="22"/>
      <c r="K1214" s="22"/>
      <c r="L1214" s="22"/>
      <c r="M1214" s="22"/>
      <c r="N1214" s="22"/>
      <c r="O1214" s="22"/>
      <c r="P1214" s="22"/>
      <c r="Q1214" s="22"/>
      <c r="R1214" s="22"/>
    </row>
    <row r="1215" spans="1:18" x14ac:dyDescent="0.35">
      <c r="A1215" s="22"/>
      <c r="B1215" s="113"/>
      <c r="C1215" s="113"/>
      <c r="D1215" s="113"/>
      <c r="E1215" s="22"/>
      <c r="F1215" s="22"/>
      <c r="G1215" s="22"/>
      <c r="H1215" s="22"/>
      <c r="I1215" s="22"/>
      <c r="J1215" s="22"/>
      <c r="K1215" s="22"/>
      <c r="L1215" s="22"/>
      <c r="M1215" s="22"/>
      <c r="N1215" s="22"/>
      <c r="O1215" s="22"/>
      <c r="P1215" s="22"/>
      <c r="Q1215" s="22"/>
      <c r="R1215" s="22"/>
    </row>
    <row r="1216" spans="1:18" x14ac:dyDescent="0.35">
      <c r="A1216" s="22"/>
      <c r="B1216" s="113"/>
      <c r="C1216" s="113"/>
      <c r="D1216" s="113"/>
      <c r="E1216" s="22"/>
      <c r="F1216" s="22"/>
      <c r="G1216" s="22"/>
      <c r="H1216" s="22"/>
      <c r="I1216" s="22"/>
      <c r="J1216" s="22"/>
      <c r="K1216" s="22"/>
      <c r="L1216" s="22"/>
      <c r="M1216" s="22"/>
      <c r="N1216" s="22"/>
      <c r="O1216" s="22"/>
      <c r="P1216" s="22"/>
      <c r="Q1216" s="22"/>
      <c r="R1216" s="22"/>
    </row>
    <row r="1217" spans="1:18" x14ac:dyDescent="0.35">
      <c r="A1217" s="22"/>
      <c r="B1217" s="113"/>
      <c r="C1217" s="113"/>
      <c r="D1217" s="113"/>
      <c r="E1217" s="22"/>
      <c r="F1217" s="22"/>
      <c r="G1217" s="22"/>
      <c r="H1217" s="22"/>
      <c r="I1217" s="22"/>
      <c r="J1217" s="22"/>
      <c r="K1217" s="22"/>
      <c r="L1217" s="22"/>
      <c r="M1217" s="22"/>
      <c r="N1217" s="22"/>
      <c r="O1217" s="22"/>
      <c r="P1217" s="22"/>
      <c r="Q1217" s="22"/>
      <c r="R1217" s="22"/>
    </row>
    <row r="1218" spans="1:18" x14ac:dyDescent="0.35">
      <c r="A1218" s="22"/>
      <c r="B1218" s="113"/>
      <c r="C1218" s="113"/>
      <c r="D1218" s="113"/>
      <c r="E1218" s="22"/>
      <c r="F1218" s="22"/>
      <c r="G1218" s="22"/>
      <c r="H1218" s="22"/>
      <c r="I1218" s="22"/>
      <c r="J1218" s="22"/>
      <c r="K1218" s="22"/>
      <c r="L1218" s="22"/>
      <c r="M1218" s="22"/>
      <c r="N1218" s="22"/>
      <c r="O1218" s="22"/>
      <c r="P1218" s="22"/>
      <c r="Q1218" s="22"/>
      <c r="R1218" s="22"/>
    </row>
    <row r="1219" spans="1:18" x14ac:dyDescent="0.35">
      <c r="A1219" s="22"/>
      <c r="B1219" s="113"/>
      <c r="C1219" s="113"/>
      <c r="D1219" s="113"/>
      <c r="E1219" s="22"/>
      <c r="F1219" s="22"/>
      <c r="G1219" s="22"/>
      <c r="H1219" s="22"/>
      <c r="I1219" s="22"/>
      <c r="J1219" s="22"/>
      <c r="K1219" s="22"/>
      <c r="L1219" s="22"/>
      <c r="M1219" s="22"/>
      <c r="N1219" s="22"/>
      <c r="O1219" s="22"/>
      <c r="P1219" s="22"/>
      <c r="Q1219" s="22"/>
      <c r="R1219" s="22"/>
    </row>
    <row r="1220" spans="1:18" x14ac:dyDescent="0.35">
      <c r="A1220" s="22"/>
      <c r="B1220" s="113"/>
      <c r="C1220" s="113"/>
      <c r="D1220" s="113"/>
      <c r="E1220" s="22"/>
      <c r="F1220" s="22"/>
      <c r="G1220" s="22"/>
      <c r="H1220" s="22"/>
      <c r="I1220" s="22"/>
      <c r="J1220" s="22"/>
      <c r="K1220" s="22"/>
      <c r="L1220" s="22"/>
      <c r="M1220" s="22"/>
      <c r="N1220" s="22"/>
      <c r="O1220" s="22"/>
      <c r="P1220" s="22"/>
      <c r="Q1220" s="22"/>
      <c r="R1220" s="22"/>
    </row>
    <row r="1221" spans="1:18" x14ac:dyDescent="0.35">
      <c r="A1221" s="22"/>
      <c r="B1221" s="113"/>
      <c r="C1221" s="113"/>
      <c r="D1221" s="113"/>
      <c r="E1221" s="22"/>
      <c r="F1221" s="22"/>
      <c r="G1221" s="22"/>
      <c r="H1221" s="22"/>
      <c r="I1221" s="22"/>
      <c r="J1221" s="22"/>
      <c r="K1221" s="22"/>
      <c r="L1221" s="22"/>
      <c r="M1221" s="22"/>
      <c r="N1221" s="22"/>
      <c r="O1221" s="22"/>
      <c r="P1221" s="22"/>
      <c r="Q1221" s="22"/>
      <c r="R1221" s="22"/>
    </row>
    <row r="1222" spans="1:18" x14ac:dyDescent="0.35">
      <c r="A1222" s="22"/>
      <c r="B1222" s="113"/>
      <c r="C1222" s="113"/>
      <c r="D1222" s="113"/>
      <c r="E1222" s="22"/>
      <c r="F1222" s="22"/>
      <c r="G1222" s="22"/>
      <c r="H1222" s="22"/>
      <c r="I1222" s="22"/>
      <c r="J1222" s="22"/>
      <c r="K1222" s="22"/>
      <c r="L1222" s="22"/>
      <c r="M1222" s="22"/>
      <c r="N1222" s="22"/>
      <c r="O1222" s="22"/>
      <c r="P1222" s="22"/>
      <c r="Q1222" s="22"/>
      <c r="R1222" s="22"/>
    </row>
    <row r="1223" spans="1:18" x14ac:dyDescent="0.35">
      <c r="A1223" s="22"/>
      <c r="B1223" s="113"/>
      <c r="C1223" s="113"/>
      <c r="D1223" s="113"/>
      <c r="E1223" s="22"/>
      <c r="F1223" s="22"/>
      <c r="G1223" s="22"/>
      <c r="H1223" s="22"/>
      <c r="I1223" s="22"/>
      <c r="J1223" s="22"/>
      <c r="K1223" s="22"/>
      <c r="L1223" s="22"/>
      <c r="M1223" s="22"/>
      <c r="N1223" s="22"/>
      <c r="O1223" s="22"/>
      <c r="P1223" s="22"/>
      <c r="Q1223" s="22"/>
      <c r="R1223" s="22"/>
    </row>
    <row r="1224" spans="1:18" x14ac:dyDescent="0.35">
      <c r="A1224" s="22"/>
      <c r="B1224" s="113"/>
      <c r="C1224" s="113"/>
      <c r="D1224" s="113"/>
      <c r="E1224" s="22"/>
      <c r="F1224" s="22"/>
      <c r="G1224" s="22"/>
      <c r="H1224" s="22"/>
      <c r="I1224" s="22"/>
      <c r="J1224" s="22"/>
      <c r="K1224" s="22"/>
      <c r="L1224" s="22"/>
      <c r="M1224" s="22"/>
      <c r="N1224" s="22"/>
      <c r="O1224" s="22"/>
      <c r="P1224" s="22"/>
      <c r="Q1224" s="22"/>
      <c r="R1224" s="22"/>
    </row>
    <row r="1225" spans="1:18" x14ac:dyDescent="0.35">
      <c r="A1225" s="22"/>
      <c r="B1225" s="113"/>
      <c r="C1225" s="113"/>
      <c r="D1225" s="113"/>
      <c r="E1225" s="22"/>
      <c r="F1225" s="22"/>
      <c r="G1225" s="22"/>
      <c r="H1225" s="22"/>
      <c r="I1225" s="22"/>
      <c r="J1225" s="22"/>
      <c r="K1225" s="22"/>
      <c r="L1225" s="22"/>
      <c r="M1225" s="22"/>
      <c r="N1225" s="22"/>
      <c r="O1225" s="22"/>
      <c r="P1225" s="22"/>
      <c r="Q1225" s="22"/>
      <c r="R1225" s="22"/>
    </row>
    <row r="1226" spans="1:18" x14ac:dyDescent="0.35">
      <c r="A1226" s="22"/>
      <c r="B1226" s="113"/>
      <c r="C1226" s="113"/>
      <c r="D1226" s="113"/>
      <c r="E1226" s="22"/>
      <c r="F1226" s="22"/>
      <c r="G1226" s="22"/>
      <c r="H1226" s="22"/>
      <c r="I1226" s="22"/>
      <c r="J1226" s="22"/>
      <c r="K1226" s="22"/>
      <c r="L1226" s="22"/>
      <c r="M1226" s="22"/>
      <c r="N1226" s="22"/>
      <c r="O1226" s="22"/>
      <c r="P1226" s="22"/>
      <c r="Q1226" s="22"/>
      <c r="R1226" s="22"/>
    </row>
    <row r="1227" spans="1:18" x14ac:dyDescent="0.35">
      <c r="A1227" s="22"/>
      <c r="B1227" s="113"/>
      <c r="C1227" s="113"/>
      <c r="D1227" s="113"/>
      <c r="E1227" s="22"/>
      <c r="F1227" s="22"/>
      <c r="G1227" s="22"/>
      <c r="H1227" s="22"/>
      <c r="I1227" s="22"/>
      <c r="J1227" s="22"/>
      <c r="K1227" s="22"/>
      <c r="L1227" s="22"/>
      <c r="M1227" s="22"/>
      <c r="N1227" s="22"/>
      <c r="O1227" s="22"/>
      <c r="P1227" s="22"/>
      <c r="Q1227" s="22"/>
      <c r="R1227" s="22"/>
    </row>
    <row r="1228" spans="1:18" x14ac:dyDescent="0.35">
      <c r="A1228" s="22"/>
      <c r="B1228" s="113"/>
      <c r="C1228" s="113"/>
      <c r="D1228" s="113"/>
      <c r="E1228" s="22"/>
      <c r="F1228" s="22"/>
      <c r="G1228" s="22"/>
      <c r="H1228" s="22"/>
      <c r="I1228" s="22"/>
      <c r="J1228" s="22"/>
      <c r="K1228" s="22"/>
      <c r="L1228" s="22"/>
      <c r="M1228" s="22"/>
      <c r="N1228" s="22"/>
      <c r="O1228" s="22"/>
      <c r="P1228" s="22"/>
      <c r="Q1228" s="22"/>
      <c r="R1228" s="22"/>
    </row>
    <row r="1229" spans="1:18" x14ac:dyDescent="0.35">
      <c r="A1229" s="22"/>
      <c r="B1229" s="113"/>
      <c r="C1229" s="113"/>
      <c r="D1229" s="113"/>
      <c r="E1229" s="22"/>
      <c r="F1229" s="22"/>
      <c r="G1229" s="22"/>
      <c r="H1229" s="22"/>
      <c r="I1229" s="22"/>
      <c r="J1229" s="22"/>
      <c r="K1229" s="22"/>
      <c r="L1229" s="22"/>
      <c r="M1229" s="22"/>
      <c r="N1229" s="22"/>
      <c r="O1229" s="22"/>
      <c r="P1229" s="22"/>
      <c r="Q1229" s="22"/>
      <c r="R1229" s="22"/>
    </row>
    <row r="1230" spans="1:18" x14ac:dyDescent="0.35">
      <c r="A1230" s="22"/>
      <c r="B1230" s="113"/>
      <c r="C1230" s="113"/>
      <c r="D1230" s="113"/>
      <c r="E1230" s="22"/>
      <c r="F1230" s="22"/>
      <c r="G1230" s="22"/>
      <c r="H1230" s="22"/>
      <c r="I1230" s="22"/>
      <c r="J1230" s="22"/>
      <c r="K1230" s="22"/>
      <c r="L1230" s="22"/>
      <c r="M1230" s="22"/>
      <c r="N1230" s="22"/>
      <c r="O1230" s="22"/>
      <c r="P1230" s="22"/>
      <c r="Q1230" s="22"/>
      <c r="R1230" s="22"/>
    </row>
    <row r="1231" spans="1:18" x14ac:dyDescent="0.35">
      <c r="A1231" s="22"/>
      <c r="B1231" s="113"/>
      <c r="C1231" s="113"/>
      <c r="D1231" s="113"/>
      <c r="E1231" s="22"/>
      <c r="F1231" s="22"/>
      <c r="G1231" s="22"/>
      <c r="H1231" s="22"/>
      <c r="I1231" s="22"/>
      <c r="J1231" s="22"/>
      <c r="K1231" s="22"/>
      <c r="L1231" s="22"/>
      <c r="M1231" s="22"/>
      <c r="N1231" s="22"/>
      <c r="O1231" s="22"/>
      <c r="P1231" s="22"/>
      <c r="Q1231" s="22"/>
      <c r="R1231" s="22"/>
    </row>
    <row r="1232" spans="1:18" x14ac:dyDescent="0.35">
      <c r="A1232" s="22"/>
      <c r="B1232" s="113"/>
      <c r="C1232" s="113"/>
      <c r="D1232" s="113"/>
      <c r="E1232" s="22"/>
      <c r="F1232" s="22"/>
      <c r="G1232" s="22"/>
      <c r="H1232" s="22"/>
      <c r="I1232" s="22"/>
      <c r="J1232" s="22"/>
      <c r="K1232" s="22"/>
      <c r="L1232" s="22"/>
      <c r="M1232" s="22"/>
      <c r="N1232" s="22"/>
      <c r="O1232" s="22"/>
      <c r="P1232" s="22"/>
      <c r="Q1232" s="22"/>
      <c r="R1232" s="22"/>
    </row>
    <row r="1233" spans="1:18" x14ac:dyDescent="0.35">
      <c r="A1233" s="22"/>
      <c r="B1233" s="113"/>
      <c r="C1233" s="113"/>
      <c r="D1233" s="113"/>
      <c r="E1233" s="22"/>
      <c r="F1233" s="22"/>
      <c r="G1233" s="22"/>
      <c r="H1233" s="22"/>
      <c r="I1233" s="22"/>
      <c r="J1233" s="22"/>
      <c r="K1233" s="22"/>
      <c r="L1233" s="22"/>
      <c r="M1233" s="22"/>
      <c r="N1233" s="22"/>
      <c r="O1233" s="22"/>
      <c r="P1233" s="22"/>
      <c r="Q1233" s="22"/>
      <c r="R1233" s="22"/>
    </row>
    <row r="1234" spans="1:18" x14ac:dyDescent="0.35">
      <c r="A1234" s="22"/>
      <c r="B1234" s="113"/>
      <c r="C1234" s="113"/>
      <c r="D1234" s="113"/>
      <c r="E1234" s="22"/>
      <c r="F1234" s="22"/>
      <c r="G1234" s="22"/>
      <c r="H1234" s="22"/>
      <c r="I1234" s="22"/>
      <c r="J1234" s="22"/>
      <c r="K1234" s="22"/>
      <c r="L1234" s="22"/>
      <c r="M1234" s="22"/>
      <c r="N1234" s="22"/>
      <c r="O1234" s="22"/>
      <c r="P1234" s="22"/>
      <c r="Q1234" s="22"/>
      <c r="R1234" s="22"/>
    </row>
    <row r="1235" spans="1:18" x14ac:dyDescent="0.35">
      <c r="A1235" s="22"/>
      <c r="B1235" s="113"/>
      <c r="C1235" s="113"/>
      <c r="D1235" s="113"/>
      <c r="E1235" s="22"/>
      <c r="F1235" s="22"/>
      <c r="G1235" s="22"/>
      <c r="H1235" s="22"/>
      <c r="I1235" s="22"/>
      <c r="J1235" s="22"/>
      <c r="K1235" s="22"/>
      <c r="L1235" s="22"/>
      <c r="M1235" s="22"/>
      <c r="N1235" s="22"/>
      <c r="O1235" s="22"/>
      <c r="P1235" s="22"/>
      <c r="Q1235" s="22"/>
      <c r="R1235" s="22"/>
    </row>
    <row r="1236" spans="1:18" x14ac:dyDescent="0.35">
      <c r="A1236" s="22"/>
      <c r="B1236" s="113"/>
      <c r="C1236" s="113"/>
      <c r="D1236" s="113"/>
      <c r="E1236" s="22"/>
      <c r="F1236" s="22"/>
      <c r="G1236" s="22"/>
      <c r="H1236" s="22"/>
      <c r="I1236" s="22"/>
      <c r="J1236" s="22"/>
      <c r="K1236" s="22"/>
      <c r="L1236" s="22"/>
      <c r="M1236" s="22"/>
      <c r="N1236" s="22"/>
      <c r="O1236" s="22"/>
      <c r="P1236" s="22"/>
      <c r="Q1236" s="22"/>
      <c r="R1236" s="22"/>
    </row>
    <row r="1237" spans="1:18" x14ac:dyDescent="0.35">
      <c r="A1237" s="22"/>
      <c r="B1237" s="113"/>
      <c r="C1237" s="113"/>
      <c r="D1237" s="113"/>
      <c r="E1237" s="22"/>
      <c r="F1237" s="22"/>
      <c r="G1237" s="22"/>
      <c r="H1237" s="22"/>
      <c r="I1237" s="22"/>
      <c r="J1237" s="22"/>
      <c r="K1237" s="22"/>
      <c r="L1237" s="22"/>
      <c r="M1237" s="22"/>
      <c r="N1237" s="22"/>
      <c r="O1237" s="22"/>
      <c r="P1237" s="22"/>
      <c r="Q1237" s="22"/>
      <c r="R1237" s="22"/>
    </row>
    <row r="1238" spans="1:18" x14ac:dyDescent="0.35">
      <c r="A1238" s="22"/>
      <c r="B1238" s="113"/>
      <c r="C1238" s="113"/>
      <c r="D1238" s="113"/>
      <c r="E1238" s="22"/>
      <c r="F1238" s="22"/>
      <c r="G1238" s="22"/>
      <c r="H1238" s="22"/>
      <c r="I1238" s="22"/>
      <c r="J1238" s="22"/>
      <c r="K1238" s="22"/>
      <c r="L1238" s="22"/>
      <c r="M1238" s="22"/>
      <c r="N1238" s="22"/>
      <c r="O1238" s="22"/>
      <c r="P1238" s="22"/>
      <c r="Q1238" s="22"/>
      <c r="R1238" s="22"/>
    </row>
    <row r="1239" spans="1:18" x14ac:dyDescent="0.35">
      <c r="A1239" s="22"/>
      <c r="B1239" s="113"/>
      <c r="C1239" s="113"/>
      <c r="D1239" s="113"/>
      <c r="E1239" s="22"/>
      <c r="F1239" s="22"/>
      <c r="G1239" s="22"/>
      <c r="H1239" s="22"/>
      <c r="I1239" s="22"/>
      <c r="J1239" s="22"/>
      <c r="K1239" s="22"/>
      <c r="L1239" s="22"/>
      <c r="M1239" s="22"/>
      <c r="N1239" s="22"/>
      <c r="O1239" s="22"/>
      <c r="P1239" s="22"/>
      <c r="Q1239" s="22"/>
      <c r="R1239" s="22"/>
    </row>
    <row r="1240" spans="1:18" x14ac:dyDescent="0.35">
      <c r="A1240" s="22"/>
      <c r="B1240" s="113"/>
      <c r="C1240" s="113"/>
      <c r="D1240" s="113"/>
      <c r="E1240" s="22"/>
      <c r="F1240" s="22"/>
      <c r="G1240" s="22"/>
      <c r="H1240" s="22"/>
      <c r="I1240" s="22"/>
      <c r="J1240" s="22"/>
      <c r="K1240" s="22"/>
      <c r="L1240" s="22"/>
      <c r="M1240" s="22"/>
      <c r="N1240" s="22"/>
      <c r="O1240" s="22"/>
      <c r="P1240" s="22"/>
      <c r="Q1240" s="22"/>
      <c r="R1240" s="22"/>
    </row>
    <row r="1241" spans="1:18" x14ac:dyDescent="0.35">
      <c r="A1241" s="22"/>
      <c r="B1241" s="113"/>
      <c r="C1241" s="113"/>
      <c r="D1241" s="113"/>
      <c r="E1241" s="22"/>
      <c r="F1241" s="22"/>
      <c r="G1241" s="22"/>
      <c r="H1241" s="22"/>
      <c r="I1241" s="22"/>
      <c r="J1241" s="22"/>
      <c r="K1241" s="22"/>
      <c r="L1241" s="22"/>
      <c r="M1241" s="22"/>
      <c r="N1241" s="22"/>
      <c r="O1241" s="22"/>
      <c r="P1241" s="22"/>
      <c r="Q1241" s="22"/>
      <c r="R1241" s="22"/>
    </row>
    <row r="1242" spans="1:18" x14ac:dyDescent="0.35">
      <c r="A1242" s="22"/>
      <c r="B1242" s="113"/>
      <c r="C1242" s="113"/>
      <c r="D1242" s="113"/>
      <c r="E1242" s="22"/>
      <c r="F1242" s="22"/>
      <c r="G1242" s="22"/>
      <c r="H1242" s="22"/>
      <c r="I1242" s="22"/>
      <c r="J1242" s="22"/>
      <c r="K1242" s="22"/>
      <c r="L1242" s="22"/>
      <c r="M1242" s="22"/>
      <c r="N1242" s="22"/>
      <c r="O1242" s="22"/>
      <c r="P1242" s="22"/>
      <c r="Q1242" s="22"/>
      <c r="R1242" s="22"/>
    </row>
    <row r="1243" spans="1:18" x14ac:dyDescent="0.35">
      <c r="A1243" s="22"/>
      <c r="B1243" s="113"/>
      <c r="C1243" s="113"/>
      <c r="D1243" s="113"/>
      <c r="E1243" s="22"/>
      <c r="F1243" s="22"/>
      <c r="G1243" s="22"/>
      <c r="H1243" s="22"/>
      <c r="I1243" s="22"/>
      <c r="J1243" s="22"/>
      <c r="K1243" s="22"/>
      <c r="L1243" s="22"/>
      <c r="M1243" s="22"/>
      <c r="N1243" s="22"/>
      <c r="O1243" s="22"/>
      <c r="P1243" s="22"/>
      <c r="Q1243" s="22"/>
      <c r="R1243" s="22"/>
    </row>
    <row r="1244" spans="1:18" x14ac:dyDescent="0.35">
      <c r="A1244" s="22"/>
      <c r="B1244" s="113"/>
      <c r="C1244" s="113"/>
      <c r="D1244" s="113"/>
      <c r="E1244" s="22"/>
      <c r="F1244" s="22"/>
      <c r="G1244" s="22"/>
      <c r="H1244" s="22"/>
      <c r="I1244" s="22"/>
      <c r="J1244" s="22"/>
      <c r="K1244" s="22"/>
      <c r="L1244" s="22"/>
      <c r="M1244" s="22"/>
      <c r="N1244" s="22"/>
      <c r="O1244" s="22"/>
      <c r="P1244" s="22"/>
      <c r="Q1244" s="22"/>
      <c r="R1244" s="22"/>
    </row>
    <row r="1245" spans="1:18" x14ac:dyDescent="0.35">
      <c r="A1245" s="22"/>
      <c r="B1245" s="113"/>
      <c r="C1245" s="113"/>
      <c r="D1245" s="113"/>
      <c r="E1245" s="22"/>
      <c r="F1245" s="22"/>
      <c r="G1245" s="22"/>
      <c r="H1245" s="22"/>
      <c r="I1245" s="22"/>
      <c r="J1245" s="22"/>
      <c r="K1245" s="22"/>
      <c r="L1245" s="22"/>
      <c r="M1245" s="22"/>
      <c r="N1245" s="22"/>
      <c r="O1245" s="22"/>
      <c r="P1245" s="22"/>
      <c r="Q1245" s="22"/>
      <c r="R1245" s="22"/>
    </row>
    <row r="1246" spans="1:18" x14ac:dyDescent="0.35">
      <c r="A1246" s="22"/>
      <c r="B1246" s="113"/>
      <c r="C1246" s="113"/>
      <c r="D1246" s="113"/>
      <c r="E1246" s="22"/>
      <c r="F1246" s="22"/>
      <c r="G1246" s="22"/>
      <c r="H1246" s="22"/>
      <c r="I1246" s="22"/>
      <c r="J1246" s="22"/>
      <c r="K1246" s="22"/>
      <c r="L1246" s="22"/>
      <c r="M1246" s="22"/>
      <c r="N1246" s="22"/>
      <c r="O1246" s="22"/>
      <c r="P1246" s="22"/>
      <c r="Q1246" s="22"/>
      <c r="R1246" s="22"/>
    </row>
    <row r="1247" spans="1:18" x14ac:dyDescent="0.35">
      <c r="A1247" s="22"/>
      <c r="B1247" s="113"/>
      <c r="C1247" s="113"/>
      <c r="D1247" s="113"/>
      <c r="E1247" s="22"/>
      <c r="F1247" s="22"/>
      <c r="G1247" s="22"/>
      <c r="H1247" s="22"/>
      <c r="I1247" s="22"/>
      <c r="J1247" s="22"/>
      <c r="K1247" s="22"/>
      <c r="L1247" s="22"/>
      <c r="M1247" s="22"/>
      <c r="N1247" s="22"/>
      <c r="O1247" s="22"/>
      <c r="P1247" s="22"/>
      <c r="Q1247" s="22"/>
      <c r="R1247" s="22"/>
    </row>
    <row r="1248" spans="1:18" x14ac:dyDescent="0.35">
      <c r="A1248" s="22"/>
      <c r="B1248" s="113"/>
      <c r="C1248" s="113"/>
      <c r="D1248" s="113"/>
      <c r="E1248" s="22"/>
      <c r="F1248" s="22"/>
      <c r="G1248" s="22"/>
      <c r="H1248" s="22"/>
      <c r="I1248" s="22"/>
      <c r="J1248" s="22"/>
      <c r="K1248" s="22"/>
      <c r="L1248" s="22"/>
      <c r="M1248" s="22"/>
      <c r="N1248" s="22"/>
      <c r="O1248" s="22"/>
      <c r="P1248" s="22"/>
      <c r="Q1248" s="22"/>
      <c r="R1248" s="22"/>
    </row>
    <row r="1249" spans="1:18" x14ac:dyDescent="0.35">
      <c r="A1249" s="22"/>
      <c r="B1249" s="113"/>
      <c r="C1249" s="113"/>
      <c r="D1249" s="113"/>
      <c r="E1249" s="22"/>
      <c r="F1249" s="22"/>
      <c r="G1249" s="22"/>
      <c r="H1249" s="22"/>
      <c r="I1249" s="22"/>
      <c r="J1249" s="22"/>
      <c r="K1249" s="22"/>
      <c r="L1249" s="22"/>
      <c r="M1249" s="22"/>
      <c r="N1249" s="22"/>
      <c r="O1249" s="22"/>
      <c r="P1249" s="22"/>
      <c r="Q1249" s="22"/>
      <c r="R1249" s="22"/>
    </row>
    <row r="1250" spans="1:18" x14ac:dyDescent="0.35">
      <c r="A1250" s="22"/>
      <c r="B1250" s="113"/>
      <c r="C1250" s="113"/>
      <c r="D1250" s="113"/>
      <c r="E1250" s="22"/>
      <c r="F1250" s="22"/>
      <c r="G1250" s="22"/>
      <c r="H1250" s="22"/>
      <c r="I1250" s="22"/>
      <c r="J1250" s="22"/>
      <c r="K1250" s="22"/>
      <c r="L1250" s="22"/>
      <c r="M1250" s="22"/>
      <c r="N1250" s="22"/>
      <c r="O1250" s="22"/>
      <c r="P1250" s="22"/>
      <c r="Q1250" s="22"/>
      <c r="R1250" s="22"/>
    </row>
    <row r="1251" spans="1:18" x14ac:dyDescent="0.35">
      <c r="A1251" s="22"/>
      <c r="B1251" s="113"/>
      <c r="C1251" s="113"/>
      <c r="D1251" s="113"/>
      <c r="E1251" s="22"/>
      <c r="F1251" s="22"/>
      <c r="G1251" s="22"/>
      <c r="H1251" s="22"/>
      <c r="I1251" s="22"/>
      <c r="J1251" s="22"/>
      <c r="K1251" s="22"/>
      <c r="L1251" s="22"/>
      <c r="M1251" s="22"/>
      <c r="N1251" s="22"/>
      <c r="O1251" s="22"/>
      <c r="P1251" s="22"/>
      <c r="Q1251" s="22"/>
      <c r="R1251" s="22"/>
    </row>
    <row r="1252" spans="1:18" x14ac:dyDescent="0.35">
      <c r="A1252" s="22"/>
      <c r="B1252" s="113"/>
      <c r="C1252" s="113"/>
      <c r="D1252" s="113"/>
      <c r="E1252" s="22"/>
      <c r="F1252" s="22"/>
      <c r="G1252" s="22"/>
      <c r="H1252" s="22"/>
      <c r="I1252" s="22"/>
      <c r="J1252" s="22"/>
      <c r="K1252" s="22"/>
      <c r="L1252" s="22"/>
      <c r="M1252" s="22"/>
      <c r="N1252" s="22"/>
      <c r="O1252" s="22"/>
      <c r="P1252" s="22"/>
      <c r="Q1252" s="22"/>
      <c r="R1252" s="22"/>
    </row>
    <row r="1253" spans="1:18" x14ac:dyDescent="0.35">
      <c r="A1253" s="22"/>
      <c r="B1253" s="113"/>
      <c r="C1253" s="113"/>
      <c r="D1253" s="113"/>
      <c r="E1253" s="22"/>
      <c r="F1253" s="22"/>
      <c r="G1253" s="22"/>
      <c r="H1253" s="22"/>
      <c r="I1253" s="22"/>
      <c r="J1253" s="22"/>
      <c r="K1253" s="22"/>
      <c r="L1253" s="22"/>
      <c r="M1253" s="22"/>
      <c r="N1253" s="22"/>
      <c r="O1253" s="22"/>
      <c r="P1253" s="22"/>
      <c r="Q1253" s="22"/>
      <c r="R1253" s="22"/>
    </row>
    <row r="1254" spans="1:18" x14ac:dyDescent="0.35">
      <c r="A1254" s="22"/>
      <c r="B1254" s="113"/>
      <c r="C1254" s="113"/>
      <c r="D1254" s="113"/>
      <c r="E1254" s="22"/>
      <c r="F1254" s="22"/>
      <c r="G1254" s="22"/>
      <c r="H1254" s="22"/>
      <c r="I1254" s="22"/>
      <c r="J1254" s="22"/>
      <c r="K1254" s="22"/>
      <c r="L1254" s="22"/>
      <c r="M1254" s="22"/>
      <c r="N1254" s="22"/>
      <c r="O1254" s="22"/>
      <c r="P1254" s="22"/>
      <c r="Q1254" s="22"/>
      <c r="R1254" s="22"/>
    </row>
    <row r="1255" spans="1:18" x14ac:dyDescent="0.35">
      <c r="A1255" s="22"/>
      <c r="B1255" s="113"/>
      <c r="C1255" s="113"/>
      <c r="D1255" s="113"/>
      <c r="E1255" s="22"/>
      <c r="F1255" s="22"/>
      <c r="G1255" s="22"/>
      <c r="H1255" s="22"/>
      <c r="I1255" s="22"/>
      <c r="J1255" s="22"/>
      <c r="K1255" s="22"/>
      <c r="L1255" s="22"/>
      <c r="M1255" s="22"/>
      <c r="N1255" s="22"/>
      <c r="O1255" s="22"/>
      <c r="P1255" s="22"/>
      <c r="Q1255" s="22"/>
      <c r="R1255" s="22"/>
    </row>
    <row r="1256" spans="1:18" x14ac:dyDescent="0.35">
      <c r="A1256" s="22"/>
      <c r="B1256" s="113"/>
      <c r="C1256" s="113"/>
      <c r="D1256" s="113"/>
      <c r="E1256" s="22"/>
      <c r="F1256" s="22"/>
      <c r="G1256" s="22"/>
      <c r="H1256" s="22"/>
      <c r="I1256" s="22"/>
      <c r="J1256" s="22"/>
      <c r="K1256" s="22"/>
      <c r="L1256" s="22"/>
      <c r="M1256" s="22"/>
      <c r="N1256" s="22"/>
      <c r="O1256" s="22"/>
      <c r="P1256" s="22"/>
      <c r="Q1256" s="22"/>
      <c r="R1256" s="22"/>
    </row>
    <row r="1257" spans="1:18" x14ac:dyDescent="0.35">
      <c r="A1257" s="22"/>
      <c r="B1257" s="113"/>
      <c r="C1257" s="113"/>
      <c r="D1257" s="113"/>
      <c r="E1257" s="22"/>
      <c r="F1257" s="22"/>
      <c r="G1257" s="22"/>
      <c r="H1257" s="22"/>
      <c r="I1257" s="22"/>
      <c r="J1257" s="22"/>
      <c r="K1257" s="22"/>
      <c r="L1257" s="22"/>
      <c r="M1257" s="22"/>
      <c r="N1257" s="22"/>
      <c r="O1257" s="22"/>
      <c r="P1257" s="22"/>
      <c r="Q1257" s="22"/>
      <c r="R1257" s="22"/>
    </row>
    <row r="1258" spans="1:18" x14ac:dyDescent="0.35">
      <c r="A1258" s="22"/>
      <c r="B1258" s="113"/>
      <c r="C1258" s="113"/>
      <c r="D1258" s="113"/>
      <c r="E1258" s="22"/>
      <c r="F1258" s="22"/>
      <c r="G1258" s="22"/>
      <c r="H1258" s="22"/>
      <c r="I1258" s="22"/>
      <c r="J1258" s="22"/>
      <c r="K1258" s="22"/>
      <c r="L1258" s="22"/>
      <c r="M1258" s="22"/>
      <c r="N1258" s="22"/>
      <c r="O1258" s="22"/>
      <c r="P1258" s="22"/>
      <c r="Q1258" s="22"/>
      <c r="R1258" s="22"/>
    </row>
    <row r="1259" spans="1:18" x14ac:dyDescent="0.35">
      <c r="A1259" s="22"/>
      <c r="B1259" s="113"/>
      <c r="C1259" s="113"/>
      <c r="D1259" s="113"/>
      <c r="E1259" s="22"/>
      <c r="F1259" s="22"/>
      <c r="G1259" s="22"/>
      <c r="H1259" s="22"/>
      <c r="I1259" s="22"/>
      <c r="J1259" s="22"/>
      <c r="K1259" s="22"/>
      <c r="L1259" s="22"/>
      <c r="M1259" s="22"/>
      <c r="N1259" s="22"/>
      <c r="O1259" s="22"/>
      <c r="P1259" s="22"/>
      <c r="Q1259" s="22"/>
      <c r="R1259" s="22"/>
    </row>
    <row r="1260" spans="1:18" x14ac:dyDescent="0.35">
      <c r="A1260" s="22"/>
      <c r="B1260" s="113"/>
      <c r="C1260" s="113"/>
      <c r="D1260" s="113"/>
      <c r="E1260" s="22"/>
      <c r="F1260" s="22"/>
      <c r="G1260" s="22"/>
      <c r="H1260" s="22"/>
      <c r="I1260" s="22"/>
      <c r="J1260" s="22"/>
      <c r="K1260" s="22"/>
      <c r="L1260" s="22"/>
      <c r="M1260" s="22"/>
      <c r="N1260" s="22"/>
      <c r="O1260" s="22"/>
      <c r="P1260" s="22"/>
      <c r="Q1260" s="22"/>
      <c r="R1260" s="22"/>
    </row>
    <row r="1261" spans="1:18" x14ac:dyDescent="0.35">
      <c r="A1261" s="22"/>
      <c r="B1261" s="113"/>
      <c r="C1261" s="113"/>
      <c r="D1261" s="113"/>
      <c r="E1261" s="22"/>
      <c r="F1261" s="22"/>
      <c r="G1261" s="22"/>
      <c r="H1261" s="22"/>
      <c r="I1261" s="22"/>
      <c r="J1261" s="22"/>
      <c r="K1261" s="22"/>
      <c r="L1261" s="22"/>
      <c r="M1261" s="22"/>
      <c r="N1261" s="22"/>
      <c r="O1261" s="22"/>
      <c r="P1261" s="22"/>
      <c r="Q1261" s="22"/>
      <c r="R1261" s="22"/>
    </row>
    <row r="1262" spans="1:18" x14ac:dyDescent="0.35">
      <c r="A1262" s="22"/>
      <c r="B1262" s="113"/>
      <c r="C1262" s="113"/>
      <c r="D1262" s="113"/>
      <c r="E1262" s="22"/>
      <c r="F1262" s="22"/>
      <c r="G1262" s="22"/>
      <c r="H1262" s="22"/>
      <c r="I1262" s="22"/>
      <c r="J1262" s="22"/>
      <c r="K1262" s="22"/>
      <c r="L1262" s="22"/>
      <c r="M1262" s="22"/>
      <c r="N1262" s="22"/>
      <c r="O1262" s="22"/>
      <c r="P1262" s="22"/>
      <c r="Q1262" s="22"/>
      <c r="R1262" s="22"/>
    </row>
    <row r="1263" spans="1:18" x14ac:dyDescent="0.35">
      <c r="A1263" s="22"/>
      <c r="B1263" s="113"/>
      <c r="C1263" s="113"/>
      <c r="D1263" s="113"/>
      <c r="E1263" s="22"/>
      <c r="F1263" s="22"/>
      <c r="G1263" s="22"/>
      <c r="H1263" s="22"/>
      <c r="I1263" s="22"/>
      <c r="J1263" s="22"/>
      <c r="K1263" s="22"/>
      <c r="L1263" s="22"/>
      <c r="M1263" s="22"/>
      <c r="N1263" s="22"/>
      <c r="O1263" s="22"/>
      <c r="P1263" s="22"/>
      <c r="Q1263" s="22"/>
      <c r="R1263" s="22"/>
    </row>
    <row r="1264" spans="1:18" x14ac:dyDescent="0.35">
      <c r="A1264" s="22"/>
      <c r="B1264" s="113"/>
      <c r="C1264" s="113"/>
      <c r="D1264" s="113"/>
      <c r="E1264" s="22"/>
      <c r="F1264" s="22"/>
      <c r="G1264" s="22"/>
      <c r="H1264" s="22"/>
      <c r="I1264" s="22"/>
      <c r="J1264" s="22"/>
      <c r="K1264" s="22"/>
      <c r="L1264" s="22"/>
      <c r="M1264" s="22"/>
      <c r="N1264" s="22"/>
      <c r="O1264" s="22"/>
      <c r="P1264" s="22"/>
      <c r="Q1264" s="22"/>
      <c r="R1264" s="22"/>
    </row>
    <row r="1265" spans="1:18" x14ac:dyDescent="0.35">
      <c r="A1265" s="22"/>
      <c r="B1265" s="113"/>
      <c r="C1265" s="113"/>
      <c r="D1265" s="113"/>
      <c r="E1265" s="22"/>
      <c r="F1265" s="22"/>
      <c r="G1265" s="22"/>
      <c r="H1265" s="22"/>
      <c r="I1265" s="22"/>
      <c r="J1265" s="22"/>
      <c r="K1265" s="22"/>
      <c r="L1265" s="22"/>
      <c r="M1265" s="22"/>
      <c r="N1265" s="22"/>
      <c r="O1265" s="22"/>
      <c r="P1265" s="22"/>
      <c r="Q1265" s="22"/>
      <c r="R1265" s="22"/>
    </row>
    <row r="1266" spans="1:18" x14ac:dyDescent="0.35">
      <c r="A1266" s="22"/>
      <c r="B1266" s="113"/>
      <c r="C1266" s="113"/>
      <c r="D1266" s="113"/>
      <c r="E1266" s="22"/>
      <c r="F1266" s="22"/>
      <c r="G1266" s="22"/>
      <c r="H1266" s="22"/>
      <c r="I1266" s="22"/>
      <c r="J1266" s="22"/>
      <c r="K1266" s="22"/>
      <c r="L1266" s="22"/>
      <c r="M1266" s="22"/>
      <c r="N1266" s="22"/>
      <c r="O1266" s="22"/>
      <c r="P1266" s="22"/>
      <c r="Q1266" s="22"/>
      <c r="R1266" s="22"/>
    </row>
    <row r="1267" spans="1:18" x14ac:dyDescent="0.35">
      <c r="A1267" s="22"/>
      <c r="B1267" s="113"/>
      <c r="C1267" s="113"/>
      <c r="D1267" s="113"/>
      <c r="E1267" s="22"/>
      <c r="F1267" s="22"/>
      <c r="G1267" s="22"/>
      <c r="H1267" s="22"/>
      <c r="I1267" s="22"/>
      <c r="J1267" s="22"/>
      <c r="K1267" s="22"/>
      <c r="L1267" s="22"/>
      <c r="M1267" s="22"/>
      <c r="N1267" s="22"/>
      <c r="O1267" s="22"/>
      <c r="P1267" s="22"/>
      <c r="Q1267" s="22"/>
      <c r="R1267" s="22"/>
    </row>
    <row r="1268" spans="1:18" x14ac:dyDescent="0.35">
      <c r="A1268" s="22"/>
      <c r="B1268" s="113"/>
      <c r="C1268" s="113"/>
      <c r="D1268" s="113"/>
      <c r="E1268" s="22"/>
      <c r="F1268" s="22"/>
      <c r="G1268" s="22"/>
      <c r="H1268" s="22"/>
      <c r="I1268" s="22"/>
      <c r="J1268" s="22"/>
      <c r="K1268" s="22"/>
      <c r="L1268" s="22"/>
      <c r="M1268" s="22"/>
      <c r="N1268" s="22"/>
      <c r="O1268" s="22"/>
      <c r="P1268" s="22"/>
      <c r="Q1268" s="22"/>
      <c r="R1268" s="22"/>
    </row>
    <row r="1269" spans="1:18" x14ac:dyDescent="0.35">
      <c r="A1269" s="22"/>
      <c r="B1269" s="113"/>
      <c r="C1269" s="113"/>
      <c r="D1269" s="113"/>
      <c r="E1269" s="22"/>
      <c r="F1269" s="22"/>
      <c r="G1269" s="22"/>
      <c r="H1269" s="22"/>
      <c r="I1269" s="22"/>
      <c r="J1269" s="22"/>
      <c r="K1269" s="22"/>
      <c r="L1269" s="22"/>
      <c r="M1269" s="22"/>
      <c r="N1269" s="22"/>
      <c r="O1269" s="22"/>
      <c r="P1269" s="22"/>
      <c r="Q1269" s="22"/>
      <c r="R1269" s="22"/>
    </row>
    <row r="1270" spans="1:18" x14ac:dyDescent="0.35">
      <c r="A1270" s="22"/>
      <c r="B1270" s="113"/>
      <c r="C1270" s="113"/>
      <c r="D1270" s="113"/>
      <c r="E1270" s="22"/>
      <c r="F1270" s="22"/>
      <c r="G1270" s="22"/>
      <c r="H1270" s="22"/>
      <c r="I1270" s="22"/>
      <c r="J1270" s="22"/>
      <c r="K1270" s="22"/>
      <c r="L1270" s="22"/>
      <c r="M1270" s="22"/>
      <c r="N1270" s="22"/>
      <c r="O1270" s="22"/>
      <c r="P1270" s="22"/>
      <c r="Q1270" s="22"/>
      <c r="R1270" s="22"/>
    </row>
    <row r="1271" spans="1:18" x14ac:dyDescent="0.35">
      <c r="A1271" s="22"/>
      <c r="B1271" s="113"/>
      <c r="C1271" s="113"/>
      <c r="D1271" s="113"/>
      <c r="E1271" s="22"/>
      <c r="F1271" s="22"/>
      <c r="G1271" s="22"/>
      <c r="H1271" s="22"/>
      <c r="I1271" s="22"/>
      <c r="J1271" s="22"/>
      <c r="K1271" s="22"/>
      <c r="L1271" s="22"/>
      <c r="M1271" s="22"/>
      <c r="N1271" s="22"/>
      <c r="O1271" s="22"/>
      <c r="P1271" s="22"/>
      <c r="Q1271" s="22"/>
      <c r="R1271" s="22"/>
    </row>
    <row r="1272" spans="1:18" x14ac:dyDescent="0.35">
      <c r="A1272" s="22"/>
      <c r="B1272" s="113"/>
      <c r="C1272" s="113"/>
      <c r="D1272" s="113"/>
      <c r="E1272" s="22"/>
      <c r="F1272" s="22"/>
      <c r="G1272" s="22"/>
      <c r="H1272" s="22"/>
      <c r="I1272" s="22"/>
      <c r="J1272" s="22"/>
      <c r="K1272" s="22"/>
      <c r="L1272" s="22"/>
      <c r="M1272" s="22"/>
      <c r="N1272" s="22"/>
      <c r="O1272" s="22"/>
      <c r="P1272" s="22"/>
      <c r="Q1272" s="22"/>
      <c r="R1272" s="22"/>
    </row>
    <row r="1273" spans="1:18" x14ac:dyDescent="0.35">
      <c r="A1273" s="22"/>
      <c r="B1273" s="113"/>
      <c r="C1273" s="113"/>
      <c r="D1273" s="113"/>
      <c r="E1273" s="22"/>
      <c r="F1273" s="22"/>
      <c r="G1273" s="22"/>
      <c r="H1273" s="22"/>
      <c r="I1273" s="22"/>
      <c r="J1273" s="22"/>
      <c r="K1273" s="22"/>
      <c r="L1273" s="22"/>
      <c r="M1273" s="22"/>
      <c r="N1273" s="22"/>
      <c r="O1273" s="22"/>
      <c r="P1273" s="22"/>
      <c r="Q1273" s="22"/>
      <c r="R1273" s="22"/>
    </row>
    <row r="1274" spans="1:18" x14ac:dyDescent="0.35">
      <c r="A1274" s="22"/>
      <c r="B1274" s="113"/>
      <c r="C1274" s="113"/>
      <c r="D1274" s="113"/>
      <c r="E1274" s="22"/>
      <c r="F1274" s="22"/>
      <c r="G1274" s="22"/>
      <c r="H1274" s="22"/>
      <c r="I1274" s="22"/>
      <c r="J1274" s="22"/>
      <c r="K1274" s="22"/>
      <c r="L1274" s="22"/>
      <c r="M1274" s="22"/>
      <c r="N1274" s="22"/>
      <c r="O1274" s="22"/>
      <c r="P1274" s="22"/>
      <c r="Q1274" s="22"/>
      <c r="R1274" s="22"/>
    </row>
    <row r="1275" spans="1:18" x14ac:dyDescent="0.35">
      <c r="A1275" s="22"/>
      <c r="B1275" s="113"/>
      <c r="C1275" s="113"/>
      <c r="D1275" s="113"/>
      <c r="E1275" s="22"/>
      <c r="F1275" s="22"/>
      <c r="G1275" s="22"/>
      <c r="H1275" s="22"/>
      <c r="I1275" s="22"/>
      <c r="J1275" s="22"/>
      <c r="K1275" s="22"/>
      <c r="L1275" s="22"/>
      <c r="M1275" s="22"/>
      <c r="N1275" s="22"/>
      <c r="O1275" s="22"/>
      <c r="P1275" s="22"/>
      <c r="Q1275" s="22"/>
      <c r="R1275" s="22"/>
    </row>
    <row r="1276" spans="1:18" x14ac:dyDescent="0.35">
      <c r="A1276" s="22"/>
      <c r="B1276" s="113"/>
      <c r="C1276" s="113"/>
      <c r="D1276" s="113"/>
      <c r="E1276" s="22"/>
      <c r="F1276" s="22"/>
      <c r="G1276" s="22"/>
      <c r="H1276" s="22"/>
      <c r="I1276" s="22"/>
      <c r="J1276" s="22"/>
      <c r="K1276" s="22"/>
      <c r="L1276" s="22"/>
      <c r="M1276" s="22"/>
      <c r="N1276" s="22"/>
      <c r="O1276" s="22"/>
      <c r="P1276" s="22"/>
      <c r="Q1276" s="22"/>
      <c r="R1276" s="22"/>
    </row>
    <row r="1277" spans="1:18" x14ac:dyDescent="0.35">
      <c r="A1277" s="22"/>
      <c r="B1277" s="113"/>
      <c r="C1277" s="113"/>
      <c r="D1277" s="113"/>
      <c r="E1277" s="22"/>
      <c r="F1277" s="22"/>
      <c r="G1277" s="22"/>
      <c r="H1277" s="22"/>
      <c r="I1277" s="22"/>
      <c r="J1277" s="22"/>
      <c r="K1277" s="22"/>
      <c r="L1277" s="22"/>
      <c r="M1277" s="22"/>
      <c r="N1277" s="22"/>
      <c r="O1277" s="22"/>
      <c r="P1277" s="22"/>
      <c r="Q1277" s="22"/>
      <c r="R1277" s="22"/>
    </row>
    <row r="1278" spans="1:18" x14ac:dyDescent="0.35">
      <c r="A1278" s="22"/>
      <c r="B1278" s="113"/>
      <c r="C1278" s="113"/>
      <c r="D1278" s="113"/>
      <c r="E1278" s="22"/>
      <c r="F1278" s="22"/>
      <c r="G1278" s="22"/>
      <c r="H1278" s="22"/>
      <c r="I1278" s="22"/>
      <c r="J1278" s="22"/>
      <c r="K1278" s="22"/>
      <c r="L1278" s="22"/>
      <c r="M1278" s="22"/>
      <c r="N1278" s="22"/>
      <c r="O1278" s="22"/>
      <c r="P1278" s="22"/>
      <c r="Q1278" s="22"/>
      <c r="R1278" s="22"/>
    </row>
    <row r="1279" spans="1:18" x14ac:dyDescent="0.35">
      <c r="A1279" s="22"/>
      <c r="B1279" s="113"/>
      <c r="C1279" s="113"/>
      <c r="D1279" s="113"/>
      <c r="E1279" s="22"/>
      <c r="F1279" s="22"/>
      <c r="G1279" s="22"/>
      <c r="H1279" s="22"/>
      <c r="I1279" s="22"/>
      <c r="J1279" s="22"/>
      <c r="K1279" s="22"/>
      <c r="L1279" s="22"/>
      <c r="M1279" s="22"/>
      <c r="N1279" s="22"/>
      <c r="O1279" s="22"/>
      <c r="P1279" s="22"/>
      <c r="Q1279" s="22"/>
      <c r="R1279" s="22"/>
    </row>
    <row r="1280" spans="1:18" x14ac:dyDescent="0.35">
      <c r="A1280" s="22"/>
      <c r="B1280" s="113"/>
      <c r="C1280" s="113"/>
      <c r="D1280" s="113"/>
      <c r="E1280" s="22"/>
      <c r="F1280" s="22"/>
      <c r="G1280" s="22"/>
      <c r="H1280" s="22"/>
      <c r="I1280" s="22"/>
      <c r="J1280" s="22"/>
      <c r="K1280" s="22"/>
      <c r="L1280" s="22"/>
      <c r="M1280" s="22"/>
      <c r="N1280" s="22"/>
      <c r="O1280" s="22"/>
      <c r="P1280" s="22"/>
      <c r="Q1280" s="22"/>
      <c r="R1280" s="22"/>
    </row>
    <row r="1281" spans="1:18" x14ac:dyDescent="0.35">
      <c r="A1281" s="22"/>
      <c r="B1281" s="113"/>
      <c r="C1281" s="113"/>
      <c r="D1281" s="113"/>
      <c r="E1281" s="22"/>
      <c r="F1281" s="22"/>
      <c r="G1281" s="22"/>
      <c r="H1281" s="22"/>
      <c r="I1281" s="22"/>
      <c r="J1281" s="22"/>
      <c r="K1281" s="22"/>
      <c r="L1281" s="22"/>
      <c r="M1281" s="22"/>
      <c r="N1281" s="22"/>
      <c r="O1281" s="22"/>
      <c r="P1281" s="22"/>
      <c r="Q1281" s="22"/>
      <c r="R1281" s="22"/>
    </row>
    <row r="1282" spans="1:18" x14ac:dyDescent="0.35">
      <c r="A1282" s="22"/>
      <c r="B1282" s="113"/>
      <c r="C1282" s="113"/>
      <c r="D1282" s="113"/>
      <c r="E1282" s="22"/>
      <c r="F1282" s="22"/>
      <c r="G1282" s="22"/>
      <c r="H1282" s="22"/>
      <c r="I1282" s="22"/>
      <c r="J1282" s="22"/>
      <c r="K1282" s="22"/>
      <c r="L1282" s="22"/>
      <c r="M1282" s="22"/>
      <c r="N1282" s="22"/>
      <c r="O1282" s="22"/>
      <c r="P1282" s="22"/>
      <c r="Q1282" s="22"/>
      <c r="R1282" s="22"/>
    </row>
    <row r="1283" spans="1:18" x14ac:dyDescent="0.35">
      <c r="A1283" s="22"/>
      <c r="B1283" s="113"/>
      <c r="C1283" s="113"/>
      <c r="D1283" s="113"/>
      <c r="E1283" s="22"/>
      <c r="F1283" s="22"/>
      <c r="G1283" s="22"/>
      <c r="H1283" s="22"/>
      <c r="I1283" s="22"/>
      <c r="J1283" s="22"/>
      <c r="K1283" s="22"/>
      <c r="L1283" s="22"/>
      <c r="M1283" s="22"/>
      <c r="N1283" s="22"/>
      <c r="O1283" s="22"/>
      <c r="P1283" s="22"/>
      <c r="Q1283" s="22"/>
      <c r="R1283" s="22"/>
    </row>
    <row r="1284" spans="1:18" x14ac:dyDescent="0.35">
      <c r="A1284" s="22"/>
      <c r="B1284" s="113"/>
      <c r="C1284" s="113"/>
      <c r="D1284" s="113"/>
      <c r="E1284" s="22"/>
      <c r="F1284" s="22"/>
      <c r="G1284" s="22"/>
      <c r="H1284" s="22"/>
      <c r="I1284" s="22"/>
      <c r="J1284" s="22"/>
      <c r="K1284" s="22"/>
      <c r="L1284" s="22"/>
      <c r="M1284" s="22"/>
      <c r="N1284" s="22"/>
      <c r="O1284" s="22"/>
      <c r="P1284" s="22"/>
      <c r="Q1284" s="22"/>
      <c r="R1284" s="22"/>
    </row>
    <row r="1285" spans="1:18" x14ac:dyDescent="0.35">
      <c r="A1285" s="22"/>
      <c r="B1285" s="113"/>
      <c r="C1285" s="113"/>
      <c r="D1285" s="113"/>
      <c r="E1285" s="22"/>
      <c r="F1285" s="22"/>
      <c r="G1285" s="22"/>
      <c r="H1285" s="22"/>
      <c r="I1285" s="22"/>
      <c r="J1285" s="22"/>
      <c r="K1285" s="22"/>
      <c r="L1285" s="22"/>
      <c r="M1285" s="22"/>
      <c r="N1285" s="22"/>
      <c r="O1285" s="22"/>
      <c r="P1285" s="22"/>
      <c r="Q1285" s="22"/>
      <c r="R1285" s="22"/>
    </row>
  </sheetData>
  <sheetProtection algorithmName="SHA-512" hashValue="RjWtwESfNnLl6MOsaiKGI9ozeXnPgulQ3UlmHnAijC/chymvUfglABPBb5l7O1bhkxJkCeG6C7w2EN6yXH2WLQ==" saltValue="tUPuOWXuWoCSAzH7YhAgwQ==" spinCount="100000" sheet="1" objects="1" insertRows="0"/>
  <mergeCells count="14">
    <mergeCell ref="A11:A12"/>
    <mergeCell ref="A10:D10"/>
    <mergeCell ref="M10:R10"/>
    <mergeCell ref="M11:O11"/>
    <mergeCell ref="P11:R11"/>
    <mergeCell ref="D11:D12"/>
    <mergeCell ref="C11:C12"/>
    <mergeCell ref="F11:F12"/>
    <mergeCell ref="E11:E12"/>
    <mergeCell ref="G10:L10"/>
    <mergeCell ref="E10:F10"/>
    <mergeCell ref="G11:I11"/>
    <mergeCell ref="J11:L11"/>
    <mergeCell ref="B11:B12"/>
  </mergeCells>
  <pageMargins left="0.7" right="0.7" top="0.75" bottom="0.75" header="0.3" footer="0.3"/>
  <pageSetup orientation="portrait"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92D050"/>
  </sheetPr>
  <dimension ref="A1:N503"/>
  <sheetViews>
    <sheetView workbookViewId="0">
      <pane ySplit="11" topLeftCell="A12" activePane="bottomLeft" state="frozen"/>
      <selection pane="bottomLeft" activeCell="D21" sqref="D21"/>
    </sheetView>
  </sheetViews>
  <sheetFormatPr defaultRowHeight="14.5" x14ac:dyDescent="0.35"/>
  <cols>
    <col min="1" max="1" width="22.54296875" style="1" customWidth="1"/>
    <col min="2" max="2" width="30.54296875" customWidth="1"/>
    <col min="3" max="3" width="17.1796875" style="3" customWidth="1"/>
    <col min="4" max="4" width="53.1796875" bestFit="1" customWidth="1"/>
    <col min="5" max="5" width="19.1796875" style="1" hidden="1" customWidth="1"/>
    <col min="6" max="7" width="20.54296875" style="7" customWidth="1"/>
    <col min="8" max="8" width="46.54296875" customWidth="1"/>
    <col min="9" max="14" width="18.54296875" style="1" customWidth="1"/>
  </cols>
  <sheetData>
    <row r="1" spans="1:14" ht="20.149999999999999" customHeight="1" x14ac:dyDescent="0.35">
      <c r="F1" s="153"/>
      <c r="G1" s="153"/>
    </row>
    <row r="2" spans="1:14" ht="20.149999999999999" customHeight="1" x14ac:dyDescent="0.35">
      <c r="F2" s="153"/>
      <c r="G2" s="153"/>
    </row>
    <row r="3" spans="1:14" ht="20.149999999999999" customHeight="1" x14ac:dyDescent="0.35">
      <c r="F3" s="153"/>
      <c r="G3" s="153"/>
    </row>
    <row r="4" spans="1:14" ht="20.149999999999999" customHeight="1" x14ac:dyDescent="0.35">
      <c r="F4" s="153"/>
      <c r="G4" s="153"/>
    </row>
    <row r="5" spans="1:14" ht="20.149999999999999" customHeight="1" x14ac:dyDescent="0.35">
      <c r="F5" s="153"/>
      <c r="G5" s="153"/>
    </row>
    <row r="6" spans="1:14" ht="20.149999999999999" customHeight="1" x14ac:dyDescent="0.35">
      <c r="F6" s="153"/>
      <c r="G6" s="153"/>
    </row>
    <row r="7" spans="1:14" ht="20.149999999999999" customHeight="1" x14ac:dyDescent="0.35">
      <c r="F7" s="153"/>
      <c r="G7" s="153"/>
    </row>
    <row r="8" spans="1:14" ht="20.149999999999999" customHeight="1" thickBot="1" x14ac:dyDescent="0.4">
      <c r="F8" s="153"/>
      <c r="G8" s="153"/>
    </row>
    <row r="9" spans="1:14" ht="20.149999999999999" customHeight="1" thickBot="1" x14ac:dyDescent="0.45">
      <c r="A9" s="22"/>
      <c r="B9" s="113"/>
      <c r="C9" s="112"/>
      <c r="D9" s="113"/>
      <c r="E9" s="22"/>
      <c r="F9" s="154"/>
      <c r="G9" s="154"/>
      <c r="H9" s="113"/>
      <c r="I9" s="238" t="s">
        <v>1194</v>
      </c>
      <c r="J9" s="239"/>
      <c r="K9" s="239"/>
      <c r="L9" s="239"/>
      <c r="M9" s="239"/>
      <c r="N9" s="240"/>
    </row>
    <row r="10" spans="1:14" ht="18" thickBot="1" x14ac:dyDescent="0.4">
      <c r="A10" s="253" t="s">
        <v>1185</v>
      </c>
      <c r="B10" s="292" t="s">
        <v>1103</v>
      </c>
      <c r="C10" s="294" t="s">
        <v>1083</v>
      </c>
      <c r="D10" s="295"/>
      <c r="E10" s="296"/>
      <c r="F10" s="263" t="s">
        <v>1201</v>
      </c>
      <c r="G10" s="264"/>
      <c r="H10" s="291"/>
      <c r="I10" s="229" t="s">
        <v>1193</v>
      </c>
      <c r="J10" s="230"/>
      <c r="K10" s="231"/>
      <c r="L10" s="215" t="s">
        <v>1153</v>
      </c>
      <c r="M10" s="216"/>
      <c r="N10" s="217"/>
    </row>
    <row r="11" spans="1:14" ht="20.149999999999999" customHeight="1" thickBot="1" x14ac:dyDescent="0.4">
      <c r="A11" s="255"/>
      <c r="B11" s="293"/>
      <c r="C11" s="155" t="s">
        <v>1240</v>
      </c>
      <c r="D11" s="156" t="s">
        <v>1100</v>
      </c>
      <c r="E11" s="157" t="s">
        <v>1150</v>
      </c>
      <c r="F11" s="182" t="s">
        <v>1101</v>
      </c>
      <c r="G11" s="183" t="s">
        <v>1102</v>
      </c>
      <c r="H11" s="184" t="s">
        <v>1088</v>
      </c>
      <c r="I11" s="99" t="s">
        <v>7</v>
      </c>
      <c r="J11" s="160" t="s">
        <v>1157</v>
      </c>
      <c r="K11" s="161" t="s">
        <v>8</v>
      </c>
      <c r="L11" s="162" t="s">
        <v>7</v>
      </c>
      <c r="M11" s="185" t="s">
        <v>1157</v>
      </c>
      <c r="N11" s="69" t="s">
        <v>8</v>
      </c>
    </row>
    <row r="12" spans="1:14" x14ac:dyDescent="0.35">
      <c r="A12" s="119" t="s">
        <v>1228</v>
      </c>
      <c r="B12" s="120" t="s">
        <v>1135</v>
      </c>
      <c r="C12" s="186" t="s">
        <v>529</v>
      </c>
      <c r="D12" s="164" t="str">
        <f>IFERROR(IF(C12="No CAS","",INDEX('DEQ Pollutant List'!$C$7:$C$611,MATCH('5. Pollutant Emissions - MB'!C12,'DEQ Pollutant List'!$B$7:$B$611,0))),"")</f>
        <v>Methanol</v>
      </c>
      <c r="E12" s="115">
        <f>IFERROR(IF(OR($C12="",$C12="No CAS"),INDEX('DEQ Pollutant List'!$A$7:$A$611,MATCH($D12,'DEQ Pollutant List'!$C$7:$C$611,0)),INDEX('DEQ Pollutant List'!$A$7:$A$611,MATCH($C12,'DEQ Pollutant List'!$B$7:$B$611,0))),"")</f>
        <v>321</v>
      </c>
      <c r="F12" s="187">
        <v>0</v>
      </c>
      <c r="G12" s="188">
        <v>0.35</v>
      </c>
      <c r="H12" s="168"/>
      <c r="I12" s="169">
        <f>(INDEX('4. Material Balance Activities'!$G:$G,MATCH($B12,'4. Material Balance Activities'!$C:$C,0))-INDEX('4. Material Balance Activities'!$M:$M,MATCH($B12,'4. Material Balance Activities'!$C:$C,0)))*$G12*(1-$F12)</f>
        <v>3500</v>
      </c>
      <c r="J12" s="170">
        <f>(INDEX('4. Material Balance Activities'!$H:$H,MATCH($B12,'4. Material Balance Activities'!$C:$C,0))-INDEX('4. Material Balance Activities'!$N:$N,MATCH($B12,'4. Material Balance Activities'!$C:$C,0)))*$G12*(1-$F12)</f>
        <v>3989.9999999999995</v>
      </c>
      <c r="K12" s="189">
        <f>(INDEX('4. Material Balance Activities'!$I:$I,MATCH($B12,'4. Material Balance Activities'!$C:$C,0))-INDEX('4. Material Balance Activities'!$O:$O,MATCH($B12,'4. Material Balance Activities'!$C:$C,0)))*$G12*(1-$F12)</f>
        <v>5250</v>
      </c>
      <c r="L12" s="169">
        <f>(INDEX('4. Material Balance Activities'!$J:$J,MATCH($B12,'4. Material Balance Activities'!$C:$C,0))-INDEX('4. Material Balance Activities'!$P:$P,MATCH($B12,'4. Material Balance Activities'!$C:$C,0)))*$G12*(1-$F12)</f>
        <v>10.85</v>
      </c>
      <c r="M12" s="170">
        <f>(INDEX('4. Material Balance Activities'!$K:$K,MATCH($B12,'4. Material Balance Activities'!$C:$C,0))-INDEX('4. Material Balance Activities'!$Q:$Q,MATCH($B12,'4. Material Balance Activities'!$C:$C,0)))*$G12*(1-$F12)</f>
        <v>11.549999999999999</v>
      </c>
      <c r="N12" s="190">
        <f>(INDEX('4. Material Balance Activities'!$L:$L,MATCH($B12,'4. Material Balance Activities'!$C:$C,0))-INDEX('4. Material Balance Activities'!$R:$R,MATCH($B12,'4. Material Balance Activities'!$C:$C,0)))*$G12*(1-$F12)</f>
        <v>13.299999999999999</v>
      </c>
    </row>
    <row r="13" spans="1:14" x14ac:dyDescent="0.35">
      <c r="A13" s="119" t="s">
        <v>1228</v>
      </c>
      <c r="B13" s="120" t="s">
        <v>1135</v>
      </c>
      <c r="C13" s="191" t="s">
        <v>1065</v>
      </c>
      <c r="D13" s="121" t="str">
        <f>IFERROR(IF(C13="No CAS","",INDEX('DEQ Pollutant List'!$C$7:$C$611,MATCH('5. Pollutant Emissions - MB'!C13,'DEQ Pollutant List'!$B$7:$B$611,0))),"")</f>
        <v>4-Vinylcyclohexene</v>
      </c>
      <c r="E13" s="115">
        <f>IFERROR(IF(OR($C13="",$C13="No CAS"),INDEX('DEQ Pollutant List'!$A$7:$A$611,MATCH($D13,'DEQ Pollutant List'!$C$7:$C$611,0)),INDEX('DEQ Pollutant List'!$A$7:$A$611,MATCH($C13,'DEQ Pollutant List'!$B$7:$B$611,0))),"")</f>
        <v>625</v>
      </c>
      <c r="F13" s="187">
        <v>0</v>
      </c>
      <c r="G13" s="188">
        <v>0.48</v>
      </c>
      <c r="H13" s="168"/>
      <c r="I13" s="173">
        <f>(INDEX('4. Material Balance Activities'!$G:$G,MATCH($B13,'4. Material Balance Activities'!$C:$C,0))-INDEX('4. Material Balance Activities'!$M:$M,MATCH($B13,'4. Material Balance Activities'!$C:$C,0)))*$G13*(1-$F13)</f>
        <v>4800</v>
      </c>
      <c r="J13" s="175">
        <f>(INDEX('4. Material Balance Activities'!$H:$H,MATCH($B13,'4. Material Balance Activities'!$C:$C,0))-INDEX('4. Material Balance Activities'!$N:$N,MATCH($B13,'4. Material Balance Activities'!$C:$C,0)))*$G13*(1-$F13)</f>
        <v>5472</v>
      </c>
      <c r="K13" s="192">
        <f>(INDEX('4. Material Balance Activities'!$I:$I,MATCH($B13,'4. Material Balance Activities'!$C:$C,0))-INDEX('4. Material Balance Activities'!$O:$O,MATCH($B13,'4. Material Balance Activities'!$C:$C,0)))*$G13*(1-$F13)</f>
        <v>7200</v>
      </c>
      <c r="L13" s="173">
        <f>(INDEX('4. Material Balance Activities'!$J:$J,MATCH($B13,'4. Material Balance Activities'!$C:$C,0))-INDEX('4. Material Balance Activities'!$P:$P,MATCH($B13,'4. Material Balance Activities'!$C:$C,0)))*$G13*(1-$F13)</f>
        <v>14.879999999999999</v>
      </c>
      <c r="M13" s="175">
        <f>(INDEX('4. Material Balance Activities'!$K:$K,MATCH($B13,'4. Material Balance Activities'!$C:$C,0))-INDEX('4. Material Balance Activities'!$Q:$Q,MATCH($B13,'4. Material Balance Activities'!$C:$C,0)))*$G13*(1-$F13)</f>
        <v>15.84</v>
      </c>
      <c r="N13" s="115">
        <f>(INDEX('4. Material Balance Activities'!$L:$L,MATCH($B13,'4. Material Balance Activities'!$C:$C,0))-INDEX('4. Material Balance Activities'!$R:$R,MATCH($B13,'4. Material Balance Activities'!$C:$C,0)))*$G13*(1-$F13)</f>
        <v>18.239999999999998</v>
      </c>
    </row>
    <row r="14" spans="1:14" x14ac:dyDescent="0.35">
      <c r="A14" s="119" t="s">
        <v>1228</v>
      </c>
      <c r="B14" s="120" t="s">
        <v>1135</v>
      </c>
      <c r="C14" s="191" t="s">
        <v>230</v>
      </c>
      <c r="D14" s="121" t="str">
        <f>IFERROR(IF(C14="No CAS","",INDEX('DEQ Pollutant List'!$C$7:$C$611,MATCH('5. Pollutant Emissions - MB'!C14,'DEQ Pollutant List'!$B$7:$B$611,0))),"")</f>
        <v>Chromium VI, chromate and dichromate particulate</v>
      </c>
      <c r="E14" s="115">
        <f>IFERROR(IF(OR($C14="",$C14="No CAS"),INDEX('DEQ Pollutant List'!$A$7:$A$611,MATCH($D14,'DEQ Pollutant List'!$C$7:$C$611,0)),INDEX('DEQ Pollutant List'!$A$7:$A$611,MATCH($C14,'DEQ Pollutant List'!$B$7:$B$611,0))),"")</f>
        <v>136</v>
      </c>
      <c r="F14" s="187">
        <f>1-((1-0.72)*(1-0.99))</f>
        <v>0.99719999999999998</v>
      </c>
      <c r="G14" s="188">
        <v>0.05</v>
      </c>
      <c r="H14" s="168" t="s">
        <v>1156</v>
      </c>
      <c r="I14" s="173">
        <f>(INDEX('4. Material Balance Activities'!$G:$G,MATCH($B14,'4. Material Balance Activities'!$C:$C,0))-INDEX('4. Material Balance Activities'!$M:$M,MATCH($B14,'4. Material Balance Activities'!$C:$C,0)))*$G14*(1-$F14)</f>
        <v>1.4000000000000123</v>
      </c>
      <c r="J14" s="175">
        <f>(INDEX('4. Material Balance Activities'!$H:$H,MATCH($B14,'4. Material Balance Activities'!$C:$C,0))-INDEX('4. Material Balance Activities'!$N:$N,MATCH($B14,'4. Material Balance Activities'!$C:$C,0)))*$G14*(1-$F14)</f>
        <v>1.5960000000000141</v>
      </c>
      <c r="K14" s="192">
        <f>(INDEX('4. Material Balance Activities'!$I:$I,MATCH($B14,'4. Material Balance Activities'!$C:$C,0))-INDEX('4. Material Balance Activities'!$O:$O,MATCH($B14,'4. Material Balance Activities'!$C:$C,0)))*$G14*(1-$F14)</f>
        <v>2.1000000000000183</v>
      </c>
      <c r="L14" s="173">
        <f>(INDEX('4. Material Balance Activities'!$J:$J,MATCH($B14,'4. Material Balance Activities'!$C:$C,0))-INDEX('4. Material Balance Activities'!$P:$P,MATCH($B14,'4. Material Balance Activities'!$C:$C,0)))*$G14*(1-$F14)</f>
        <v>4.3400000000000383E-3</v>
      </c>
      <c r="M14" s="175">
        <f>(INDEX('4. Material Balance Activities'!$K:$K,MATCH($B14,'4. Material Balance Activities'!$C:$C,0))-INDEX('4. Material Balance Activities'!$Q:$Q,MATCH($B14,'4. Material Balance Activities'!$C:$C,0)))*$G14*(1-$F14)</f>
        <v>4.6200000000000407E-3</v>
      </c>
      <c r="N14" s="192">
        <f>(INDEX('4. Material Balance Activities'!$L:$L,MATCH($B14,'4. Material Balance Activities'!$C:$C,0))-INDEX('4. Material Balance Activities'!$R:$R,MATCH($B14,'4. Material Balance Activities'!$C:$C,0)))*$G14*(1-$F14)</f>
        <v>5.3200000000000469E-3</v>
      </c>
    </row>
    <row r="15" spans="1:14" x14ac:dyDescent="0.35">
      <c r="A15" s="119" t="s">
        <v>1228</v>
      </c>
      <c r="B15" s="120" t="s">
        <v>1187</v>
      </c>
      <c r="C15" s="191" t="s">
        <v>703</v>
      </c>
      <c r="D15" s="121" t="str">
        <f>IFERROR(IF(C15="No CAS","",INDEX('DEQ Pollutant List'!$C$7:$C$611,MATCH('5. Pollutant Emissions - MB'!C15,'DEQ Pollutant List'!$B$7:$B$611,0))),"")</f>
        <v>2-Phenylphenol</v>
      </c>
      <c r="E15" s="115">
        <f>IFERROR(IF(OR($C15="",$C15="No CAS"),INDEX('DEQ Pollutant List'!$A$7:$A$611,MATCH($D15,'DEQ Pollutant List'!$C$7:$C$611,0)),INDEX('DEQ Pollutant List'!$A$7:$A$611,MATCH($C15,'DEQ Pollutant List'!$B$7:$B$611,0))),"")</f>
        <v>502</v>
      </c>
      <c r="F15" s="187">
        <v>0</v>
      </c>
      <c r="G15" s="188">
        <v>5.0000000000000001E-3</v>
      </c>
      <c r="H15" s="168"/>
      <c r="I15" s="173">
        <f>(INDEX('4. Material Balance Activities'!$G:$G,MATCH($B15,'4. Material Balance Activities'!$C:$C,0))-INDEX('4. Material Balance Activities'!$M:$M,MATCH($B15,'4. Material Balance Activities'!$C:$C,0)))*$G15*(1-$F15)</f>
        <v>4.6749999999999998</v>
      </c>
      <c r="J15" s="175">
        <f>(INDEX('4. Material Balance Activities'!$H:$H,MATCH($B15,'4. Material Balance Activities'!$C:$C,0))-INDEX('4. Material Balance Activities'!$N:$N,MATCH($B15,'4. Material Balance Activities'!$C:$C,0)))*$G15*(1-$F15)</f>
        <v>5.8500000000000005</v>
      </c>
      <c r="K15" s="192">
        <f>(INDEX('4. Material Balance Activities'!$I:$I,MATCH($B15,'4. Material Balance Activities'!$C:$C,0))-INDEX('4. Material Balance Activities'!$O:$O,MATCH($B15,'4. Material Balance Activities'!$C:$C,0)))*$G15*(1-$F15)</f>
        <v>7.3</v>
      </c>
      <c r="L15" s="173">
        <f>(INDEX('4. Material Balance Activities'!$J:$J,MATCH($B15,'4. Material Balance Activities'!$C:$C,0))-INDEX('4. Material Balance Activities'!$P:$P,MATCH($B15,'4. Material Balance Activities'!$C:$C,0)))*$G15*(1-$F15)</f>
        <v>2.2499999999999999E-2</v>
      </c>
      <c r="M15" s="175">
        <f>(INDEX('4. Material Balance Activities'!$K:$K,MATCH($B15,'4. Material Balance Activities'!$C:$C,0))-INDEX('4. Material Balance Activities'!$Q:$Q,MATCH($B15,'4. Material Balance Activities'!$C:$C,0)))*$G15*(1-$F15)</f>
        <v>4.4999999999999998E-2</v>
      </c>
      <c r="N15" s="192">
        <f>(INDEX('4. Material Balance Activities'!$L:$L,MATCH($B15,'4. Material Balance Activities'!$C:$C,0))-INDEX('4. Material Balance Activities'!$R:$R,MATCH($B15,'4. Material Balance Activities'!$C:$C,0)))*$G15*(1-$F15)</f>
        <v>6.5000000000000002E-2</v>
      </c>
    </row>
    <row r="16" spans="1:14" x14ac:dyDescent="0.35">
      <c r="A16" s="119" t="s">
        <v>1228</v>
      </c>
      <c r="B16" s="120" t="s">
        <v>1187</v>
      </c>
      <c r="C16" s="191" t="s">
        <v>443</v>
      </c>
      <c r="D16" s="121" t="str">
        <f>IFERROR(IF(C16="No CAS","",INDEX('DEQ Pollutant List'!$C$7:$C$611,MATCH('5. Pollutant Emissions - MB'!C16,'DEQ Pollutant List'!$B$7:$B$611,0))),"")</f>
        <v>Formaldehyde</v>
      </c>
      <c r="E16" s="115">
        <f>IFERROR(IF(OR($C16="",$C16="No CAS"),INDEX('DEQ Pollutant List'!$A$7:$A$611,MATCH($D16,'DEQ Pollutant List'!$C$7:$C$611,0)),INDEX('DEQ Pollutant List'!$A$7:$A$611,MATCH($C16,'DEQ Pollutant List'!$B$7:$B$611,0))),"")</f>
        <v>250</v>
      </c>
      <c r="F16" s="187">
        <v>0</v>
      </c>
      <c r="G16" s="188">
        <v>0.7</v>
      </c>
      <c r="H16" s="168"/>
      <c r="I16" s="173">
        <f>(INDEX('4. Material Balance Activities'!$G:$G,MATCH($B16,'4. Material Balance Activities'!$C:$C,0))-INDEX('4. Material Balance Activities'!$M:$M,MATCH($B16,'4. Material Balance Activities'!$C:$C,0)))*$G16*(1-$F16)</f>
        <v>654.5</v>
      </c>
      <c r="J16" s="175">
        <f>(INDEX('4. Material Balance Activities'!$H:$H,MATCH($B16,'4. Material Balance Activities'!$C:$C,0))-INDEX('4. Material Balance Activities'!$N:$N,MATCH($B16,'4. Material Balance Activities'!$C:$C,0)))*$G16*(1-$F16)</f>
        <v>819</v>
      </c>
      <c r="K16" s="192">
        <f>(INDEX('4. Material Balance Activities'!$I:$I,MATCH($B16,'4. Material Balance Activities'!$C:$C,0))-INDEX('4. Material Balance Activities'!$O:$O,MATCH($B16,'4. Material Balance Activities'!$C:$C,0)))*$G16*(1-$F16)</f>
        <v>1021.9999999999999</v>
      </c>
      <c r="L16" s="173">
        <f>(INDEX('4. Material Balance Activities'!$J:$J,MATCH($B16,'4. Material Balance Activities'!$C:$C,0))-INDEX('4. Material Balance Activities'!$P:$P,MATCH($B16,'4. Material Balance Activities'!$C:$C,0)))*$G16*(1-$F16)</f>
        <v>3.15</v>
      </c>
      <c r="M16" s="175">
        <f>(INDEX('4. Material Balance Activities'!$K:$K,MATCH($B16,'4. Material Balance Activities'!$C:$C,0))-INDEX('4. Material Balance Activities'!$Q:$Q,MATCH($B16,'4. Material Balance Activities'!$C:$C,0)))*$G16*(1-$F16)</f>
        <v>6.3</v>
      </c>
      <c r="N16" s="192">
        <f>(INDEX('4. Material Balance Activities'!$L:$L,MATCH($B16,'4. Material Balance Activities'!$C:$C,0))-INDEX('4. Material Balance Activities'!$R:$R,MATCH($B16,'4. Material Balance Activities'!$C:$C,0)))*$G16*(1-$F16)</f>
        <v>9.1</v>
      </c>
    </row>
    <row r="17" spans="1:14" x14ac:dyDescent="0.35">
      <c r="A17" s="119" t="s">
        <v>1228</v>
      </c>
      <c r="B17" s="120" t="s">
        <v>1187</v>
      </c>
      <c r="C17" s="191" t="s">
        <v>75</v>
      </c>
      <c r="D17" s="121" t="str">
        <f>IFERROR(IF(C17="No CAS","",INDEX('DEQ Pollutant List'!$C$7:$C$611,MATCH('5. Pollutant Emissions - MB'!C17,'DEQ Pollutant List'!$B$7:$B$611,0))),"")</f>
        <v>Antimony and compounds</v>
      </c>
      <c r="E17" s="115">
        <f>IFERROR(IF(OR($C17="",$C17="No CAS"),INDEX('DEQ Pollutant List'!$A$7:$A$611,MATCH($D17,'DEQ Pollutant List'!$C$7:$C$611,0)),INDEX('DEQ Pollutant List'!$A$7:$A$611,MATCH($C17,'DEQ Pollutant List'!$B$7:$B$611,0))),"")</f>
        <v>33</v>
      </c>
      <c r="F17" s="187">
        <f>1-((1-0.72)*(1-0.99))</f>
        <v>0.99719999999999998</v>
      </c>
      <c r="G17" s="188">
        <v>0.05</v>
      </c>
      <c r="H17" s="168" t="s">
        <v>1156</v>
      </c>
      <c r="I17" s="173">
        <f>(INDEX('4. Material Balance Activities'!$G:$G,MATCH($B17,'4. Material Balance Activities'!$C:$C,0))-INDEX('4. Material Balance Activities'!$M:$M,MATCH($B17,'4. Material Balance Activities'!$C:$C,0)))*$G17*(1-$F17)</f>
        <v>0.13090000000000115</v>
      </c>
      <c r="J17" s="175">
        <f>(INDEX('4. Material Balance Activities'!$H:$H,MATCH($B17,'4. Material Balance Activities'!$C:$C,0))-INDEX('4. Material Balance Activities'!$N:$N,MATCH($B17,'4. Material Balance Activities'!$C:$C,0)))*$G17*(1-$F17)</f>
        <v>0.16380000000000144</v>
      </c>
      <c r="K17" s="192">
        <f>(INDEX('4. Material Balance Activities'!$I:$I,MATCH($B17,'4. Material Balance Activities'!$C:$C,0))-INDEX('4. Material Balance Activities'!$O:$O,MATCH($B17,'4. Material Balance Activities'!$C:$C,0)))*$G17*(1-$F17)</f>
        <v>0.2044000000000018</v>
      </c>
      <c r="L17" s="173">
        <f>(INDEX('4. Material Balance Activities'!$J:$J,MATCH($B17,'4. Material Balance Activities'!$C:$C,0))-INDEX('4. Material Balance Activities'!$P:$P,MATCH($B17,'4. Material Balance Activities'!$C:$C,0)))*$G17*(1-$F17)</f>
        <v>6.3000000000000556E-4</v>
      </c>
      <c r="M17" s="175">
        <f>(INDEX('4. Material Balance Activities'!$K:$K,MATCH($B17,'4. Material Balance Activities'!$C:$C,0))-INDEX('4. Material Balance Activities'!$Q:$Q,MATCH($B17,'4. Material Balance Activities'!$C:$C,0)))*$G17*(1-$F17)</f>
        <v>1.2600000000000111E-3</v>
      </c>
      <c r="N17" s="192">
        <f>(INDEX('4. Material Balance Activities'!$L:$L,MATCH($B17,'4. Material Balance Activities'!$C:$C,0))-INDEX('4. Material Balance Activities'!$R:$R,MATCH($B17,'4. Material Balance Activities'!$C:$C,0)))*$G17*(1-$F17)</f>
        <v>1.820000000000016E-3</v>
      </c>
    </row>
    <row r="18" spans="1:14" x14ac:dyDescent="0.35">
      <c r="A18" s="71"/>
      <c r="B18" s="131"/>
      <c r="C18" s="193"/>
      <c r="D18" s="73"/>
      <c r="E18" s="115" t="str">
        <f>IFERROR(IF(OR($C18="",$C18="No CAS"),INDEX('DEQ Pollutant List'!$A$7:$A$611,MATCH($D18,'DEQ Pollutant List'!$C$7:$C$611,0)),INDEX('DEQ Pollutant List'!$A$7:$A$611,MATCH($C18,'DEQ Pollutant List'!$B$7:$B$611,0))),"")</f>
        <v/>
      </c>
      <c r="F18" s="194"/>
      <c r="G18" s="195"/>
      <c r="H18" s="180"/>
      <c r="I18" s="178"/>
      <c r="J18" s="181"/>
      <c r="K18" s="75"/>
      <c r="L18" s="178"/>
      <c r="M18" s="181"/>
      <c r="N18" s="75"/>
    </row>
    <row r="19" spans="1:14" x14ac:dyDescent="0.35">
      <c r="A19" s="79"/>
      <c r="B19" s="133"/>
      <c r="C19" s="137"/>
      <c r="D19" s="81" t="str">
        <f>IFERROR(IF(C19="No CAS","",INDEX('DEQ Pollutant List'!$C$7:$C$611,MATCH('5. Pollutant Emissions - MB'!C19,'DEQ Pollutant List'!$B$7:$B$611,0))),"")</f>
        <v/>
      </c>
      <c r="E19" s="115" t="str">
        <f>IFERROR(IF(OR($C19="",$C19="No CAS"),INDEX('DEQ Pollutant List'!$A$7:$A$611,MATCH($D19,'DEQ Pollutant List'!$C$7:$C$611,0)),INDEX('DEQ Pollutant List'!$A$7:$A$611,MATCH($C19,'DEQ Pollutant List'!$B$7:$B$611,0))),"")</f>
        <v/>
      </c>
      <c r="F19" s="138"/>
      <c r="G19" s="139"/>
      <c r="H19" s="104"/>
      <c r="I19" s="102"/>
      <c r="J19" s="105"/>
      <c r="K19" s="83"/>
      <c r="L19" s="102"/>
      <c r="M19" s="105"/>
      <c r="N19" s="83"/>
    </row>
    <row r="20" spans="1:14" x14ac:dyDescent="0.35">
      <c r="A20" s="79"/>
      <c r="B20" s="133"/>
      <c r="C20" s="137"/>
      <c r="D20" s="81" t="str">
        <f>IFERROR(IF(C20="No CAS","",INDEX('DEQ Pollutant List'!$C$7:$C$611,MATCH('5. Pollutant Emissions - MB'!C20,'DEQ Pollutant List'!$B$7:$B$611,0))),"")</f>
        <v/>
      </c>
      <c r="E20" s="115" t="str">
        <f>IFERROR(IF(OR($C20="",$C20="No CAS"),INDEX('DEQ Pollutant List'!$A$7:$A$611,MATCH($D20,'DEQ Pollutant List'!$C$7:$C$611,0)),INDEX('DEQ Pollutant List'!$A$7:$A$611,MATCH($C20,'DEQ Pollutant List'!$B$7:$B$611,0))),"")</f>
        <v/>
      </c>
      <c r="F20" s="138"/>
      <c r="G20" s="139"/>
      <c r="H20" s="104"/>
      <c r="I20" s="102"/>
      <c r="J20" s="105"/>
      <c r="K20" s="83"/>
      <c r="L20" s="102"/>
      <c r="M20" s="105"/>
      <c r="N20" s="83"/>
    </row>
    <row r="21" spans="1:14" x14ac:dyDescent="0.35">
      <c r="A21" s="79"/>
      <c r="B21" s="133"/>
      <c r="C21" s="137"/>
      <c r="D21" s="81"/>
      <c r="E21" s="115" t="str">
        <f>IFERROR(IF(OR($C21="",$C21="No CAS"),INDEX('DEQ Pollutant List'!$A$7:$A$611,MATCH($D21,'DEQ Pollutant List'!$C$7:$C$611,0)),INDEX('DEQ Pollutant List'!$A$7:$A$611,MATCH($C21,'DEQ Pollutant List'!$B$7:$B$611,0))),"")</f>
        <v/>
      </c>
      <c r="F21" s="138"/>
      <c r="G21" s="139"/>
      <c r="H21" s="104"/>
      <c r="I21" s="102"/>
      <c r="J21" s="105"/>
      <c r="K21" s="83"/>
      <c r="L21" s="102"/>
      <c r="M21" s="105"/>
      <c r="N21" s="83"/>
    </row>
    <row r="22" spans="1:14" x14ac:dyDescent="0.35">
      <c r="A22" s="79"/>
      <c r="B22" s="133"/>
      <c r="C22" s="137"/>
      <c r="D22" s="81" t="str">
        <f>IFERROR(IF(C22="No CAS","",INDEX('DEQ Pollutant List'!$C$7:$C$611,MATCH('5. Pollutant Emissions - MB'!C22,'DEQ Pollutant List'!$B$7:$B$611,0))),"")</f>
        <v/>
      </c>
      <c r="E22" s="115" t="str">
        <f>IFERROR(IF(OR($C22="",$C22="No CAS"),INDEX('DEQ Pollutant List'!$A$7:$A$611,MATCH($D22,'DEQ Pollutant List'!$C$7:$C$611,0)),INDEX('DEQ Pollutant List'!$A$7:$A$611,MATCH($C22,'DEQ Pollutant List'!$B$7:$B$611,0))),"")</f>
        <v/>
      </c>
      <c r="F22" s="138"/>
      <c r="G22" s="139"/>
      <c r="H22" s="104"/>
      <c r="I22" s="102"/>
      <c r="J22" s="105"/>
      <c r="K22" s="83"/>
      <c r="L22" s="102"/>
      <c r="M22" s="105"/>
      <c r="N22" s="83"/>
    </row>
    <row r="23" spans="1:14" x14ac:dyDescent="0.35">
      <c r="A23" s="79"/>
      <c r="B23" s="133"/>
      <c r="C23" s="137"/>
      <c r="D23" s="81" t="str">
        <f>IFERROR(IF(C23="No CAS","",INDEX('DEQ Pollutant List'!$C$7:$C$611,MATCH('5. Pollutant Emissions - MB'!C23,'DEQ Pollutant List'!$B$7:$B$611,0))),"")</f>
        <v/>
      </c>
      <c r="E23" s="115" t="str">
        <f>IFERROR(IF(OR($C23="",$C23="No CAS"),INDEX('DEQ Pollutant List'!$A$7:$A$611,MATCH($D23,'DEQ Pollutant List'!$C$7:$C$611,0)),INDEX('DEQ Pollutant List'!$A$7:$A$611,MATCH($C23,'DEQ Pollutant List'!$B$7:$B$611,0))),"")</f>
        <v/>
      </c>
      <c r="F23" s="138"/>
      <c r="G23" s="139"/>
      <c r="H23" s="104"/>
      <c r="I23" s="102"/>
      <c r="J23" s="105"/>
      <c r="K23" s="83"/>
      <c r="L23" s="102"/>
      <c r="M23" s="105"/>
      <c r="N23" s="83"/>
    </row>
    <row r="24" spans="1:14" x14ac:dyDescent="0.35">
      <c r="A24" s="79"/>
      <c r="B24" s="133"/>
      <c r="C24" s="137"/>
      <c r="D24" s="81" t="str">
        <f>IFERROR(IF(C24="No CAS","",INDEX('DEQ Pollutant List'!$C$7:$C$611,MATCH('5. Pollutant Emissions - MB'!C24,'DEQ Pollutant List'!$B$7:$B$611,0))),"")</f>
        <v/>
      </c>
      <c r="E24" s="115" t="str">
        <f>IFERROR(IF(OR($C24="",$C24="No CAS"),INDEX('DEQ Pollutant List'!$A$7:$A$611,MATCH($D24,'DEQ Pollutant List'!$C$7:$C$611,0)),INDEX('DEQ Pollutant List'!$A$7:$A$611,MATCH($C24,'DEQ Pollutant List'!$B$7:$B$611,0))),"")</f>
        <v/>
      </c>
      <c r="F24" s="138"/>
      <c r="G24" s="139"/>
      <c r="H24" s="104"/>
      <c r="I24" s="102"/>
      <c r="J24" s="105"/>
      <c r="K24" s="83"/>
      <c r="L24" s="102"/>
      <c r="M24" s="105"/>
      <c r="N24" s="83"/>
    </row>
    <row r="25" spans="1:14" x14ac:dyDescent="0.35">
      <c r="A25" s="79"/>
      <c r="B25" s="133"/>
      <c r="C25" s="137"/>
      <c r="D25" s="81" t="str">
        <f>IFERROR(IF(C25="No CAS","",INDEX('DEQ Pollutant List'!$C$7:$C$611,MATCH('5. Pollutant Emissions - MB'!C25,'DEQ Pollutant List'!$B$7:$B$611,0))),"")</f>
        <v/>
      </c>
      <c r="E25" s="115" t="str">
        <f>IFERROR(IF(OR($C25="",$C25="No CAS"),INDEX('DEQ Pollutant List'!$A$7:$A$611,MATCH($D25,'DEQ Pollutant List'!$C$7:$C$611,0)),INDEX('DEQ Pollutant List'!$A$7:$A$611,MATCH($C25,'DEQ Pollutant List'!$B$7:$B$611,0))),"")</f>
        <v/>
      </c>
      <c r="F25" s="138"/>
      <c r="G25" s="139"/>
      <c r="H25" s="104"/>
      <c r="I25" s="102"/>
      <c r="J25" s="105"/>
      <c r="K25" s="83"/>
      <c r="L25" s="102"/>
      <c r="M25" s="105"/>
      <c r="N25" s="83"/>
    </row>
    <row r="26" spans="1:14" x14ac:dyDescent="0.35">
      <c r="A26" s="79"/>
      <c r="B26" s="133"/>
      <c r="C26" s="137"/>
      <c r="D26" s="81" t="str">
        <f>IFERROR(IF(C26="No CAS","",INDEX('DEQ Pollutant List'!$C$7:$C$611,MATCH('5. Pollutant Emissions - MB'!C26,'DEQ Pollutant List'!$B$7:$B$611,0))),"")</f>
        <v/>
      </c>
      <c r="E26" s="115" t="str">
        <f>IFERROR(IF(OR($C26="",$C26="No CAS"),INDEX('DEQ Pollutant List'!$A$7:$A$611,MATCH($D26,'DEQ Pollutant List'!$C$7:$C$611,0)),INDEX('DEQ Pollutant List'!$A$7:$A$611,MATCH($C26,'DEQ Pollutant List'!$B$7:$B$611,0))),"")</f>
        <v/>
      </c>
      <c r="F26" s="138"/>
      <c r="G26" s="139"/>
      <c r="H26" s="104"/>
      <c r="I26" s="102"/>
      <c r="J26" s="105"/>
      <c r="K26" s="83"/>
      <c r="L26" s="102"/>
      <c r="M26" s="105"/>
      <c r="N26" s="83"/>
    </row>
    <row r="27" spans="1:14" x14ac:dyDescent="0.35">
      <c r="A27" s="79"/>
      <c r="B27" s="133"/>
      <c r="C27" s="137"/>
      <c r="D27" s="81" t="str">
        <f>IFERROR(IF(C27="No CAS","",INDEX('DEQ Pollutant List'!$C$7:$C$611,MATCH('5. Pollutant Emissions - MB'!C27,'DEQ Pollutant List'!$B$7:$B$611,0))),"")</f>
        <v/>
      </c>
      <c r="E27" s="115" t="str">
        <f>IFERROR(IF(OR($C27="",$C27="No CAS"),INDEX('DEQ Pollutant List'!$A$7:$A$611,MATCH($D27,'DEQ Pollutant List'!$C$7:$C$611,0)),INDEX('DEQ Pollutant List'!$A$7:$A$611,MATCH($C27,'DEQ Pollutant List'!$B$7:$B$611,0))),"")</f>
        <v/>
      </c>
      <c r="F27" s="138"/>
      <c r="G27" s="139"/>
      <c r="H27" s="104"/>
      <c r="I27" s="102"/>
      <c r="J27" s="105"/>
      <c r="K27" s="83"/>
      <c r="L27" s="102"/>
      <c r="M27" s="105"/>
      <c r="N27" s="83"/>
    </row>
    <row r="28" spans="1:14" x14ac:dyDescent="0.35">
      <c r="A28" s="79"/>
      <c r="B28" s="133"/>
      <c r="C28" s="137"/>
      <c r="D28" s="81" t="str">
        <f>IFERROR(IF(C28="No CAS","",INDEX('DEQ Pollutant List'!$C$7:$C$611,MATCH('5. Pollutant Emissions - MB'!C28,'DEQ Pollutant List'!$B$7:$B$611,0))),"")</f>
        <v/>
      </c>
      <c r="E28" s="115" t="str">
        <f>IFERROR(IF(OR($C28="",$C28="No CAS"),INDEX('DEQ Pollutant List'!$A$7:$A$611,MATCH($D28,'DEQ Pollutant List'!$C$7:$C$611,0)),INDEX('DEQ Pollutant List'!$A$7:$A$611,MATCH($C28,'DEQ Pollutant List'!$B$7:$B$611,0))),"")</f>
        <v/>
      </c>
      <c r="F28" s="138"/>
      <c r="G28" s="139"/>
      <c r="H28" s="104"/>
      <c r="I28" s="102"/>
      <c r="J28" s="105"/>
      <c r="K28" s="83"/>
      <c r="L28" s="102"/>
      <c r="M28" s="105"/>
      <c r="N28" s="83"/>
    </row>
    <row r="29" spans="1:14" x14ac:dyDescent="0.35">
      <c r="A29" s="79"/>
      <c r="B29" s="133"/>
      <c r="C29" s="137"/>
      <c r="D29" s="81" t="str">
        <f>IFERROR(IF(C29="No CAS","",INDEX('DEQ Pollutant List'!$C$7:$C$611,MATCH('5. Pollutant Emissions - MB'!C29,'DEQ Pollutant List'!$B$7:$B$611,0))),"")</f>
        <v/>
      </c>
      <c r="E29" s="115" t="str">
        <f>IFERROR(IF(OR($C29="",$C29="No CAS"),INDEX('DEQ Pollutant List'!$A$7:$A$611,MATCH($D29,'DEQ Pollutant List'!$C$7:$C$611,0)),INDEX('DEQ Pollutant List'!$A$7:$A$611,MATCH($C29,'DEQ Pollutant List'!$B$7:$B$611,0))),"")</f>
        <v/>
      </c>
      <c r="F29" s="138"/>
      <c r="G29" s="139"/>
      <c r="H29" s="104"/>
      <c r="I29" s="102"/>
      <c r="J29" s="105"/>
      <c r="K29" s="83"/>
      <c r="L29" s="102"/>
      <c r="M29" s="105"/>
      <c r="N29" s="83"/>
    </row>
    <row r="30" spans="1:14" x14ac:dyDescent="0.35">
      <c r="A30" s="79"/>
      <c r="B30" s="133"/>
      <c r="C30" s="137"/>
      <c r="D30" s="81" t="str">
        <f>IFERROR(IF(C30="No CAS","",INDEX('DEQ Pollutant List'!$C$7:$C$611,MATCH('5. Pollutant Emissions - MB'!C30,'DEQ Pollutant List'!$B$7:$B$611,0))),"")</f>
        <v/>
      </c>
      <c r="E30" s="115" t="str">
        <f>IFERROR(IF(OR($C30="",$C30="No CAS"),INDEX('DEQ Pollutant List'!$A$7:$A$611,MATCH($D30,'DEQ Pollutant List'!$C$7:$C$611,0)),INDEX('DEQ Pollutant List'!$A$7:$A$611,MATCH($C30,'DEQ Pollutant List'!$B$7:$B$611,0))),"")</f>
        <v/>
      </c>
      <c r="F30" s="138"/>
      <c r="G30" s="139"/>
      <c r="H30" s="104"/>
      <c r="I30" s="102"/>
      <c r="J30" s="105"/>
      <c r="K30" s="83"/>
      <c r="L30" s="102"/>
      <c r="M30" s="105"/>
      <c r="N30" s="83"/>
    </row>
    <row r="31" spans="1:14" x14ac:dyDescent="0.35">
      <c r="A31" s="79"/>
      <c r="B31" s="133"/>
      <c r="C31" s="137"/>
      <c r="D31" s="81" t="str">
        <f>IFERROR(IF(C31="No CAS","",INDEX('DEQ Pollutant List'!$C$7:$C$611,MATCH('5. Pollutant Emissions - MB'!C31,'DEQ Pollutant List'!$B$7:$B$611,0))),"")</f>
        <v/>
      </c>
      <c r="E31" s="115" t="str">
        <f>IFERROR(IF(OR($C31="",$C31="No CAS"),INDEX('DEQ Pollutant List'!$A$7:$A$611,MATCH($D31,'DEQ Pollutant List'!$C$7:$C$611,0)),INDEX('DEQ Pollutant List'!$A$7:$A$611,MATCH($C31,'DEQ Pollutant List'!$B$7:$B$611,0))),"")</f>
        <v/>
      </c>
      <c r="F31" s="138"/>
      <c r="G31" s="139"/>
      <c r="H31" s="104"/>
      <c r="I31" s="102"/>
      <c r="J31" s="105"/>
      <c r="K31" s="83"/>
      <c r="L31" s="102"/>
      <c r="M31" s="105"/>
      <c r="N31" s="83"/>
    </row>
    <row r="32" spans="1:14" x14ac:dyDescent="0.35">
      <c r="A32" s="79"/>
      <c r="B32" s="133"/>
      <c r="C32" s="137"/>
      <c r="D32" s="81" t="str">
        <f>IFERROR(IF(C32="No CAS","",INDEX('DEQ Pollutant List'!$C$7:$C$611,MATCH('5. Pollutant Emissions - MB'!C32,'DEQ Pollutant List'!$B$7:$B$611,0))),"")</f>
        <v/>
      </c>
      <c r="E32" s="115" t="str">
        <f>IFERROR(IF(OR($C32="",$C32="No CAS"),INDEX('DEQ Pollutant List'!$A$7:$A$611,MATCH($D32,'DEQ Pollutant List'!$C$7:$C$611,0)),INDEX('DEQ Pollutant List'!$A$7:$A$611,MATCH($C32,'DEQ Pollutant List'!$B$7:$B$611,0))),"")</f>
        <v/>
      </c>
      <c r="F32" s="138"/>
      <c r="G32" s="139"/>
      <c r="H32" s="104"/>
      <c r="I32" s="102"/>
      <c r="J32" s="105"/>
      <c r="K32" s="83"/>
      <c r="L32" s="102"/>
      <c r="M32" s="105"/>
      <c r="N32" s="83"/>
    </row>
    <row r="33" spans="1:14" x14ac:dyDescent="0.35">
      <c r="A33" s="79"/>
      <c r="B33" s="133"/>
      <c r="C33" s="137"/>
      <c r="D33" s="81" t="str">
        <f>IFERROR(IF(C33="No CAS","",INDEX('DEQ Pollutant List'!$C$7:$C$611,MATCH('5. Pollutant Emissions - MB'!C33,'DEQ Pollutant List'!$B$7:$B$611,0))),"")</f>
        <v/>
      </c>
      <c r="E33" s="115" t="str">
        <f>IFERROR(IF(OR($C33="",$C33="No CAS"),INDEX('DEQ Pollutant List'!$A$7:$A$611,MATCH($D33,'DEQ Pollutant List'!$C$7:$C$611,0)),INDEX('DEQ Pollutant List'!$A$7:$A$611,MATCH($C33,'DEQ Pollutant List'!$B$7:$B$611,0))),"")</f>
        <v/>
      </c>
      <c r="F33" s="138"/>
      <c r="G33" s="139"/>
      <c r="H33" s="104"/>
      <c r="I33" s="102"/>
      <c r="J33" s="105"/>
      <c r="K33" s="83"/>
      <c r="L33" s="102"/>
      <c r="M33" s="105"/>
      <c r="N33" s="83"/>
    </row>
    <row r="34" spans="1:14" x14ac:dyDescent="0.35">
      <c r="A34" s="79"/>
      <c r="B34" s="133"/>
      <c r="C34" s="137"/>
      <c r="D34" s="81" t="str">
        <f>IFERROR(IF(C34="No CAS","",INDEX('DEQ Pollutant List'!$C$7:$C$611,MATCH('5. Pollutant Emissions - MB'!C34,'DEQ Pollutant List'!$B$7:$B$611,0))),"")</f>
        <v/>
      </c>
      <c r="E34" s="115" t="str">
        <f>IFERROR(IF(OR($C34="",$C34="No CAS"),INDEX('DEQ Pollutant List'!$A$7:$A$611,MATCH($D34,'DEQ Pollutant List'!$C$7:$C$611,0)),INDEX('DEQ Pollutant List'!$A$7:$A$611,MATCH($C34,'DEQ Pollutant List'!$B$7:$B$611,0))),"")</f>
        <v/>
      </c>
      <c r="F34" s="138"/>
      <c r="G34" s="139"/>
      <c r="H34" s="104"/>
      <c r="I34" s="102"/>
      <c r="J34" s="105"/>
      <c r="K34" s="83"/>
      <c r="L34" s="102"/>
      <c r="M34" s="105"/>
      <c r="N34" s="83"/>
    </row>
    <row r="35" spans="1:14" x14ac:dyDescent="0.35">
      <c r="A35" s="79"/>
      <c r="B35" s="133"/>
      <c r="C35" s="137"/>
      <c r="D35" s="81" t="str">
        <f>IFERROR(IF(C35="No CAS","",INDEX('DEQ Pollutant List'!$C$7:$C$611,MATCH('5. Pollutant Emissions - MB'!C35,'DEQ Pollutant List'!$B$7:$B$611,0))),"")</f>
        <v/>
      </c>
      <c r="E35" s="115" t="str">
        <f>IFERROR(IF(OR($C35="",$C35="No CAS"),INDEX('DEQ Pollutant List'!$A$7:$A$611,MATCH($D35,'DEQ Pollutant List'!$C$7:$C$611,0)),INDEX('DEQ Pollutant List'!$A$7:$A$611,MATCH($C35,'DEQ Pollutant List'!$B$7:$B$611,0))),"")</f>
        <v/>
      </c>
      <c r="F35" s="138"/>
      <c r="G35" s="139"/>
      <c r="H35" s="104"/>
      <c r="I35" s="102"/>
      <c r="J35" s="105"/>
      <c r="K35" s="83"/>
      <c r="L35" s="102"/>
      <c r="M35" s="105"/>
      <c r="N35" s="83"/>
    </row>
    <row r="36" spans="1:14" x14ac:dyDescent="0.35">
      <c r="A36" s="79"/>
      <c r="B36" s="133"/>
      <c r="C36" s="137"/>
      <c r="D36" s="81" t="str">
        <f>IFERROR(IF(C36="No CAS","",INDEX('DEQ Pollutant List'!$C$7:$C$611,MATCH('5. Pollutant Emissions - MB'!C36,'DEQ Pollutant List'!$B$7:$B$611,0))),"")</f>
        <v/>
      </c>
      <c r="E36" s="115" t="str">
        <f>IFERROR(IF(OR($C36="",$C36="No CAS"),INDEX('DEQ Pollutant List'!$A$7:$A$611,MATCH($D36,'DEQ Pollutant List'!$C$7:$C$611,0)),INDEX('DEQ Pollutant List'!$A$7:$A$611,MATCH($C36,'DEQ Pollutant List'!$B$7:$B$611,0))),"")</f>
        <v/>
      </c>
      <c r="F36" s="138"/>
      <c r="G36" s="139"/>
      <c r="H36" s="104"/>
      <c r="I36" s="102"/>
      <c r="J36" s="105"/>
      <c r="K36" s="83"/>
      <c r="L36" s="102"/>
      <c r="M36" s="105"/>
      <c r="N36" s="83"/>
    </row>
    <row r="37" spans="1:14" x14ac:dyDescent="0.35">
      <c r="A37" s="79"/>
      <c r="B37" s="133"/>
      <c r="C37" s="137"/>
      <c r="D37" s="81" t="str">
        <f>IFERROR(IF(C37="No CAS","",INDEX('DEQ Pollutant List'!$C$7:$C$611,MATCH('5. Pollutant Emissions - MB'!C37,'DEQ Pollutant List'!$B$7:$B$611,0))),"")</f>
        <v/>
      </c>
      <c r="E37" s="115" t="str">
        <f>IFERROR(IF(OR($C37="",$C37="No CAS"),INDEX('DEQ Pollutant List'!$A$7:$A$611,MATCH($D37,'DEQ Pollutant List'!$C$7:$C$611,0)),INDEX('DEQ Pollutant List'!$A$7:$A$611,MATCH($C37,'DEQ Pollutant List'!$B$7:$B$611,0))),"")</f>
        <v/>
      </c>
      <c r="F37" s="138"/>
      <c r="G37" s="139"/>
      <c r="H37" s="104"/>
      <c r="I37" s="102"/>
      <c r="J37" s="105"/>
      <c r="K37" s="83"/>
      <c r="L37" s="102"/>
      <c r="M37" s="105"/>
      <c r="N37" s="83"/>
    </row>
    <row r="38" spans="1:14" x14ac:dyDescent="0.35">
      <c r="A38" s="79"/>
      <c r="B38" s="133"/>
      <c r="C38" s="137"/>
      <c r="D38" s="81" t="str">
        <f>IFERROR(IF(C38="No CAS","",INDEX('DEQ Pollutant List'!$C$7:$C$611,MATCH('5. Pollutant Emissions - MB'!C38,'DEQ Pollutant List'!$B$7:$B$611,0))),"")</f>
        <v/>
      </c>
      <c r="E38" s="115" t="str">
        <f>IFERROR(IF(OR($C38="",$C38="No CAS"),INDEX('DEQ Pollutant List'!$A$7:$A$611,MATCH($D38,'DEQ Pollutant List'!$C$7:$C$611,0)),INDEX('DEQ Pollutant List'!$A$7:$A$611,MATCH($C38,'DEQ Pollutant List'!$B$7:$B$611,0))),"")</f>
        <v/>
      </c>
      <c r="F38" s="138"/>
      <c r="G38" s="139"/>
      <c r="H38" s="104"/>
      <c r="I38" s="102"/>
      <c r="J38" s="105"/>
      <c r="K38" s="83"/>
      <c r="L38" s="102"/>
      <c r="M38" s="105"/>
      <c r="N38" s="83"/>
    </row>
    <row r="39" spans="1:14" x14ac:dyDescent="0.35">
      <c r="A39" s="79"/>
      <c r="B39" s="133"/>
      <c r="C39" s="137"/>
      <c r="D39" s="81" t="str">
        <f>IFERROR(IF(C39="No CAS","",INDEX('DEQ Pollutant List'!$C$7:$C$611,MATCH('5. Pollutant Emissions - MB'!C39,'DEQ Pollutant List'!$B$7:$B$611,0))),"")</f>
        <v/>
      </c>
      <c r="E39" s="115" t="str">
        <f>IFERROR(IF(OR($C39="",$C39="No CAS"),INDEX('DEQ Pollutant List'!$A$7:$A$611,MATCH($D39,'DEQ Pollutant List'!$C$7:$C$611,0)),INDEX('DEQ Pollutant List'!$A$7:$A$611,MATCH($C39,'DEQ Pollutant List'!$B$7:$B$611,0))),"")</f>
        <v/>
      </c>
      <c r="F39" s="138"/>
      <c r="G39" s="139"/>
      <c r="H39" s="104"/>
      <c r="I39" s="102"/>
      <c r="J39" s="105"/>
      <c r="K39" s="83"/>
      <c r="L39" s="102"/>
      <c r="M39" s="105"/>
      <c r="N39" s="83"/>
    </row>
    <row r="40" spans="1:14" x14ac:dyDescent="0.35">
      <c r="A40" s="79"/>
      <c r="B40" s="133"/>
      <c r="C40" s="137"/>
      <c r="D40" s="81" t="str">
        <f>IFERROR(IF(C40="No CAS","",INDEX('DEQ Pollutant List'!$C$7:$C$611,MATCH('5. Pollutant Emissions - MB'!C40,'DEQ Pollutant List'!$B$7:$B$611,0))),"")</f>
        <v/>
      </c>
      <c r="E40" s="115" t="str">
        <f>IFERROR(IF(OR($C40="",$C40="No CAS"),INDEX('DEQ Pollutant List'!$A$7:$A$611,MATCH($D40,'DEQ Pollutant List'!$C$7:$C$611,0)),INDEX('DEQ Pollutant List'!$A$7:$A$611,MATCH($C40,'DEQ Pollutant List'!$B$7:$B$611,0))),"")</f>
        <v/>
      </c>
      <c r="F40" s="138"/>
      <c r="G40" s="139"/>
      <c r="H40" s="104"/>
      <c r="I40" s="102"/>
      <c r="J40" s="105"/>
      <c r="K40" s="83"/>
      <c r="L40" s="102"/>
      <c r="M40" s="105"/>
      <c r="N40" s="83"/>
    </row>
    <row r="41" spans="1:14" x14ac:dyDescent="0.35">
      <c r="A41" s="79"/>
      <c r="B41" s="133"/>
      <c r="C41" s="137"/>
      <c r="D41" s="81" t="str">
        <f>IFERROR(IF(C41="No CAS","",INDEX('DEQ Pollutant List'!$C$7:$C$611,MATCH('5. Pollutant Emissions - MB'!C41,'DEQ Pollutant List'!$B$7:$B$611,0))),"")</f>
        <v/>
      </c>
      <c r="E41" s="115" t="str">
        <f>IFERROR(IF(OR($C41="",$C41="No CAS"),INDEX('DEQ Pollutant List'!$A$7:$A$611,MATCH($D41,'DEQ Pollutant List'!$C$7:$C$611,0)),INDEX('DEQ Pollutant List'!$A$7:$A$611,MATCH($C41,'DEQ Pollutant List'!$B$7:$B$611,0))),"")</f>
        <v/>
      </c>
      <c r="F41" s="138"/>
      <c r="G41" s="139"/>
      <c r="H41" s="104"/>
      <c r="I41" s="102"/>
      <c r="J41" s="105"/>
      <c r="K41" s="83"/>
      <c r="L41" s="102"/>
      <c r="M41" s="105"/>
      <c r="N41" s="83"/>
    </row>
    <row r="42" spans="1:14" x14ac:dyDescent="0.35">
      <c r="A42" s="79"/>
      <c r="B42" s="133"/>
      <c r="C42" s="137"/>
      <c r="D42" s="81" t="str">
        <f>IFERROR(IF(C42="No CAS","",INDEX('DEQ Pollutant List'!$C$7:$C$611,MATCH('5. Pollutant Emissions - MB'!C42,'DEQ Pollutant List'!$B$7:$B$611,0))),"")</f>
        <v/>
      </c>
      <c r="E42" s="115" t="str">
        <f>IFERROR(IF(OR($C42="",$C42="No CAS"),INDEX('DEQ Pollutant List'!$A$7:$A$611,MATCH($D42,'DEQ Pollutant List'!$C$7:$C$611,0)),INDEX('DEQ Pollutant List'!$A$7:$A$611,MATCH($C42,'DEQ Pollutant List'!$B$7:$B$611,0))),"")</f>
        <v/>
      </c>
      <c r="F42" s="138"/>
      <c r="G42" s="139"/>
      <c r="H42" s="104"/>
      <c r="I42" s="102"/>
      <c r="J42" s="105"/>
      <c r="K42" s="83"/>
      <c r="L42" s="102"/>
      <c r="M42" s="105"/>
      <c r="N42" s="83"/>
    </row>
    <row r="43" spans="1:14" x14ac:dyDescent="0.35">
      <c r="A43" s="79"/>
      <c r="B43" s="133"/>
      <c r="C43" s="137"/>
      <c r="D43" s="81" t="str">
        <f>IFERROR(IF(C43="No CAS","",INDEX('DEQ Pollutant List'!$C$7:$C$611,MATCH('5. Pollutant Emissions - MB'!C43,'DEQ Pollutant List'!$B$7:$B$611,0))),"")</f>
        <v/>
      </c>
      <c r="E43" s="115" t="str">
        <f>IFERROR(IF(OR($C43="",$C43="No CAS"),INDEX('DEQ Pollutant List'!$A$7:$A$611,MATCH($D43,'DEQ Pollutant List'!$C$7:$C$611,0)),INDEX('DEQ Pollutant List'!$A$7:$A$611,MATCH($C43,'DEQ Pollutant List'!$B$7:$B$611,0))),"")</f>
        <v/>
      </c>
      <c r="F43" s="138"/>
      <c r="G43" s="139"/>
      <c r="H43" s="104"/>
      <c r="I43" s="102"/>
      <c r="J43" s="105"/>
      <c r="K43" s="83"/>
      <c r="L43" s="102"/>
      <c r="M43" s="105"/>
      <c r="N43" s="83"/>
    </row>
    <row r="44" spans="1:14" x14ac:dyDescent="0.35">
      <c r="A44" s="79"/>
      <c r="B44" s="133"/>
      <c r="C44" s="137"/>
      <c r="D44" s="81" t="str">
        <f>IFERROR(IF(C44="No CAS","",INDEX('DEQ Pollutant List'!$C$7:$C$611,MATCH('5. Pollutant Emissions - MB'!C44,'DEQ Pollutant List'!$B$7:$B$611,0))),"")</f>
        <v/>
      </c>
      <c r="E44" s="115" t="str">
        <f>IFERROR(IF(OR($C44="",$C44="No CAS"),INDEX('DEQ Pollutant List'!$A$7:$A$611,MATCH($D44,'DEQ Pollutant List'!$C$7:$C$611,0)),INDEX('DEQ Pollutant List'!$A$7:$A$611,MATCH($C44,'DEQ Pollutant List'!$B$7:$B$611,0))),"")</f>
        <v/>
      </c>
      <c r="F44" s="138"/>
      <c r="G44" s="139"/>
      <c r="H44" s="104"/>
      <c r="I44" s="102"/>
      <c r="J44" s="105"/>
      <c r="K44" s="83"/>
      <c r="L44" s="102"/>
      <c r="M44" s="105"/>
      <c r="N44" s="83"/>
    </row>
    <row r="45" spans="1:14" x14ac:dyDescent="0.35">
      <c r="A45" s="79"/>
      <c r="B45" s="133"/>
      <c r="C45" s="137"/>
      <c r="D45" s="81" t="str">
        <f>IFERROR(IF(C45="No CAS","",INDEX('DEQ Pollutant List'!$C$7:$C$611,MATCH('5. Pollutant Emissions - MB'!C45,'DEQ Pollutant List'!$B$7:$B$611,0))),"")</f>
        <v/>
      </c>
      <c r="E45" s="115" t="str">
        <f>IFERROR(IF(OR($C45="",$C45="No CAS"),INDEX('DEQ Pollutant List'!$A$7:$A$611,MATCH($D45,'DEQ Pollutant List'!$C$7:$C$611,0)),INDEX('DEQ Pollutant List'!$A$7:$A$611,MATCH($C45,'DEQ Pollutant List'!$B$7:$B$611,0))),"")</f>
        <v/>
      </c>
      <c r="F45" s="138"/>
      <c r="G45" s="139"/>
      <c r="H45" s="104"/>
      <c r="I45" s="102"/>
      <c r="J45" s="105"/>
      <c r="K45" s="83"/>
      <c r="L45" s="102"/>
      <c r="M45" s="105"/>
      <c r="N45" s="83"/>
    </row>
    <row r="46" spans="1:14" x14ac:dyDescent="0.35">
      <c r="A46" s="79"/>
      <c r="B46" s="133"/>
      <c r="C46" s="137"/>
      <c r="D46" s="81" t="str">
        <f>IFERROR(IF(C46="No CAS","",INDEX('DEQ Pollutant List'!$C$7:$C$611,MATCH('5. Pollutant Emissions - MB'!C46,'DEQ Pollutant List'!$B$7:$B$611,0))),"")</f>
        <v/>
      </c>
      <c r="E46" s="115" t="str">
        <f>IFERROR(IF(OR($C46="",$C46="No CAS"),INDEX('DEQ Pollutant List'!$A$7:$A$611,MATCH($D46,'DEQ Pollutant List'!$C$7:$C$611,0)),INDEX('DEQ Pollutant List'!$A$7:$A$611,MATCH($C46,'DEQ Pollutant List'!$B$7:$B$611,0))),"")</f>
        <v/>
      </c>
      <c r="F46" s="138"/>
      <c r="G46" s="139"/>
      <c r="H46" s="104"/>
      <c r="I46" s="102"/>
      <c r="J46" s="105"/>
      <c r="K46" s="83"/>
      <c r="L46" s="102"/>
      <c r="M46" s="105"/>
      <c r="N46" s="83"/>
    </row>
    <row r="47" spans="1:14" x14ac:dyDescent="0.35">
      <c r="A47" s="79"/>
      <c r="B47" s="133"/>
      <c r="C47" s="137"/>
      <c r="D47" s="81" t="str">
        <f>IFERROR(IF(C47="No CAS","",INDEX('DEQ Pollutant List'!$C$7:$C$611,MATCH('5. Pollutant Emissions - MB'!C47,'DEQ Pollutant List'!$B$7:$B$611,0))),"")</f>
        <v/>
      </c>
      <c r="E47" s="115" t="str">
        <f>IFERROR(IF(OR($C47="",$C47="No CAS"),INDEX('DEQ Pollutant List'!$A$7:$A$611,MATCH($D47,'DEQ Pollutant List'!$C$7:$C$611,0)),INDEX('DEQ Pollutant List'!$A$7:$A$611,MATCH($C47,'DEQ Pollutant List'!$B$7:$B$611,0))),"")</f>
        <v/>
      </c>
      <c r="F47" s="138"/>
      <c r="G47" s="139"/>
      <c r="H47" s="104"/>
      <c r="I47" s="102"/>
      <c r="J47" s="105"/>
      <c r="K47" s="83"/>
      <c r="L47" s="102"/>
      <c r="M47" s="105"/>
      <c r="N47" s="83"/>
    </row>
    <row r="48" spans="1:14" x14ac:dyDescent="0.35">
      <c r="A48" s="79"/>
      <c r="B48" s="133"/>
      <c r="C48" s="137"/>
      <c r="D48" s="81" t="str">
        <f>IFERROR(IF(C48="No CAS","",INDEX('DEQ Pollutant List'!$C$7:$C$611,MATCH('5. Pollutant Emissions - MB'!C48,'DEQ Pollutant List'!$B$7:$B$611,0))),"")</f>
        <v/>
      </c>
      <c r="E48" s="115" t="str">
        <f>IFERROR(IF(OR($C48="",$C48="No CAS"),INDEX('DEQ Pollutant List'!$A$7:$A$611,MATCH($D48,'DEQ Pollutant List'!$C$7:$C$611,0)),INDEX('DEQ Pollutant List'!$A$7:$A$611,MATCH($C48,'DEQ Pollutant List'!$B$7:$B$611,0))),"")</f>
        <v/>
      </c>
      <c r="F48" s="138"/>
      <c r="G48" s="139"/>
      <c r="H48" s="104"/>
      <c r="I48" s="102"/>
      <c r="J48" s="105"/>
      <c r="K48" s="83"/>
      <c r="L48" s="102"/>
      <c r="M48" s="105"/>
      <c r="N48" s="83"/>
    </row>
    <row r="49" spans="1:14" x14ac:dyDescent="0.35">
      <c r="A49" s="79"/>
      <c r="B49" s="133"/>
      <c r="C49" s="137"/>
      <c r="D49" s="81" t="str">
        <f>IFERROR(IF(C49="No CAS","",INDEX('DEQ Pollutant List'!$C$7:$C$611,MATCH('5. Pollutant Emissions - MB'!C49,'DEQ Pollutant List'!$B$7:$B$611,0))),"")</f>
        <v/>
      </c>
      <c r="E49" s="115" t="str">
        <f>IFERROR(IF(OR($C49="",$C49="No CAS"),INDEX('DEQ Pollutant List'!$A$7:$A$611,MATCH($D49,'DEQ Pollutant List'!$C$7:$C$611,0)),INDEX('DEQ Pollutant List'!$A$7:$A$611,MATCH($C49,'DEQ Pollutant List'!$B$7:$B$611,0))),"")</f>
        <v/>
      </c>
      <c r="F49" s="138"/>
      <c r="G49" s="139"/>
      <c r="H49" s="104"/>
      <c r="I49" s="102"/>
      <c r="J49" s="105"/>
      <c r="K49" s="83"/>
      <c r="L49" s="102"/>
      <c r="M49" s="105"/>
      <c r="N49" s="83"/>
    </row>
    <row r="50" spans="1:14" x14ac:dyDescent="0.35">
      <c r="A50" s="79"/>
      <c r="B50" s="133"/>
      <c r="C50" s="137"/>
      <c r="D50" s="81" t="str">
        <f>IFERROR(IF(C50="No CAS","",INDEX('DEQ Pollutant List'!$C$7:$C$611,MATCH('5. Pollutant Emissions - MB'!C50,'DEQ Pollutant List'!$B$7:$B$611,0))),"")</f>
        <v/>
      </c>
      <c r="E50" s="115" t="str">
        <f>IFERROR(IF(OR($C50="",$C50="No CAS"),INDEX('DEQ Pollutant List'!$A$7:$A$611,MATCH($D50,'DEQ Pollutant List'!$C$7:$C$611,0)),INDEX('DEQ Pollutant List'!$A$7:$A$611,MATCH($C50,'DEQ Pollutant List'!$B$7:$B$611,0))),"")</f>
        <v/>
      </c>
      <c r="F50" s="138"/>
      <c r="G50" s="139"/>
      <c r="H50" s="104"/>
      <c r="I50" s="102"/>
      <c r="J50" s="105"/>
      <c r="K50" s="83"/>
      <c r="L50" s="102"/>
      <c r="M50" s="105"/>
      <c r="N50" s="83"/>
    </row>
    <row r="51" spans="1:14" x14ac:dyDescent="0.35">
      <c r="A51" s="79"/>
      <c r="B51" s="133"/>
      <c r="C51" s="137"/>
      <c r="D51" s="81" t="str">
        <f>IFERROR(IF(C51="No CAS","",INDEX('DEQ Pollutant List'!$C$7:$C$611,MATCH('5. Pollutant Emissions - MB'!C51,'DEQ Pollutant List'!$B$7:$B$611,0))),"")</f>
        <v/>
      </c>
      <c r="E51" s="115" t="str">
        <f>IFERROR(IF(OR($C51="",$C51="No CAS"),INDEX('DEQ Pollutant List'!$A$7:$A$611,MATCH($D51,'DEQ Pollutant List'!$C$7:$C$611,0)),INDEX('DEQ Pollutant List'!$A$7:$A$611,MATCH($C51,'DEQ Pollutant List'!$B$7:$B$611,0))),"")</f>
        <v/>
      </c>
      <c r="F51" s="138"/>
      <c r="G51" s="139"/>
      <c r="H51" s="104"/>
      <c r="I51" s="102"/>
      <c r="J51" s="105"/>
      <c r="K51" s="83"/>
      <c r="L51" s="102"/>
      <c r="M51" s="105"/>
      <c r="N51" s="83"/>
    </row>
    <row r="52" spans="1:14" x14ac:dyDescent="0.35">
      <c r="A52" s="79"/>
      <c r="B52" s="133"/>
      <c r="C52" s="137"/>
      <c r="D52" s="81" t="str">
        <f>IFERROR(IF(C52="No CAS","",INDEX('DEQ Pollutant List'!$C$7:$C$611,MATCH('5. Pollutant Emissions - MB'!C52,'DEQ Pollutant List'!$B$7:$B$611,0))),"")</f>
        <v/>
      </c>
      <c r="E52" s="115" t="str">
        <f>IFERROR(IF(OR($C52="",$C52="No CAS"),INDEX('DEQ Pollutant List'!$A$7:$A$611,MATCH($D52,'DEQ Pollutant List'!$C$7:$C$611,0)),INDEX('DEQ Pollutant List'!$A$7:$A$611,MATCH($C52,'DEQ Pollutant List'!$B$7:$B$611,0))),"")</f>
        <v/>
      </c>
      <c r="F52" s="138"/>
      <c r="G52" s="139"/>
      <c r="H52" s="104"/>
      <c r="I52" s="102"/>
      <c r="J52" s="105"/>
      <c r="K52" s="83"/>
      <c r="L52" s="102"/>
      <c r="M52" s="105"/>
      <c r="N52" s="83"/>
    </row>
    <row r="53" spans="1:14" x14ac:dyDescent="0.35">
      <c r="A53" s="79"/>
      <c r="B53" s="133"/>
      <c r="C53" s="137"/>
      <c r="D53" s="81" t="str">
        <f>IFERROR(IF(C53="No CAS","",INDEX('DEQ Pollutant List'!$C$7:$C$611,MATCH('5. Pollutant Emissions - MB'!C53,'DEQ Pollutant List'!$B$7:$B$611,0))),"")</f>
        <v/>
      </c>
      <c r="E53" s="115" t="str">
        <f>IFERROR(IF(OR($C53="",$C53="No CAS"),INDEX('DEQ Pollutant List'!$A$7:$A$611,MATCH($D53,'DEQ Pollutant List'!$C$7:$C$611,0)),INDEX('DEQ Pollutant List'!$A$7:$A$611,MATCH($C53,'DEQ Pollutant List'!$B$7:$B$611,0))),"")</f>
        <v/>
      </c>
      <c r="F53" s="138"/>
      <c r="G53" s="139"/>
      <c r="H53" s="104"/>
      <c r="I53" s="102"/>
      <c r="J53" s="105"/>
      <c r="K53" s="83"/>
      <c r="L53" s="102"/>
      <c r="M53" s="105"/>
      <c r="N53" s="83"/>
    </row>
    <row r="54" spans="1:14" x14ac:dyDescent="0.35">
      <c r="A54" s="79"/>
      <c r="B54" s="133"/>
      <c r="C54" s="137"/>
      <c r="D54" s="81" t="str">
        <f>IFERROR(IF(C54="No CAS","",INDEX('DEQ Pollutant List'!$C$7:$C$611,MATCH('5. Pollutant Emissions - MB'!C54,'DEQ Pollutant List'!$B$7:$B$611,0))),"")</f>
        <v/>
      </c>
      <c r="E54" s="115" t="str">
        <f>IFERROR(IF(OR($C54="",$C54="No CAS"),INDEX('DEQ Pollutant List'!$A$7:$A$611,MATCH($D54,'DEQ Pollutant List'!$C$7:$C$611,0)),INDEX('DEQ Pollutant List'!$A$7:$A$611,MATCH($C54,'DEQ Pollutant List'!$B$7:$B$611,0))),"")</f>
        <v/>
      </c>
      <c r="F54" s="138"/>
      <c r="G54" s="139"/>
      <c r="H54" s="104"/>
      <c r="I54" s="102"/>
      <c r="J54" s="105"/>
      <c r="K54" s="83"/>
      <c r="L54" s="102"/>
      <c r="M54" s="105"/>
      <c r="N54" s="83"/>
    </row>
    <row r="55" spans="1:14" x14ac:dyDescent="0.35">
      <c r="A55" s="79"/>
      <c r="B55" s="133"/>
      <c r="C55" s="137"/>
      <c r="D55" s="81" t="str">
        <f>IFERROR(IF(C55="No CAS","",INDEX('DEQ Pollutant List'!$C$7:$C$611,MATCH('5. Pollutant Emissions - MB'!C55,'DEQ Pollutant List'!$B$7:$B$611,0))),"")</f>
        <v/>
      </c>
      <c r="E55" s="115" t="str">
        <f>IFERROR(IF(OR($C55="",$C55="No CAS"),INDEX('DEQ Pollutant List'!$A$7:$A$611,MATCH($D55,'DEQ Pollutant List'!$C$7:$C$611,0)),INDEX('DEQ Pollutant List'!$A$7:$A$611,MATCH($C55,'DEQ Pollutant List'!$B$7:$B$611,0))),"")</f>
        <v/>
      </c>
      <c r="F55" s="138"/>
      <c r="G55" s="139"/>
      <c r="H55" s="104"/>
      <c r="I55" s="102"/>
      <c r="J55" s="105"/>
      <c r="K55" s="83"/>
      <c r="L55" s="102"/>
      <c r="M55" s="105"/>
      <c r="N55" s="83"/>
    </row>
    <row r="56" spans="1:14" x14ac:dyDescent="0.35">
      <c r="A56" s="79"/>
      <c r="B56" s="133"/>
      <c r="C56" s="137"/>
      <c r="D56" s="81" t="str">
        <f>IFERROR(IF(C56="No CAS","",INDEX('DEQ Pollutant List'!$C$7:$C$611,MATCH('5. Pollutant Emissions - MB'!C56,'DEQ Pollutant List'!$B$7:$B$611,0))),"")</f>
        <v/>
      </c>
      <c r="E56" s="115" t="str">
        <f>IFERROR(IF(OR($C56="",$C56="No CAS"),INDEX('DEQ Pollutant List'!$A$7:$A$611,MATCH($D56,'DEQ Pollutant List'!$C$7:$C$611,0)),INDEX('DEQ Pollutant List'!$A$7:$A$611,MATCH($C56,'DEQ Pollutant List'!$B$7:$B$611,0))),"")</f>
        <v/>
      </c>
      <c r="F56" s="138"/>
      <c r="G56" s="139"/>
      <c r="H56" s="104"/>
      <c r="I56" s="102"/>
      <c r="J56" s="105"/>
      <c r="K56" s="83"/>
      <c r="L56" s="102"/>
      <c r="M56" s="105"/>
      <c r="N56" s="83"/>
    </row>
    <row r="57" spans="1:14" x14ac:dyDescent="0.35">
      <c r="A57" s="79"/>
      <c r="B57" s="133"/>
      <c r="C57" s="137"/>
      <c r="D57" s="81" t="str">
        <f>IFERROR(IF(C57="No CAS","",INDEX('DEQ Pollutant List'!$C$7:$C$611,MATCH('5. Pollutant Emissions - MB'!C57,'DEQ Pollutant List'!$B$7:$B$611,0))),"")</f>
        <v/>
      </c>
      <c r="E57" s="115" t="str">
        <f>IFERROR(IF(OR($C57="",$C57="No CAS"),INDEX('DEQ Pollutant List'!$A$7:$A$611,MATCH($D57,'DEQ Pollutant List'!$C$7:$C$611,0)),INDEX('DEQ Pollutant List'!$A$7:$A$611,MATCH($C57,'DEQ Pollutant List'!$B$7:$B$611,0))),"")</f>
        <v/>
      </c>
      <c r="F57" s="138"/>
      <c r="G57" s="139"/>
      <c r="H57" s="104"/>
      <c r="I57" s="102"/>
      <c r="J57" s="105"/>
      <c r="K57" s="83"/>
      <c r="L57" s="102"/>
      <c r="M57" s="105"/>
      <c r="N57" s="83"/>
    </row>
    <row r="58" spans="1:14" x14ac:dyDescent="0.35">
      <c r="A58" s="79"/>
      <c r="B58" s="133"/>
      <c r="C58" s="137"/>
      <c r="D58" s="81" t="str">
        <f>IFERROR(IF(C58="No CAS","",INDEX('DEQ Pollutant List'!$C$7:$C$611,MATCH('5. Pollutant Emissions - MB'!C58,'DEQ Pollutant List'!$B$7:$B$611,0))),"")</f>
        <v/>
      </c>
      <c r="E58" s="115" t="str">
        <f>IFERROR(IF(OR($C58="",$C58="No CAS"),INDEX('DEQ Pollutant List'!$A$7:$A$611,MATCH($D58,'DEQ Pollutant List'!$C$7:$C$611,0)),INDEX('DEQ Pollutant List'!$A$7:$A$611,MATCH($C58,'DEQ Pollutant List'!$B$7:$B$611,0))),"")</f>
        <v/>
      </c>
      <c r="F58" s="138"/>
      <c r="G58" s="139"/>
      <c r="H58" s="104"/>
      <c r="I58" s="102"/>
      <c r="J58" s="105"/>
      <c r="K58" s="83"/>
      <c r="L58" s="102"/>
      <c r="M58" s="105"/>
      <c r="N58" s="83"/>
    </row>
    <row r="59" spans="1:14" x14ac:dyDescent="0.35">
      <c r="A59" s="79"/>
      <c r="B59" s="133"/>
      <c r="C59" s="137"/>
      <c r="D59" s="81" t="str">
        <f>IFERROR(IF(C59="No CAS","",INDEX('DEQ Pollutant List'!$C$7:$C$611,MATCH('5. Pollutant Emissions - MB'!C59,'DEQ Pollutant List'!$B$7:$B$611,0))),"")</f>
        <v/>
      </c>
      <c r="E59" s="115" t="str">
        <f>IFERROR(IF(OR($C59="",$C59="No CAS"),INDEX('DEQ Pollutant List'!$A$7:$A$611,MATCH($D59,'DEQ Pollutant List'!$C$7:$C$611,0)),INDEX('DEQ Pollutant List'!$A$7:$A$611,MATCH($C59,'DEQ Pollutant List'!$B$7:$B$611,0))),"")</f>
        <v/>
      </c>
      <c r="F59" s="138"/>
      <c r="G59" s="139"/>
      <c r="H59" s="104"/>
      <c r="I59" s="102"/>
      <c r="J59" s="105"/>
      <c r="K59" s="83"/>
      <c r="L59" s="102"/>
      <c r="M59" s="105"/>
      <c r="N59" s="83"/>
    </row>
    <row r="60" spans="1:14" x14ac:dyDescent="0.35">
      <c r="A60" s="79"/>
      <c r="B60" s="133"/>
      <c r="C60" s="137"/>
      <c r="D60" s="81" t="str">
        <f>IFERROR(IF(C60="No CAS","",INDEX('DEQ Pollutant List'!$C$7:$C$611,MATCH('5. Pollutant Emissions - MB'!C60,'DEQ Pollutant List'!$B$7:$B$611,0))),"")</f>
        <v/>
      </c>
      <c r="E60" s="115" t="str">
        <f>IFERROR(IF(OR($C60="",$C60="No CAS"),INDEX('DEQ Pollutant List'!$A$7:$A$611,MATCH($D60,'DEQ Pollutant List'!$C$7:$C$611,0)),INDEX('DEQ Pollutant List'!$A$7:$A$611,MATCH($C60,'DEQ Pollutant List'!$B$7:$B$611,0))),"")</f>
        <v/>
      </c>
      <c r="F60" s="138"/>
      <c r="G60" s="139"/>
      <c r="H60" s="104"/>
      <c r="I60" s="102"/>
      <c r="J60" s="105"/>
      <c r="K60" s="83"/>
      <c r="L60" s="102"/>
      <c r="M60" s="105"/>
      <c r="N60" s="83"/>
    </row>
    <row r="61" spans="1:14" x14ac:dyDescent="0.35">
      <c r="A61" s="79"/>
      <c r="B61" s="133"/>
      <c r="C61" s="137"/>
      <c r="D61" s="81" t="str">
        <f>IFERROR(IF(C61="No CAS","",INDEX('DEQ Pollutant List'!$C$7:$C$611,MATCH('5. Pollutant Emissions - MB'!C61,'DEQ Pollutant List'!$B$7:$B$611,0))),"")</f>
        <v/>
      </c>
      <c r="E61" s="115" t="str">
        <f>IFERROR(IF(OR($C61="",$C61="No CAS"),INDEX('DEQ Pollutant List'!$A$7:$A$611,MATCH($D61,'DEQ Pollutant List'!$C$7:$C$611,0)),INDEX('DEQ Pollutant List'!$A$7:$A$611,MATCH($C61,'DEQ Pollutant List'!$B$7:$B$611,0))),"")</f>
        <v/>
      </c>
      <c r="F61" s="138"/>
      <c r="G61" s="139"/>
      <c r="H61" s="104"/>
      <c r="I61" s="102"/>
      <c r="J61" s="105"/>
      <c r="K61" s="83"/>
      <c r="L61" s="102"/>
      <c r="M61" s="105"/>
      <c r="N61" s="83"/>
    </row>
    <row r="62" spans="1:14" x14ac:dyDescent="0.35">
      <c r="A62" s="79"/>
      <c r="B62" s="133"/>
      <c r="C62" s="137"/>
      <c r="D62" s="81" t="str">
        <f>IFERROR(IF(C62="No CAS","",INDEX('DEQ Pollutant List'!$C$7:$C$611,MATCH('5. Pollutant Emissions - MB'!C62,'DEQ Pollutant List'!$B$7:$B$611,0))),"")</f>
        <v/>
      </c>
      <c r="E62" s="115" t="str">
        <f>IFERROR(IF(OR($C62="",$C62="No CAS"),INDEX('DEQ Pollutant List'!$A$7:$A$611,MATCH($D62,'DEQ Pollutant List'!$C$7:$C$611,0)),INDEX('DEQ Pollutant List'!$A$7:$A$611,MATCH($C62,'DEQ Pollutant List'!$B$7:$B$611,0))),"")</f>
        <v/>
      </c>
      <c r="F62" s="138"/>
      <c r="G62" s="139"/>
      <c r="H62" s="104"/>
      <c r="I62" s="102"/>
      <c r="J62" s="105"/>
      <c r="K62" s="83"/>
      <c r="L62" s="102"/>
      <c r="M62" s="105"/>
      <c r="N62" s="83"/>
    </row>
    <row r="63" spans="1:14" x14ac:dyDescent="0.35">
      <c r="A63" s="79"/>
      <c r="B63" s="133"/>
      <c r="C63" s="137"/>
      <c r="D63" s="81" t="str">
        <f>IFERROR(IF(C63="No CAS","",INDEX('DEQ Pollutant List'!$C$7:$C$611,MATCH('5. Pollutant Emissions - MB'!C63,'DEQ Pollutant List'!$B$7:$B$611,0))),"")</f>
        <v/>
      </c>
      <c r="E63" s="115" t="str">
        <f>IFERROR(IF(OR($C63="",$C63="No CAS"),INDEX('DEQ Pollutant List'!$A$7:$A$611,MATCH($D63,'DEQ Pollutant List'!$C$7:$C$611,0)),INDEX('DEQ Pollutant List'!$A$7:$A$611,MATCH($C63,'DEQ Pollutant List'!$B$7:$B$611,0))),"")</f>
        <v/>
      </c>
      <c r="F63" s="138"/>
      <c r="G63" s="139"/>
      <c r="H63" s="104"/>
      <c r="I63" s="102"/>
      <c r="J63" s="105"/>
      <c r="K63" s="83"/>
      <c r="L63" s="102"/>
      <c r="M63" s="105"/>
      <c r="N63" s="83"/>
    </row>
    <row r="64" spans="1:14" x14ac:dyDescent="0.35">
      <c r="A64" s="79"/>
      <c r="B64" s="133"/>
      <c r="C64" s="137"/>
      <c r="D64" s="81" t="str">
        <f>IFERROR(IF(C64="No CAS","",INDEX('DEQ Pollutant List'!$C$7:$C$611,MATCH('5. Pollutant Emissions - MB'!C64,'DEQ Pollutant List'!$B$7:$B$611,0))),"")</f>
        <v/>
      </c>
      <c r="E64" s="115" t="str">
        <f>IFERROR(IF(OR($C64="",$C64="No CAS"),INDEX('DEQ Pollutant List'!$A$7:$A$611,MATCH($D64,'DEQ Pollutant List'!$C$7:$C$611,0)),INDEX('DEQ Pollutant List'!$A$7:$A$611,MATCH($C64,'DEQ Pollutant List'!$B$7:$B$611,0))),"")</f>
        <v/>
      </c>
      <c r="F64" s="138"/>
      <c r="G64" s="139"/>
      <c r="H64" s="104"/>
      <c r="I64" s="102"/>
      <c r="J64" s="105"/>
      <c r="K64" s="83"/>
      <c r="L64" s="102"/>
      <c r="M64" s="105"/>
      <c r="N64" s="83"/>
    </row>
    <row r="65" spans="1:14" x14ac:dyDescent="0.35">
      <c r="A65" s="79"/>
      <c r="B65" s="133"/>
      <c r="C65" s="137"/>
      <c r="D65" s="81" t="str">
        <f>IFERROR(IF(C65="No CAS","",INDEX('DEQ Pollutant List'!$C$7:$C$611,MATCH('5. Pollutant Emissions - MB'!C65,'DEQ Pollutant List'!$B$7:$B$611,0))),"")</f>
        <v/>
      </c>
      <c r="E65" s="115" t="str">
        <f>IFERROR(IF(OR($C65="",$C65="No CAS"),INDEX('DEQ Pollutant List'!$A$7:$A$611,MATCH($D65,'DEQ Pollutant List'!$C$7:$C$611,0)),INDEX('DEQ Pollutant List'!$A$7:$A$611,MATCH($C65,'DEQ Pollutant List'!$B$7:$B$611,0))),"")</f>
        <v/>
      </c>
      <c r="F65" s="138"/>
      <c r="G65" s="139"/>
      <c r="H65" s="104"/>
      <c r="I65" s="102"/>
      <c r="J65" s="105"/>
      <c r="K65" s="83"/>
      <c r="L65" s="102"/>
      <c r="M65" s="105"/>
      <c r="N65" s="83"/>
    </row>
    <row r="66" spans="1:14" x14ac:dyDescent="0.35">
      <c r="A66" s="79"/>
      <c r="B66" s="133"/>
      <c r="C66" s="137"/>
      <c r="D66" s="81" t="str">
        <f>IFERROR(IF(C66="No CAS","",INDEX('DEQ Pollutant List'!$C$7:$C$611,MATCH('5. Pollutant Emissions - MB'!C66,'DEQ Pollutant List'!$B$7:$B$611,0))),"")</f>
        <v/>
      </c>
      <c r="E66" s="115" t="str">
        <f>IFERROR(IF(OR($C66="",$C66="No CAS"),INDEX('DEQ Pollutant List'!$A$7:$A$611,MATCH($D66,'DEQ Pollutant List'!$C$7:$C$611,0)),INDEX('DEQ Pollutant List'!$A$7:$A$611,MATCH($C66,'DEQ Pollutant List'!$B$7:$B$611,0))),"")</f>
        <v/>
      </c>
      <c r="F66" s="138"/>
      <c r="G66" s="139"/>
      <c r="H66" s="104"/>
      <c r="I66" s="102"/>
      <c r="J66" s="105"/>
      <c r="K66" s="83"/>
      <c r="L66" s="102"/>
      <c r="M66" s="105"/>
      <c r="N66" s="83"/>
    </row>
    <row r="67" spans="1:14" x14ac:dyDescent="0.35">
      <c r="A67" s="79"/>
      <c r="B67" s="133"/>
      <c r="C67" s="137"/>
      <c r="D67" s="81" t="str">
        <f>IFERROR(IF(C67="No CAS","",INDEX('DEQ Pollutant List'!$C$7:$C$611,MATCH('5. Pollutant Emissions - MB'!C67,'DEQ Pollutant List'!$B$7:$B$611,0))),"")</f>
        <v/>
      </c>
      <c r="E67" s="115" t="str">
        <f>IFERROR(IF(OR($C67="",$C67="No CAS"),INDEX('DEQ Pollutant List'!$A$7:$A$611,MATCH($D67,'DEQ Pollutant List'!$C$7:$C$611,0)),INDEX('DEQ Pollutant List'!$A$7:$A$611,MATCH($C67,'DEQ Pollutant List'!$B$7:$B$611,0))),"")</f>
        <v/>
      </c>
      <c r="F67" s="138"/>
      <c r="G67" s="139"/>
      <c r="H67" s="104"/>
      <c r="I67" s="102"/>
      <c r="J67" s="105"/>
      <c r="K67" s="83"/>
      <c r="L67" s="102"/>
      <c r="M67" s="105"/>
      <c r="N67" s="83"/>
    </row>
    <row r="68" spans="1:14" x14ac:dyDescent="0.35">
      <c r="A68" s="79"/>
      <c r="B68" s="133"/>
      <c r="C68" s="137"/>
      <c r="D68" s="81" t="str">
        <f>IFERROR(IF(C68="No CAS","",INDEX('DEQ Pollutant List'!$C$7:$C$611,MATCH('5. Pollutant Emissions - MB'!C68,'DEQ Pollutant List'!$B$7:$B$611,0))),"")</f>
        <v/>
      </c>
      <c r="E68" s="115" t="str">
        <f>IFERROR(IF(OR($C68="",$C68="No CAS"),INDEX('DEQ Pollutant List'!$A$7:$A$611,MATCH($D68,'DEQ Pollutant List'!$C$7:$C$611,0)),INDEX('DEQ Pollutant List'!$A$7:$A$611,MATCH($C68,'DEQ Pollutant List'!$B$7:$B$611,0))),"")</f>
        <v/>
      </c>
      <c r="F68" s="138"/>
      <c r="G68" s="139"/>
      <c r="H68" s="104"/>
      <c r="I68" s="102"/>
      <c r="J68" s="105"/>
      <c r="K68" s="83"/>
      <c r="L68" s="102"/>
      <c r="M68" s="105"/>
      <c r="N68" s="83"/>
    </row>
    <row r="69" spans="1:14" x14ac:dyDescent="0.35">
      <c r="A69" s="79"/>
      <c r="B69" s="133"/>
      <c r="C69" s="137"/>
      <c r="D69" s="81" t="str">
        <f>IFERROR(IF(C69="No CAS","",INDEX('DEQ Pollutant List'!$C$7:$C$611,MATCH('5. Pollutant Emissions - MB'!C69,'DEQ Pollutant List'!$B$7:$B$611,0))),"")</f>
        <v/>
      </c>
      <c r="E69" s="115" t="str">
        <f>IFERROR(IF(OR($C69="",$C69="No CAS"),INDEX('DEQ Pollutant List'!$A$7:$A$611,MATCH($D69,'DEQ Pollutant List'!$C$7:$C$611,0)),INDEX('DEQ Pollutant List'!$A$7:$A$611,MATCH($C69,'DEQ Pollutant List'!$B$7:$B$611,0))),"")</f>
        <v/>
      </c>
      <c r="F69" s="138"/>
      <c r="G69" s="139"/>
      <c r="H69" s="104"/>
      <c r="I69" s="102"/>
      <c r="J69" s="105"/>
      <c r="K69" s="83"/>
      <c r="L69" s="102"/>
      <c r="M69" s="105"/>
      <c r="N69" s="83"/>
    </row>
    <row r="70" spans="1:14" x14ac:dyDescent="0.35">
      <c r="A70" s="79"/>
      <c r="B70" s="133"/>
      <c r="C70" s="137"/>
      <c r="D70" s="81" t="str">
        <f>IFERROR(IF(C70="No CAS","",INDEX('DEQ Pollutant List'!$C$7:$C$611,MATCH('5. Pollutant Emissions - MB'!C70,'DEQ Pollutant List'!$B$7:$B$611,0))),"")</f>
        <v/>
      </c>
      <c r="E70" s="115" t="str">
        <f>IFERROR(IF(OR($C70="",$C70="No CAS"),INDEX('DEQ Pollutant List'!$A$7:$A$611,MATCH($D70,'DEQ Pollutant List'!$C$7:$C$611,0)),INDEX('DEQ Pollutant List'!$A$7:$A$611,MATCH($C70,'DEQ Pollutant List'!$B$7:$B$611,0))),"")</f>
        <v/>
      </c>
      <c r="F70" s="138"/>
      <c r="G70" s="139"/>
      <c r="H70" s="104"/>
      <c r="I70" s="102"/>
      <c r="J70" s="105"/>
      <c r="K70" s="83"/>
      <c r="L70" s="102"/>
      <c r="M70" s="105"/>
      <c r="N70" s="83"/>
    </row>
    <row r="71" spans="1:14" x14ac:dyDescent="0.35">
      <c r="A71" s="79"/>
      <c r="B71" s="133"/>
      <c r="C71" s="137"/>
      <c r="D71" s="81" t="str">
        <f>IFERROR(IF(C71="No CAS","",INDEX('DEQ Pollutant List'!$C$7:$C$611,MATCH('5. Pollutant Emissions - MB'!C71,'DEQ Pollutant List'!$B$7:$B$611,0))),"")</f>
        <v/>
      </c>
      <c r="E71" s="115" t="str">
        <f>IFERROR(IF(OR($C71="",$C71="No CAS"),INDEX('DEQ Pollutant List'!$A$7:$A$611,MATCH($D71,'DEQ Pollutant List'!$C$7:$C$611,0)),INDEX('DEQ Pollutant List'!$A$7:$A$611,MATCH($C71,'DEQ Pollutant List'!$B$7:$B$611,0))),"")</f>
        <v/>
      </c>
      <c r="F71" s="138"/>
      <c r="G71" s="139"/>
      <c r="H71" s="104"/>
      <c r="I71" s="102"/>
      <c r="J71" s="105"/>
      <c r="K71" s="83"/>
      <c r="L71" s="102"/>
      <c r="M71" s="105"/>
      <c r="N71" s="83"/>
    </row>
    <row r="72" spans="1:14" x14ac:dyDescent="0.35">
      <c r="A72" s="79"/>
      <c r="B72" s="133"/>
      <c r="C72" s="137"/>
      <c r="D72" s="81" t="str">
        <f>IFERROR(IF(C72="No CAS","",INDEX('DEQ Pollutant List'!$C$7:$C$611,MATCH('5. Pollutant Emissions - MB'!C72,'DEQ Pollutant List'!$B$7:$B$611,0))),"")</f>
        <v/>
      </c>
      <c r="E72" s="115" t="str">
        <f>IFERROR(IF(OR($C72="",$C72="No CAS"),INDEX('DEQ Pollutant List'!$A$7:$A$611,MATCH($D72,'DEQ Pollutant List'!$C$7:$C$611,0)),INDEX('DEQ Pollutant List'!$A$7:$A$611,MATCH($C72,'DEQ Pollutant List'!$B$7:$B$611,0))),"")</f>
        <v/>
      </c>
      <c r="F72" s="138"/>
      <c r="G72" s="139"/>
      <c r="H72" s="104"/>
      <c r="I72" s="102"/>
      <c r="J72" s="105"/>
      <c r="K72" s="83"/>
      <c r="L72" s="102"/>
      <c r="M72" s="105"/>
      <c r="N72" s="83"/>
    </row>
    <row r="73" spans="1:14" x14ac:dyDescent="0.35">
      <c r="A73" s="79"/>
      <c r="B73" s="133"/>
      <c r="C73" s="137"/>
      <c r="D73" s="81" t="str">
        <f>IFERROR(IF(C73="No CAS","",INDEX('DEQ Pollutant List'!$C$7:$C$611,MATCH('5. Pollutant Emissions - MB'!C73,'DEQ Pollutant List'!$B$7:$B$611,0))),"")</f>
        <v/>
      </c>
      <c r="E73" s="115" t="str">
        <f>IFERROR(IF(OR($C73="",$C73="No CAS"),INDEX('DEQ Pollutant List'!$A$7:$A$611,MATCH($D73,'DEQ Pollutant List'!$C$7:$C$611,0)),INDEX('DEQ Pollutant List'!$A$7:$A$611,MATCH($C73,'DEQ Pollutant List'!$B$7:$B$611,0))),"")</f>
        <v/>
      </c>
      <c r="F73" s="138"/>
      <c r="G73" s="139"/>
      <c r="H73" s="104"/>
      <c r="I73" s="102"/>
      <c r="J73" s="105"/>
      <c r="K73" s="83"/>
      <c r="L73" s="102"/>
      <c r="M73" s="105"/>
      <c r="N73" s="83"/>
    </row>
    <row r="74" spans="1:14" x14ac:dyDescent="0.35">
      <c r="A74" s="79"/>
      <c r="B74" s="133"/>
      <c r="C74" s="137"/>
      <c r="D74" s="81" t="str">
        <f>IFERROR(IF(C74="No CAS","",INDEX('DEQ Pollutant List'!$C$7:$C$611,MATCH('5. Pollutant Emissions - MB'!C74,'DEQ Pollutant List'!$B$7:$B$611,0))),"")</f>
        <v/>
      </c>
      <c r="E74" s="115" t="str">
        <f>IFERROR(IF(OR($C74="",$C74="No CAS"),INDEX('DEQ Pollutant List'!$A$7:$A$611,MATCH($D74,'DEQ Pollutant List'!$C$7:$C$611,0)),INDEX('DEQ Pollutant List'!$A$7:$A$611,MATCH($C74,'DEQ Pollutant List'!$B$7:$B$611,0))),"")</f>
        <v/>
      </c>
      <c r="F74" s="138"/>
      <c r="G74" s="139"/>
      <c r="H74" s="104"/>
      <c r="I74" s="102"/>
      <c r="J74" s="105"/>
      <c r="K74" s="83"/>
      <c r="L74" s="102"/>
      <c r="M74" s="105"/>
      <c r="N74" s="83"/>
    </row>
    <row r="75" spans="1:14" x14ac:dyDescent="0.35">
      <c r="A75" s="79"/>
      <c r="B75" s="133"/>
      <c r="C75" s="137"/>
      <c r="D75" s="81" t="str">
        <f>IFERROR(IF(C75="No CAS","",INDEX('DEQ Pollutant List'!$C$7:$C$611,MATCH('5. Pollutant Emissions - MB'!C75,'DEQ Pollutant List'!$B$7:$B$611,0))),"")</f>
        <v/>
      </c>
      <c r="E75" s="115" t="str">
        <f>IFERROR(IF(OR($C75="",$C75="No CAS"),INDEX('DEQ Pollutant List'!$A$7:$A$611,MATCH($D75,'DEQ Pollutant List'!$C$7:$C$611,0)),INDEX('DEQ Pollutant List'!$A$7:$A$611,MATCH($C75,'DEQ Pollutant List'!$B$7:$B$611,0))),"")</f>
        <v/>
      </c>
      <c r="F75" s="138"/>
      <c r="G75" s="139"/>
      <c r="H75" s="104"/>
      <c r="I75" s="102"/>
      <c r="J75" s="105"/>
      <c r="K75" s="83"/>
      <c r="L75" s="102"/>
      <c r="M75" s="105"/>
      <c r="N75" s="83"/>
    </row>
    <row r="76" spans="1:14" x14ac:dyDescent="0.35">
      <c r="A76" s="79"/>
      <c r="B76" s="133"/>
      <c r="C76" s="137"/>
      <c r="D76" s="81" t="str">
        <f>IFERROR(IF(C76="No CAS","",INDEX('DEQ Pollutant List'!$C$7:$C$611,MATCH('5. Pollutant Emissions - MB'!C76,'DEQ Pollutant List'!$B$7:$B$611,0))),"")</f>
        <v/>
      </c>
      <c r="E76" s="115" t="str">
        <f>IFERROR(IF(OR($C76="",$C76="No CAS"),INDEX('DEQ Pollutant List'!$A$7:$A$611,MATCH($D76,'DEQ Pollutant List'!$C$7:$C$611,0)),INDEX('DEQ Pollutant List'!$A$7:$A$611,MATCH($C76,'DEQ Pollutant List'!$B$7:$B$611,0))),"")</f>
        <v/>
      </c>
      <c r="F76" s="138"/>
      <c r="G76" s="139"/>
      <c r="H76" s="104"/>
      <c r="I76" s="102"/>
      <c r="J76" s="105"/>
      <c r="K76" s="83"/>
      <c r="L76" s="102"/>
      <c r="M76" s="105"/>
      <c r="N76" s="83"/>
    </row>
    <row r="77" spans="1:14" x14ac:dyDescent="0.35">
      <c r="A77" s="79"/>
      <c r="B77" s="133"/>
      <c r="C77" s="137"/>
      <c r="D77" s="81" t="str">
        <f>IFERROR(IF(C77="No CAS","",INDEX('DEQ Pollutant List'!$C$7:$C$611,MATCH('5. Pollutant Emissions - MB'!C77,'DEQ Pollutant List'!$B$7:$B$611,0))),"")</f>
        <v/>
      </c>
      <c r="E77" s="115" t="str">
        <f>IFERROR(IF(OR($C77="",$C77="No CAS"),INDEX('DEQ Pollutant List'!$A$7:$A$611,MATCH($D77,'DEQ Pollutant List'!$C$7:$C$611,0)),INDEX('DEQ Pollutant List'!$A$7:$A$611,MATCH($C77,'DEQ Pollutant List'!$B$7:$B$611,0))),"")</f>
        <v/>
      </c>
      <c r="F77" s="138"/>
      <c r="G77" s="139"/>
      <c r="H77" s="104"/>
      <c r="I77" s="102"/>
      <c r="J77" s="105"/>
      <c r="K77" s="83"/>
      <c r="L77" s="102"/>
      <c r="M77" s="105"/>
      <c r="N77" s="83"/>
    </row>
    <row r="78" spans="1:14" x14ac:dyDescent="0.35">
      <c r="A78" s="79"/>
      <c r="B78" s="133"/>
      <c r="C78" s="137"/>
      <c r="D78" s="81" t="str">
        <f>IFERROR(IF(C78="No CAS","",INDEX('DEQ Pollutant List'!$C$7:$C$611,MATCH('5. Pollutant Emissions - MB'!C78,'DEQ Pollutant List'!$B$7:$B$611,0))),"")</f>
        <v/>
      </c>
      <c r="E78" s="115" t="str">
        <f>IFERROR(IF(OR($C78="",$C78="No CAS"),INDEX('DEQ Pollutant List'!$A$7:$A$611,MATCH($D78,'DEQ Pollutant List'!$C$7:$C$611,0)),INDEX('DEQ Pollutant List'!$A$7:$A$611,MATCH($C78,'DEQ Pollutant List'!$B$7:$B$611,0))),"")</f>
        <v/>
      </c>
      <c r="F78" s="138"/>
      <c r="G78" s="139"/>
      <c r="H78" s="104"/>
      <c r="I78" s="102"/>
      <c r="J78" s="105"/>
      <c r="K78" s="83"/>
      <c r="L78" s="102"/>
      <c r="M78" s="105"/>
      <c r="N78" s="83"/>
    </row>
    <row r="79" spans="1:14" x14ac:dyDescent="0.35">
      <c r="A79" s="79"/>
      <c r="B79" s="133"/>
      <c r="C79" s="137"/>
      <c r="D79" s="81" t="str">
        <f>IFERROR(IF(C79="No CAS","",INDEX('DEQ Pollutant List'!$C$7:$C$611,MATCH('5. Pollutant Emissions - MB'!C79,'DEQ Pollutant List'!$B$7:$B$611,0))),"")</f>
        <v/>
      </c>
      <c r="E79" s="115" t="str">
        <f>IFERROR(IF(OR($C79="",$C79="No CAS"),INDEX('DEQ Pollutant List'!$A$7:$A$611,MATCH($D79,'DEQ Pollutant List'!$C$7:$C$611,0)),INDEX('DEQ Pollutant List'!$A$7:$A$611,MATCH($C79,'DEQ Pollutant List'!$B$7:$B$611,0))),"")</f>
        <v/>
      </c>
      <c r="F79" s="138"/>
      <c r="G79" s="139"/>
      <c r="H79" s="104"/>
      <c r="I79" s="102"/>
      <c r="J79" s="105"/>
      <c r="K79" s="83"/>
      <c r="L79" s="102"/>
      <c r="M79" s="105"/>
      <c r="N79" s="83"/>
    </row>
    <row r="80" spans="1:14" x14ac:dyDescent="0.35">
      <c r="A80" s="79"/>
      <c r="B80" s="133"/>
      <c r="C80" s="137"/>
      <c r="D80" s="81" t="str">
        <f>IFERROR(IF(C80="No CAS","",INDEX('DEQ Pollutant List'!$C$7:$C$611,MATCH('5. Pollutant Emissions - MB'!C80,'DEQ Pollutant List'!$B$7:$B$611,0))),"")</f>
        <v/>
      </c>
      <c r="E80" s="115" t="str">
        <f>IFERROR(IF(OR($C80="",$C80="No CAS"),INDEX('DEQ Pollutant List'!$A$7:$A$611,MATCH($D80,'DEQ Pollutant List'!$C$7:$C$611,0)),INDEX('DEQ Pollutant List'!$A$7:$A$611,MATCH($C80,'DEQ Pollutant List'!$B$7:$B$611,0))),"")</f>
        <v/>
      </c>
      <c r="F80" s="138"/>
      <c r="G80" s="139"/>
      <c r="H80" s="104"/>
      <c r="I80" s="102"/>
      <c r="J80" s="105"/>
      <c r="K80" s="83"/>
      <c r="L80" s="102"/>
      <c r="M80" s="105"/>
      <c r="N80" s="83"/>
    </row>
    <row r="81" spans="1:14" x14ac:dyDescent="0.35">
      <c r="A81" s="79"/>
      <c r="B81" s="133"/>
      <c r="C81" s="137"/>
      <c r="D81" s="81" t="str">
        <f>IFERROR(IF(C81="No CAS","",INDEX('DEQ Pollutant List'!$C$7:$C$611,MATCH('5. Pollutant Emissions - MB'!C81,'DEQ Pollutant List'!$B$7:$B$611,0))),"")</f>
        <v/>
      </c>
      <c r="E81" s="115" t="str">
        <f>IFERROR(IF(OR($C81="",$C81="No CAS"),INDEX('DEQ Pollutant List'!$A$7:$A$611,MATCH($D81,'DEQ Pollutant List'!$C$7:$C$611,0)),INDEX('DEQ Pollutant List'!$A$7:$A$611,MATCH($C81,'DEQ Pollutant List'!$B$7:$B$611,0))),"")</f>
        <v/>
      </c>
      <c r="F81" s="138"/>
      <c r="G81" s="139"/>
      <c r="H81" s="104"/>
      <c r="I81" s="102"/>
      <c r="J81" s="105"/>
      <c r="K81" s="83"/>
      <c r="L81" s="102"/>
      <c r="M81" s="105"/>
      <c r="N81" s="83"/>
    </row>
    <row r="82" spans="1:14" x14ac:dyDescent="0.35">
      <c r="A82" s="79"/>
      <c r="B82" s="133"/>
      <c r="C82" s="137"/>
      <c r="D82" s="81" t="str">
        <f>IFERROR(IF(C82="No CAS","",INDEX('DEQ Pollutant List'!$C$7:$C$611,MATCH('5. Pollutant Emissions - MB'!C82,'DEQ Pollutant List'!$B$7:$B$611,0))),"")</f>
        <v/>
      </c>
      <c r="E82" s="115" t="str">
        <f>IFERROR(IF(OR($C82="",$C82="No CAS"),INDEX('DEQ Pollutant List'!$A$7:$A$611,MATCH($D82,'DEQ Pollutant List'!$C$7:$C$611,0)),INDEX('DEQ Pollutant List'!$A$7:$A$611,MATCH($C82,'DEQ Pollutant List'!$B$7:$B$611,0))),"")</f>
        <v/>
      </c>
      <c r="F82" s="138"/>
      <c r="G82" s="139"/>
      <c r="H82" s="104"/>
      <c r="I82" s="102"/>
      <c r="J82" s="105"/>
      <c r="K82" s="83"/>
      <c r="L82" s="102"/>
      <c r="M82" s="105"/>
      <c r="N82" s="83"/>
    </row>
    <row r="83" spans="1:14" x14ac:dyDescent="0.35">
      <c r="A83" s="79"/>
      <c r="B83" s="133"/>
      <c r="C83" s="137"/>
      <c r="D83" s="81" t="str">
        <f>IFERROR(IF(C83="No CAS","",INDEX('DEQ Pollutant List'!$C$7:$C$611,MATCH('5. Pollutant Emissions - MB'!C83,'DEQ Pollutant List'!$B$7:$B$611,0))),"")</f>
        <v/>
      </c>
      <c r="E83" s="115" t="str">
        <f>IFERROR(IF(OR($C83="",$C83="No CAS"),INDEX('DEQ Pollutant List'!$A$7:$A$611,MATCH($D83,'DEQ Pollutant List'!$C$7:$C$611,0)),INDEX('DEQ Pollutant List'!$A$7:$A$611,MATCH($C83,'DEQ Pollutant List'!$B$7:$B$611,0))),"")</f>
        <v/>
      </c>
      <c r="F83" s="138"/>
      <c r="G83" s="139"/>
      <c r="H83" s="104"/>
      <c r="I83" s="102"/>
      <c r="J83" s="105"/>
      <c r="K83" s="83"/>
      <c r="L83" s="102"/>
      <c r="M83" s="105"/>
      <c r="N83" s="83"/>
    </row>
    <row r="84" spans="1:14" x14ac:dyDescent="0.35">
      <c r="A84" s="79"/>
      <c r="B84" s="133"/>
      <c r="C84" s="137"/>
      <c r="D84" s="81" t="str">
        <f>IFERROR(IF(C84="No CAS","",INDEX('DEQ Pollutant List'!$C$7:$C$611,MATCH('5. Pollutant Emissions - MB'!C84,'DEQ Pollutant List'!$B$7:$B$611,0))),"")</f>
        <v/>
      </c>
      <c r="E84" s="115" t="str">
        <f>IFERROR(IF(OR($C84="",$C84="No CAS"),INDEX('DEQ Pollutant List'!$A$7:$A$611,MATCH($D84,'DEQ Pollutant List'!$C$7:$C$611,0)),INDEX('DEQ Pollutant List'!$A$7:$A$611,MATCH($C84,'DEQ Pollutant List'!$B$7:$B$611,0))),"")</f>
        <v/>
      </c>
      <c r="F84" s="138"/>
      <c r="G84" s="139"/>
      <c r="H84" s="104"/>
      <c r="I84" s="102"/>
      <c r="J84" s="105"/>
      <c r="K84" s="83"/>
      <c r="L84" s="102"/>
      <c r="M84" s="105"/>
      <c r="N84" s="83"/>
    </row>
    <row r="85" spans="1:14" x14ac:dyDescent="0.35">
      <c r="A85" s="79"/>
      <c r="B85" s="133"/>
      <c r="C85" s="137"/>
      <c r="D85" s="81" t="str">
        <f>IFERROR(IF(C85="No CAS","",INDEX('DEQ Pollutant List'!$C$7:$C$611,MATCH('5. Pollutant Emissions - MB'!C85,'DEQ Pollutant List'!$B$7:$B$611,0))),"")</f>
        <v/>
      </c>
      <c r="E85" s="115" t="str">
        <f>IFERROR(IF(OR($C85="",$C85="No CAS"),INDEX('DEQ Pollutant List'!$A$7:$A$611,MATCH($D85,'DEQ Pollutant List'!$C$7:$C$611,0)),INDEX('DEQ Pollutant List'!$A$7:$A$611,MATCH($C85,'DEQ Pollutant List'!$B$7:$B$611,0))),"")</f>
        <v/>
      </c>
      <c r="F85" s="138"/>
      <c r="G85" s="139"/>
      <c r="H85" s="104"/>
      <c r="I85" s="102"/>
      <c r="J85" s="105"/>
      <c r="K85" s="83"/>
      <c r="L85" s="102"/>
      <c r="M85" s="105"/>
      <c r="N85" s="83"/>
    </row>
    <row r="86" spans="1:14" x14ac:dyDescent="0.35">
      <c r="A86" s="79"/>
      <c r="B86" s="133"/>
      <c r="C86" s="137"/>
      <c r="D86" s="81" t="str">
        <f>IFERROR(IF(C86="No CAS","",INDEX('DEQ Pollutant List'!$C$7:$C$611,MATCH('5. Pollutant Emissions - MB'!C86,'DEQ Pollutant List'!$B$7:$B$611,0))),"")</f>
        <v/>
      </c>
      <c r="E86" s="115" t="str">
        <f>IFERROR(IF(OR($C86="",$C86="No CAS"),INDEX('DEQ Pollutant List'!$A$7:$A$611,MATCH($D86,'DEQ Pollutant List'!$C$7:$C$611,0)),INDEX('DEQ Pollutant List'!$A$7:$A$611,MATCH($C86,'DEQ Pollutant List'!$B$7:$B$611,0))),"")</f>
        <v/>
      </c>
      <c r="F86" s="138"/>
      <c r="G86" s="139"/>
      <c r="H86" s="104"/>
      <c r="I86" s="102"/>
      <c r="J86" s="105"/>
      <c r="K86" s="83"/>
      <c r="L86" s="102"/>
      <c r="M86" s="105"/>
      <c r="N86" s="83"/>
    </row>
    <row r="87" spans="1:14" x14ac:dyDescent="0.35">
      <c r="A87" s="79"/>
      <c r="B87" s="133"/>
      <c r="C87" s="137"/>
      <c r="D87" s="81" t="str">
        <f>IFERROR(IF(C87="No CAS","",INDEX('DEQ Pollutant List'!$C$7:$C$611,MATCH('5. Pollutant Emissions - MB'!C87,'DEQ Pollutant List'!$B$7:$B$611,0))),"")</f>
        <v/>
      </c>
      <c r="E87" s="115" t="str">
        <f>IFERROR(IF(OR($C87="",$C87="No CAS"),INDEX('DEQ Pollutant List'!$A$7:$A$611,MATCH($D87,'DEQ Pollutant List'!$C$7:$C$611,0)),INDEX('DEQ Pollutant List'!$A$7:$A$611,MATCH($C87,'DEQ Pollutant List'!$B$7:$B$611,0))),"")</f>
        <v/>
      </c>
      <c r="F87" s="138"/>
      <c r="G87" s="139"/>
      <c r="H87" s="104"/>
      <c r="I87" s="102"/>
      <c r="J87" s="105"/>
      <c r="K87" s="83"/>
      <c r="L87" s="102"/>
      <c r="M87" s="105"/>
      <c r="N87" s="83"/>
    </row>
    <row r="88" spans="1:14" x14ac:dyDescent="0.35">
      <c r="A88" s="79"/>
      <c r="B88" s="133"/>
      <c r="C88" s="137"/>
      <c r="D88" s="81" t="str">
        <f>IFERROR(IF(C88="No CAS","",INDEX('DEQ Pollutant List'!$C$7:$C$611,MATCH('5. Pollutant Emissions - MB'!C88,'DEQ Pollutant List'!$B$7:$B$611,0))),"")</f>
        <v/>
      </c>
      <c r="E88" s="115" t="str">
        <f>IFERROR(IF(OR($C88="",$C88="No CAS"),INDEX('DEQ Pollutant List'!$A$7:$A$611,MATCH($D88,'DEQ Pollutant List'!$C$7:$C$611,0)),INDEX('DEQ Pollutant List'!$A$7:$A$611,MATCH($C88,'DEQ Pollutant List'!$B$7:$B$611,0))),"")</f>
        <v/>
      </c>
      <c r="F88" s="138"/>
      <c r="G88" s="139"/>
      <c r="H88" s="104"/>
      <c r="I88" s="102"/>
      <c r="J88" s="105"/>
      <c r="K88" s="83"/>
      <c r="L88" s="102"/>
      <c r="M88" s="105"/>
      <c r="N88" s="83"/>
    </row>
    <row r="89" spans="1:14" x14ac:dyDescent="0.35">
      <c r="A89" s="79"/>
      <c r="B89" s="133"/>
      <c r="C89" s="137"/>
      <c r="D89" s="81" t="str">
        <f>IFERROR(IF(C89="No CAS","",INDEX('DEQ Pollutant List'!$C$7:$C$611,MATCH('5. Pollutant Emissions - MB'!C89,'DEQ Pollutant List'!$B$7:$B$611,0))),"")</f>
        <v/>
      </c>
      <c r="E89" s="115" t="str">
        <f>IFERROR(IF(OR($C89="",$C89="No CAS"),INDEX('DEQ Pollutant List'!$A$7:$A$611,MATCH($D89,'DEQ Pollutant List'!$C$7:$C$611,0)),INDEX('DEQ Pollutant List'!$A$7:$A$611,MATCH($C89,'DEQ Pollutant List'!$B$7:$B$611,0))),"")</f>
        <v/>
      </c>
      <c r="F89" s="138"/>
      <c r="G89" s="139"/>
      <c r="H89" s="104"/>
      <c r="I89" s="102"/>
      <c r="J89" s="105"/>
      <c r="K89" s="83"/>
      <c r="L89" s="102"/>
      <c r="M89" s="105"/>
      <c r="N89" s="83"/>
    </row>
    <row r="90" spans="1:14" x14ac:dyDescent="0.35">
      <c r="A90" s="79"/>
      <c r="B90" s="133"/>
      <c r="C90" s="137"/>
      <c r="D90" s="81" t="str">
        <f>IFERROR(IF(C90="No CAS","",INDEX('DEQ Pollutant List'!$C$7:$C$611,MATCH('5. Pollutant Emissions - MB'!C90,'DEQ Pollutant List'!$B$7:$B$611,0))),"")</f>
        <v/>
      </c>
      <c r="E90" s="115" t="str">
        <f>IFERROR(IF(OR($C90="",$C90="No CAS"),INDEX('DEQ Pollutant List'!$A$7:$A$611,MATCH($D90,'DEQ Pollutant List'!$C$7:$C$611,0)),INDEX('DEQ Pollutant List'!$A$7:$A$611,MATCH($C90,'DEQ Pollutant List'!$B$7:$B$611,0))),"")</f>
        <v/>
      </c>
      <c r="F90" s="138"/>
      <c r="G90" s="139"/>
      <c r="H90" s="104"/>
      <c r="I90" s="102"/>
      <c r="J90" s="105"/>
      <c r="K90" s="83"/>
      <c r="L90" s="102"/>
      <c r="M90" s="105"/>
      <c r="N90" s="83"/>
    </row>
    <row r="91" spans="1:14" x14ac:dyDescent="0.35">
      <c r="A91" s="79"/>
      <c r="B91" s="133"/>
      <c r="C91" s="137"/>
      <c r="D91" s="81" t="str">
        <f>IFERROR(IF(C91="No CAS","",INDEX('DEQ Pollutant List'!$C$7:$C$611,MATCH('5. Pollutant Emissions - MB'!C91,'DEQ Pollutant List'!$B$7:$B$611,0))),"")</f>
        <v/>
      </c>
      <c r="E91" s="115" t="str">
        <f>IFERROR(IF(OR($C91="",$C91="No CAS"),INDEX('DEQ Pollutant List'!$A$7:$A$611,MATCH($D91,'DEQ Pollutant List'!$C$7:$C$611,0)),INDEX('DEQ Pollutant List'!$A$7:$A$611,MATCH($C91,'DEQ Pollutant List'!$B$7:$B$611,0))),"")</f>
        <v/>
      </c>
      <c r="F91" s="138"/>
      <c r="G91" s="139"/>
      <c r="H91" s="104"/>
      <c r="I91" s="102"/>
      <c r="J91" s="105"/>
      <c r="K91" s="83"/>
      <c r="L91" s="102"/>
      <c r="M91" s="105"/>
      <c r="N91" s="83"/>
    </row>
    <row r="92" spans="1:14" x14ac:dyDescent="0.35">
      <c r="A92" s="79"/>
      <c r="B92" s="133"/>
      <c r="C92" s="137"/>
      <c r="D92" s="81" t="str">
        <f>IFERROR(IF(C92="No CAS","",INDEX('DEQ Pollutant List'!$C$7:$C$611,MATCH('5. Pollutant Emissions - MB'!C92,'DEQ Pollutant List'!$B$7:$B$611,0))),"")</f>
        <v/>
      </c>
      <c r="E92" s="115" t="str">
        <f>IFERROR(IF(OR($C92="",$C92="No CAS"),INDEX('DEQ Pollutant List'!$A$7:$A$611,MATCH($D92,'DEQ Pollutant List'!$C$7:$C$611,0)),INDEX('DEQ Pollutant List'!$A$7:$A$611,MATCH($C92,'DEQ Pollutant List'!$B$7:$B$611,0))),"")</f>
        <v/>
      </c>
      <c r="F92" s="138"/>
      <c r="G92" s="139"/>
      <c r="H92" s="104"/>
      <c r="I92" s="102"/>
      <c r="J92" s="105"/>
      <c r="K92" s="83"/>
      <c r="L92" s="102"/>
      <c r="M92" s="105"/>
      <c r="N92" s="83"/>
    </row>
    <row r="93" spans="1:14" x14ac:dyDescent="0.35">
      <c r="A93" s="79"/>
      <c r="B93" s="133"/>
      <c r="C93" s="137"/>
      <c r="D93" s="81" t="str">
        <f>IFERROR(IF(C93="No CAS","",INDEX('DEQ Pollutant List'!$C$7:$C$611,MATCH('5. Pollutant Emissions - MB'!C93,'DEQ Pollutant List'!$B$7:$B$611,0))),"")</f>
        <v/>
      </c>
      <c r="E93" s="115" t="str">
        <f>IFERROR(IF(OR($C93="",$C93="No CAS"),INDEX('DEQ Pollutant List'!$A$7:$A$611,MATCH($D93,'DEQ Pollutant List'!$C$7:$C$611,0)),INDEX('DEQ Pollutant List'!$A$7:$A$611,MATCH($C93,'DEQ Pollutant List'!$B$7:$B$611,0))),"")</f>
        <v/>
      </c>
      <c r="F93" s="138"/>
      <c r="G93" s="139"/>
      <c r="H93" s="104"/>
      <c r="I93" s="102"/>
      <c r="J93" s="105"/>
      <c r="K93" s="83"/>
      <c r="L93" s="102"/>
      <c r="M93" s="105"/>
      <c r="N93" s="83"/>
    </row>
    <row r="94" spans="1:14" x14ac:dyDescent="0.35">
      <c r="A94" s="79"/>
      <c r="B94" s="133"/>
      <c r="C94" s="137"/>
      <c r="D94" s="81" t="str">
        <f>IFERROR(IF(C94="No CAS","",INDEX('DEQ Pollutant List'!$C$7:$C$611,MATCH('5. Pollutant Emissions - MB'!C94,'DEQ Pollutant List'!$B$7:$B$611,0))),"")</f>
        <v/>
      </c>
      <c r="E94" s="115" t="str">
        <f>IFERROR(IF(OR($C94="",$C94="No CAS"),INDEX('DEQ Pollutant List'!$A$7:$A$611,MATCH($D94,'DEQ Pollutant List'!$C$7:$C$611,0)),INDEX('DEQ Pollutant List'!$A$7:$A$611,MATCH($C94,'DEQ Pollutant List'!$B$7:$B$611,0))),"")</f>
        <v/>
      </c>
      <c r="F94" s="138"/>
      <c r="G94" s="139"/>
      <c r="H94" s="104"/>
      <c r="I94" s="102"/>
      <c r="J94" s="105"/>
      <c r="K94" s="83"/>
      <c r="L94" s="102"/>
      <c r="M94" s="105"/>
      <c r="N94" s="83"/>
    </row>
    <row r="95" spans="1:14" x14ac:dyDescent="0.35">
      <c r="A95" s="79"/>
      <c r="B95" s="133"/>
      <c r="C95" s="137"/>
      <c r="D95" s="81" t="str">
        <f>IFERROR(IF(C95="No CAS","",INDEX('DEQ Pollutant List'!$C$7:$C$611,MATCH('5. Pollutant Emissions - MB'!C95,'DEQ Pollutant List'!$B$7:$B$611,0))),"")</f>
        <v/>
      </c>
      <c r="E95" s="115" t="str">
        <f>IFERROR(IF(OR($C95="",$C95="No CAS"),INDEX('DEQ Pollutant List'!$A$7:$A$611,MATCH($D95,'DEQ Pollutant List'!$C$7:$C$611,0)),INDEX('DEQ Pollutant List'!$A$7:$A$611,MATCH($C95,'DEQ Pollutant List'!$B$7:$B$611,0))),"")</f>
        <v/>
      </c>
      <c r="F95" s="138"/>
      <c r="G95" s="139"/>
      <c r="H95" s="104"/>
      <c r="I95" s="102"/>
      <c r="J95" s="105"/>
      <c r="K95" s="83"/>
      <c r="L95" s="102"/>
      <c r="M95" s="105"/>
      <c r="N95" s="83"/>
    </row>
    <row r="96" spans="1:14" x14ac:dyDescent="0.35">
      <c r="A96" s="79"/>
      <c r="B96" s="133"/>
      <c r="C96" s="137"/>
      <c r="D96" s="81" t="str">
        <f>IFERROR(IF(C96="No CAS","",INDEX('DEQ Pollutant List'!$C$7:$C$611,MATCH('5. Pollutant Emissions - MB'!C96,'DEQ Pollutant List'!$B$7:$B$611,0))),"")</f>
        <v/>
      </c>
      <c r="E96" s="115" t="str">
        <f>IFERROR(IF(OR($C96="",$C96="No CAS"),INDEX('DEQ Pollutant List'!$A$7:$A$611,MATCH($D96,'DEQ Pollutant List'!$C$7:$C$611,0)),INDEX('DEQ Pollutant List'!$A$7:$A$611,MATCH($C96,'DEQ Pollutant List'!$B$7:$B$611,0))),"")</f>
        <v/>
      </c>
      <c r="F96" s="138"/>
      <c r="G96" s="139"/>
      <c r="H96" s="104"/>
      <c r="I96" s="102"/>
      <c r="J96" s="105"/>
      <c r="K96" s="83"/>
      <c r="L96" s="102"/>
      <c r="M96" s="105"/>
      <c r="N96" s="83"/>
    </row>
    <row r="97" spans="1:14" x14ac:dyDescent="0.35">
      <c r="A97" s="79"/>
      <c r="B97" s="133"/>
      <c r="C97" s="137"/>
      <c r="D97" s="81" t="str">
        <f>IFERROR(IF(C97="No CAS","",INDEX('DEQ Pollutant List'!$C$7:$C$611,MATCH('5. Pollutant Emissions - MB'!C97,'DEQ Pollutant List'!$B$7:$B$611,0))),"")</f>
        <v/>
      </c>
      <c r="E97" s="115" t="str">
        <f>IFERROR(IF(OR($C97="",$C97="No CAS"),INDEX('DEQ Pollutant List'!$A$7:$A$611,MATCH($D97,'DEQ Pollutant List'!$C$7:$C$611,0)),INDEX('DEQ Pollutant List'!$A$7:$A$611,MATCH($C97,'DEQ Pollutant List'!$B$7:$B$611,0))),"")</f>
        <v/>
      </c>
      <c r="F97" s="138"/>
      <c r="G97" s="139"/>
      <c r="H97" s="104"/>
      <c r="I97" s="102"/>
      <c r="J97" s="105"/>
      <c r="K97" s="83"/>
      <c r="L97" s="102"/>
      <c r="M97" s="105"/>
      <c r="N97" s="83"/>
    </row>
    <row r="98" spans="1:14" x14ac:dyDescent="0.35">
      <c r="A98" s="79"/>
      <c r="B98" s="133"/>
      <c r="C98" s="137"/>
      <c r="D98" s="81" t="str">
        <f>IFERROR(IF(C98="No CAS","",INDEX('DEQ Pollutant List'!$C$7:$C$611,MATCH('5. Pollutant Emissions - MB'!C98,'DEQ Pollutant List'!$B$7:$B$611,0))),"")</f>
        <v/>
      </c>
      <c r="E98" s="115" t="str">
        <f>IFERROR(IF(OR($C98="",$C98="No CAS"),INDEX('DEQ Pollutant List'!$A$7:$A$611,MATCH($D98,'DEQ Pollutant List'!$C$7:$C$611,0)),INDEX('DEQ Pollutant List'!$A$7:$A$611,MATCH($C98,'DEQ Pollutant List'!$B$7:$B$611,0))),"")</f>
        <v/>
      </c>
      <c r="F98" s="138"/>
      <c r="G98" s="139"/>
      <c r="H98" s="104"/>
      <c r="I98" s="102"/>
      <c r="J98" s="105"/>
      <c r="K98" s="83"/>
      <c r="L98" s="102"/>
      <c r="M98" s="105"/>
      <c r="N98" s="83"/>
    </row>
    <row r="99" spans="1:14" x14ac:dyDescent="0.35">
      <c r="A99" s="79"/>
      <c r="B99" s="133"/>
      <c r="C99" s="137"/>
      <c r="D99" s="81" t="str">
        <f>IFERROR(IF(C99="No CAS","",INDEX('DEQ Pollutant List'!$C$7:$C$611,MATCH('5. Pollutant Emissions - MB'!C99,'DEQ Pollutant List'!$B$7:$B$611,0))),"")</f>
        <v/>
      </c>
      <c r="E99" s="115" t="str">
        <f>IFERROR(IF(OR($C99="",$C99="No CAS"),INDEX('DEQ Pollutant List'!$A$7:$A$611,MATCH($D99,'DEQ Pollutant List'!$C$7:$C$611,0)),INDEX('DEQ Pollutant List'!$A$7:$A$611,MATCH($C99,'DEQ Pollutant List'!$B$7:$B$611,0))),"")</f>
        <v/>
      </c>
      <c r="F99" s="138"/>
      <c r="G99" s="139"/>
      <c r="H99" s="104"/>
      <c r="I99" s="102"/>
      <c r="J99" s="105"/>
      <c r="K99" s="83"/>
      <c r="L99" s="102"/>
      <c r="M99" s="105"/>
      <c r="N99" s="83"/>
    </row>
    <row r="100" spans="1:14" x14ac:dyDescent="0.35">
      <c r="A100" s="79"/>
      <c r="B100" s="133"/>
      <c r="C100" s="137"/>
      <c r="D100" s="81" t="str">
        <f>IFERROR(IF(C100="No CAS","",INDEX('DEQ Pollutant List'!$C$7:$C$611,MATCH('5. Pollutant Emissions - MB'!C100,'DEQ Pollutant List'!$B$7:$B$611,0))),"")</f>
        <v/>
      </c>
      <c r="E100" s="115" t="str">
        <f>IFERROR(IF(OR($C100="",$C100="No CAS"),INDEX('DEQ Pollutant List'!$A$7:$A$611,MATCH($D100,'DEQ Pollutant List'!$C$7:$C$611,0)),INDEX('DEQ Pollutant List'!$A$7:$A$611,MATCH($C100,'DEQ Pollutant List'!$B$7:$B$611,0))),"")</f>
        <v/>
      </c>
      <c r="F100" s="138"/>
      <c r="G100" s="139"/>
      <c r="H100" s="104"/>
      <c r="I100" s="102"/>
      <c r="J100" s="105"/>
      <c r="K100" s="83"/>
      <c r="L100" s="102"/>
      <c r="M100" s="105"/>
      <c r="N100" s="83"/>
    </row>
    <row r="101" spans="1:14" x14ac:dyDescent="0.35">
      <c r="A101" s="79"/>
      <c r="B101" s="133"/>
      <c r="C101" s="137"/>
      <c r="D101" s="81" t="str">
        <f>IFERROR(IF(C101="No CAS","",INDEX('DEQ Pollutant List'!$C$7:$C$611,MATCH('5. Pollutant Emissions - MB'!C101,'DEQ Pollutant List'!$B$7:$B$611,0))),"")</f>
        <v/>
      </c>
      <c r="E101" s="115" t="str">
        <f>IFERROR(IF(OR($C101="",$C101="No CAS"),INDEX('DEQ Pollutant List'!$A$7:$A$611,MATCH($D101,'DEQ Pollutant List'!$C$7:$C$611,0)),INDEX('DEQ Pollutant List'!$A$7:$A$611,MATCH($C101,'DEQ Pollutant List'!$B$7:$B$611,0))),"")</f>
        <v/>
      </c>
      <c r="F101" s="138"/>
      <c r="G101" s="139"/>
      <c r="H101" s="104"/>
      <c r="I101" s="102"/>
      <c r="J101" s="105"/>
      <c r="K101" s="83"/>
      <c r="L101" s="102"/>
      <c r="M101" s="105"/>
      <c r="N101" s="83"/>
    </row>
    <row r="102" spans="1:14" x14ac:dyDescent="0.35">
      <c r="A102" s="79"/>
      <c r="B102" s="133"/>
      <c r="C102" s="137"/>
      <c r="D102" s="81" t="str">
        <f>IFERROR(IF(C102="No CAS","",INDEX('DEQ Pollutant List'!$C$7:$C$611,MATCH('5. Pollutant Emissions - MB'!C102,'DEQ Pollutant List'!$B$7:$B$611,0))),"")</f>
        <v/>
      </c>
      <c r="E102" s="115" t="str">
        <f>IFERROR(IF(OR($C102="",$C102="No CAS"),INDEX('DEQ Pollutant List'!$A$7:$A$611,MATCH($D102,'DEQ Pollutant List'!$C$7:$C$611,0)),INDEX('DEQ Pollutant List'!$A$7:$A$611,MATCH($C102,'DEQ Pollutant List'!$B$7:$B$611,0))),"")</f>
        <v/>
      </c>
      <c r="F102" s="138"/>
      <c r="G102" s="139"/>
      <c r="H102" s="104"/>
      <c r="I102" s="102"/>
      <c r="J102" s="105"/>
      <c r="K102" s="83"/>
      <c r="L102" s="102"/>
      <c r="M102" s="105"/>
      <c r="N102" s="83"/>
    </row>
    <row r="103" spans="1:14" x14ac:dyDescent="0.35">
      <c r="A103" s="79"/>
      <c r="B103" s="133"/>
      <c r="C103" s="137"/>
      <c r="D103" s="81" t="str">
        <f>IFERROR(IF(C103="No CAS","",INDEX('DEQ Pollutant List'!$C$7:$C$611,MATCH('5. Pollutant Emissions - MB'!C103,'DEQ Pollutant List'!$B$7:$B$611,0))),"")</f>
        <v/>
      </c>
      <c r="E103" s="115" t="str">
        <f>IFERROR(IF(OR($C103="",$C103="No CAS"),INDEX('DEQ Pollutant List'!$A$7:$A$611,MATCH($D103,'DEQ Pollutant List'!$C$7:$C$611,0)),INDEX('DEQ Pollutant List'!$A$7:$A$611,MATCH($C103,'DEQ Pollutant List'!$B$7:$B$611,0))),"")</f>
        <v/>
      </c>
      <c r="F103" s="138"/>
      <c r="G103" s="139"/>
      <c r="H103" s="104"/>
      <c r="I103" s="102"/>
      <c r="J103" s="105"/>
      <c r="K103" s="83"/>
      <c r="L103" s="102"/>
      <c r="M103" s="105"/>
      <c r="N103" s="83"/>
    </row>
    <row r="104" spans="1:14" x14ac:dyDescent="0.35">
      <c r="A104" s="79"/>
      <c r="B104" s="133"/>
      <c r="C104" s="137"/>
      <c r="D104" s="81" t="str">
        <f>IFERROR(IF(C104="No CAS","",INDEX('DEQ Pollutant List'!$C$7:$C$611,MATCH('5. Pollutant Emissions - MB'!C104,'DEQ Pollutant List'!$B$7:$B$611,0))),"")</f>
        <v/>
      </c>
      <c r="E104" s="115" t="str">
        <f>IFERROR(IF(OR($C104="",$C104="No CAS"),INDEX('DEQ Pollutant List'!$A$7:$A$611,MATCH($D104,'DEQ Pollutant List'!$C$7:$C$611,0)),INDEX('DEQ Pollutant List'!$A$7:$A$611,MATCH($C104,'DEQ Pollutant List'!$B$7:$B$611,0))),"")</f>
        <v/>
      </c>
      <c r="F104" s="138"/>
      <c r="G104" s="139"/>
      <c r="H104" s="104"/>
      <c r="I104" s="102"/>
      <c r="J104" s="105"/>
      <c r="K104" s="83"/>
      <c r="L104" s="102"/>
      <c r="M104" s="105"/>
      <c r="N104" s="83"/>
    </row>
    <row r="105" spans="1:14" x14ac:dyDescent="0.35">
      <c r="A105" s="79"/>
      <c r="B105" s="133"/>
      <c r="C105" s="137"/>
      <c r="D105" s="81" t="str">
        <f>IFERROR(IF(C105="No CAS","",INDEX('DEQ Pollutant List'!$C$7:$C$611,MATCH('5. Pollutant Emissions - MB'!C105,'DEQ Pollutant List'!$B$7:$B$611,0))),"")</f>
        <v/>
      </c>
      <c r="E105" s="115" t="str">
        <f>IFERROR(IF(OR($C105="",$C105="No CAS"),INDEX('DEQ Pollutant List'!$A$7:$A$611,MATCH($D105,'DEQ Pollutant List'!$C$7:$C$611,0)),INDEX('DEQ Pollutant List'!$A$7:$A$611,MATCH($C105,'DEQ Pollutant List'!$B$7:$B$611,0))),"")</f>
        <v/>
      </c>
      <c r="F105" s="138"/>
      <c r="G105" s="139"/>
      <c r="H105" s="104"/>
      <c r="I105" s="102"/>
      <c r="J105" s="105"/>
      <c r="K105" s="83"/>
      <c r="L105" s="102"/>
      <c r="M105" s="105"/>
      <c r="N105" s="83"/>
    </row>
    <row r="106" spans="1:14" x14ac:dyDescent="0.35">
      <c r="A106" s="79"/>
      <c r="B106" s="133"/>
      <c r="C106" s="137"/>
      <c r="D106" s="81" t="str">
        <f>IFERROR(IF(C106="No CAS","",INDEX('DEQ Pollutant List'!$C$7:$C$611,MATCH('5. Pollutant Emissions - MB'!C106,'DEQ Pollutant List'!$B$7:$B$611,0))),"")</f>
        <v/>
      </c>
      <c r="E106" s="115" t="str">
        <f>IFERROR(IF(OR($C106="",$C106="No CAS"),INDEX('DEQ Pollutant List'!$A$7:$A$611,MATCH($D106,'DEQ Pollutant List'!$C$7:$C$611,0)),INDEX('DEQ Pollutant List'!$A$7:$A$611,MATCH($C106,'DEQ Pollutant List'!$B$7:$B$611,0))),"")</f>
        <v/>
      </c>
      <c r="F106" s="138"/>
      <c r="G106" s="139"/>
      <c r="H106" s="104"/>
      <c r="I106" s="102"/>
      <c r="J106" s="105"/>
      <c r="K106" s="83"/>
      <c r="L106" s="102"/>
      <c r="M106" s="105"/>
      <c r="N106" s="83"/>
    </row>
    <row r="107" spans="1:14" x14ac:dyDescent="0.35">
      <c r="A107" s="79"/>
      <c r="B107" s="133"/>
      <c r="C107" s="137"/>
      <c r="D107" s="81" t="str">
        <f>IFERROR(IF(C107="No CAS","",INDEX('DEQ Pollutant List'!$C$7:$C$611,MATCH('5. Pollutant Emissions - MB'!C107,'DEQ Pollutant List'!$B$7:$B$611,0))),"")</f>
        <v/>
      </c>
      <c r="E107" s="115" t="str">
        <f>IFERROR(IF(OR($C107="",$C107="No CAS"),INDEX('DEQ Pollutant List'!$A$7:$A$611,MATCH($D107,'DEQ Pollutant List'!$C$7:$C$611,0)),INDEX('DEQ Pollutant List'!$A$7:$A$611,MATCH($C107,'DEQ Pollutant List'!$B$7:$B$611,0))),"")</f>
        <v/>
      </c>
      <c r="F107" s="138"/>
      <c r="G107" s="139"/>
      <c r="H107" s="104"/>
      <c r="I107" s="102"/>
      <c r="J107" s="105"/>
      <c r="K107" s="83"/>
      <c r="L107" s="102"/>
      <c r="M107" s="105"/>
      <c r="N107" s="83"/>
    </row>
    <row r="108" spans="1:14" x14ac:dyDescent="0.35">
      <c r="A108" s="79"/>
      <c r="B108" s="133"/>
      <c r="C108" s="137"/>
      <c r="D108" s="81" t="str">
        <f>IFERROR(IF(C108="No CAS","",INDEX('DEQ Pollutant List'!$C$7:$C$611,MATCH('5. Pollutant Emissions - MB'!C108,'DEQ Pollutant List'!$B$7:$B$611,0))),"")</f>
        <v/>
      </c>
      <c r="E108" s="115" t="str">
        <f>IFERROR(IF(OR($C108="",$C108="No CAS"),INDEX('DEQ Pollutant List'!$A$7:$A$611,MATCH($D108,'DEQ Pollutant List'!$C$7:$C$611,0)),INDEX('DEQ Pollutant List'!$A$7:$A$611,MATCH($C108,'DEQ Pollutant List'!$B$7:$B$611,0))),"")</f>
        <v/>
      </c>
      <c r="F108" s="138"/>
      <c r="G108" s="139"/>
      <c r="H108" s="104"/>
      <c r="I108" s="102"/>
      <c r="J108" s="105"/>
      <c r="K108" s="83"/>
      <c r="L108" s="102"/>
      <c r="M108" s="105"/>
      <c r="N108" s="83"/>
    </row>
    <row r="109" spans="1:14" x14ac:dyDescent="0.35">
      <c r="A109" s="79"/>
      <c r="B109" s="133"/>
      <c r="C109" s="137"/>
      <c r="D109" s="81" t="str">
        <f>IFERROR(IF(C109="No CAS","",INDEX('DEQ Pollutant List'!$C$7:$C$611,MATCH('5. Pollutant Emissions - MB'!C109,'DEQ Pollutant List'!$B$7:$B$611,0))),"")</f>
        <v/>
      </c>
      <c r="E109" s="115" t="str">
        <f>IFERROR(IF(OR($C109="",$C109="No CAS"),INDEX('DEQ Pollutant List'!$A$7:$A$611,MATCH($D109,'DEQ Pollutant List'!$C$7:$C$611,0)),INDEX('DEQ Pollutant List'!$A$7:$A$611,MATCH($C109,'DEQ Pollutant List'!$B$7:$B$611,0))),"")</f>
        <v/>
      </c>
      <c r="F109" s="138"/>
      <c r="G109" s="139"/>
      <c r="H109" s="104"/>
      <c r="I109" s="102"/>
      <c r="J109" s="105"/>
      <c r="K109" s="83"/>
      <c r="L109" s="102"/>
      <c r="M109" s="105"/>
      <c r="N109" s="83"/>
    </row>
    <row r="110" spans="1:14" x14ac:dyDescent="0.35">
      <c r="A110" s="79"/>
      <c r="B110" s="133"/>
      <c r="C110" s="137"/>
      <c r="D110" s="81" t="str">
        <f>IFERROR(IF(C110="No CAS","",INDEX('DEQ Pollutant List'!$C$7:$C$611,MATCH('5. Pollutant Emissions - MB'!C110,'DEQ Pollutant List'!$B$7:$B$611,0))),"")</f>
        <v/>
      </c>
      <c r="E110" s="115" t="str">
        <f>IFERROR(IF(OR($C110="",$C110="No CAS"),INDEX('DEQ Pollutant List'!$A$7:$A$611,MATCH($D110,'DEQ Pollutant List'!$C$7:$C$611,0)),INDEX('DEQ Pollutant List'!$A$7:$A$611,MATCH($C110,'DEQ Pollutant List'!$B$7:$B$611,0))),"")</f>
        <v/>
      </c>
      <c r="F110" s="138"/>
      <c r="G110" s="139"/>
      <c r="H110" s="104"/>
      <c r="I110" s="102"/>
      <c r="J110" s="105"/>
      <c r="K110" s="83"/>
      <c r="L110" s="102"/>
      <c r="M110" s="105"/>
      <c r="N110" s="83"/>
    </row>
    <row r="111" spans="1:14" x14ac:dyDescent="0.35">
      <c r="A111" s="79"/>
      <c r="B111" s="133"/>
      <c r="C111" s="137"/>
      <c r="D111" s="81" t="str">
        <f>IFERROR(IF(C111="No CAS","",INDEX('DEQ Pollutant List'!$C$7:$C$611,MATCH('5. Pollutant Emissions - MB'!C111,'DEQ Pollutant List'!$B$7:$B$611,0))),"")</f>
        <v/>
      </c>
      <c r="E111" s="115" t="str">
        <f>IFERROR(IF(OR($C111="",$C111="No CAS"),INDEX('DEQ Pollutant List'!$A$7:$A$611,MATCH($D111,'DEQ Pollutant List'!$C$7:$C$611,0)),INDEX('DEQ Pollutant List'!$A$7:$A$611,MATCH($C111,'DEQ Pollutant List'!$B$7:$B$611,0))),"")</f>
        <v/>
      </c>
      <c r="F111" s="138"/>
      <c r="G111" s="139"/>
      <c r="H111" s="104"/>
      <c r="I111" s="102"/>
      <c r="J111" s="105"/>
      <c r="K111" s="83"/>
      <c r="L111" s="102"/>
      <c r="M111" s="105"/>
      <c r="N111" s="83"/>
    </row>
    <row r="112" spans="1:14" x14ac:dyDescent="0.35">
      <c r="A112" s="79"/>
      <c r="B112" s="133"/>
      <c r="C112" s="137"/>
      <c r="D112" s="81" t="str">
        <f>IFERROR(IF(C112="No CAS","",INDEX('DEQ Pollutant List'!$C$7:$C$611,MATCH('5. Pollutant Emissions - MB'!C112,'DEQ Pollutant List'!$B$7:$B$611,0))),"")</f>
        <v/>
      </c>
      <c r="E112" s="115" t="str">
        <f>IFERROR(IF(OR($C112="",$C112="No CAS"),INDEX('DEQ Pollutant List'!$A$7:$A$611,MATCH($D112,'DEQ Pollutant List'!$C$7:$C$611,0)),INDEX('DEQ Pollutant List'!$A$7:$A$611,MATCH($C112,'DEQ Pollutant List'!$B$7:$B$611,0))),"")</f>
        <v/>
      </c>
      <c r="F112" s="138"/>
      <c r="G112" s="139"/>
      <c r="H112" s="104"/>
      <c r="I112" s="102"/>
      <c r="J112" s="105"/>
      <c r="K112" s="83"/>
      <c r="L112" s="102"/>
      <c r="M112" s="105"/>
      <c r="N112" s="83"/>
    </row>
    <row r="113" spans="1:14" x14ac:dyDescent="0.35">
      <c r="A113" s="79"/>
      <c r="B113" s="133"/>
      <c r="C113" s="137"/>
      <c r="D113" s="81" t="str">
        <f>IFERROR(IF(C113="No CAS","",INDEX('DEQ Pollutant List'!$C$7:$C$611,MATCH('5. Pollutant Emissions - MB'!C113,'DEQ Pollutant List'!$B$7:$B$611,0))),"")</f>
        <v/>
      </c>
      <c r="E113" s="115" t="str">
        <f>IFERROR(IF(OR($C113="",$C113="No CAS"),INDEX('DEQ Pollutant List'!$A$7:$A$611,MATCH($D113,'DEQ Pollutant List'!$C$7:$C$611,0)),INDEX('DEQ Pollutant List'!$A$7:$A$611,MATCH($C113,'DEQ Pollutant List'!$B$7:$B$611,0))),"")</f>
        <v/>
      </c>
      <c r="F113" s="138"/>
      <c r="G113" s="139"/>
      <c r="H113" s="104"/>
      <c r="I113" s="102"/>
      <c r="J113" s="105"/>
      <c r="K113" s="83"/>
      <c r="L113" s="102"/>
      <c r="M113" s="105"/>
      <c r="N113" s="83"/>
    </row>
    <row r="114" spans="1:14" x14ac:dyDescent="0.35">
      <c r="A114" s="79"/>
      <c r="B114" s="133"/>
      <c r="C114" s="137"/>
      <c r="D114" s="81" t="str">
        <f>IFERROR(IF(C114="No CAS","",INDEX('DEQ Pollutant List'!$C$7:$C$611,MATCH('5. Pollutant Emissions - MB'!C114,'DEQ Pollutant List'!$B$7:$B$611,0))),"")</f>
        <v/>
      </c>
      <c r="E114" s="115" t="str">
        <f>IFERROR(IF(OR($C114="",$C114="No CAS"),INDEX('DEQ Pollutant List'!$A$7:$A$611,MATCH($D114,'DEQ Pollutant List'!$C$7:$C$611,0)),INDEX('DEQ Pollutant List'!$A$7:$A$611,MATCH($C114,'DEQ Pollutant List'!$B$7:$B$611,0))),"")</f>
        <v/>
      </c>
      <c r="F114" s="138"/>
      <c r="G114" s="139"/>
      <c r="H114" s="104"/>
      <c r="I114" s="102"/>
      <c r="J114" s="105"/>
      <c r="K114" s="83"/>
      <c r="L114" s="102"/>
      <c r="M114" s="105"/>
      <c r="N114" s="83"/>
    </row>
    <row r="115" spans="1:14" x14ac:dyDescent="0.35">
      <c r="A115" s="79"/>
      <c r="B115" s="133"/>
      <c r="C115" s="137"/>
      <c r="D115" s="81" t="str">
        <f>IFERROR(IF(C115="No CAS","",INDEX('DEQ Pollutant List'!$C$7:$C$611,MATCH('5. Pollutant Emissions - MB'!C115,'DEQ Pollutant List'!$B$7:$B$611,0))),"")</f>
        <v/>
      </c>
      <c r="E115" s="115" t="str">
        <f>IFERROR(IF(OR($C115="",$C115="No CAS"),INDEX('DEQ Pollutant List'!$A$7:$A$611,MATCH($D115,'DEQ Pollutant List'!$C$7:$C$611,0)),INDEX('DEQ Pollutant List'!$A$7:$A$611,MATCH($C115,'DEQ Pollutant List'!$B$7:$B$611,0))),"")</f>
        <v/>
      </c>
      <c r="F115" s="138"/>
      <c r="G115" s="139"/>
      <c r="H115" s="104"/>
      <c r="I115" s="102"/>
      <c r="J115" s="105"/>
      <c r="K115" s="83"/>
      <c r="L115" s="102"/>
      <c r="M115" s="105"/>
      <c r="N115" s="83"/>
    </row>
    <row r="116" spans="1:14" x14ac:dyDescent="0.35">
      <c r="A116" s="79"/>
      <c r="B116" s="133"/>
      <c r="C116" s="137"/>
      <c r="D116" s="81" t="str">
        <f>IFERROR(IF(C116="No CAS","",INDEX('DEQ Pollutant List'!$C$7:$C$611,MATCH('5. Pollutant Emissions - MB'!C116,'DEQ Pollutant List'!$B$7:$B$611,0))),"")</f>
        <v/>
      </c>
      <c r="E116" s="115" t="str">
        <f>IFERROR(IF(OR($C116="",$C116="No CAS"),INDEX('DEQ Pollutant List'!$A$7:$A$611,MATCH($D116,'DEQ Pollutant List'!$C$7:$C$611,0)),INDEX('DEQ Pollutant List'!$A$7:$A$611,MATCH($C116,'DEQ Pollutant List'!$B$7:$B$611,0))),"")</f>
        <v/>
      </c>
      <c r="F116" s="138"/>
      <c r="G116" s="139"/>
      <c r="H116" s="104"/>
      <c r="I116" s="102"/>
      <c r="J116" s="105"/>
      <c r="K116" s="83"/>
      <c r="L116" s="102"/>
      <c r="M116" s="105"/>
      <c r="N116" s="83"/>
    </row>
    <row r="117" spans="1:14" x14ac:dyDescent="0.35">
      <c r="A117" s="79"/>
      <c r="B117" s="133"/>
      <c r="C117" s="137"/>
      <c r="D117" s="81" t="str">
        <f>IFERROR(IF(C117="No CAS","",INDEX('DEQ Pollutant List'!$C$7:$C$611,MATCH('5. Pollutant Emissions - MB'!C117,'DEQ Pollutant List'!$B$7:$B$611,0))),"")</f>
        <v/>
      </c>
      <c r="E117" s="115" t="str">
        <f>IFERROR(IF(OR($C117="",$C117="No CAS"),INDEX('DEQ Pollutant List'!$A$7:$A$611,MATCH($D117,'DEQ Pollutant List'!$C$7:$C$611,0)),INDEX('DEQ Pollutant List'!$A$7:$A$611,MATCH($C117,'DEQ Pollutant List'!$B$7:$B$611,0))),"")</f>
        <v/>
      </c>
      <c r="F117" s="138"/>
      <c r="G117" s="139"/>
      <c r="H117" s="104"/>
      <c r="I117" s="102"/>
      <c r="J117" s="105"/>
      <c r="K117" s="83"/>
      <c r="L117" s="102"/>
      <c r="M117" s="105"/>
      <c r="N117" s="83"/>
    </row>
    <row r="118" spans="1:14" x14ac:dyDescent="0.35">
      <c r="A118" s="79"/>
      <c r="B118" s="133"/>
      <c r="C118" s="137"/>
      <c r="D118" s="81" t="str">
        <f>IFERROR(IF(C118="No CAS","",INDEX('DEQ Pollutant List'!$C$7:$C$611,MATCH('5. Pollutant Emissions - MB'!C118,'DEQ Pollutant List'!$B$7:$B$611,0))),"")</f>
        <v/>
      </c>
      <c r="E118" s="115" t="str">
        <f>IFERROR(IF(OR($C118="",$C118="No CAS"),INDEX('DEQ Pollutant List'!$A$7:$A$611,MATCH($D118,'DEQ Pollutant List'!$C$7:$C$611,0)),INDEX('DEQ Pollutant List'!$A$7:$A$611,MATCH($C118,'DEQ Pollutant List'!$B$7:$B$611,0))),"")</f>
        <v/>
      </c>
      <c r="F118" s="138"/>
      <c r="G118" s="139"/>
      <c r="H118" s="104"/>
      <c r="I118" s="102"/>
      <c r="J118" s="105"/>
      <c r="K118" s="83"/>
      <c r="L118" s="102"/>
      <c r="M118" s="105"/>
      <c r="N118" s="83"/>
    </row>
    <row r="119" spans="1:14" x14ac:dyDescent="0.35">
      <c r="A119" s="79"/>
      <c r="B119" s="133"/>
      <c r="C119" s="137"/>
      <c r="D119" s="81" t="str">
        <f>IFERROR(IF(C119="No CAS","",INDEX('DEQ Pollutant List'!$C$7:$C$611,MATCH('5. Pollutant Emissions - MB'!C119,'DEQ Pollutant List'!$B$7:$B$611,0))),"")</f>
        <v/>
      </c>
      <c r="E119" s="115" t="str">
        <f>IFERROR(IF(OR($C119="",$C119="No CAS"),INDEX('DEQ Pollutant List'!$A$7:$A$611,MATCH($D119,'DEQ Pollutant List'!$C$7:$C$611,0)),INDEX('DEQ Pollutant List'!$A$7:$A$611,MATCH($C119,'DEQ Pollutant List'!$B$7:$B$611,0))),"")</f>
        <v/>
      </c>
      <c r="F119" s="138"/>
      <c r="G119" s="139"/>
      <c r="H119" s="104"/>
      <c r="I119" s="102"/>
      <c r="J119" s="105"/>
      <c r="K119" s="83"/>
      <c r="L119" s="102"/>
      <c r="M119" s="105"/>
      <c r="N119" s="83"/>
    </row>
    <row r="120" spans="1:14" x14ac:dyDescent="0.35">
      <c r="A120" s="79"/>
      <c r="B120" s="133"/>
      <c r="C120" s="137"/>
      <c r="D120" s="81" t="str">
        <f>IFERROR(IF(C120="No CAS","",INDEX('DEQ Pollutant List'!$C$7:$C$611,MATCH('5. Pollutant Emissions - MB'!C120,'DEQ Pollutant List'!$B$7:$B$611,0))),"")</f>
        <v/>
      </c>
      <c r="E120" s="115" t="str">
        <f>IFERROR(IF(OR($C120="",$C120="No CAS"),INDEX('DEQ Pollutant List'!$A$7:$A$611,MATCH($D120,'DEQ Pollutant List'!$C$7:$C$611,0)),INDEX('DEQ Pollutant List'!$A$7:$A$611,MATCH($C120,'DEQ Pollutant List'!$B$7:$B$611,0))),"")</f>
        <v/>
      </c>
      <c r="F120" s="138"/>
      <c r="G120" s="139"/>
      <c r="H120" s="104"/>
      <c r="I120" s="102"/>
      <c r="J120" s="105"/>
      <c r="K120" s="83"/>
      <c r="L120" s="102"/>
      <c r="M120" s="105"/>
      <c r="N120" s="83"/>
    </row>
    <row r="121" spans="1:14" x14ac:dyDescent="0.35">
      <c r="A121" s="79"/>
      <c r="B121" s="133"/>
      <c r="C121" s="137"/>
      <c r="D121" s="81" t="str">
        <f>IFERROR(IF(C121="No CAS","",INDEX('DEQ Pollutant List'!$C$7:$C$611,MATCH('5. Pollutant Emissions - MB'!C121,'DEQ Pollutant List'!$B$7:$B$611,0))),"")</f>
        <v/>
      </c>
      <c r="E121" s="115" t="str">
        <f>IFERROR(IF(OR($C121="",$C121="No CAS"),INDEX('DEQ Pollutant List'!$A$7:$A$611,MATCH($D121,'DEQ Pollutant List'!$C$7:$C$611,0)),INDEX('DEQ Pollutant List'!$A$7:$A$611,MATCH($C121,'DEQ Pollutant List'!$B$7:$B$611,0))),"")</f>
        <v/>
      </c>
      <c r="F121" s="138"/>
      <c r="G121" s="139"/>
      <c r="H121" s="104"/>
      <c r="I121" s="102"/>
      <c r="J121" s="105"/>
      <c r="K121" s="83"/>
      <c r="L121" s="102"/>
      <c r="M121" s="105"/>
      <c r="N121" s="83"/>
    </row>
    <row r="122" spans="1:14" x14ac:dyDescent="0.35">
      <c r="A122" s="79"/>
      <c r="B122" s="133"/>
      <c r="C122" s="137"/>
      <c r="D122" s="81" t="str">
        <f>IFERROR(IF(C122="No CAS","",INDEX('DEQ Pollutant List'!$C$7:$C$611,MATCH('5. Pollutant Emissions - MB'!C122,'DEQ Pollutant List'!$B$7:$B$611,0))),"")</f>
        <v/>
      </c>
      <c r="E122" s="115" t="str">
        <f>IFERROR(IF(OR($C122="",$C122="No CAS"),INDEX('DEQ Pollutant List'!$A$7:$A$611,MATCH($D122,'DEQ Pollutant List'!$C$7:$C$611,0)),INDEX('DEQ Pollutant List'!$A$7:$A$611,MATCH($C122,'DEQ Pollutant List'!$B$7:$B$611,0))),"")</f>
        <v/>
      </c>
      <c r="F122" s="138"/>
      <c r="G122" s="139"/>
      <c r="H122" s="104"/>
      <c r="I122" s="102"/>
      <c r="J122" s="105"/>
      <c r="K122" s="83"/>
      <c r="L122" s="102"/>
      <c r="M122" s="105"/>
      <c r="N122" s="83"/>
    </row>
    <row r="123" spans="1:14" x14ac:dyDescent="0.35">
      <c r="A123" s="79"/>
      <c r="B123" s="133"/>
      <c r="C123" s="137"/>
      <c r="D123" s="81" t="str">
        <f>IFERROR(IF(C123="No CAS","",INDEX('DEQ Pollutant List'!$C$7:$C$611,MATCH('5. Pollutant Emissions - MB'!C123,'DEQ Pollutant List'!$B$7:$B$611,0))),"")</f>
        <v/>
      </c>
      <c r="E123" s="115" t="str">
        <f>IFERROR(IF(OR($C123="",$C123="No CAS"),INDEX('DEQ Pollutant List'!$A$7:$A$611,MATCH($D123,'DEQ Pollutant List'!$C$7:$C$611,0)),INDEX('DEQ Pollutant List'!$A$7:$A$611,MATCH($C123,'DEQ Pollutant List'!$B$7:$B$611,0))),"")</f>
        <v/>
      </c>
      <c r="F123" s="138"/>
      <c r="G123" s="139"/>
      <c r="H123" s="104"/>
      <c r="I123" s="102"/>
      <c r="J123" s="105"/>
      <c r="K123" s="83"/>
      <c r="L123" s="102"/>
      <c r="M123" s="105"/>
      <c r="N123" s="83"/>
    </row>
    <row r="124" spans="1:14" x14ac:dyDescent="0.35">
      <c r="A124" s="79"/>
      <c r="B124" s="133"/>
      <c r="C124" s="137"/>
      <c r="D124" s="81" t="str">
        <f>IFERROR(IF(C124="No CAS","",INDEX('DEQ Pollutant List'!$C$7:$C$611,MATCH('5. Pollutant Emissions - MB'!C124,'DEQ Pollutant List'!$B$7:$B$611,0))),"")</f>
        <v/>
      </c>
      <c r="E124" s="115" t="str">
        <f>IFERROR(IF(OR($C124="",$C124="No CAS"),INDEX('DEQ Pollutant List'!$A$7:$A$611,MATCH($D124,'DEQ Pollutant List'!$C$7:$C$611,0)),INDEX('DEQ Pollutant List'!$A$7:$A$611,MATCH($C124,'DEQ Pollutant List'!$B$7:$B$611,0))),"")</f>
        <v/>
      </c>
      <c r="F124" s="138"/>
      <c r="G124" s="139"/>
      <c r="H124" s="104"/>
      <c r="I124" s="102"/>
      <c r="J124" s="105"/>
      <c r="K124" s="83"/>
      <c r="L124" s="102"/>
      <c r="M124" s="105"/>
      <c r="N124" s="83"/>
    </row>
    <row r="125" spans="1:14" x14ac:dyDescent="0.35">
      <c r="A125" s="79"/>
      <c r="B125" s="133"/>
      <c r="C125" s="137"/>
      <c r="D125" s="81" t="str">
        <f>IFERROR(IF(C125="No CAS","",INDEX('DEQ Pollutant List'!$C$7:$C$611,MATCH('5. Pollutant Emissions - MB'!C125,'DEQ Pollutant List'!$B$7:$B$611,0))),"")</f>
        <v/>
      </c>
      <c r="E125" s="115" t="str">
        <f>IFERROR(IF(OR($C125="",$C125="No CAS"),INDEX('DEQ Pollutant List'!$A$7:$A$611,MATCH($D125,'DEQ Pollutant List'!$C$7:$C$611,0)),INDEX('DEQ Pollutant List'!$A$7:$A$611,MATCH($C125,'DEQ Pollutant List'!$B$7:$B$611,0))),"")</f>
        <v/>
      </c>
      <c r="F125" s="138"/>
      <c r="G125" s="139"/>
      <c r="H125" s="104"/>
      <c r="I125" s="102"/>
      <c r="J125" s="105"/>
      <c r="K125" s="83"/>
      <c r="L125" s="102"/>
      <c r="M125" s="105"/>
      <c r="N125" s="83"/>
    </row>
    <row r="126" spans="1:14" x14ac:dyDescent="0.35">
      <c r="A126" s="79"/>
      <c r="B126" s="133"/>
      <c r="C126" s="137"/>
      <c r="D126" s="81" t="str">
        <f>IFERROR(IF(C126="No CAS","",INDEX('DEQ Pollutant List'!$C$7:$C$611,MATCH('5. Pollutant Emissions - MB'!C126,'DEQ Pollutant List'!$B$7:$B$611,0))),"")</f>
        <v/>
      </c>
      <c r="E126" s="115" t="str">
        <f>IFERROR(IF(OR($C126="",$C126="No CAS"),INDEX('DEQ Pollutant List'!$A$7:$A$611,MATCH($D126,'DEQ Pollutant List'!$C$7:$C$611,0)),INDEX('DEQ Pollutant List'!$A$7:$A$611,MATCH($C126,'DEQ Pollutant List'!$B$7:$B$611,0))),"")</f>
        <v/>
      </c>
      <c r="F126" s="138"/>
      <c r="G126" s="139"/>
      <c r="H126" s="104"/>
      <c r="I126" s="102"/>
      <c r="J126" s="105"/>
      <c r="K126" s="83"/>
      <c r="L126" s="102"/>
      <c r="M126" s="105"/>
      <c r="N126" s="83"/>
    </row>
    <row r="127" spans="1:14" x14ac:dyDescent="0.35">
      <c r="A127" s="79"/>
      <c r="B127" s="133"/>
      <c r="C127" s="137"/>
      <c r="D127" s="81" t="str">
        <f>IFERROR(IF(C127="No CAS","",INDEX('DEQ Pollutant List'!$C$7:$C$611,MATCH('5. Pollutant Emissions - MB'!C127,'DEQ Pollutant List'!$B$7:$B$611,0))),"")</f>
        <v/>
      </c>
      <c r="E127" s="115" t="str">
        <f>IFERROR(IF(OR($C127="",$C127="No CAS"),INDEX('DEQ Pollutant List'!$A$7:$A$611,MATCH($D127,'DEQ Pollutant List'!$C$7:$C$611,0)),INDEX('DEQ Pollutant List'!$A$7:$A$611,MATCH($C127,'DEQ Pollutant List'!$B$7:$B$611,0))),"")</f>
        <v/>
      </c>
      <c r="F127" s="138"/>
      <c r="G127" s="139"/>
      <c r="H127" s="104"/>
      <c r="I127" s="102"/>
      <c r="J127" s="105"/>
      <c r="K127" s="83"/>
      <c r="L127" s="102"/>
      <c r="M127" s="105"/>
      <c r="N127" s="83"/>
    </row>
    <row r="128" spans="1:14" x14ac:dyDescent="0.35">
      <c r="A128" s="79"/>
      <c r="B128" s="133"/>
      <c r="C128" s="137"/>
      <c r="D128" s="81" t="str">
        <f>IFERROR(IF(C128="No CAS","",INDEX('DEQ Pollutant List'!$C$7:$C$611,MATCH('5. Pollutant Emissions - MB'!C128,'DEQ Pollutant List'!$B$7:$B$611,0))),"")</f>
        <v/>
      </c>
      <c r="E128" s="115" t="str">
        <f>IFERROR(IF(OR($C128="",$C128="No CAS"),INDEX('DEQ Pollutant List'!$A$7:$A$611,MATCH($D128,'DEQ Pollutant List'!$C$7:$C$611,0)),INDEX('DEQ Pollutant List'!$A$7:$A$611,MATCH($C128,'DEQ Pollutant List'!$B$7:$B$611,0))),"")</f>
        <v/>
      </c>
      <c r="F128" s="138"/>
      <c r="G128" s="139"/>
      <c r="H128" s="104"/>
      <c r="I128" s="102"/>
      <c r="J128" s="105"/>
      <c r="K128" s="83"/>
      <c r="L128" s="102"/>
      <c r="M128" s="105"/>
      <c r="N128" s="83"/>
    </row>
    <row r="129" spans="1:14" x14ac:dyDescent="0.35">
      <c r="A129" s="79"/>
      <c r="B129" s="133"/>
      <c r="C129" s="137"/>
      <c r="D129" s="81" t="str">
        <f>IFERROR(IF(C129="No CAS","",INDEX('DEQ Pollutant List'!$C$7:$C$611,MATCH('5. Pollutant Emissions - MB'!C129,'DEQ Pollutant List'!$B$7:$B$611,0))),"")</f>
        <v/>
      </c>
      <c r="E129" s="115" t="str">
        <f>IFERROR(IF(OR($C129="",$C129="No CAS"),INDEX('DEQ Pollutant List'!$A$7:$A$611,MATCH($D129,'DEQ Pollutant List'!$C$7:$C$611,0)),INDEX('DEQ Pollutant List'!$A$7:$A$611,MATCH($C129,'DEQ Pollutant List'!$B$7:$B$611,0))),"")</f>
        <v/>
      </c>
      <c r="F129" s="138"/>
      <c r="G129" s="139"/>
      <c r="H129" s="104"/>
      <c r="I129" s="102"/>
      <c r="J129" s="105"/>
      <c r="K129" s="83"/>
      <c r="L129" s="102"/>
      <c r="M129" s="105"/>
      <c r="N129" s="83"/>
    </row>
    <row r="130" spans="1:14" x14ac:dyDescent="0.35">
      <c r="A130" s="79"/>
      <c r="B130" s="133"/>
      <c r="C130" s="137"/>
      <c r="D130" s="81" t="str">
        <f>IFERROR(IF(C130="No CAS","",INDEX('DEQ Pollutant List'!$C$7:$C$611,MATCH('5. Pollutant Emissions - MB'!C130,'DEQ Pollutant List'!$B$7:$B$611,0))),"")</f>
        <v/>
      </c>
      <c r="E130" s="115" t="str">
        <f>IFERROR(IF(OR($C130="",$C130="No CAS"),INDEX('DEQ Pollutant List'!$A$7:$A$611,MATCH($D130,'DEQ Pollutant List'!$C$7:$C$611,0)),INDEX('DEQ Pollutant List'!$A$7:$A$611,MATCH($C130,'DEQ Pollutant List'!$B$7:$B$611,0))),"")</f>
        <v/>
      </c>
      <c r="F130" s="138"/>
      <c r="G130" s="139"/>
      <c r="H130" s="104"/>
      <c r="I130" s="102"/>
      <c r="J130" s="105"/>
      <c r="K130" s="83"/>
      <c r="L130" s="102"/>
      <c r="M130" s="105"/>
      <c r="N130" s="83"/>
    </row>
    <row r="131" spans="1:14" x14ac:dyDescent="0.35">
      <c r="A131" s="79"/>
      <c r="B131" s="133"/>
      <c r="C131" s="137"/>
      <c r="D131" s="81" t="str">
        <f>IFERROR(IF(C131="No CAS","",INDEX('DEQ Pollutant List'!$C$7:$C$611,MATCH('5. Pollutant Emissions - MB'!C131,'DEQ Pollutant List'!$B$7:$B$611,0))),"")</f>
        <v/>
      </c>
      <c r="E131" s="115" t="str">
        <f>IFERROR(IF(OR($C131="",$C131="No CAS"),INDEX('DEQ Pollutant List'!$A$7:$A$611,MATCH($D131,'DEQ Pollutant List'!$C$7:$C$611,0)),INDEX('DEQ Pollutant List'!$A$7:$A$611,MATCH($C131,'DEQ Pollutant List'!$B$7:$B$611,0))),"")</f>
        <v/>
      </c>
      <c r="F131" s="138"/>
      <c r="G131" s="139"/>
      <c r="H131" s="104"/>
      <c r="I131" s="102"/>
      <c r="J131" s="105"/>
      <c r="K131" s="83"/>
      <c r="L131" s="102"/>
      <c r="M131" s="105"/>
      <c r="N131" s="83"/>
    </row>
    <row r="132" spans="1:14" x14ac:dyDescent="0.35">
      <c r="A132" s="79"/>
      <c r="B132" s="133"/>
      <c r="C132" s="137"/>
      <c r="D132" s="81" t="str">
        <f>IFERROR(IF(C132="No CAS","",INDEX('DEQ Pollutant List'!$C$7:$C$611,MATCH('5. Pollutant Emissions - MB'!C132,'DEQ Pollutant List'!$B$7:$B$611,0))),"")</f>
        <v/>
      </c>
      <c r="E132" s="115" t="str">
        <f>IFERROR(IF(OR($C132="",$C132="No CAS"),INDEX('DEQ Pollutant List'!$A$7:$A$611,MATCH($D132,'DEQ Pollutant List'!$C$7:$C$611,0)),INDEX('DEQ Pollutant List'!$A$7:$A$611,MATCH($C132,'DEQ Pollutant List'!$B$7:$B$611,0))),"")</f>
        <v/>
      </c>
      <c r="F132" s="138"/>
      <c r="G132" s="139"/>
      <c r="H132" s="104"/>
      <c r="I132" s="102"/>
      <c r="J132" s="105"/>
      <c r="K132" s="83"/>
      <c r="L132" s="102"/>
      <c r="M132" s="105"/>
      <c r="N132" s="83"/>
    </row>
    <row r="133" spans="1:14" x14ac:dyDescent="0.35">
      <c r="A133" s="79"/>
      <c r="B133" s="133"/>
      <c r="C133" s="137"/>
      <c r="D133" s="81" t="str">
        <f>IFERROR(IF(C133="No CAS","",INDEX('DEQ Pollutant List'!$C$7:$C$611,MATCH('5. Pollutant Emissions - MB'!C133,'DEQ Pollutant List'!$B$7:$B$611,0))),"")</f>
        <v/>
      </c>
      <c r="E133" s="115" t="str">
        <f>IFERROR(IF(OR($C133="",$C133="No CAS"),INDEX('DEQ Pollutant List'!$A$7:$A$611,MATCH($D133,'DEQ Pollutant List'!$C$7:$C$611,0)),INDEX('DEQ Pollutant List'!$A$7:$A$611,MATCH($C133,'DEQ Pollutant List'!$B$7:$B$611,0))),"")</f>
        <v/>
      </c>
      <c r="F133" s="138"/>
      <c r="G133" s="139"/>
      <c r="H133" s="104"/>
      <c r="I133" s="102"/>
      <c r="J133" s="105"/>
      <c r="K133" s="83"/>
      <c r="L133" s="102"/>
      <c r="M133" s="105"/>
      <c r="N133" s="83"/>
    </row>
    <row r="134" spans="1:14" x14ac:dyDescent="0.35">
      <c r="A134" s="79"/>
      <c r="B134" s="133"/>
      <c r="C134" s="137"/>
      <c r="D134" s="81" t="str">
        <f>IFERROR(IF(C134="No CAS","",INDEX('DEQ Pollutant List'!$C$7:$C$611,MATCH('5. Pollutant Emissions - MB'!C134,'DEQ Pollutant List'!$B$7:$B$611,0))),"")</f>
        <v/>
      </c>
      <c r="E134" s="115" t="str">
        <f>IFERROR(IF(OR($C134="",$C134="No CAS"),INDEX('DEQ Pollutant List'!$A$7:$A$611,MATCH($D134,'DEQ Pollutant List'!$C$7:$C$611,0)),INDEX('DEQ Pollutant List'!$A$7:$A$611,MATCH($C134,'DEQ Pollutant List'!$B$7:$B$611,0))),"")</f>
        <v/>
      </c>
      <c r="F134" s="138"/>
      <c r="G134" s="139"/>
      <c r="H134" s="104"/>
      <c r="I134" s="102"/>
      <c r="J134" s="105"/>
      <c r="K134" s="83"/>
      <c r="L134" s="102"/>
      <c r="M134" s="105"/>
      <c r="N134" s="83"/>
    </row>
    <row r="135" spans="1:14" x14ac:dyDescent="0.35">
      <c r="A135" s="79"/>
      <c r="B135" s="133"/>
      <c r="C135" s="137"/>
      <c r="D135" s="81" t="str">
        <f>IFERROR(IF(C135="No CAS","",INDEX('DEQ Pollutant List'!$C$7:$C$611,MATCH('5. Pollutant Emissions - MB'!C135,'DEQ Pollutant List'!$B$7:$B$611,0))),"")</f>
        <v/>
      </c>
      <c r="E135" s="115" t="str">
        <f>IFERROR(IF(OR($C135="",$C135="No CAS"),INDEX('DEQ Pollutant List'!$A$7:$A$611,MATCH($D135,'DEQ Pollutant List'!$C$7:$C$611,0)),INDEX('DEQ Pollutant List'!$A$7:$A$611,MATCH($C135,'DEQ Pollutant List'!$B$7:$B$611,0))),"")</f>
        <v/>
      </c>
      <c r="F135" s="138"/>
      <c r="G135" s="139"/>
      <c r="H135" s="104"/>
      <c r="I135" s="102"/>
      <c r="J135" s="105"/>
      <c r="K135" s="83"/>
      <c r="L135" s="102"/>
      <c r="M135" s="105"/>
      <c r="N135" s="83"/>
    </row>
    <row r="136" spans="1:14" x14ac:dyDescent="0.35">
      <c r="A136" s="79"/>
      <c r="B136" s="133"/>
      <c r="C136" s="137"/>
      <c r="D136" s="81" t="str">
        <f>IFERROR(IF(C136="No CAS","",INDEX('DEQ Pollutant List'!$C$7:$C$611,MATCH('5. Pollutant Emissions - MB'!C136,'DEQ Pollutant List'!$B$7:$B$611,0))),"")</f>
        <v/>
      </c>
      <c r="E136" s="115" t="str">
        <f>IFERROR(IF(OR($C136="",$C136="No CAS"),INDEX('DEQ Pollutant List'!$A$7:$A$611,MATCH($D136,'DEQ Pollutant List'!$C$7:$C$611,0)),INDEX('DEQ Pollutant List'!$A$7:$A$611,MATCH($C136,'DEQ Pollutant List'!$B$7:$B$611,0))),"")</f>
        <v/>
      </c>
      <c r="F136" s="138"/>
      <c r="G136" s="139"/>
      <c r="H136" s="104"/>
      <c r="I136" s="102"/>
      <c r="J136" s="105"/>
      <c r="K136" s="83"/>
      <c r="L136" s="102"/>
      <c r="M136" s="105"/>
      <c r="N136" s="83"/>
    </row>
    <row r="137" spans="1:14" x14ac:dyDescent="0.35">
      <c r="A137" s="79"/>
      <c r="B137" s="133"/>
      <c r="C137" s="137"/>
      <c r="D137" s="81" t="str">
        <f>IFERROR(IF(C137="No CAS","",INDEX('DEQ Pollutant List'!$C$7:$C$611,MATCH('5. Pollutant Emissions - MB'!C137,'DEQ Pollutant List'!$B$7:$B$611,0))),"")</f>
        <v/>
      </c>
      <c r="E137" s="115" t="str">
        <f>IFERROR(IF(OR($C137="",$C137="No CAS"),INDEX('DEQ Pollutant List'!$A$7:$A$611,MATCH($D137,'DEQ Pollutant List'!$C$7:$C$611,0)),INDEX('DEQ Pollutant List'!$A$7:$A$611,MATCH($C137,'DEQ Pollutant List'!$B$7:$B$611,0))),"")</f>
        <v/>
      </c>
      <c r="F137" s="138"/>
      <c r="G137" s="139"/>
      <c r="H137" s="104"/>
      <c r="I137" s="102"/>
      <c r="J137" s="105"/>
      <c r="K137" s="83"/>
      <c r="L137" s="102"/>
      <c r="M137" s="105"/>
      <c r="N137" s="83"/>
    </row>
    <row r="138" spans="1:14" x14ac:dyDescent="0.35">
      <c r="A138" s="79"/>
      <c r="B138" s="133"/>
      <c r="C138" s="137"/>
      <c r="D138" s="81" t="str">
        <f>IFERROR(IF(C138="No CAS","",INDEX('DEQ Pollutant List'!$C$7:$C$611,MATCH('5. Pollutant Emissions - MB'!C138,'DEQ Pollutant List'!$B$7:$B$611,0))),"")</f>
        <v/>
      </c>
      <c r="E138" s="115" t="str">
        <f>IFERROR(IF(OR($C138="",$C138="No CAS"),INDEX('DEQ Pollutant List'!$A$7:$A$611,MATCH($D138,'DEQ Pollutant List'!$C$7:$C$611,0)),INDEX('DEQ Pollutant List'!$A$7:$A$611,MATCH($C138,'DEQ Pollutant List'!$B$7:$B$611,0))),"")</f>
        <v/>
      </c>
      <c r="F138" s="138"/>
      <c r="G138" s="139"/>
      <c r="H138" s="104"/>
      <c r="I138" s="102"/>
      <c r="J138" s="105"/>
      <c r="K138" s="83"/>
      <c r="L138" s="102"/>
      <c r="M138" s="105"/>
      <c r="N138" s="83"/>
    </row>
    <row r="139" spans="1:14" x14ac:dyDescent="0.35">
      <c r="A139" s="79"/>
      <c r="B139" s="133"/>
      <c r="C139" s="137"/>
      <c r="D139" s="81" t="str">
        <f>IFERROR(IF(C139="No CAS","",INDEX('DEQ Pollutant List'!$C$7:$C$611,MATCH('5. Pollutant Emissions - MB'!C139,'DEQ Pollutant List'!$B$7:$B$611,0))),"")</f>
        <v/>
      </c>
      <c r="E139" s="115" t="str">
        <f>IFERROR(IF(OR($C139="",$C139="No CAS"),INDEX('DEQ Pollutant List'!$A$7:$A$611,MATCH($D139,'DEQ Pollutant List'!$C$7:$C$611,0)),INDEX('DEQ Pollutant List'!$A$7:$A$611,MATCH($C139,'DEQ Pollutant List'!$B$7:$B$611,0))),"")</f>
        <v/>
      </c>
      <c r="F139" s="138"/>
      <c r="G139" s="139"/>
      <c r="H139" s="104"/>
      <c r="I139" s="102"/>
      <c r="J139" s="105"/>
      <c r="K139" s="83"/>
      <c r="L139" s="102"/>
      <c r="M139" s="105"/>
      <c r="N139" s="83"/>
    </row>
    <row r="140" spans="1:14" x14ac:dyDescent="0.35">
      <c r="A140" s="79"/>
      <c r="B140" s="133"/>
      <c r="C140" s="137"/>
      <c r="D140" s="81" t="str">
        <f>IFERROR(IF(C140="No CAS","",INDEX('DEQ Pollutant List'!$C$7:$C$611,MATCH('5. Pollutant Emissions - MB'!C140,'DEQ Pollutant List'!$B$7:$B$611,0))),"")</f>
        <v/>
      </c>
      <c r="E140" s="115" t="str">
        <f>IFERROR(IF(OR($C140="",$C140="No CAS"),INDEX('DEQ Pollutant List'!$A$7:$A$611,MATCH($D140,'DEQ Pollutant List'!$C$7:$C$611,0)),INDEX('DEQ Pollutant List'!$A$7:$A$611,MATCH($C140,'DEQ Pollutant List'!$B$7:$B$611,0))),"")</f>
        <v/>
      </c>
      <c r="F140" s="138"/>
      <c r="G140" s="139"/>
      <c r="H140" s="104"/>
      <c r="I140" s="102"/>
      <c r="J140" s="105"/>
      <c r="K140" s="83"/>
      <c r="L140" s="102"/>
      <c r="M140" s="105"/>
      <c r="N140" s="83"/>
    </row>
    <row r="141" spans="1:14" x14ac:dyDescent="0.35">
      <c r="A141" s="79"/>
      <c r="B141" s="133"/>
      <c r="C141" s="137"/>
      <c r="D141" s="81" t="str">
        <f>IFERROR(IF(C141="No CAS","",INDEX('DEQ Pollutant List'!$C$7:$C$611,MATCH('5. Pollutant Emissions - MB'!C141,'DEQ Pollutant List'!$B$7:$B$611,0))),"")</f>
        <v/>
      </c>
      <c r="E141" s="115" t="str">
        <f>IFERROR(IF(OR($C141="",$C141="No CAS"),INDEX('DEQ Pollutant List'!$A$7:$A$611,MATCH($D141,'DEQ Pollutant List'!$C$7:$C$611,0)),INDEX('DEQ Pollutant List'!$A$7:$A$611,MATCH($C141,'DEQ Pollutant List'!$B$7:$B$611,0))),"")</f>
        <v/>
      </c>
      <c r="F141" s="138"/>
      <c r="G141" s="139"/>
      <c r="H141" s="104"/>
      <c r="I141" s="102"/>
      <c r="J141" s="105"/>
      <c r="K141" s="83"/>
      <c r="L141" s="102"/>
      <c r="M141" s="105"/>
      <c r="N141" s="83"/>
    </row>
    <row r="142" spans="1:14" x14ac:dyDescent="0.35">
      <c r="A142" s="79"/>
      <c r="B142" s="133"/>
      <c r="C142" s="137"/>
      <c r="D142" s="81" t="str">
        <f>IFERROR(IF(C142="No CAS","",INDEX('DEQ Pollutant List'!$C$7:$C$611,MATCH('5. Pollutant Emissions - MB'!C142,'DEQ Pollutant List'!$B$7:$B$611,0))),"")</f>
        <v/>
      </c>
      <c r="E142" s="115" t="str">
        <f>IFERROR(IF(OR($C142="",$C142="No CAS"),INDEX('DEQ Pollutant List'!$A$7:$A$611,MATCH($D142,'DEQ Pollutant List'!$C$7:$C$611,0)),INDEX('DEQ Pollutant List'!$A$7:$A$611,MATCH($C142,'DEQ Pollutant List'!$B$7:$B$611,0))),"")</f>
        <v/>
      </c>
      <c r="F142" s="138"/>
      <c r="G142" s="139"/>
      <c r="H142" s="104"/>
      <c r="I142" s="102"/>
      <c r="J142" s="105"/>
      <c r="K142" s="83"/>
      <c r="L142" s="102"/>
      <c r="M142" s="105"/>
      <c r="N142" s="83"/>
    </row>
    <row r="143" spans="1:14" x14ac:dyDescent="0.35">
      <c r="A143" s="79"/>
      <c r="B143" s="133"/>
      <c r="C143" s="137"/>
      <c r="D143" s="81" t="str">
        <f>IFERROR(IF(C143="No CAS","",INDEX('DEQ Pollutant List'!$C$7:$C$611,MATCH('5. Pollutant Emissions - MB'!C143,'DEQ Pollutant List'!$B$7:$B$611,0))),"")</f>
        <v/>
      </c>
      <c r="E143" s="115" t="str">
        <f>IFERROR(IF(OR($C143="",$C143="No CAS"),INDEX('DEQ Pollutant List'!$A$7:$A$611,MATCH($D143,'DEQ Pollutant List'!$C$7:$C$611,0)),INDEX('DEQ Pollutant List'!$A$7:$A$611,MATCH($C143,'DEQ Pollutant List'!$B$7:$B$611,0))),"")</f>
        <v/>
      </c>
      <c r="F143" s="138"/>
      <c r="G143" s="139"/>
      <c r="H143" s="104"/>
      <c r="I143" s="102"/>
      <c r="J143" s="105"/>
      <c r="K143" s="83"/>
      <c r="L143" s="102"/>
      <c r="M143" s="105"/>
      <c r="N143" s="83"/>
    </row>
    <row r="144" spans="1:14" x14ac:dyDescent="0.35">
      <c r="A144" s="79"/>
      <c r="B144" s="133"/>
      <c r="C144" s="137"/>
      <c r="D144" s="81" t="str">
        <f>IFERROR(IF(C144="No CAS","",INDEX('DEQ Pollutant List'!$C$7:$C$611,MATCH('5. Pollutant Emissions - MB'!C144,'DEQ Pollutant List'!$B$7:$B$611,0))),"")</f>
        <v/>
      </c>
      <c r="E144" s="115" t="str">
        <f>IFERROR(IF(OR($C144="",$C144="No CAS"),INDEX('DEQ Pollutant List'!$A$7:$A$611,MATCH($D144,'DEQ Pollutant List'!$C$7:$C$611,0)),INDEX('DEQ Pollutant List'!$A$7:$A$611,MATCH($C144,'DEQ Pollutant List'!$B$7:$B$611,0))),"")</f>
        <v/>
      </c>
      <c r="F144" s="138"/>
      <c r="G144" s="139"/>
      <c r="H144" s="104"/>
      <c r="I144" s="102"/>
      <c r="J144" s="105"/>
      <c r="K144" s="83"/>
      <c r="L144" s="102"/>
      <c r="M144" s="105"/>
      <c r="N144" s="83"/>
    </row>
    <row r="145" spans="1:14" x14ac:dyDescent="0.35">
      <c r="A145" s="79"/>
      <c r="B145" s="133"/>
      <c r="C145" s="137"/>
      <c r="D145" s="81" t="str">
        <f>IFERROR(IF(C145="No CAS","",INDEX('DEQ Pollutant List'!$C$7:$C$611,MATCH('5. Pollutant Emissions - MB'!C145,'DEQ Pollutant List'!$B$7:$B$611,0))),"")</f>
        <v/>
      </c>
      <c r="E145" s="115" t="str">
        <f>IFERROR(IF(OR($C145="",$C145="No CAS"),INDEX('DEQ Pollutant List'!$A$7:$A$611,MATCH($D145,'DEQ Pollutant List'!$C$7:$C$611,0)),INDEX('DEQ Pollutant List'!$A$7:$A$611,MATCH($C145,'DEQ Pollutant List'!$B$7:$B$611,0))),"")</f>
        <v/>
      </c>
      <c r="F145" s="138"/>
      <c r="G145" s="139"/>
      <c r="H145" s="104"/>
      <c r="I145" s="102"/>
      <c r="J145" s="105"/>
      <c r="K145" s="83"/>
      <c r="L145" s="102"/>
      <c r="M145" s="105"/>
      <c r="N145" s="83"/>
    </row>
    <row r="146" spans="1:14" x14ac:dyDescent="0.35">
      <c r="A146" s="79"/>
      <c r="B146" s="133"/>
      <c r="C146" s="137"/>
      <c r="D146" s="81" t="str">
        <f>IFERROR(IF(C146="No CAS","",INDEX('DEQ Pollutant List'!$C$7:$C$611,MATCH('5. Pollutant Emissions - MB'!C146,'DEQ Pollutant List'!$B$7:$B$611,0))),"")</f>
        <v/>
      </c>
      <c r="E146" s="115" t="str">
        <f>IFERROR(IF(OR($C146="",$C146="No CAS"),INDEX('DEQ Pollutant List'!$A$7:$A$611,MATCH($D146,'DEQ Pollutant List'!$C$7:$C$611,0)),INDEX('DEQ Pollutant List'!$A$7:$A$611,MATCH($C146,'DEQ Pollutant List'!$B$7:$B$611,0))),"")</f>
        <v/>
      </c>
      <c r="F146" s="138"/>
      <c r="G146" s="139"/>
      <c r="H146" s="104"/>
      <c r="I146" s="102"/>
      <c r="J146" s="105"/>
      <c r="K146" s="83"/>
      <c r="L146" s="102"/>
      <c r="M146" s="105"/>
      <c r="N146" s="83"/>
    </row>
    <row r="147" spans="1:14" x14ac:dyDescent="0.35">
      <c r="A147" s="79"/>
      <c r="B147" s="133"/>
      <c r="C147" s="137"/>
      <c r="D147" s="81" t="str">
        <f>IFERROR(IF(C147="No CAS","",INDEX('DEQ Pollutant List'!$C$7:$C$611,MATCH('5. Pollutant Emissions - MB'!C147,'DEQ Pollutant List'!$B$7:$B$611,0))),"")</f>
        <v/>
      </c>
      <c r="E147" s="115" t="str">
        <f>IFERROR(IF(OR($C147="",$C147="No CAS"),INDEX('DEQ Pollutant List'!$A$7:$A$611,MATCH($D147,'DEQ Pollutant List'!$C$7:$C$611,0)),INDEX('DEQ Pollutant List'!$A$7:$A$611,MATCH($C147,'DEQ Pollutant List'!$B$7:$B$611,0))),"")</f>
        <v/>
      </c>
      <c r="F147" s="138"/>
      <c r="G147" s="139"/>
      <c r="H147" s="104"/>
      <c r="I147" s="102"/>
      <c r="J147" s="105"/>
      <c r="K147" s="83"/>
      <c r="L147" s="102"/>
      <c r="M147" s="105"/>
      <c r="N147" s="83"/>
    </row>
    <row r="148" spans="1:14" x14ac:dyDescent="0.35">
      <c r="A148" s="79"/>
      <c r="B148" s="133"/>
      <c r="C148" s="137"/>
      <c r="D148" s="81" t="str">
        <f>IFERROR(IF(C148="No CAS","",INDEX('DEQ Pollutant List'!$C$7:$C$611,MATCH('5. Pollutant Emissions - MB'!C148,'DEQ Pollutant List'!$B$7:$B$611,0))),"")</f>
        <v/>
      </c>
      <c r="E148" s="115" t="str">
        <f>IFERROR(IF(OR($C148="",$C148="No CAS"),INDEX('DEQ Pollutant List'!$A$7:$A$611,MATCH($D148,'DEQ Pollutant List'!$C$7:$C$611,0)),INDEX('DEQ Pollutant List'!$A$7:$A$611,MATCH($C148,'DEQ Pollutant List'!$B$7:$B$611,0))),"")</f>
        <v/>
      </c>
      <c r="F148" s="138"/>
      <c r="G148" s="139"/>
      <c r="H148" s="104"/>
      <c r="I148" s="102"/>
      <c r="J148" s="105"/>
      <c r="K148" s="83"/>
      <c r="L148" s="102"/>
      <c r="M148" s="105"/>
      <c r="N148" s="83"/>
    </row>
    <row r="149" spans="1:14" x14ac:dyDescent="0.35">
      <c r="A149" s="79"/>
      <c r="B149" s="133"/>
      <c r="C149" s="137"/>
      <c r="D149" s="81" t="str">
        <f>IFERROR(IF(C149="No CAS","",INDEX('DEQ Pollutant List'!$C$7:$C$611,MATCH('5. Pollutant Emissions - MB'!C149,'DEQ Pollutant List'!$B$7:$B$611,0))),"")</f>
        <v/>
      </c>
      <c r="E149" s="115" t="str">
        <f>IFERROR(IF(OR($C149="",$C149="No CAS"),INDEX('DEQ Pollutant List'!$A$7:$A$611,MATCH($D149,'DEQ Pollutant List'!$C$7:$C$611,0)),INDEX('DEQ Pollutant List'!$A$7:$A$611,MATCH($C149,'DEQ Pollutant List'!$B$7:$B$611,0))),"")</f>
        <v/>
      </c>
      <c r="F149" s="138"/>
      <c r="G149" s="139"/>
      <c r="H149" s="104"/>
      <c r="I149" s="102"/>
      <c r="J149" s="105"/>
      <c r="K149" s="83"/>
      <c r="L149" s="102"/>
      <c r="M149" s="105"/>
      <c r="N149" s="83"/>
    </row>
    <row r="150" spans="1:14" x14ac:dyDescent="0.35">
      <c r="A150" s="79"/>
      <c r="B150" s="133"/>
      <c r="C150" s="137"/>
      <c r="D150" s="81" t="str">
        <f>IFERROR(IF(C150="No CAS","",INDEX('DEQ Pollutant List'!$C$7:$C$611,MATCH('5. Pollutant Emissions - MB'!C150,'DEQ Pollutant List'!$B$7:$B$611,0))),"")</f>
        <v/>
      </c>
      <c r="E150" s="115" t="str">
        <f>IFERROR(IF(OR($C150="",$C150="No CAS"),INDEX('DEQ Pollutant List'!$A$7:$A$611,MATCH($D150,'DEQ Pollutant List'!$C$7:$C$611,0)),INDEX('DEQ Pollutant List'!$A$7:$A$611,MATCH($C150,'DEQ Pollutant List'!$B$7:$B$611,0))),"")</f>
        <v/>
      </c>
      <c r="F150" s="138"/>
      <c r="G150" s="139"/>
      <c r="H150" s="104"/>
      <c r="I150" s="102"/>
      <c r="J150" s="105"/>
      <c r="K150" s="83"/>
      <c r="L150" s="102"/>
      <c r="M150" s="105"/>
      <c r="N150" s="83"/>
    </row>
    <row r="151" spans="1:14" x14ac:dyDescent="0.35">
      <c r="A151" s="79"/>
      <c r="B151" s="133"/>
      <c r="C151" s="137"/>
      <c r="D151" s="81" t="str">
        <f>IFERROR(IF(C151="No CAS","",INDEX('DEQ Pollutant List'!$C$7:$C$611,MATCH('5. Pollutant Emissions - MB'!C151,'DEQ Pollutant List'!$B$7:$B$611,0))),"")</f>
        <v/>
      </c>
      <c r="E151" s="115" t="str">
        <f>IFERROR(IF(OR($C151="",$C151="No CAS"),INDEX('DEQ Pollutant List'!$A$7:$A$611,MATCH($D151,'DEQ Pollutant List'!$C$7:$C$611,0)),INDEX('DEQ Pollutant List'!$A$7:$A$611,MATCH($C151,'DEQ Pollutant List'!$B$7:$B$611,0))),"")</f>
        <v/>
      </c>
      <c r="F151" s="138"/>
      <c r="G151" s="139"/>
      <c r="H151" s="104"/>
      <c r="I151" s="102"/>
      <c r="J151" s="105"/>
      <c r="K151" s="83"/>
      <c r="L151" s="102"/>
      <c r="M151" s="105"/>
      <c r="N151" s="83"/>
    </row>
    <row r="152" spans="1:14" x14ac:dyDescent="0.35">
      <c r="A152" s="79"/>
      <c r="B152" s="133"/>
      <c r="C152" s="137"/>
      <c r="D152" s="81" t="str">
        <f>IFERROR(IF(C152="No CAS","",INDEX('DEQ Pollutant List'!$C$7:$C$611,MATCH('5. Pollutant Emissions - MB'!C152,'DEQ Pollutant List'!$B$7:$B$611,0))),"")</f>
        <v/>
      </c>
      <c r="E152" s="115" t="str">
        <f>IFERROR(IF(OR($C152="",$C152="No CAS"),INDEX('DEQ Pollutant List'!$A$7:$A$611,MATCH($D152,'DEQ Pollutant List'!$C$7:$C$611,0)),INDEX('DEQ Pollutant List'!$A$7:$A$611,MATCH($C152,'DEQ Pollutant List'!$B$7:$B$611,0))),"")</f>
        <v/>
      </c>
      <c r="F152" s="138"/>
      <c r="G152" s="139"/>
      <c r="H152" s="104"/>
      <c r="I152" s="102"/>
      <c r="J152" s="105"/>
      <c r="K152" s="83"/>
      <c r="L152" s="102"/>
      <c r="M152" s="105"/>
      <c r="N152" s="83"/>
    </row>
    <row r="153" spans="1:14" x14ac:dyDescent="0.35">
      <c r="A153" s="79"/>
      <c r="B153" s="133"/>
      <c r="C153" s="137"/>
      <c r="D153" s="81" t="str">
        <f>IFERROR(IF(C153="No CAS","",INDEX('DEQ Pollutant List'!$C$7:$C$611,MATCH('5. Pollutant Emissions - MB'!C153,'DEQ Pollutant List'!$B$7:$B$611,0))),"")</f>
        <v/>
      </c>
      <c r="E153" s="115" t="str">
        <f>IFERROR(IF(OR($C153="",$C153="No CAS"),INDEX('DEQ Pollutant List'!$A$7:$A$611,MATCH($D153,'DEQ Pollutant List'!$C$7:$C$611,0)),INDEX('DEQ Pollutant List'!$A$7:$A$611,MATCH($C153,'DEQ Pollutant List'!$B$7:$B$611,0))),"")</f>
        <v/>
      </c>
      <c r="F153" s="138"/>
      <c r="G153" s="139"/>
      <c r="H153" s="104"/>
      <c r="I153" s="102"/>
      <c r="J153" s="105"/>
      <c r="K153" s="83"/>
      <c r="L153" s="102"/>
      <c r="M153" s="105"/>
      <c r="N153" s="83"/>
    </row>
    <row r="154" spans="1:14" x14ac:dyDescent="0.35">
      <c r="A154" s="79"/>
      <c r="B154" s="133"/>
      <c r="C154" s="137"/>
      <c r="D154" s="81" t="str">
        <f>IFERROR(IF(C154="No CAS","",INDEX('DEQ Pollutant List'!$C$7:$C$611,MATCH('5. Pollutant Emissions - MB'!C154,'DEQ Pollutant List'!$B$7:$B$611,0))),"")</f>
        <v/>
      </c>
      <c r="E154" s="115" t="str">
        <f>IFERROR(IF(OR($C154="",$C154="No CAS"),INDEX('DEQ Pollutant List'!$A$7:$A$611,MATCH($D154,'DEQ Pollutant List'!$C$7:$C$611,0)),INDEX('DEQ Pollutant List'!$A$7:$A$611,MATCH($C154,'DEQ Pollutant List'!$B$7:$B$611,0))),"")</f>
        <v/>
      </c>
      <c r="F154" s="138"/>
      <c r="G154" s="139"/>
      <c r="H154" s="104"/>
      <c r="I154" s="102"/>
      <c r="J154" s="105"/>
      <c r="K154" s="83"/>
      <c r="L154" s="102"/>
      <c r="M154" s="105"/>
      <c r="N154" s="83"/>
    </row>
    <row r="155" spans="1:14" x14ac:dyDescent="0.35">
      <c r="A155" s="79"/>
      <c r="B155" s="133"/>
      <c r="C155" s="137"/>
      <c r="D155" s="81" t="str">
        <f>IFERROR(IF(C155="No CAS","",INDEX('DEQ Pollutant List'!$C$7:$C$611,MATCH('5. Pollutant Emissions - MB'!C155,'DEQ Pollutant List'!$B$7:$B$611,0))),"")</f>
        <v/>
      </c>
      <c r="E155" s="115" t="str">
        <f>IFERROR(IF(OR($C155="",$C155="No CAS"),INDEX('DEQ Pollutant List'!$A$7:$A$611,MATCH($D155,'DEQ Pollutant List'!$C$7:$C$611,0)),INDEX('DEQ Pollutant List'!$A$7:$A$611,MATCH($C155,'DEQ Pollutant List'!$B$7:$B$611,0))),"")</f>
        <v/>
      </c>
      <c r="F155" s="138"/>
      <c r="G155" s="139"/>
      <c r="H155" s="104"/>
      <c r="I155" s="102"/>
      <c r="J155" s="105"/>
      <c r="K155" s="83"/>
      <c r="L155" s="102"/>
      <c r="M155" s="105"/>
      <c r="N155" s="83"/>
    </row>
    <row r="156" spans="1:14" x14ac:dyDescent="0.35">
      <c r="A156" s="79"/>
      <c r="B156" s="133"/>
      <c r="C156" s="137"/>
      <c r="D156" s="81" t="str">
        <f>IFERROR(IF(C156="No CAS","",INDEX('DEQ Pollutant List'!$C$7:$C$611,MATCH('5. Pollutant Emissions - MB'!C156,'DEQ Pollutant List'!$B$7:$B$611,0))),"")</f>
        <v/>
      </c>
      <c r="E156" s="115" t="str">
        <f>IFERROR(IF(OR($C156="",$C156="No CAS"),INDEX('DEQ Pollutant List'!$A$7:$A$611,MATCH($D156,'DEQ Pollutant List'!$C$7:$C$611,0)),INDEX('DEQ Pollutant List'!$A$7:$A$611,MATCH($C156,'DEQ Pollutant List'!$B$7:$B$611,0))),"")</f>
        <v/>
      </c>
      <c r="F156" s="138"/>
      <c r="G156" s="139"/>
      <c r="H156" s="104"/>
      <c r="I156" s="102"/>
      <c r="J156" s="105"/>
      <c r="K156" s="83"/>
      <c r="L156" s="102"/>
      <c r="M156" s="105"/>
      <c r="N156" s="83"/>
    </row>
    <row r="157" spans="1:14" x14ac:dyDescent="0.35">
      <c r="A157" s="79"/>
      <c r="B157" s="133"/>
      <c r="C157" s="137"/>
      <c r="D157" s="81" t="str">
        <f>IFERROR(IF(C157="No CAS","",INDEX('DEQ Pollutant List'!$C$7:$C$611,MATCH('5. Pollutant Emissions - MB'!C157,'DEQ Pollutant List'!$B$7:$B$611,0))),"")</f>
        <v/>
      </c>
      <c r="E157" s="115" t="str">
        <f>IFERROR(IF(OR($C157="",$C157="No CAS"),INDEX('DEQ Pollutant List'!$A$7:$A$611,MATCH($D157,'DEQ Pollutant List'!$C$7:$C$611,0)),INDEX('DEQ Pollutant List'!$A$7:$A$611,MATCH($C157,'DEQ Pollutant List'!$B$7:$B$611,0))),"")</f>
        <v/>
      </c>
      <c r="F157" s="138"/>
      <c r="G157" s="139"/>
      <c r="H157" s="104"/>
      <c r="I157" s="102"/>
      <c r="J157" s="105"/>
      <c r="K157" s="83"/>
      <c r="L157" s="102"/>
      <c r="M157" s="105"/>
      <c r="N157" s="83"/>
    </row>
    <row r="158" spans="1:14" x14ac:dyDescent="0.35">
      <c r="A158" s="79"/>
      <c r="B158" s="133"/>
      <c r="C158" s="137"/>
      <c r="D158" s="81" t="str">
        <f>IFERROR(IF(C158="No CAS","",INDEX('DEQ Pollutant List'!$C$7:$C$611,MATCH('5. Pollutant Emissions - MB'!C158,'DEQ Pollutant List'!$B$7:$B$611,0))),"")</f>
        <v/>
      </c>
      <c r="E158" s="115" t="str">
        <f>IFERROR(IF(OR($C158="",$C158="No CAS"),INDEX('DEQ Pollutant List'!$A$7:$A$611,MATCH($D158,'DEQ Pollutant List'!$C$7:$C$611,0)),INDEX('DEQ Pollutant List'!$A$7:$A$611,MATCH($C158,'DEQ Pollutant List'!$B$7:$B$611,0))),"")</f>
        <v/>
      </c>
      <c r="F158" s="138"/>
      <c r="G158" s="139"/>
      <c r="H158" s="104"/>
      <c r="I158" s="102"/>
      <c r="J158" s="105"/>
      <c r="K158" s="83"/>
      <c r="L158" s="102"/>
      <c r="M158" s="105"/>
      <c r="N158" s="83"/>
    </row>
    <row r="159" spans="1:14" x14ac:dyDescent="0.35">
      <c r="A159" s="79"/>
      <c r="B159" s="133"/>
      <c r="C159" s="137"/>
      <c r="D159" s="81" t="str">
        <f>IFERROR(IF(C159="No CAS","",INDEX('DEQ Pollutant List'!$C$7:$C$611,MATCH('5. Pollutant Emissions - MB'!C159,'DEQ Pollutant List'!$B$7:$B$611,0))),"")</f>
        <v/>
      </c>
      <c r="E159" s="115" t="str">
        <f>IFERROR(IF(OR($C159="",$C159="No CAS"),INDEX('DEQ Pollutant List'!$A$7:$A$611,MATCH($D159,'DEQ Pollutant List'!$C$7:$C$611,0)),INDEX('DEQ Pollutant List'!$A$7:$A$611,MATCH($C159,'DEQ Pollutant List'!$B$7:$B$611,0))),"")</f>
        <v/>
      </c>
      <c r="F159" s="138"/>
      <c r="G159" s="139"/>
      <c r="H159" s="104"/>
      <c r="I159" s="102"/>
      <c r="J159" s="105"/>
      <c r="K159" s="83"/>
      <c r="L159" s="102"/>
      <c r="M159" s="105"/>
      <c r="N159" s="83"/>
    </row>
    <row r="160" spans="1:14" x14ac:dyDescent="0.35">
      <c r="A160" s="79"/>
      <c r="B160" s="133"/>
      <c r="C160" s="137"/>
      <c r="D160" s="81" t="str">
        <f>IFERROR(IF(C160="No CAS","",INDEX('DEQ Pollutant List'!$C$7:$C$611,MATCH('5. Pollutant Emissions - MB'!C160,'DEQ Pollutant List'!$B$7:$B$611,0))),"")</f>
        <v/>
      </c>
      <c r="E160" s="115" t="str">
        <f>IFERROR(IF(OR($C160="",$C160="No CAS"),INDEX('DEQ Pollutant List'!$A$7:$A$611,MATCH($D160,'DEQ Pollutant List'!$C$7:$C$611,0)),INDEX('DEQ Pollutant List'!$A$7:$A$611,MATCH($C160,'DEQ Pollutant List'!$B$7:$B$611,0))),"")</f>
        <v/>
      </c>
      <c r="F160" s="138"/>
      <c r="G160" s="139"/>
      <c r="H160" s="104"/>
      <c r="I160" s="102"/>
      <c r="J160" s="105"/>
      <c r="K160" s="83"/>
      <c r="L160" s="102"/>
      <c r="M160" s="105"/>
      <c r="N160" s="83"/>
    </row>
    <row r="161" spans="1:14" x14ac:dyDescent="0.35">
      <c r="A161" s="79"/>
      <c r="B161" s="133"/>
      <c r="C161" s="137"/>
      <c r="D161" s="81" t="str">
        <f>IFERROR(IF(C161="No CAS","",INDEX('DEQ Pollutant List'!$C$7:$C$611,MATCH('5. Pollutant Emissions - MB'!C161,'DEQ Pollutant List'!$B$7:$B$611,0))),"")</f>
        <v/>
      </c>
      <c r="E161" s="115" t="str">
        <f>IFERROR(IF(OR($C161="",$C161="No CAS"),INDEX('DEQ Pollutant List'!$A$7:$A$611,MATCH($D161,'DEQ Pollutant List'!$C$7:$C$611,0)),INDEX('DEQ Pollutant List'!$A$7:$A$611,MATCH($C161,'DEQ Pollutant List'!$B$7:$B$611,0))),"")</f>
        <v/>
      </c>
      <c r="F161" s="138"/>
      <c r="G161" s="139"/>
      <c r="H161" s="104"/>
      <c r="I161" s="102"/>
      <c r="J161" s="105"/>
      <c r="K161" s="83"/>
      <c r="L161" s="102"/>
      <c r="M161" s="105"/>
      <c r="N161" s="83"/>
    </row>
    <row r="162" spans="1:14" x14ac:dyDescent="0.35">
      <c r="A162" s="79"/>
      <c r="B162" s="133"/>
      <c r="C162" s="137"/>
      <c r="D162" s="81" t="str">
        <f>IFERROR(IF(C162="No CAS","",INDEX('DEQ Pollutant List'!$C$7:$C$611,MATCH('5. Pollutant Emissions - MB'!C162,'DEQ Pollutant List'!$B$7:$B$611,0))),"")</f>
        <v/>
      </c>
      <c r="E162" s="115" t="str">
        <f>IFERROR(IF(OR($C162="",$C162="No CAS"),INDEX('DEQ Pollutant List'!$A$7:$A$611,MATCH($D162,'DEQ Pollutant List'!$C$7:$C$611,0)),INDEX('DEQ Pollutant List'!$A$7:$A$611,MATCH($C162,'DEQ Pollutant List'!$B$7:$B$611,0))),"")</f>
        <v/>
      </c>
      <c r="F162" s="138"/>
      <c r="G162" s="139"/>
      <c r="H162" s="104"/>
      <c r="I162" s="102"/>
      <c r="J162" s="105"/>
      <c r="K162" s="83"/>
      <c r="L162" s="102"/>
      <c r="M162" s="105"/>
      <c r="N162" s="83"/>
    </row>
    <row r="163" spans="1:14" x14ac:dyDescent="0.35">
      <c r="A163" s="79"/>
      <c r="B163" s="133"/>
      <c r="C163" s="137"/>
      <c r="D163" s="81" t="str">
        <f>IFERROR(IF(C163="No CAS","",INDEX('DEQ Pollutant List'!$C$7:$C$611,MATCH('5. Pollutant Emissions - MB'!C163,'DEQ Pollutant List'!$B$7:$B$611,0))),"")</f>
        <v/>
      </c>
      <c r="E163" s="115" t="str">
        <f>IFERROR(IF(OR($C163="",$C163="No CAS"),INDEX('DEQ Pollutant List'!$A$7:$A$611,MATCH($D163,'DEQ Pollutant List'!$C$7:$C$611,0)),INDEX('DEQ Pollutant List'!$A$7:$A$611,MATCH($C163,'DEQ Pollutant List'!$B$7:$B$611,0))),"")</f>
        <v/>
      </c>
      <c r="F163" s="138"/>
      <c r="G163" s="139"/>
      <c r="H163" s="104"/>
      <c r="I163" s="102"/>
      <c r="J163" s="105"/>
      <c r="K163" s="83"/>
      <c r="L163" s="102"/>
      <c r="M163" s="105"/>
      <c r="N163" s="83"/>
    </row>
    <row r="164" spans="1:14" x14ac:dyDescent="0.35">
      <c r="A164" s="79"/>
      <c r="B164" s="133"/>
      <c r="C164" s="137"/>
      <c r="D164" s="81" t="str">
        <f>IFERROR(IF(C164="No CAS","",INDEX('DEQ Pollutant List'!$C$7:$C$611,MATCH('5. Pollutant Emissions - MB'!C164,'DEQ Pollutant List'!$B$7:$B$611,0))),"")</f>
        <v/>
      </c>
      <c r="E164" s="115" t="str">
        <f>IFERROR(IF(OR($C164="",$C164="No CAS"),INDEX('DEQ Pollutant List'!$A$7:$A$611,MATCH($D164,'DEQ Pollutant List'!$C$7:$C$611,0)),INDEX('DEQ Pollutant List'!$A$7:$A$611,MATCH($C164,'DEQ Pollutant List'!$B$7:$B$611,0))),"")</f>
        <v/>
      </c>
      <c r="F164" s="138"/>
      <c r="G164" s="139"/>
      <c r="H164" s="104"/>
      <c r="I164" s="102"/>
      <c r="J164" s="105"/>
      <c r="K164" s="83"/>
      <c r="L164" s="102"/>
      <c r="M164" s="105"/>
      <c r="N164" s="83"/>
    </row>
    <row r="165" spans="1:14" x14ac:dyDescent="0.35">
      <c r="A165" s="79"/>
      <c r="B165" s="133"/>
      <c r="C165" s="137"/>
      <c r="D165" s="81" t="str">
        <f>IFERROR(IF(C165="No CAS","",INDEX('DEQ Pollutant List'!$C$7:$C$611,MATCH('5. Pollutant Emissions - MB'!C165,'DEQ Pollutant List'!$B$7:$B$611,0))),"")</f>
        <v/>
      </c>
      <c r="E165" s="115" t="str">
        <f>IFERROR(IF(OR($C165="",$C165="No CAS"),INDEX('DEQ Pollutant List'!$A$7:$A$611,MATCH($D165,'DEQ Pollutant List'!$C$7:$C$611,0)),INDEX('DEQ Pollutant List'!$A$7:$A$611,MATCH($C165,'DEQ Pollutant List'!$B$7:$B$611,0))),"")</f>
        <v/>
      </c>
      <c r="F165" s="138"/>
      <c r="G165" s="139"/>
      <c r="H165" s="104"/>
      <c r="I165" s="102"/>
      <c r="J165" s="105"/>
      <c r="K165" s="83"/>
      <c r="L165" s="102"/>
      <c r="M165" s="105"/>
      <c r="N165" s="83"/>
    </row>
    <row r="166" spans="1:14" x14ac:dyDescent="0.35">
      <c r="A166" s="79"/>
      <c r="B166" s="133"/>
      <c r="C166" s="137"/>
      <c r="D166" s="81" t="str">
        <f>IFERROR(IF(C166="No CAS","",INDEX('DEQ Pollutant List'!$C$7:$C$611,MATCH('5. Pollutant Emissions - MB'!C166,'DEQ Pollutant List'!$B$7:$B$611,0))),"")</f>
        <v/>
      </c>
      <c r="E166" s="115" t="str">
        <f>IFERROR(IF(OR($C166="",$C166="No CAS"),INDEX('DEQ Pollutant List'!$A$7:$A$611,MATCH($D166,'DEQ Pollutant List'!$C$7:$C$611,0)),INDEX('DEQ Pollutant List'!$A$7:$A$611,MATCH($C166,'DEQ Pollutant List'!$B$7:$B$611,0))),"")</f>
        <v/>
      </c>
      <c r="F166" s="138"/>
      <c r="G166" s="139"/>
      <c r="H166" s="104"/>
      <c r="I166" s="102"/>
      <c r="J166" s="105"/>
      <c r="K166" s="83"/>
      <c r="L166" s="102"/>
      <c r="M166" s="105"/>
      <c r="N166" s="83"/>
    </row>
    <row r="167" spans="1:14" x14ac:dyDescent="0.35">
      <c r="A167" s="79"/>
      <c r="B167" s="133"/>
      <c r="C167" s="137"/>
      <c r="D167" s="81" t="str">
        <f>IFERROR(IF(C167="No CAS","",INDEX('DEQ Pollutant List'!$C$7:$C$611,MATCH('5. Pollutant Emissions - MB'!C167,'DEQ Pollutant List'!$B$7:$B$611,0))),"")</f>
        <v/>
      </c>
      <c r="E167" s="115" t="str">
        <f>IFERROR(IF(OR($C167="",$C167="No CAS"),INDEX('DEQ Pollutant List'!$A$7:$A$611,MATCH($D167,'DEQ Pollutant List'!$C$7:$C$611,0)),INDEX('DEQ Pollutant List'!$A$7:$A$611,MATCH($C167,'DEQ Pollutant List'!$B$7:$B$611,0))),"")</f>
        <v/>
      </c>
      <c r="F167" s="138"/>
      <c r="G167" s="139"/>
      <c r="H167" s="104"/>
      <c r="I167" s="102"/>
      <c r="J167" s="105"/>
      <c r="K167" s="83"/>
      <c r="L167" s="102"/>
      <c r="M167" s="105"/>
      <c r="N167" s="83"/>
    </row>
    <row r="168" spans="1:14" x14ac:dyDescent="0.35">
      <c r="A168" s="79"/>
      <c r="B168" s="133"/>
      <c r="C168" s="137"/>
      <c r="D168" s="81" t="str">
        <f>IFERROR(IF(C168="No CAS","",INDEX('DEQ Pollutant List'!$C$7:$C$611,MATCH('5. Pollutant Emissions - MB'!C168,'DEQ Pollutant List'!$B$7:$B$611,0))),"")</f>
        <v/>
      </c>
      <c r="E168" s="115" t="str">
        <f>IFERROR(IF(OR($C168="",$C168="No CAS"),INDEX('DEQ Pollutant List'!$A$7:$A$611,MATCH($D168,'DEQ Pollutant List'!$C$7:$C$611,0)),INDEX('DEQ Pollutant List'!$A$7:$A$611,MATCH($C168,'DEQ Pollutant List'!$B$7:$B$611,0))),"")</f>
        <v/>
      </c>
      <c r="F168" s="138"/>
      <c r="G168" s="139"/>
      <c r="H168" s="104"/>
      <c r="I168" s="102"/>
      <c r="J168" s="105"/>
      <c r="K168" s="83"/>
      <c r="L168" s="102"/>
      <c r="M168" s="105"/>
      <c r="N168" s="83"/>
    </row>
    <row r="169" spans="1:14" x14ac:dyDescent="0.35">
      <c r="A169" s="79"/>
      <c r="B169" s="133"/>
      <c r="C169" s="137"/>
      <c r="D169" s="81" t="str">
        <f>IFERROR(IF(C169="No CAS","",INDEX('DEQ Pollutant List'!$C$7:$C$611,MATCH('5. Pollutant Emissions - MB'!C169,'DEQ Pollutant List'!$B$7:$B$611,0))),"")</f>
        <v/>
      </c>
      <c r="E169" s="115" t="str">
        <f>IFERROR(IF(OR($C169="",$C169="No CAS"),INDEX('DEQ Pollutant List'!$A$7:$A$611,MATCH($D169,'DEQ Pollutant List'!$C$7:$C$611,0)),INDEX('DEQ Pollutant List'!$A$7:$A$611,MATCH($C169,'DEQ Pollutant List'!$B$7:$B$611,0))),"")</f>
        <v/>
      </c>
      <c r="F169" s="138"/>
      <c r="G169" s="139"/>
      <c r="H169" s="104"/>
      <c r="I169" s="102"/>
      <c r="J169" s="105"/>
      <c r="K169" s="83"/>
      <c r="L169" s="102"/>
      <c r="M169" s="105"/>
      <c r="N169" s="83"/>
    </row>
    <row r="170" spans="1:14" x14ac:dyDescent="0.35">
      <c r="A170" s="79"/>
      <c r="B170" s="133"/>
      <c r="C170" s="137"/>
      <c r="D170" s="81" t="str">
        <f>IFERROR(IF(C170="No CAS","",INDEX('DEQ Pollutant List'!$C$7:$C$611,MATCH('5. Pollutant Emissions - MB'!C170,'DEQ Pollutant List'!$B$7:$B$611,0))),"")</f>
        <v/>
      </c>
      <c r="E170" s="115" t="str">
        <f>IFERROR(IF(OR($C170="",$C170="No CAS"),INDEX('DEQ Pollutant List'!$A$7:$A$611,MATCH($D170,'DEQ Pollutant List'!$C$7:$C$611,0)),INDEX('DEQ Pollutant List'!$A$7:$A$611,MATCH($C170,'DEQ Pollutant List'!$B$7:$B$611,0))),"")</f>
        <v/>
      </c>
      <c r="F170" s="138"/>
      <c r="G170" s="139"/>
      <c r="H170" s="104"/>
      <c r="I170" s="102"/>
      <c r="J170" s="105"/>
      <c r="K170" s="83"/>
      <c r="L170" s="102"/>
      <c r="M170" s="105"/>
      <c r="N170" s="83"/>
    </row>
    <row r="171" spans="1:14" x14ac:dyDescent="0.35">
      <c r="A171" s="79"/>
      <c r="B171" s="133"/>
      <c r="C171" s="137"/>
      <c r="D171" s="81" t="str">
        <f>IFERROR(IF(C171="No CAS","",INDEX('DEQ Pollutant List'!$C$7:$C$611,MATCH('5. Pollutant Emissions - MB'!C171,'DEQ Pollutant List'!$B$7:$B$611,0))),"")</f>
        <v/>
      </c>
      <c r="E171" s="115" t="str">
        <f>IFERROR(IF(OR($C171="",$C171="No CAS"),INDEX('DEQ Pollutant List'!$A$7:$A$611,MATCH($D171,'DEQ Pollutant List'!$C$7:$C$611,0)),INDEX('DEQ Pollutant List'!$A$7:$A$611,MATCH($C171,'DEQ Pollutant List'!$B$7:$B$611,0))),"")</f>
        <v/>
      </c>
      <c r="F171" s="138"/>
      <c r="G171" s="139"/>
      <c r="H171" s="104"/>
      <c r="I171" s="102"/>
      <c r="J171" s="105"/>
      <c r="K171" s="83"/>
      <c r="L171" s="102"/>
      <c r="M171" s="105"/>
      <c r="N171" s="83"/>
    </row>
    <row r="172" spans="1:14" x14ac:dyDescent="0.35">
      <c r="A172" s="79"/>
      <c r="B172" s="133"/>
      <c r="C172" s="137"/>
      <c r="D172" s="81" t="str">
        <f>IFERROR(IF(C172="No CAS","",INDEX('DEQ Pollutant List'!$C$7:$C$611,MATCH('5. Pollutant Emissions - MB'!C172,'DEQ Pollutant List'!$B$7:$B$611,0))),"")</f>
        <v/>
      </c>
      <c r="E172" s="115" t="str">
        <f>IFERROR(IF(OR($C172="",$C172="No CAS"),INDEX('DEQ Pollutant List'!$A$7:$A$611,MATCH($D172,'DEQ Pollutant List'!$C$7:$C$611,0)),INDEX('DEQ Pollutant List'!$A$7:$A$611,MATCH($C172,'DEQ Pollutant List'!$B$7:$B$611,0))),"")</f>
        <v/>
      </c>
      <c r="F172" s="138"/>
      <c r="G172" s="139"/>
      <c r="H172" s="104"/>
      <c r="I172" s="102"/>
      <c r="J172" s="105"/>
      <c r="K172" s="83"/>
      <c r="L172" s="102"/>
      <c r="M172" s="105"/>
      <c r="N172" s="83"/>
    </row>
    <row r="173" spans="1:14" x14ac:dyDescent="0.35">
      <c r="A173" s="79"/>
      <c r="B173" s="133"/>
      <c r="C173" s="137"/>
      <c r="D173" s="81" t="str">
        <f>IFERROR(IF(C173="No CAS","",INDEX('DEQ Pollutant List'!$C$7:$C$611,MATCH('5. Pollutant Emissions - MB'!C173,'DEQ Pollutant List'!$B$7:$B$611,0))),"")</f>
        <v/>
      </c>
      <c r="E173" s="115" t="str">
        <f>IFERROR(IF(OR($C173="",$C173="No CAS"),INDEX('DEQ Pollutant List'!$A$7:$A$611,MATCH($D173,'DEQ Pollutant List'!$C$7:$C$611,0)),INDEX('DEQ Pollutant List'!$A$7:$A$611,MATCH($C173,'DEQ Pollutant List'!$B$7:$B$611,0))),"")</f>
        <v/>
      </c>
      <c r="F173" s="138"/>
      <c r="G173" s="139"/>
      <c r="H173" s="104"/>
      <c r="I173" s="102"/>
      <c r="J173" s="105"/>
      <c r="K173" s="83"/>
      <c r="L173" s="102"/>
      <c r="M173" s="105"/>
      <c r="N173" s="83"/>
    </row>
    <row r="174" spans="1:14" x14ac:dyDescent="0.35">
      <c r="A174" s="79"/>
      <c r="B174" s="133"/>
      <c r="C174" s="137"/>
      <c r="D174" s="81" t="str">
        <f>IFERROR(IF(C174="No CAS","",INDEX('DEQ Pollutant List'!$C$7:$C$611,MATCH('5. Pollutant Emissions - MB'!C174,'DEQ Pollutant List'!$B$7:$B$611,0))),"")</f>
        <v/>
      </c>
      <c r="E174" s="115" t="str">
        <f>IFERROR(IF(OR($C174="",$C174="No CAS"),INDEX('DEQ Pollutant List'!$A$7:$A$611,MATCH($D174,'DEQ Pollutant List'!$C$7:$C$611,0)),INDEX('DEQ Pollutant List'!$A$7:$A$611,MATCH($C174,'DEQ Pollutant List'!$B$7:$B$611,0))),"")</f>
        <v/>
      </c>
      <c r="F174" s="138"/>
      <c r="G174" s="139"/>
      <c r="H174" s="104"/>
      <c r="I174" s="102"/>
      <c r="J174" s="105"/>
      <c r="K174" s="83"/>
      <c r="L174" s="102"/>
      <c r="M174" s="105"/>
      <c r="N174" s="83"/>
    </row>
    <row r="175" spans="1:14" x14ac:dyDescent="0.35">
      <c r="A175" s="79"/>
      <c r="B175" s="133"/>
      <c r="C175" s="137"/>
      <c r="D175" s="81" t="str">
        <f>IFERROR(IF(C175="No CAS","",INDEX('DEQ Pollutant List'!$C$7:$C$611,MATCH('5. Pollutant Emissions - MB'!C175,'DEQ Pollutant List'!$B$7:$B$611,0))),"")</f>
        <v/>
      </c>
      <c r="E175" s="115" t="str">
        <f>IFERROR(IF(OR($C175="",$C175="No CAS"),INDEX('DEQ Pollutant List'!$A$7:$A$611,MATCH($D175,'DEQ Pollutant List'!$C$7:$C$611,0)),INDEX('DEQ Pollutant List'!$A$7:$A$611,MATCH($C175,'DEQ Pollutant List'!$B$7:$B$611,0))),"")</f>
        <v/>
      </c>
      <c r="F175" s="138"/>
      <c r="G175" s="139"/>
      <c r="H175" s="104"/>
      <c r="I175" s="102"/>
      <c r="J175" s="105"/>
      <c r="K175" s="83"/>
      <c r="L175" s="102"/>
      <c r="M175" s="105"/>
      <c r="N175" s="83"/>
    </row>
    <row r="176" spans="1:14" x14ac:dyDescent="0.35">
      <c r="A176" s="79"/>
      <c r="B176" s="133"/>
      <c r="C176" s="137"/>
      <c r="D176" s="81" t="str">
        <f>IFERROR(IF(C176="No CAS","",INDEX('DEQ Pollutant List'!$C$7:$C$611,MATCH('5. Pollutant Emissions - MB'!C176,'DEQ Pollutant List'!$B$7:$B$611,0))),"")</f>
        <v/>
      </c>
      <c r="E176" s="115" t="str">
        <f>IFERROR(IF(OR($C176="",$C176="No CAS"),INDEX('DEQ Pollutant List'!$A$7:$A$611,MATCH($D176,'DEQ Pollutant List'!$C$7:$C$611,0)),INDEX('DEQ Pollutant List'!$A$7:$A$611,MATCH($C176,'DEQ Pollutant List'!$B$7:$B$611,0))),"")</f>
        <v/>
      </c>
      <c r="F176" s="138"/>
      <c r="G176" s="139"/>
      <c r="H176" s="104"/>
      <c r="I176" s="102"/>
      <c r="J176" s="105"/>
      <c r="K176" s="83"/>
      <c r="L176" s="102"/>
      <c r="M176" s="105"/>
      <c r="N176" s="83"/>
    </row>
    <row r="177" spans="1:14" x14ac:dyDescent="0.35">
      <c r="A177" s="79"/>
      <c r="B177" s="133"/>
      <c r="C177" s="137"/>
      <c r="D177" s="81" t="str">
        <f>IFERROR(IF(C177="No CAS","",INDEX('DEQ Pollutant List'!$C$7:$C$611,MATCH('5. Pollutant Emissions - MB'!C177,'DEQ Pollutant List'!$B$7:$B$611,0))),"")</f>
        <v/>
      </c>
      <c r="E177" s="115" t="str">
        <f>IFERROR(IF(OR($C177="",$C177="No CAS"),INDEX('DEQ Pollutant List'!$A$7:$A$611,MATCH($D177,'DEQ Pollutant List'!$C$7:$C$611,0)),INDEX('DEQ Pollutant List'!$A$7:$A$611,MATCH($C177,'DEQ Pollutant List'!$B$7:$B$611,0))),"")</f>
        <v/>
      </c>
      <c r="F177" s="138"/>
      <c r="G177" s="139"/>
      <c r="H177" s="104"/>
      <c r="I177" s="102"/>
      <c r="J177" s="105"/>
      <c r="K177" s="83"/>
      <c r="L177" s="102"/>
      <c r="M177" s="105"/>
      <c r="N177" s="83"/>
    </row>
    <row r="178" spans="1:14" x14ac:dyDescent="0.35">
      <c r="A178" s="79"/>
      <c r="B178" s="133"/>
      <c r="C178" s="137"/>
      <c r="D178" s="81" t="str">
        <f>IFERROR(IF(C178="No CAS","",INDEX('DEQ Pollutant List'!$C$7:$C$611,MATCH('5. Pollutant Emissions - MB'!C178,'DEQ Pollutant List'!$B$7:$B$611,0))),"")</f>
        <v/>
      </c>
      <c r="E178" s="115" t="str">
        <f>IFERROR(IF(OR($C178="",$C178="No CAS"),INDEX('DEQ Pollutant List'!$A$7:$A$611,MATCH($D178,'DEQ Pollutant List'!$C$7:$C$611,0)),INDEX('DEQ Pollutant List'!$A$7:$A$611,MATCH($C178,'DEQ Pollutant List'!$B$7:$B$611,0))),"")</f>
        <v/>
      </c>
      <c r="F178" s="138"/>
      <c r="G178" s="139"/>
      <c r="H178" s="104"/>
      <c r="I178" s="102"/>
      <c r="J178" s="105"/>
      <c r="K178" s="83"/>
      <c r="L178" s="102"/>
      <c r="M178" s="105"/>
      <c r="N178" s="83"/>
    </row>
    <row r="179" spans="1:14" x14ac:dyDescent="0.35">
      <c r="A179" s="79"/>
      <c r="B179" s="133"/>
      <c r="C179" s="137"/>
      <c r="D179" s="81" t="str">
        <f>IFERROR(IF(C179="No CAS","",INDEX('DEQ Pollutant List'!$C$7:$C$611,MATCH('5. Pollutant Emissions - MB'!C179,'DEQ Pollutant List'!$B$7:$B$611,0))),"")</f>
        <v/>
      </c>
      <c r="E179" s="115" t="str">
        <f>IFERROR(IF(OR($C179="",$C179="No CAS"),INDEX('DEQ Pollutant List'!$A$7:$A$611,MATCH($D179,'DEQ Pollutant List'!$C$7:$C$611,0)),INDEX('DEQ Pollutant List'!$A$7:$A$611,MATCH($C179,'DEQ Pollutant List'!$B$7:$B$611,0))),"")</f>
        <v/>
      </c>
      <c r="F179" s="138"/>
      <c r="G179" s="139"/>
      <c r="H179" s="104"/>
      <c r="I179" s="102"/>
      <c r="J179" s="105"/>
      <c r="K179" s="83"/>
      <c r="L179" s="102"/>
      <c r="M179" s="105"/>
      <c r="N179" s="83"/>
    </row>
    <row r="180" spans="1:14" x14ac:dyDescent="0.35">
      <c r="A180" s="79"/>
      <c r="B180" s="133"/>
      <c r="C180" s="137"/>
      <c r="D180" s="81" t="str">
        <f>IFERROR(IF(C180="No CAS","",INDEX('DEQ Pollutant List'!$C$7:$C$611,MATCH('5. Pollutant Emissions - MB'!C180,'DEQ Pollutant List'!$B$7:$B$611,0))),"")</f>
        <v/>
      </c>
      <c r="E180" s="115" t="str">
        <f>IFERROR(IF(OR($C180="",$C180="No CAS"),INDEX('DEQ Pollutant List'!$A$7:$A$611,MATCH($D180,'DEQ Pollutant List'!$C$7:$C$611,0)),INDEX('DEQ Pollutant List'!$A$7:$A$611,MATCH($C180,'DEQ Pollutant List'!$B$7:$B$611,0))),"")</f>
        <v/>
      </c>
      <c r="F180" s="138"/>
      <c r="G180" s="139"/>
      <c r="H180" s="104"/>
      <c r="I180" s="102"/>
      <c r="J180" s="105"/>
      <c r="K180" s="83"/>
      <c r="L180" s="102"/>
      <c r="M180" s="105"/>
      <c r="N180" s="83"/>
    </row>
    <row r="181" spans="1:14" x14ac:dyDescent="0.35">
      <c r="A181" s="79"/>
      <c r="B181" s="133"/>
      <c r="C181" s="137"/>
      <c r="D181" s="81" t="str">
        <f>IFERROR(IF(C181="No CAS","",INDEX('DEQ Pollutant List'!$C$7:$C$611,MATCH('5. Pollutant Emissions - MB'!C181,'DEQ Pollutant List'!$B$7:$B$611,0))),"")</f>
        <v/>
      </c>
      <c r="E181" s="115" t="str">
        <f>IFERROR(IF(OR($C181="",$C181="No CAS"),INDEX('DEQ Pollutant List'!$A$7:$A$611,MATCH($D181,'DEQ Pollutant List'!$C$7:$C$611,0)),INDEX('DEQ Pollutant List'!$A$7:$A$611,MATCH($C181,'DEQ Pollutant List'!$B$7:$B$611,0))),"")</f>
        <v/>
      </c>
      <c r="F181" s="138"/>
      <c r="G181" s="139"/>
      <c r="H181" s="104"/>
      <c r="I181" s="102"/>
      <c r="J181" s="105"/>
      <c r="K181" s="83"/>
      <c r="L181" s="102"/>
      <c r="M181" s="105"/>
      <c r="N181" s="83"/>
    </row>
    <row r="182" spans="1:14" x14ac:dyDescent="0.35">
      <c r="A182" s="79"/>
      <c r="B182" s="133"/>
      <c r="C182" s="137"/>
      <c r="D182" s="81" t="str">
        <f>IFERROR(IF(C182="No CAS","",INDEX('DEQ Pollutant List'!$C$7:$C$611,MATCH('5. Pollutant Emissions - MB'!C182,'DEQ Pollutant List'!$B$7:$B$611,0))),"")</f>
        <v/>
      </c>
      <c r="E182" s="115" t="str">
        <f>IFERROR(IF(OR($C182="",$C182="No CAS"),INDEX('DEQ Pollutant List'!$A$7:$A$611,MATCH($D182,'DEQ Pollutant List'!$C$7:$C$611,0)),INDEX('DEQ Pollutant List'!$A$7:$A$611,MATCH($C182,'DEQ Pollutant List'!$B$7:$B$611,0))),"")</f>
        <v/>
      </c>
      <c r="F182" s="138"/>
      <c r="G182" s="139"/>
      <c r="H182" s="104"/>
      <c r="I182" s="102"/>
      <c r="J182" s="105"/>
      <c r="K182" s="83"/>
      <c r="L182" s="102"/>
      <c r="M182" s="105"/>
      <c r="N182" s="83"/>
    </row>
    <row r="183" spans="1:14" x14ac:dyDescent="0.35">
      <c r="A183" s="79"/>
      <c r="B183" s="133"/>
      <c r="C183" s="137"/>
      <c r="D183" s="81" t="str">
        <f>IFERROR(IF(C183="No CAS","",INDEX('DEQ Pollutant List'!$C$7:$C$611,MATCH('5. Pollutant Emissions - MB'!C183,'DEQ Pollutant List'!$B$7:$B$611,0))),"")</f>
        <v/>
      </c>
      <c r="E183" s="115" t="str">
        <f>IFERROR(IF(OR($C183="",$C183="No CAS"),INDEX('DEQ Pollutant List'!$A$7:$A$611,MATCH($D183,'DEQ Pollutant List'!$C$7:$C$611,0)),INDEX('DEQ Pollutant List'!$A$7:$A$611,MATCH($C183,'DEQ Pollutant List'!$B$7:$B$611,0))),"")</f>
        <v/>
      </c>
      <c r="F183" s="138"/>
      <c r="G183" s="139"/>
      <c r="H183" s="104"/>
      <c r="I183" s="102"/>
      <c r="J183" s="105"/>
      <c r="K183" s="83"/>
      <c r="L183" s="102"/>
      <c r="M183" s="105"/>
      <c r="N183" s="83"/>
    </row>
    <row r="184" spans="1:14" x14ac:dyDescent="0.35">
      <c r="A184" s="79"/>
      <c r="B184" s="133"/>
      <c r="C184" s="137"/>
      <c r="D184" s="81" t="str">
        <f>IFERROR(IF(C184="No CAS","",INDEX('DEQ Pollutant List'!$C$7:$C$611,MATCH('5. Pollutant Emissions - MB'!C184,'DEQ Pollutant List'!$B$7:$B$611,0))),"")</f>
        <v/>
      </c>
      <c r="E184" s="115" t="str">
        <f>IFERROR(IF(OR($C184="",$C184="No CAS"),INDEX('DEQ Pollutant List'!$A$7:$A$611,MATCH($D184,'DEQ Pollutant List'!$C$7:$C$611,0)),INDEX('DEQ Pollutant List'!$A$7:$A$611,MATCH($C184,'DEQ Pollutant List'!$B$7:$B$611,0))),"")</f>
        <v/>
      </c>
      <c r="F184" s="138"/>
      <c r="G184" s="139"/>
      <c r="H184" s="104"/>
      <c r="I184" s="102"/>
      <c r="J184" s="105"/>
      <c r="K184" s="83"/>
      <c r="L184" s="102"/>
      <c r="M184" s="105"/>
      <c r="N184" s="83"/>
    </row>
    <row r="185" spans="1:14" x14ac:dyDescent="0.35">
      <c r="A185" s="79"/>
      <c r="B185" s="133"/>
      <c r="C185" s="137"/>
      <c r="D185" s="81" t="str">
        <f>IFERROR(IF(C185="No CAS","",INDEX('DEQ Pollutant List'!$C$7:$C$611,MATCH('5. Pollutant Emissions - MB'!C185,'DEQ Pollutant List'!$B$7:$B$611,0))),"")</f>
        <v/>
      </c>
      <c r="E185" s="115" t="str">
        <f>IFERROR(IF(OR($C185="",$C185="No CAS"),INDEX('DEQ Pollutant List'!$A$7:$A$611,MATCH($D185,'DEQ Pollutant List'!$C$7:$C$611,0)),INDEX('DEQ Pollutant List'!$A$7:$A$611,MATCH($C185,'DEQ Pollutant List'!$B$7:$B$611,0))),"")</f>
        <v/>
      </c>
      <c r="F185" s="138"/>
      <c r="G185" s="139"/>
      <c r="H185" s="104"/>
      <c r="I185" s="102"/>
      <c r="J185" s="105"/>
      <c r="K185" s="83"/>
      <c r="L185" s="102"/>
      <c r="M185" s="105"/>
      <c r="N185" s="83"/>
    </row>
    <row r="186" spans="1:14" x14ac:dyDescent="0.35">
      <c r="A186" s="79"/>
      <c r="B186" s="133"/>
      <c r="C186" s="137"/>
      <c r="D186" s="81" t="str">
        <f>IFERROR(IF(C186="No CAS","",INDEX('DEQ Pollutant List'!$C$7:$C$611,MATCH('5. Pollutant Emissions - MB'!C186,'DEQ Pollutant List'!$B$7:$B$611,0))),"")</f>
        <v/>
      </c>
      <c r="E186" s="115" t="str">
        <f>IFERROR(IF(OR($C186="",$C186="No CAS"),INDEX('DEQ Pollutant List'!$A$7:$A$611,MATCH($D186,'DEQ Pollutant List'!$C$7:$C$611,0)),INDEX('DEQ Pollutant List'!$A$7:$A$611,MATCH($C186,'DEQ Pollutant List'!$B$7:$B$611,0))),"")</f>
        <v/>
      </c>
      <c r="F186" s="138"/>
      <c r="G186" s="139"/>
      <c r="H186" s="104"/>
      <c r="I186" s="102"/>
      <c r="J186" s="105"/>
      <c r="K186" s="83"/>
      <c r="L186" s="102"/>
      <c r="M186" s="105"/>
      <c r="N186" s="83"/>
    </row>
    <row r="187" spans="1:14" x14ac:dyDescent="0.35">
      <c r="A187" s="79"/>
      <c r="B187" s="133"/>
      <c r="C187" s="137"/>
      <c r="D187" s="81" t="str">
        <f>IFERROR(IF(C187="No CAS","",INDEX('DEQ Pollutant List'!$C$7:$C$611,MATCH('5. Pollutant Emissions - MB'!C187,'DEQ Pollutant List'!$B$7:$B$611,0))),"")</f>
        <v/>
      </c>
      <c r="E187" s="115" t="str">
        <f>IFERROR(IF(OR($C187="",$C187="No CAS"),INDEX('DEQ Pollutant List'!$A$7:$A$611,MATCH($D187,'DEQ Pollutant List'!$C$7:$C$611,0)),INDEX('DEQ Pollutant List'!$A$7:$A$611,MATCH($C187,'DEQ Pollutant List'!$B$7:$B$611,0))),"")</f>
        <v/>
      </c>
      <c r="F187" s="138"/>
      <c r="G187" s="139"/>
      <c r="H187" s="104"/>
      <c r="I187" s="102"/>
      <c r="J187" s="105"/>
      <c r="K187" s="83"/>
      <c r="L187" s="102"/>
      <c r="M187" s="105"/>
      <c r="N187" s="83"/>
    </row>
    <row r="188" spans="1:14" x14ac:dyDescent="0.35">
      <c r="A188" s="79"/>
      <c r="B188" s="133"/>
      <c r="C188" s="137"/>
      <c r="D188" s="81" t="str">
        <f>IFERROR(IF(C188="No CAS","",INDEX('DEQ Pollutant List'!$C$7:$C$611,MATCH('5. Pollutant Emissions - MB'!C188,'DEQ Pollutant List'!$B$7:$B$611,0))),"")</f>
        <v/>
      </c>
      <c r="E188" s="115" t="str">
        <f>IFERROR(IF(OR($C188="",$C188="No CAS"),INDEX('DEQ Pollutant List'!$A$7:$A$611,MATCH($D188,'DEQ Pollutant List'!$C$7:$C$611,0)),INDEX('DEQ Pollutant List'!$A$7:$A$611,MATCH($C188,'DEQ Pollutant List'!$B$7:$B$611,0))),"")</f>
        <v/>
      </c>
      <c r="F188" s="138"/>
      <c r="G188" s="139"/>
      <c r="H188" s="104"/>
      <c r="I188" s="102"/>
      <c r="J188" s="105"/>
      <c r="K188" s="83"/>
      <c r="L188" s="102"/>
      <c r="M188" s="105"/>
      <c r="N188" s="83"/>
    </row>
    <row r="189" spans="1:14" x14ac:dyDescent="0.35">
      <c r="A189" s="79"/>
      <c r="B189" s="133"/>
      <c r="C189" s="137"/>
      <c r="D189" s="81" t="str">
        <f>IFERROR(IF(C189="No CAS","",INDEX('DEQ Pollutant List'!$C$7:$C$611,MATCH('5. Pollutant Emissions - MB'!C189,'DEQ Pollutant List'!$B$7:$B$611,0))),"")</f>
        <v/>
      </c>
      <c r="E189" s="115" t="str">
        <f>IFERROR(IF(OR($C189="",$C189="No CAS"),INDEX('DEQ Pollutant List'!$A$7:$A$611,MATCH($D189,'DEQ Pollutant List'!$C$7:$C$611,0)),INDEX('DEQ Pollutant List'!$A$7:$A$611,MATCH($C189,'DEQ Pollutant List'!$B$7:$B$611,0))),"")</f>
        <v/>
      </c>
      <c r="F189" s="138"/>
      <c r="G189" s="139"/>
      <c r="H189" s="104"/>
      <c r="I189" s="102"/>
      <c r="J189" s="105"/>
      <c r="K189" s="83"/>
      <c r="L189" s="102"/>
      <c r="M189" s="105"/>
      <c r="N189" s="83"/>
    </row>
    <row r="190" spans="1:14" x14ac:dyDescent="0.35">
      <c r="A190" s="79"/>
      <c r="B190" s="133"/>
      <c r="C190" s="137"/>
      <c r="D190" s="81" t="str">
        <f>IFERROR(IF(C190="No CAS","",INDEX('DEQ Pollutant List'!$C$7:$C$611,MATCH('5. Pollutant Emissions - MB'!C190,'DEQ Pollutant List'!$B$7:$B$611,0))),"")</f>
        <v/>
      </c>
      <c r="E190" s="115" t="str">
        <f>IFERROR(IF(OR($C190="",$C190="No CAS"),INDEX('DEQ Pollutant List'!$A$7:$A$611,MATCH($D190,'DEQ Pollutant List'!$C$7:$C$611,0)),INDEX('DEQ Pollutant List'!$A$7:$A$611,MATCH($C190,'DEQ Pollutant List'!$B$7:$B$611,0))),"")</f>
        <v/>
      </c>
      <c r="F190" s="138"/>
      <c r="G190" s="139"/>
      <c r="H190" s="104"/>
      <c r="I190" s="102"/>
      <c r="J190" s="105"/>
      <c r="K190" s="83"/>
      <c r="L190" s="102"/>
      <c r="M190" s="105"/>
      <c r="N190" s="83"/>
    </row>
    <row r="191" spans="1:14" x14ac:dyDescent="0.35">
      <c r="A191" s="79"/>
      <c r="B191" s="133"/>
      <c r="C191" s="137"/>
      <c r="D191" s="81" t="str">
        <f>IFERROR(IF(C191="No CAS","",INDEX('DEQ Pollutant List'!$C$7:$C$611,MATCH('5. Pollutant Emissions - MB'!C191,'DEQ Pollutant List'!$B$7:$B$611,0))),"")</f>
        <v/>
      </c>
      <c r="E191" s="115" t="str">
        <f>IFERROR(IF(OR($C191="",$C191="No CAS"),INDEX('DEQ Pollutant List'!$A$7:$A$611,MATCH($D191,'DEQ Pollutant List'!$C$7:$C$611,0)),INDEX('DEQ Pollutant List'!$A$7:$A$611,MATCH($C191,'DEQ Pollutant List'!$B$7:$B$611,0))),"")</f>
        <v/>
      </c>
      <c r="F191" s="138"/>
      <c r="G191" s="139"/>
      <c r="H191" s="104"/>
      <c r="I191" s="102"/>
      <c r="J191" s="105"/>
      <c r="K191" s="83"/>
      <c r="L191" s="102"/>
      <c r="M191" s="105"/>
      <c r="N191" s="83"/>
    </row>
    <row r="192" spans="1:14" x14ac:dyDescent="0.35">
      <c r="A192" s="79"/>
      <c r="B192" s="133"/>
      <c r="C192" s="137"/>
      <c r="D192" s="81" t="str">
        <f>IFERROR(IF(C192="No CAS","",INDEX('DEQ Pollutant List'!$C$7:$C$611,MATCH('5. Pollutant Emissions - MB'!C192,'DEQ Pollutant List'!$B$7:$B$611,0))),"")</f>
        <v/>
      </c>
      <c r="E192" s="115" t="str">
        <f>IFERROR(IF(OR($C192="",$C192="No CAS"),INDEX('DEQ Pollutant List'!$A$7:$A$611,MATCH($D192,'DEQ Pollutant List'!$C$7:$C$611,0)),INDEX('DEQ Pollutant List'!$A$7:$A$611,MATCH($C192,'DEQ Pollutant List'!$B$7:$B$611,0))),"")</f>
        <v/>
      </c>
      <c r="F192" s="138"/>
      <c r="G192" s="139"/>
      <c r="H192" s="104"/>
      <c r="I192" s="102"/>
      <c r="J192" s="105"/>
      <c r="K192" s="83"/>
      <c r="L192" s="102"/>
      <c r="M192" s="105"/>
      <c r="N192" s="83"/>
    </row>
    <row r="193" spans="1:14" x14ac:dyDescent="0.35">
      <c r="A193" s="79"/>
      <c r="B193" s="133"/>
      <c r="C193" s="137"/>
      <c r="D193" s="81" t="str">
        <f>IFERROR(IF(C193="No CAS","",INDEX('DEQ Pollutant List'!$C$7:$C$611,MATCH('5. Pollutant Emissions - MB'!C193,'DEQ Pollutant List'!$B$7:$B$611,0))),"")</f>
        <v/>
      </c>
      <c r="E193" s="115" t="str">
        <f>IFERROR(IF(OR($C193="",$C193="No CAS"),INDEX('DEQ Pollutant List'!$A$7:$A$611,MATCH($D193,'DEQ Pollutant List'!$C$7:$C$611,0)),INDEX('DEQ Pollutant List'!$A$7:$A$611,MATCH($C193,'DEQ Pollutant List'!$B$7:$B$611,0))),"")</f>
        <v/>
      </c>
      <c r="F193" s="138"/>
      <c r="G193" s="139"/>
      <c r="H193" s="104"/>
      <c r="I193" s="102"/>
      <c r="J193" s="105"/>
      <c r="K193" s="83"/>
      <c r="L193" s="102"/>
      <c r="M193" s="105"/>
      <c r="N193" s="83"/>
    </row>
    <row r="194" spans="1:14" x14ac:dyDescent="0.35">
      <c r="A194" s="79"/>
      <c r="B194" s="133"/>
      <c r="C194" s="137"/>
      <c r="D194" s="81" t="str">
        <f>IFERROR(IF(C194="No CAS","",INDEX('DEQ Pollutant List'!$C$7:$C$611,MATCH('5. Pollutant Emissions - MB'!C194,'DEQ Pollutant List'!$B$7:$B$611,0))),"")</f>
        <v/>
      </c>
      <c r="E194" s="115" t="str">
        <f>IFERROR(IF(OR($C194="",$C194="No CAS"),INDEX('DEQ Pollutant List'!$A$7:$A$611,MATCH($D194,'DEQ Pollutant List'!$C$7:$C$611,0)),INDEX('DEQ Pollutant List'!$A$7:$A$611,MATCH($C194,'DEQ Pollutant List'!$B$7:$B$611,0))),"")</f>
        <v/>
      </c>
      <c r="F194" s="138"/>
      <c r="G194" s="139"/>
      <c r="H194" s="104"/>
      <c r="I194" s="102"/>
      <c r="J194" s="105"/>
      <c r="K194" s="83"/>
      <c r="L194" s="102"/>
      <c r="M194" s="105"/>
      <c r="N194" s="83"/>
    </row>
    <row r="195" spans="1:14" x14ac:dyDescent="0.35">
      <c r="A195" s="79"/>
      <c r="B195" s="133"/>
      <c r="C195" s="137"/>
      <c r="D195" s="81" t="str">
        <f>IFERROR(IF(C195="No CAS","",INDEX('DEQ Pollutant List'!$C$7:$C$611,MATCH('5. Pollutant Emissions - MB'!C195,'DEQ Pollutant List'!$B$7:$B$611,0))),"")</f>
        <v/>
      </c>
      <c r="E195" s="115" t="str">
        <f>IFERROR(IF(OR($C195="",$C195="No CAS"),INDEX('DEQ Pollutant List'!$A$7:$A$611,MATCH($D195,'DEQ Pollutant List'!$C$7:$C$611,0)),INDEX('DEQ Pollutant List'!$A$7:$A$611,MATCH($C195,'DEQ Pollutant List'!$B$7:$B$611,0))),"")</f>
        <v/>
      </c>
      <c r="F195" s="138"/>
      <c r="G195" s="139"/>
      <c r="H195" s="104"/>
      <c r="I195" s="102"/>
      <c r="J195" s="105"/>
      <c r="K195" s="83"/>
      <c r="L195" s="102"/>
      <c r="M195" s="105"/>
      <c r="N195" s="83"/>
    </row>
    <row r="196" spans="1:14" x14ac:dyDescent="0.35">
      <c r="A196" s="79"/>
      <c r="B196" s="133"/>
      <c r="C196" s="137"/>
      <c r="D196" s="81" t="str">
        <f>IFERROR(IF(C196="No CAS","",INDEX('DEQ Pollutant List'!$C$7:$C$611,MATCH('5. Pollutant Emissions - MB'!C196,'DEQ Pollutant List'!$B$7:$B$611,0))),"")</f>
        <v/>
      </c>
      <c r="E196" s="115" t="str">
        <f>IFERROR(IF(OR($C196="",$C196="No CAS"),INDEX('DEQ Pollutant List'!$A$7:$A$611,MATCH($D196,'DEQ Pollutant List'!$C$7:$C$611,0)),INDEX('DEQ Pollutant List'!$A$7:$A$611,MATCH($C196,'DEQ Pollutant List'!$B$7:$B$611,0))),"")</f>
        <v/>
      </c>
      <c r="F196" s="138"/>
      <c r="G196" s="139"/>
      <c r="H196" s="104"/>
      <c r="I196" s="102"/>
      <c r="J196" s="105"/>
      <c r="K196" s="83"/>
      <c r="L196" s="102"/>
      <c r="M196" s="105"/>
      <c r="N196" s="83"/>
    </row>
    <row r="197" spans="1:14" x14ac:dyDescent="0.35">
      <c r="A197" s="79"/>
      <c r="B197" s="133"/>
      <c r="C197" s="137"/>
      <c r="D197" s="81" t="str">
        <f>IFERROR(IF(C197="No CAS","",INDEX('DEQ Pollutant List'!$C$7:$C$611,MATCH('5. Pollutant Emissions - MB'!C197,'DEQ Pollutant List'!$B$7:$B$611,0))),"")</f>
        <v/>
      </c>
      <c r="E197" s="115" t="str">
        <f>IFERROR(IF(OR($C197="",$C197="No CAS"),INDEX('DEQ Pollutant List'!$A$7:$A$611,MATCH($D197,'DEQ Pollutant List'!$C$7:$C$611,0)),INDEX('DEQ Pollutant List'!$A$7:$A$611,MATCH($C197,'DEQ Pollutant List'!$B$7:$B$611,0))),"")</f>
        <v/>
      </c>
      <c r="F197" s="138"/>
      <c r="G197" s="139"/>
      <c r="H197" s="104"/>
      <c r="I197" s="102"/>
      <c r="J197" s="105"/>
      <c r="K197" s="83"/>
      <c r="L197" s="102"/>
      <c r="M197" s="105"/>
      <c r="N197" s="83"/>
    </row>
    <row r="198" spans="1:14" x14ac:dyDescent="0.35">
      <c r="A198" s="79"/>
      <c r="B198" s="133"/>
      <c r="C198" s="137"/>
      <c r="D198" s="81" t="str">
        <f>IFERROR(IF(C198="No CAS","",INDEX('DEQ Pollutant List'!$C$7:$C$611,MATCH('5. Pollutant Emissions - MB'!C198,'DEQ Pollutant List'!$B$7:$B$611,0))),"")</f>
        <v/>
      </c>
      <c r="E198" s="115" t="str">
        <f>IFERROR(IF(OR($C198="",$C198="No CAS"),INDEX('DEQ Pollutant List'!$A$7:$A$611,MATCH($D198,'DEQ Pollutant List'!$C$7:$C$611,0)),INDEX('DEQ Pollutant List'!$A$7:$A$611,MATCH($C198,'DEQ Pollutant List'!$B$7:$B$611,0))),"")</f>
        <v/>
      </c>
      <c r="F198" s="138"/>
      <c r="G198" s="139"/>
      <c r="H198" s="104"/>
      <c r="I198" s="102"/>
      <c r="J198" s="105"/>
      <c r="K198" s="83"/>
      <c r="L198" s="102"/>
      <c r="M198" s="105"/>
      <c r="N198" s="83"/>
    </row>
    <row r="199" spans="1:14" x14ac:dyDescent="0.35">
      <c r="A199" s="79"/>
      <c r="B199" s="133"/>
      <c r="C199" s="137"/>
      <c r="D199" s="81" t="str">
        <f>IFERROR(IF(C199="No CAS","",INDEX('DEQ Pollutant List'!$C$7:$C$611,MATCH('5. Pollutant Emissions - MB'!C199,'DEQ Pollutant List'!$B$7:$B$611,0))),"")</f>
        <v/>
      </c>
      <c r="E199" s="115" t="str">
        <f>IFERROR(IF(OR($C199="",$C199="No CAS"),INDEX('DEQ Pollutant List'!$A$7:$A$611,MATCH($D199,'DEQ Pollutant List'!$C$7:$C$611,0)),INDEX('DEQ Pollutant List'!$A$7:$A$611,MATCH($C199,'DEQ Pollutant List'!$B$7:$B$611,0))),"")</f>
        <v/>
      </c>
      <c r="F199" s="138"/>
      <c r="G199" s="139"/>
      <c r="H199" s="104"/>
      <c r="I199" s="102"/>
      <c r="J199" s="105"/>
      <c r="K199" s="83"/>
      <c r="L199" s="102"/>
      <c r="M199" s="105"/>
      <c r="N199" s="83"/>
    </row>
    <row r="200" spans="1:14" x14ac:dyDescent="0.35">
      <c r="A200" s="79"/>
      <c r="B200" s="133"/>
      <c r="C200" s="137"/>
      <c r="D200" s="81" t="str">
        <f>IFERROR(IF(C200="No CAS","",INDEX('DEQ Pollutant List'!$C$7:$C$611,MATCH('5. Pollutant Emissions - MB'!C200,'DEQ Pollutant List'!$B$7:$B$611,0))),"")</f>
        <v/>
      </c>
      <c r="E200" s="115" t="str">
        <f>IFERROR(IF(OR($C200="",$C200="No CAS"),INDEX('DEQ Pollutant List'!$A$7:$A$611,MATCH($D200,'DEQ Pollutant List'!$C$7:$C$611,0)),INDEX('DEQ Pollutant List'!$A$7:$A$611,MATCH($C200,'DEQ Pollutant List'!$B$7:$B$611,0))),"")</f>
        <v/>
      </c>
      <c r="F200" s="138"/>
      <c r="G200" s="139"/>
      <c r="H200" s="104"/>
      <c r="I200" s="102"/>
      <c r="J200" s="105"/>
      <c r="K200" s="83"/>
      <c r="L200" s="102"/>
      <c r="M200" s="105"/>
      <c r="N200" s="83"/>
    </row>
    <row r="201" spans="1:14" x14ac:dyDescent="0.35">
      <c r="A201" s="79"/>
      <c r="B201" s="133"/>
      <c r="C201" s="137"/>
      <c r="D201" s="81" t="str">
        <f>IFERROR(IF(C201="No CAS","",INDEX('DEQ Pollutant List'!$C$7:$C$611,MATCH('5. Pollutant Emissions - MB'!C201,'DEQ Pollutant List'!$B$7:$B$611,0))),"")</f>
        <v/>
      </c>
      <c r="E201" s="115" t="str">
        <f>IFERROR(IF(OR($C201="",$C201="No CAS"),INDEX('DEQ Pollutant List'!$A$7:$A$611,MATCH($D201,'DEQ Pollutant List'!$C$7:$C$611,0)),INDEX('DEQ Pollutant List'!$A$7:$A$611,MATCH($C201,'DEQ Pollutant List'!$B$7:$B$611,0))),"")</f>
        <v/>
      </c>
      <c r="F201" s="138"/>
      <c r="G201" s="139"/>
      <c r="H201" s="104"/>
      <c r="I201" s="102"/>
      <c r="J201" s="105"/>
      <c r="K201" s="83"/>
      <c r="L201" s="102"/>
      <c r="M201" s="105"/>
      <c r="N201" s="83"/>
    </row>
    <row r="202" spans="1:14" x14ac:dyDescent="0.35">
      <c r="A202" s="79"/>
      <c r="B202" s="133"/>
      <c r="C202" s="137"/>
      <c r="D202" s="81" t="str">
        <f>IFERROR(IF(C202="No CAS","",INDEX('DEQ Pollutant List'!$C$7:$C$611,MATCH('5. Pollutant Emissions - MB'!C202,'DEQ Pollutant List'!$B$7:$B$611,0))),"")</f>
        <v/>
      </c>
      <c r="E202" s="115" t="str">
        <f>IFERROR(IF(OR($C202="",$C202="No CAS"),INDEX('DEQ Pollutant List'!$A$7:$A$611,MATCH($D202,'DEQ Pollutant List'!$C$7:$C$611,0)),INDEX('DEQ Pollutant List'!$A$7:$A$611,MATCH($C202,'DEQ Pollutant List'!$B$7:$B$611,0))),"")</f>
        <v/>
      </c>
      <c r="F202" s="138"/>
      <c r="G202" s="139"/>
      <c r="H202" s="104"/>
      <c r="I202" s="102"/>
      <c r="J202" s="105"/>
      <c r="K202" s="83"/>
      <c r="L202" s="102"/>
      <c r="M202" s="105"/>
      <c r="N202" s="83"/>
    </row>
    <row r="203" spans="1:14" x14ac:dyDescent="0.35">
      <c r="A203" s="79"/>
      <c r="B203" s="133"/>
      <c r="C203" s="137"/>
      <c r="D203" s="81" t="str">
        <f>IFERROR(IF(C203="No CAS","",INDEX('DEQ Pollutant List'!$C$7:$C$611,MATCH('5. Pollutant Emissions - MB'!C203,'DEQ Pollutant List'!$B$7:$B$611,0))),"")</f>
        <v/>
      </c>
      <c r="E203" s="115" t="str">
        <f>IFERROR(IF(OR($C203="",$C203="No CAS"),INDEX('DEQ Pollutant List'!$A$7:$A$611,MATCH($D203,'DEQ Pollutant List'!$C$7:$C$611,0)),INDEX('DEQ Pollutant List'!$A$7:$A$611,MATCH($C203,'DEQ Pollutant List'!$B$7:$B$611,0))),"")</f>
        <v/>
      </c>
      <c r="F203" s="138"/>
      <c r="G203" s="139"/>
      <c r="H203" s="104"/>
      <c r="I203" s="102"/>
      <c r="J203" s="105"/>
      <c r="K203" s="83"/>
      <c r="L203" s="102"/>
      <c r="M203" s="105"/>
      <c r="N203" s="83"/>
    </row>
    <row r="204" spans="1:14" x14ac:dyDescent="0.35">
      <c r="A204" s="79"/>
      <c r="B204" s="133"/>
      <c r="C204" s="137"/>
      <c r="D204" s="81" t="str">
        <f>IFERROR(IF(C204="No CAS","",INDEX('DEQ Pollutant List'!$C$7:$C$611,MATCH('5. Pollutant Emissions - MB'!C204,'DEQ Pollutant List'!$B$7:$B$611,0))),"")</f>
        <v/>
      </c>
      <c r="E204" s="115" t="str">
        <f>IFERROR(IF(OR($C204="",$C204="No CAS"),INDEX('DEQ Pollutant List'!$A$7:$A$611,MATCH($D204,'DEQ Pollutant List'!$C$7:$C$611,0)),INDEX('DEQ Pollutant List'!$A$7:$A$611,MATCH($C204,'DEQ Pollutant List'!$B$7:$B$611,0))),"")</f>
        <v/>
      </c>
      <c r="F204" s="138"/>
      <c r="G204" s="139"/>
      <c r="H204" s="104"/>
      <c r="I204" s="102"/>
      <c r="J204" s="105"/>
      <c r="K204" s="83"/>
      <c r="L204" s="102"/>
      <c r="M204" s="105"/>
      <c r="N204" s="83"/>
    </row>
    <row r="205" spans="1:14" x14ac:dyDescent="0.35">
      <c r="A205" s="79"/>
      <c r="B205" s="133"/>
      <c r="C205" s="137"/>
      <c r="D205" s="81" t="str">
        <f>IFERROR(IF(C205="No CAS","",INDEX('DEQ Pollutant List'!$C$7:$C$611,MATCH('5. Pollutant Emissions - MB'!C205,'DEQ Pollutant List'!$B$7:$B$611,0))),"")</f>
        <v/>
      </c>
      <c r="E205" s="115" t="str">
        <f>IFERROR(IF(OR($C205="",$C205="No CAS"),INDEX('DEQ Pollutant List'!$A$7:$A$611,MATCH($D205,'DEQ Pollutant List'!$C$7:$C$611,0)),INDEX('DEQ Pollutant List'!$A$7:$A$611,MATCH($C205,'DEQ Pollutant List'!$B$7:$B$611,0))),"")</f>
        <v/>
      </c>
      <c r="F205" s="138"/>
      <c r="G205" s="139"/>
      <c r="H205" s="104"/>
      <c r="I205" s="102"/>
      <c r="J205" s="105"/>
      <c r="K205" s="83"/>
      <c r="L205" s="102"/>
      <c r="M205" s="105"/>
      <c r="N205" s="83"/>
    </row>
    <row r="206" spans="1:14" x14ac:dyDescent="0.35">
      <c r="A206" s="79"/>
      <c r="B206" s="133"/>
      <c r="C206" s="137"/>
      <c r="D206" s="81" t="str">
        <f>IFERROR(IF(C206="No CAS","",INDEX('DEQ Pollutant List'!$C$7:$C$611,MATCH('5. Pollutant Emissions - MB'!C206,'DEQ Pollutant List'!$B$7:$B$611,0))),"")</f>
        <v/>
      </c>
      <c r="E206" s="115" t="str">
        <f>IFERROR(IF(OR($C206="",$C206="No CAS"),INDEX('DEQ Pollutant List'!$A$7:$A$611,MATCH($D206,'DEQ Pollutant List'!$C$7:$C$611,0)),INDEX('DEQ Pollutant List'!$A$7:$A$611,MATCH($C206,'DEQ Pollutant List'!$B$7:$B$611,0))),"")</f>
        <v/>
      </c>
      <c r="F206" s="138"/>
      <c r="G206" s="139"/>
      <c r="H206" s="104"/>
      <c r="I206" s="102"/>
      <c r="J206" s="105"/>
      <c r="K206" s="83"/>
      <c r="L206" s="102"/>
      <c r="M206" s="105"/>
      <c r="N206" s="83"/>
    </row>
    <row r="207" spans="1:14" x14ac:dyDescent="0.35">
      <c r="A207" s="79"/>
      <c r="B207" s="133"/>
      <c r="C207" s="137"/>
      <c r="D207" s="81" t="str">
        <f>IFERROR(IF(C207="No CAS","",INDEX('DEQ Pollutant List'!$C$7:$C$611,MATCH('5. Pollutant Emissions - MB'!C207,'DEQ Pollutant List'!$B$7:$B$611,0))),"")</f>
        <v/>
      </c>
      <c r="E207" s="115" t="str">
        <f>IFERROR(IF(OR($C207="",$C207="No CAS"),INDEX('DEQ Pollutant List'!$A$7:$A$611,MATCH($D207,'DEQ Pollutant List'!$C$7:$C$611,0)),INDEX('DEQ Pollutant List'!$A$7:$A$611,MATCH($C207,'DEQ Pollutant List'!$B$7:$B$611,0))),"")</f>
        <v/>
      </c>
      <c r="F207" s="138"/>
      <c r="G207" s="139"/>
      <c r="H207" s="104"/>
      <c r="I207" s="102"/>
      <c r="J207" s="105"/>
      <c r="K207" s="83"/>
      <c r="L207" s="102"/>
      <c r="M207" s="105"/>
      <c r="N207" s="83"/>
    </row>
    <row r="208" spans="1:14" x14ac:dyDescent="0.35">
      <c r="A208" s="79"/>
      <c r="B208" s="133"/>
      <c r="C208" s="137"/>
      <c r="D208" s="81" t="str">
        <f>IFERROR(IF(C208="No CAS","",INDEX('DEQ Pollutant List'!$C$7:$C$611,MATCH('5. Pollutant Emissions - MB'!C208,'DEQ Pollutant List'!$B$7:$B$611,0))),"")</f>
        <v/>
      </c>
      <c r="E208" s="115" t="str">
        <f>IFERROR(IF(OR($C208="",$C208="No CAS"),INDEX('DEQ Pollutant List'!$A$7:$A$611,MATCH($D208,'DEQ Pollutant List'!$C$7:$C$611,0)),INDEX('DEQ Pollutant List'!$A$7:$A$611,MATCH($C208,'DEQ Pollutant List'!$B$7:$B$611,0))),"")</f>
        <v/>
      </c>
      <c r="F208" s="138"/>
      <c r="G208" s="139"/>
      <c r="H208" s="104"/>
      <c r="I208" s="102"/>
      <c r="J208" s="105"/>
      <c r="K208" s="83"/>
      <c r="L208" s="102"/>
      <c r="M208" s="105"/>
      <c r="N208" s="83"/>
    </row>
    <row r="209" spans="1:14" x14ac:dyDescent="0.35">
      <c r="A209" s="79"/>
      <c r="B209" s="133"/>
      <c r="C209" s="137"/>
      <c r="D209" s="81" t="str">
        <f>IFERROR(IF(C209="No CAS","",INDEX('DEQ Pollutant List'!$C$7:$C$611,MATCH('5. Pollutant Emissions - MB'!C209,'DEQ Pollutant List'!$B$7:$B$611,0))),"")</f>
        <v/>
      </c>
      <c r="E209" s="115" t="str">
        <f>IFERROR(IF(OR($C209="",$C209="No CAS"),INDEX('DEQ Pollutant List'!$A$7:$A$611,MATCH($D209,'DEQ Pollutant List'!$C$7:$C$611,0)),INDEX('DEQ Pollutant List'!$A$7:$A$611,MATCH($C209,'DEQ Pollutant List'!$B$7:$B$611,0))),"")</f>
        <v/>
      </c>
      <c r="F209" s="138"/>
      <c r="G209" s="139"/>
      <c r="H209" s="104"/>
      <c r="I209" s="102"/>
      <c r="J209" s="105"/>
      <c r="K209" s="83"/>
      <c r="L209" s="102"/>
      <c r="M209" s="105"/>
      <c r="N209" s="83"/>
    </row>
    <row r="210" spans="1:14" x14ac:dyDescent="0.35">
      <c r="A210" s="79"/>
      <c r="B210" s="133"/>
      <c r="C210" s="137"/>
      <c r="D210" s="81" t="str">
        <f>IFERROR(IF(C210="No CAS","",INDEX('DEQ Pollutant List'!$C$7:$C$611,MATCH('5. Pollutant Emissions - MB'!C210,'DEQ Pollutant List'!$B$7:$B$611,0))),"")</f>
        <v/>
      </c>
      <c r="E210" s="115" t="str">
        <f>IFERROR(IF(OR($C210="",$C210="No CAS"),INDEX('DEQ Pollutant List'!$A$7:$A$611,MATCH($D210,'DEQ Pollutant List'!$C$7:$C$611,0)),INDEX('DEQ Pollutant List'!$A$7:$A$611,MATCH($C210,'DEQ Pollutant List'!$B$7:$B$611,0))),"")</f>
        <v/>
      </c>
      <c r="F210" s="138"/>
      <c r="G210" s="139"/>
      <c r="H210" s="104"/>
      <c r="I210" s="102"/>
      <c r="J210" s="105"/>
      <c r="K210" s="83"/>
      <c r="L210" s="102"/>
      <c r="M210" s="105"/>
      <c r="N210" s="83"/>
    </row>
    <row r="211" spans="1:14" x14ac:dyDescent="0.35">
      <c r="A211" s="79"/>
      <c r="B211" s="133"/>
      <c r="C211" s="137"/>
      <c r="D211" s="81" t="str">
        <f>IFERROR(IF(C211="No CAS","",INDEX('DEQ Pollutant List'!$C$7:$C$611,MATCH('5. Pollutant Emissions - MB'!C211,'DEQ Pollutant List'!$B$7:$B$611,0))),"")</f>
        <v/>
      </c>
      <c r="E211" s="115" t="str">
        <f>IFERROR(IF(OR($C211="",$C211="No CAS"),INDEX('DEQ Pollutant List'!$A$7:$A$611,MATCH($D211,'DEQ Pollutant List'!$C$7:$C$611,0)),INDEX('DEQ Pollutant List'!$A$7:$A$611,MATCH($C211,'DEQ Pollutant List'!$B$7:$B$611,0))),"")</f>
        <v/>
      </c>
      <c r="F211" s="138"/>
      <c r="G211" s="139"/>
      <c r="H211" s="104"/>
      <c r="I211" s="102"/>
      <c r="J211" s="105"/>
      <c r="K211" s="83"/>
      <c r="L211" s="102"/>
      <c r="M211" s="105"/>
      <c r="N211" s="83"/>
    </row>
    <row r="212" spans="1:14" x14ac:dyDescent="0.35">
      <c r="A212" s="79"/>
      <c r="B212" s="133"/>
      <c r="C212" s="137"/>
      <c r="D212" s="81" t="str">
        <f>IFERROR(IF(C212="No CAS","",INDEX('DEQ Pollutant List'!$C$7:$C$611,MATCH('5. Pollutant Emissions - MB'!C212,'DEQ Pollutant List'!$B$7:$B$611,0))),"")</f>
        <v/>
      </c>
      <c r="E212" s="115" t="str">
        <f>IFERROR(IF(OR($C212="",$C212="No CAS"),INDEX('DEQ Pollutant List'!$A$7:$A$611,MATCH($D212,'DEQ Pollutant List'!$C$7:$C$611,0)),INDEX('DEQ Pollutant List'!$A$7:$A$611,MATCH($C212,'DEQ Pollutant List'!$B$7:$B$611,0))),"")</f>
        <v/>
      </c>
      <c r="F212" s="138"/>
      <c r="G212" s="139"/>
      <c r="H212" s="104"/>
      <c r="I212" s="102"/>
      <c r="J212" s="105"/>
      <c r="K212" s="83"/>
      <c r="L212" s="102"/>
      <c r="M212" s="105"/>
      <c r="N212" s="83"/>
    </row>
    <row r="213" spans="1:14" x14ac:dyDescent="0.35">
      <c r="A213" s="79"/>
      <c r="B213" s="133"/>
      <c r="C213" s="137"/>
      <c r="D213" s="81" t="str">
        <f>IFERROR(IF(C213="No CAS","",INDEX('DEQ Pollutant List'!$C$7:$C$611,MATCH('5. Pollutant Emissions - MB'!C213,'DEQ Pollutant List'!$B$7:$B$611,0))),"")</f>
        <v/>
      </c>
      <c r="E213" s="115" t="str">
        <f>IFERROR(IF(OR($C213="",$C213="No CAS"),INDEX('DEQ Pollutant List'!$A$7:$A$611,MATCH($D213,'DEQ Pollutant List'!$C$7:$C$611,0)),INDEX('DEQ Pollutant List'!$A$7:$A$611,MATCH($C213,'DEQ Pollutant List'!$B$7:$B$611,0))),"")</f>
        <v/>
      </c>
      <c r="F213" s="138"/>
      <c r="G213" s="139"/>
      <c r="H213" s="104"/>
      <c r="I213" s="102"/>
      <c r="J213" s="105"/>
      <c r="K213" s="83"/>
      <c r="L213" s="102"/>
      <c r="M213" s="105"/>
      <c r="N213" s="83"/>
    </row>
    <row r="214" spans="1:14" x14ac:dyDescent="0.35">
      <c r="A214" s="79"/>
      <c r="B214" s="133"/>
      <c r="C214" s="137"/>
      <c r="D214" s="81" t="str">
        <f>IFERROR(IF(C214="No CAS","",INDEX('DEQ Pollutant List'!$C$7:$C$611,MATCH('5. Pollutant Emissions - MB'!C214,'DEQ Pollutant List'!$B$7:$B$611,0))),"")</f>
        <v/>
      </c>
      <c r="E214" s="115" t="str">
        <f>IFERROR(IF(OR($C214="",$C214="No CAS"),INDEX('DEQ Pollutant List'!$A$7:$A$611,MATCH($D214,'DEQ Pollutant List'!$C$7:$C$611,0)),INDEX('DEQ Pollutant List'!$A$7:$A$611,MATCH($C214,'DEQ Pollutant List'!$B$7:$B$611,0))),"")</f>
        <v/>
      </c>
      <c r="F214" s="138"/>
      <c r="G214" s="139"/>
      <c r="H214" s="104"/>
      <c r="I214" s="102"/>
      <c r="J214" s="105"/>
      <c r="K214" s="83"/>
      <c r="L214" s="102"/>
      <c r="M214" s="105"/>
      <c r="N214" s="83"/>
    </row>
    <row r="215" spans="1:14" x14ac:dyDescent="0.35">
      <c r="A215" s="79"/>
      <c r="B215" s="133"/>
      <c r="C215" s="137"/>
      <c r="D215" s="81" t="str">
        <f>IFERROR(IF(C215="No CAS","",INDEX('DEQ Pollutant List'!$C$7:$C$611,MATCH('5. Pollutant Emissions - MB'!C215,'DEQ Pollutant List'!$B$7:$B$611,0))),"")</f>
        <v/>
      </c>
      <c r="E215" s="115" t="str">
        <f>IFERROR(IF(OR($C215="",$C215="No CAS"),INDEX('DEQ Pollutant List'!$A$7:$A$611,MATCH($D215,'DEQ Pollutant List'!$C$7:$C$611,0)),INDEX('DEQ Pollutant List'!$A$7:$A$611,MATCH($C215,'DEQ Pollutant List'!$B$7:$B$611,0))),"")</f>
        <v/>
      </c>
      <c r="F215" s="138"/>
      <c r="G215" s="139"/>
      <c r="H215" s="104"/>
      <c r="I215" s="102"/>
      <c r="J215" s="105"/>
      <c r="K215" s="83"/>
      <c r="L215" s="102"/>
      <c r="M215" s="105"/>
      <c r="N215" s="83"/>
    </row>
    <row r="216" spans="1:14" x14ac:dyDescent="0.35">
      <c r="A216" s="79"/>
      <c r="B216" s="133"/>
      <c r="C216" s="137"/>
      <c r="D216" s="81" t="str">
        <f>IFERROR(IF(C216="No CAS","",INDEX('DEQ Pollutant List'!$C$7:$C$611,MATCH('5. Pollutant Emissions - MB'!C216,'DEQ Pollutant List'!$B$7:$B$611,0))),"")</f>
        <v/>
      </c>
      <c r="E216" s="115" t="str">
        <f>IFERROR(IF(OR($C216="",$C216="No CAS"),INDEX('DEQ Pollutant List'!$A$7:$A$611,MATCH($D216,'DEQ Pollutant List'!$C$7:$C$611,0)),INDEX('DEQ Pollutant List'!$A$7:$A$611,MATCH($C216,'DEQ Pollutant List'!$B$7:$B$611,0))),"")</f>
        <v/>
      </c>
      <c r="F216" s="138"/>
      <c r="G216" s="139"/>
      <c r="H216" s="104"/>
      <c r="I216" s="102"/>
      <c r="J216" s="105"/>
      <c r="K216" s="83"/>
      <c r="L216" s="102"/>
      <c r="M216" s="105"/>
      <c r="N216" s="83"/>
    </row>
    <row r="217" spans="1:14" x14ac:dyDescent="0.35">
      <c r="A217" s="79"/>
      <c r="B217" s="133"/>
      <c r="C217" s="137"/>
      <c r="D217" s="81" t="str">
        <f>IFERROR(IF(C217="No CAS","",INDEX('DEQ Pollutant List'!$C$7:$C$611,MATCH('5. Pollutant Emissions - MB'!C217,'DEQ Pollutant List'!$B$7:$B$611,0))),"")</f>
        <v/>
      </c>
      <c r="E217" s="115" t="str">
        <f>IFERROR(IF(OR($C217="",$C217="No CAS"),INDEX('DEQ Pollutant List'!$A$7:$A$611,MATCH($D217,'DEQ Pollutant List'!$C$7:$C$611,0)),INDEX('DEQ Pollutant List'!$A$7:$A$611,MATCH($C217,'DEQ Pollutant List'!$B$7:$B$611,0))),"")</f>
        <v/>
      </c>
      <c r="F217" s="138"/>
      <c r="G217" s="139"/>
      <c r="H217" s="104"/>
      <c r="I217" s="102"/>
      <c r="J217" s="105"/>
      <c r="K217" s="83"/>
      <c r="L217" s="102"/>
      <c r="M217" s="105"/>
      <c r="N217" s="83"/>
    </row>
    <row r="218" spans="1:14" x14ac:dyDescent="0.35">
      <c r="A218" s="79"/>
      <c r="B218" s="133"/>
      <c r="C218" s="137"/>
      <c r="D218" s="81" t="str">
        <f>IFERROR(IF(C218="No CAS","",INDEX('DEQ Pollutant List'!$C$7:$C$611,MATCH('5. Pollutant Emissions - MB'!C218,'DEQ Pollutant List'!$B$7:$B$611,0))),"")</f>
        <v/>
      </c>
      <c r="E218" s="115" t="str">
        <f>IFERROR(IF(OR($C218="",$C218="No CAS"),INDEX('DEQ Pollutant List'!$A$7:$A$611,MATCH($D218,'DEQ Pollutant List'!$C$7:$C$611,0)),INDEX('DEQ Pollutant List'!$A$7:$A$611,MATCH($C218,'DEQ Pollutant List'!$B$7:$B$611,0))),"")</f>
        <v/>
      </c>
      <c r="F218" s="138"/>
      <c r="G218" s="139"/>
      <c r="H218" s="104"/>
      <c r="I218" s="102"/>
      <c r="J218" s="105"/>
      <c r="K218" s="83"/>
      <c r="L218" s="102"/>
      <c r="M218" s="105"/>
      <c r="N218" s="83"/>
    </row>
    <row r="219" spans="1:14" x14ac:dyDescent="0.35">
      <c r="A219" s="79"/>
      <c r="B219" s="133"/>
      <c r="C219" s="137"/>
      <c r="D219" s="81" t="str">
        <f>IFERROR(IF(C219="No CAS","",INDEX('DEQ Pollutant List'!$C$7:$C$611,MATCH('5. Pollutant Emissions - MB'!C219,'DEQ Pollutant List'!$B$7:$B$611,0))),"")</f>
        <v/>
      </c>
      <c r="E219" s="115" t="str">
        <f>IFERROR(IF(OR($C219="",$C219="No CAS"),INDEX('DEQ Pollutant List'!$A$7:$A$611,MATCH($D219,'DEQ Pollutant List'!$C$7:$C$611,0)),INDEX('DEQ Pollutant List'!$A$7:$A$611,MATCH($C219,'DEQ Pollutant List'!$B$7:$B$611,0))),"")</f>
        <v/>
      </c>
      <c r="F219" s="138"/>
      <c r="G219" s="139"/>
      <c r="H219" s="104"/>
      <c r="I219" s="102"/>
      <c r="J219" s="105"/>
      <c r="K219" s="83"/>
      <c r="L219" s="102"/>
      <c r="M219" s="105"/>
      <c r="N219" s="83"/>
    </row>
    <row r="220" spans="1:14" x14ac:dyDescent="0.35">
      <c r="A220" s="79"/>
      <c r="B220" s="133"/>
      <c r="C220" s="137"/>
      <c r="D220" s="81" t="str">
        <f>IFERROR(IF(C220="No CAS","",INDEX('DEQ Pollutant List'!$C$7:$C$611,MATCH('5. Pollutant Emissions - MB'!C220,'DEQ Pollutant List'!$B$7:$B$611,0))),"")</f>
        <v/>
      </c>
      <c r="E220" s="115" t="str">
        <f>IFERROR(IF(OR($C220="",$C220="No CAS"),INDEX('DEQ Pollutant List'!$A$7:$A$611,MATCH($D220,'DEQ Pollutant List'!$C$7:$C$611,0)),INDEX('DEQ Pollutant List'!$A$7:$A$611,MATCH($C220,'DEQ Pollutant List'!$B$7:$B$611,0))),"")</f>
        <v/>
      </c>
      <c r="F220" s="138"/>
      <c r="G220" s="139"/>
      <c r="H220" s="104"/>
      <c r="I220" s="102"/>
      <c r="J220" s="105"/>
      <c r="K220" s="83"/>
      <c r="L220" s="102"/>
      <c r="M220" s="105"/>
      <c r="N220" s="83"/>
    </row>
    <row r="221" spans="1:14" x14ac:dyDescent="0.35">
      <c r="A221" s="79"/>
      <c r="B221" s="133"/>
      <c r="C221" s="137"/>
      <c r="D221" s="81" t="str">
        <f>IFERROR(IF(C221="No CAS","",INDEX('DEQ Pollutant List'!$C$7:$C$611,MATCH('5. Pollutant Emissions - MB'!C221,'DEQ Pollutant List'!$B$7:$B$611,0))),"")</f>
        <v/>
      </c>
      <c r="E221" s="115" t="str">
        <f>IFERROR(IF(OR($C221="",$C221="No CAS"),INDEX('DEQ Pollutant List'!$A$7:$A$611,MATCH($D221,'DEQ Pollutant List'!$C$7:$C$611,0)),INDEX('DEQ Pollutant List'!$A$7:$A$611,MATCH($C221,'DEQ Pollutant List'!$B$7:$B$611,0))),"")</f>
        <v/>
      </c>
      <c r="F221" s="138"/>
      <c r="G221" s="139"/>
      <c r="H221" s="104"/>
      <c r="I221" s="102"/>
      <c r="J221" s="105"/>
      <c r="K221" s="83"/>
      <c r="L221" s="102"/>
      <c r="M221" s="105"/>
      <c r="N221" s="83"/>
    </row>
    <row r="222" spans="1:14" x14ac:dyDescent="0.35">
      <c r="A222" s="79"/>
      <c r="B222" s="133"/>
      <c r="C222" s="137"/>
      <c r="D222" s="81" t="str">
        <f>IFERROR(IF(C222="No CAS","",INDEX('DEQ Pollutant List'!$C$7:$C$611,MATCH('5. Pollutant Emissions - MB'!C222,'DEQ Pollutant List'!$B$7:$B$611,0))),"")</f>
        <v/>
      </c>
      <c r="E222" s="115" t="str">
        <f>IFERROR(IF(OR($C222="",$C222="No CAS"),INDEX('DEQ Pollutant List'!$A$7:$A$611,MATCH($D222,'DEQ Pollutant List'!$C$7:$C$611,0)),INDEX('DEQ Pollutant List'!$A$7:$A$611,MATCH($C222,'DEQ Pollutant List'!$B$7:$B$611,0))),"")</f>
        <v/>
      </c>
      <c r="F222" s="138"/>
      <c r="G222" s="139"/>
      <c r="H222" s="104"/>
      <c r="I222" s="102"/>
      <c r="J222" s="105"/>
      <c r="K222" s="83"/>
      <c r="L222" s="102"/>
      <c r="M222" s="105"/>
      <c r="N222" s="83"/>
    </row>
    <row r="223" spans="1:14" x14ac:dyDescent="0.35">
      <c r="A223" s="79"/>
      <c r="B223" s="133"/>
      <c r="C223" s="137"/>
      <c r="D223" s="81" t="str">
        <f>IFERROR(IF(C223="No CAS","",INDEX('DEQ Pollutant List'!$C$7:$C$611,MATCH('5. Pollutant Emissions - MB'!C223,'DEQ Pollutant List'!$B$7:$B$611,0))),"")</f>
        <v/>
      </c>
      <c r="E223" s="115" t="str">
        <f>IFERROR(IF(OR($C223="",$C223="No CAS"),INDEX('DEQ Pollutant List'!$A$7:$A$611,MATCH($D223,'DEQ Pollutant List'!$C$7:$C$611,0)),INDEX('DEQ Pollutant List'!$A$7:$A$611,MATCH($C223,'DEQ Pollutant List'!$B$7:$B$611,0))),"")</f>
        <v/>
      </c>
      <c r="F223" s="138"/>
      <c r="G223" s="139"/>
      <c r="H223" s="104"/>
      <c r="I223" s="102"/>
      <c r="J223" s="105"/>
      <c r="K223" s="83"/>
      <c r="L223" s="102"/>
      <c r="M223" s="105"/>
      <c r="N223" s="83"/>
    </row>
    <row r="224" spans="1:14" x14ac:dyDescent="0.35">
      <c r="A224" s="79"/>
      <c r="B224" s="133"/>
      <c r="C224" s="137"/>
      <c r="D224" s="81" t="str">
        <f>IFERROR(IF(C224="No CAS","",INDEX('DEQ Pollutant List'!$C$7:$C$611,MATCH('5. Pollutant Emissions - MB'!C224,'DEQ Pollutant List'!$B$7:$B$611,0))),"")</f>
        <v/>
      </c>
      <c r="E224" s="115" t="str">
        <f>IFERROR(IF(OR($C224="",$C224="No CAS"),INDEX('DEQ Pollutant List'!$A$7:$A$611,MATCH($D224,'DEQ Pollutant List'!$C$7:$C$611,0)),INDEX('DEQ Pollutant List'!$A$7:$A$611,MATCH($C224,'DEQ Pollutant List'!$B$7:$B$611,0))),"")</f>
        <v/>
      </c>
      <c r="F224" s="138"/>
      <c r="G224" s="139"/>
      <c r="H224" s="104"/>
      <c r="I224" s="102"/>
      <c r="J224" s="105"/>
      <c r="K224" s="83"/>
      <c r="L224" s="102"/>
      <c r="M224" s="105"/>
      <c r="N224" s="83"/>
    </row>
    <row r="225" spans="1:14" x14ac:dyDescent="0.35">
      <c r="A225" s="79"/>
      <c r="B225" s="133"/>
      <c r="C225" s="137"/>
      <c r="D225" s="81" t="str">
        <f>IFERROR(IF(C225="No CAS","",INDEX('DEQ Pollutant List'!$C$7:$C$611,MATCH('5. Pollutant Emissions - MB'!C225,'DEQ Pollutant List'!$B$7:$B$611,0))),"")</f>
        <v/>
      </c>
      <c r="E225" s="115" t="str">
        <f>IFERROR(IF(OR($C225="",$C225="No CAS"),INDEX('DEQ Pollutant List'!$A$7:$A$611,MATCH($D225,'DEQ Pollutant List'!$C$7:$C$611,0)),INDEX('DEQ Pollutant List'!$A$7:$A$611,MATCH($C225,'DEQ Pollutant List'!$B$7:$B$611,0))),"")</f>
        <v/>
      </c>
      <c r="F225" s="138"/>
      <c r="G225" s="139"/>
      <c r="H225" s="104"/>
      <c r="I225" s="102"/>
      <c r="J225" s="105"/>
      <c r="K225" s="83"/>
      <c r="L225" s="102"/>
      <c r="M225" s="105"/>
      <c r="N225" s="83"/>
    </row>
    <row r="226" spans="1:14" x14ac:dyDescent="0.35">
      <c r="A226" s="79"/>
      <c r="B226" s="133"/>
      <c r="C226" s="137"/>
      <c r="D226" s="81" t="str">
        <f>IFERROR(IF(C226="No CAS","",INDEX('DEQ Pollutant List'!$C$7:$C$611,MATCH('5. Pollutant Emissions - MB'!C226,'DEQ Pollutant List'!$B$7:$B$611,0))),"")</f>
        <v/>
      </c>
      <c r="E226" s="115" t="str">
        <f>IFERROR(IF(OR($C226="",$C226="No CAS"),INDEX('DEQ Pollutant List'!$A$7:$A$611,MATCH($D226,'DEQ Pollutant List'!$C$7:$C$611,0)),INDEX('DEQ Pollutant List'!$A$7:$A$611,MATCH($C226,'DEQ Pollutant List'!$B$7:$B$611,0))),"")</f>
        <v/>
      </c>
      <c r="F226" s="138"/>
      <c r="G226" s="139"/>
      <c r="H226" s="104"/>
      <c r="I226" s="102"/>
      <c r="J226" s="105"/>
      <c r="K226" s="83"/>
      <c r="L226" s="102"/>
      <c r="M226" s="105"/>
      <c r="N226" s="83"/>
    </row>
    <row r="227" spans="1:14" x14ac:dyDescent="0.35">
      <c r="A227" s="79"/>
      <c r="B227" s="133"/>
      <c r="C227" s="137"/>
      <c r="D227" s="81" t="str">
        <f>IFERROR(IF(C227="No CAS","",INDEX('DEQ Pollutant List'!$C$7:$C$611,MATCH('5. Pollutant Emissions - MB'!C227,'DEQ Pollutant List'!$B$7:$B$611,0))),"")</f>
        <v/>
      </c>
      <c r="E227" s="115" t="str">
        <f>IFERROR(IF(OR($C227="",$C227="No CAS"),INDEX('DEQ Pollutant List'!$A$7:$A$611,MATCH($D227,'DEQ Pollutant List'!$C$7:$C$611,0)),INDEX('DEQ Pollutant List'!$A$7:$A$611,MATCH($C227,'DEQ Pollutant List'!$B$7:$B$611,0))),"")</f>
        <v/>
      </c>
      <c r="F227" s="138"/>
      <c r="G227" s="139"/>
      <c r="H227" s="104"/>
      <c r="I227" s="102"/>
      <c r="J227" s="105"/>
      <c r="K227" s="83"/>
      <c r="L227" s="102"/>
      <c r="M227" s="105"/>
      <c r="N227" s="83"/>
    </row>
    <row r="228" spans="1:14" x14ac:dyDescent="0.35">
      <c r="A228" s="79"/>
      <c r="B228" s="133"/>
      <c r="C228" s="137"/>
      <c r="D228" s="81" t="str">
        <f>IFERROR(IF(C228="No CAS","",INDEX('DEQ Pollutant List'!$C$7:$C$611,MATCH('5. Pollutant Emissions - MB'!C228,'DEQ Pollutant List'!$B$7:$B$611,0))),"")</f>
        <v/>
      </c>
      <c r="E228" s="115" t="str">
        <f>IFERROR(IF(OR($C228="",$C228="No CAS"),INDEX('DEQ Pollutant List'!$A$7:$A$611,MATCH($D228,'DEQ Pollutant List'!$C$7:$C$611,0)),INDEX('DEQ Pollutant List'!$A$7:$A$611,MATCH($C228,'DEQ Pollutant List'!$B$7:$B$611,0))),"")</f>
        <v/>
      </c>
      <c r="F228" s="138"/>
      <c r="G228" s="139"/>
      <c r="H228" s="104"/>
      <c r="I228" s="102"/>
      <c r="J228" s="105"/>
      <c r="K228" s="83"/>
      <c r="L228" s="102"/>
      <c r="M228" s="105"/>
      <c r="N228" s="83"/>
    </row>
    <row r="229" spans="1:14" x14ac:dyDescent="0.35">
      <c r="A229" s="79"/>
      <c r="B229" s="133"/>
      <c r="C229" s="137"/>
      <c r="D229" s="81" t="str">
        <f>IFERROR(IF(C229="No CAS","",INDEX('DEQ Pollutant List'!$C$7:$C$611,MATCH('5. Pollutant Emissions - MB'!C229,'DEQ Pollutant List'!$B$7:$B$611,0))),"")</f>
        <v/>
      </c>
      <c r="E229" s="115" t="str">
        <f>IFERROR(IF(OR($C229="",$C229="No CAS"),INDEX('DEQ Pollutant List'!$A$7:$A$611,MATCH($D229,'DEQ Pollutant List'!$C$7:$C$611,0)),INDEX('DEQ Pollutant List'!$A$7:$A$611,MATCH($C229,'DEQ Pollutant List'!$B$7:$B$611,0))),"")</f>
        <v/>
      </c>
      <c r="F229" s="138"/>
      <c r="G229" s="139"/>
      <c r="H229" s="104"/>
      <c r="I229" s="102"/>
      <c r="J229" s="105"/>
      <c r="K229" s="83"/>
      <c r="L229" s="102"/>
      <c r="M229" s="105"/>
      <c r="N229" s="83"/>
    </row>
    <row r="230" spans="1:14" x14ac:dyDescent="0.35">
      <c r="A230" s="79"/>
      <c r="B230" s="133"/>
      <c r="C230" s="137"/>
      <c r="D230" s="81" t="str">
        <f>IFERROR(IF(C230="No CAS","",INDEX('DEQ Pollutant List'!$C$7:$C$611,MATCH('5. Pollutant Emissions - MB'!C230,'DEQ Pollutant List'!$B$7:$B$611,0))),"")</f>
        <v/>
      </c>
      <c r="E230" s="115" t="str">
        <f>IFERROR(IF(OR($C230="",$C230="No CAS"),INDEX('DEQ Pollutant List'!$A$7:$A$611,MATCH($D230,'DEQ Pollutant List'!$C$7:$C$611,0)),INDEX('DEQ Pollutant List'!$A$7:$A$611,MATCH($C230,'DEQ Pollutant List'!$B$7:$B$611,0))),"")</f>
        <v/>
      </c>
      <c r="F230" s="138"/>
      <c r="G230" s="139"/>
      <c r="H230" s="104"/>
      <c r="I230" s="102"/>
      <c r="J230" s="105"/>
      <c r="K230" s="83"/>
      <c r="L230" s="102"/>
      <c r="M230" s="105"/>
      <c r="N230" s="83"/>
    </row>
    <row r="231" spans="1:14" x14ac:dyDescent="0.35">
      <c r="A231" s="79"/>
      <c r="B231" s="133"/>
      <c r="C231" s="137"/>
      <c r="D231" s="81" t="str">
        <f>IFERROR(IF(C231="No CAS","",INDEX('DEQ Pollutant List'!$C$7:$C$611,MATCH('5. Pollutant Emissions - MB'!C231,'DEQ Pollutant List'!$B$7:$B$611,0))),"")</f>
        <v/>
      </c>
      <c r="E231" s="115" t="str">
        <f>IFERROR(IF(OR($C231="",$C231="No CAS"),INDEX('DEQ Pollutant List'!$A$7:$A$611,MATCH($D231,'DEQ Pollutant List'!$C$7:$C$611,0)),INDEX('DEQ Pollutant List'!$A$7:$A$611,MATCH($C231,'DEQ Pollutant List'!$B$7:$B$611,0))),"")</f>
        <v/>
      </c>
      <c r="F231" s="138"/>
      <c r="G231" s="139"/>
      <c r="H231" s="104"/>
      <c r="I231" s="102"/>
      <c r="J231" s="105"/>
      <c r="K231" s="83"/>
      <c r="L231" s="102"/>
      <c r="M231" s="105"/>
      <c r="N231" s="83"/>
    </row>
    <row r="232" spans="1:14" x14ac:dyDescent="0.35">
      <c r="A232" s="79"/>
      <c r="B232" s="133"/>
      <c r="C232" s="137"/>
      <c r="D232" s="81" t="str">
        <f>IFERROR(IF(C232="No CAS","",INDEX('DEQ Pollutant List'!$C$7:$C$611,MATCH('5. Pollutant Emissions - MB'!C232,'DEQ Pollutant List'!$B$7:$B$611,0))),"")</f>
        <v/>
      </c>
      <c r="E232" s="115" t="str">
        <f>IFERROR(IF(OR($C232="",$C232="No CAS"),INDEX('DEQ Pollutant List'!$A$7:$A$611,MATCH($D232,'DEQ Pollutant List'!$C$7:$C$611,0)),INDEX('DEQ Pollutant List'!$A$7:$A$611,MATCH($C232,'DEQ Pollutant List'!$B$7:$B$611,0))),"")</f>
        <v/>
      </c>
      <c r="F232" s="138"/>
      <c r="G232" s="139"/>
      <c r="H232" s="104"/>
      <c r="I232" s="102"/>
      <c r="J232" s="105"/>
      <c r="K232" s="83"/>
      <c r="L232" s="102"/>
      <c r="M232" s="105"/>
      <c r="N232" s="83"/>
    </row>
    <row r="233" spans="1:14" x14ac:dyDescent="0.35">
      <c r="A233" s="79"/>
      <c r="B233" s="133"/>
      <c r="C233" s="137"/>
      <c r="D233" s="81" t="str">
        <f>IFERROR(IF(C233="No CAS","",INDEX('DEQ Pollutant List'!$C$7:$C$611,MATCH('5. Pollutant Emissions - MB'!C233,'DEQ Pollutant List'!$B$7:$B$611,0))),"")</f>
        <v/>
      </c>
      <c r="E233" s="115" t="str">
        <f>IFERROR(IF(OR($C233="",$C233="No CAS"),INDEX('DEQ Pollutant List'!$A$7:$A$611,MATCH($D233,'DEQ Pollutant List'!$C$7:$C$611,0)),INDEX('DEQ Pollutant List'!$A$7:$A$611,MATCH($C233,'DEQ Pollutant List'!$B$7:$B$611,0))),"")</f>
        <v/>
      </c>
      <c r="F233" s="138"/>
      <c r="G233" s="139"/>
      <c r="H233" s="104"/>
      <c r="I233" s="102"/>
      <c r="J233" s="105"/>
      <c r="K233" s="83"/>
      <c r="L233" s="102"/>
      <c r="M233" s="105"/>
      <c r="N233" s="83"/>
    </row>
    <row r="234" spans="1:14" x14ac:dyDescent="0.35">
      <c r="A234" s="79"/>
      <c r="B234" s="133"/>
      <c r="C234" s="137"/>
      <c r="D234" s="81" t="str">
        <f>IFERROR(IF(C234="No CAS","",INDEX('DEQ Pollutant List'!$C$7:$C$611,MATCH('5. Pollutant Emissions - MB'!C234,'DEQ Pollutant List'!$B$7:$B$611,0))),"")</f>
        <v/>
      </c>
      <c r="E234" s="115" t="str">
        <f>IFERROR(IF(OR($C234="",$C234="No CAS"),INDEX('DEQ Pollutant List'!$A$7:$A$611,MATCH($D234,'DEQ Pollutant List'!$C$7:$C$611,0)),INDEX('DEQ Pollutant List'!$A$7:$A$611,MATCH($C234,'DEQ Pollutant List'!$B$7:$B$611,0))),"")</f>
        <v/>
      </c>
      <c r="F234" s="138"/>
      <c r="G234" s="139"/>
      <c r="H234" s="104"/>
      <c r="I234" s="102"/>
      <c r="J234" s="105"/>
      <c r="K234" s="83"/>
      <c r="L234" s="102"/>
      <c r="M234" s="105"/>
      <c r="N234" s="83"/>
    </row>
    <row r="235" spans="1:14" x14ac:dyDescent="0.35">
      <c r="A235" s="79"/>
      <c r="B235" s="133"/>
      <c r="C235" s="137"/>
      <c r="D235" s="81" t="str">
        <f>IFERROR(IF(C235="No CAS","",INDEX('DEQ Pollutant List'!$C$7:$C$611,MATCH('5. Pollutant Emissions - MB'!C235,'DEQ Pollutant List'!$B$7:$B$611,0))),"")</f>
        <v/>
      </c>
      <c r="E235" s="115" t="str">
        <f>IFERROR(IF(OR($C235="",$C235="No CAS"),INDEX('DEQ Pollutant List'!$A$7:$A$611,MATCH($D235,'DEQ Pollutant List'!$C$7:$C$611,0)),INDEX('DEQ Pollutant List'!$A$7:$A$611,MATCH($C235,'DEQ Pollutant List'!$B$7:$B$611,0))),"")</f>
        <v/>
      </c>
      <c r="F235" s="138"/>
      <c r="G235" s="139"/>
      <c r="H235" s="104"/>
      <c r="I235" s="102"/>
      <c r="J235" s="105"/>
      <c r="K235" s="83"/>
      <c r="L235" s="102"/>
      <c r="M235" s="105"/>
      <c r="N235" s="83"/>
    </row>
    <row r="236" spans="1:14" x14ac:dyDescent="0.35">
      <c r="A236" s="79"/>
      <c r="B236" s="133"/>
      <c r="C236" s="137"/>
      <c r="D236" s="81" t="str">
        <f>IFERROR(IF(C236="No CAS","",INDEX('DEQ Pollutant List'!$C$7:$C$611,MATCH('5. Pollutant Emissions - MB'!C236,'DEQ Pollutant List'!$B$7:$B$611,0))),"")</f>
        <v/>
      </c>
      <c r="E236" s="115" t="str">
        <f>IFERROR(IF(OR($C236="",$C236="No CAS"),INDEX('DEQ Pollutant List'!$A$7:$A$611,MATCH($D236,'DEQ Pollutant List'!$C$7:$C$611,0)),INDEX('DEQ Pollutant List'!$A$7:$A$611,MATCH($C236,'DEQ Pollutant List'!$B$7:$B$611,0))),"")</f>
        <v/>
      </c>
      <c r="F236" s="138"/>
      <c r="G236" s="139"/>
      <c r="H236" s="104"/>
      <c r="I236" s="102"/>
      <c r="J236" s="105"/>
      <c r="K236" s="83"/>
      <c r="L236" s="102"/>
      <c r="M236" s="105"/>
      <c r="N236" s="83"/>
    </row>
    <row r="237" spans="1:14" x14ac:dyDescent="0.35">
      <c r="A237" s="79"/>
      <c r="B237" s="133"/>
      <c r="C237" s="137"/>
      <c r="D237" s="81" t="str">
        <f>IFERROR(IF(C237="No CAS","",INDEX('DEQ Pollutant List'!$C$7:$C$611,MATCH('5. Pollutant Emissions - MB'!C237,'DEQ Pollutant List'!$B$7:$B$611,0))),"")</f>
        <v/>
      </c>
      <c r="E237" s="115" t="str">
        <f>IFERROR(IF(OR($C237="",$C237="No CAS"),INDEX('DEQ Pollutant List'!$A$7:$A$611,MATCH($D237,'DEQ Pollutant List'!$C$7:$C$611,0)),INDEX('DEQ Pollutant List'!$A$7:$A$611,MATCH($C237,'DEQ Pollutant List'!$B$7:$B$611,0))),"")</f>
        <v/>
      </c>
      <c r="F237" s="138"/>
      <c r="G237" s="139"/>
      <c r="H237" s="104"/>
      <c r="I237" s="102"/>
      <c r="J237" s="105"/>
      <c r="K237" s="83"/>
      <c r="L237" s="102"/>
      <c r="M237" s="105"/>
      <c r="N237" s="83"/>
    </row>
    <row r="238" spans="1:14" x14ac:dyDescent="0.35">
      <c r="A238" s="79"/>
      <c r="B238" s="133"/>
      <c r="C238" s="137"/>
      <c r="D238" s="81" t="str">
        <f>IFERROR(IF(C238="No CAS","",INDEX('DEQ Pollutant List'!$C$7:$C$611,MATCH('5. Pollutant Emissions - MB'!C238,'DEQ Pollutant List'!$B$7:$B$611,0))),"")</f>
        <v/>
      </c>
      <c r="E238" s="115" t="str">
        <f>IFERROR(IF(OR($C238="",$C238="No CAS"),INDEX('DEQ Pollutant List'!$A$7:$A$611,MATCH($D238,'DEQ Pollutant List'!$C$7:$C$611,0)),INDEX('DEQ Pollutant List'!$A$7:$A$611,MATCH($C238,'DEQ Pollutant List'!$B$7:$B$611,0))),"")</f>
        <v/>
      </c>
      <c r="F238" s="138"/>
      <c r="G238" s="139"/>
      <c r="H238" s="104"/>
      <c r="I238" s="102"/>
      <c r="J238" s="105"/>
      <c r="K238" s="83"/>
      <c r="L238" s="102"/>
      <c r="M238" s="105"/>
      <c r="N238" s="83"/>
    </row>
    <row r="239" spans="1:14" x14ac:dyDescent="0.35">
      <c r="A239" s="79"/>
      <c r="B239" s="133"/>
      <c r="C239" s="137"/>
      <c r="D239" s="81" t="str">
        <f>IFERROR(IF(C239="No CAS","",INDEX('DEQ Pollutant List'!$C$7:$C$611,MATCH('5. Pollutant Emissions - MB'!C239,'DEQ Pollutant List'!$B$7:$B$611,0))),"")</f>
        <v/>
      </c>
      <c r="E239" s="115" t="str">
        <f>IFERROR(IF(OR($C239="",$C239="No CAS"),INDEX('DEQ Pollutant List'!$A$7:$A$611,MATCH($D239,'DEQ Pollutant List'!$C$7:$C$611,0)),INDEX('DEQ Pollutant List'!$A$7:$A$611,MATCH($C239,'DEQ Pollutant List'!$B$7:$B$611,0))),"")</f>
        <v/>
      </c>
      <c r="F239" s="138"/>
      <c r="G239" s="139"/>
      <c r="H239" s="104"/>
      <c r="I239" s="102"/>
      <c r="J239" s="105"/>
      <c r="K239" s="83"/>
      <c r="L239" s="102"/>
      <c r="M239" s="105"/>
      <c r="N239" s="83"/>
    </row>
    <row r="240" spans="1:14" x14ac:dyDescent="0.35">
      <c r="A240" s="79"/>
      <c r="B240" s="133"/>
      <c r="C240" s="137"/>
      <c r="D240" s="81" t="str">
        <f>IFERROR(IF(C240="No CAS","",INDEX('DEQ Pollutant List'!$C$7:$C$611,MATCH('5. Pollutant Emissions - MB'!C240,'DEQ Pollutant List'!$B$7:$B$611,0))),"")</f>
        <v/>
      </c>
      <c r="E240" s="115" t="str">
        <f>IFERROR(IF(OR($C240="",$C240="No CAS"),INDEX('DEQ Pollutant List'!$A$7:$A$611,MATCH($D240,'DEQ Pollutant List'!$C$7:$C$611,0)),INDEX('DEQ Pollutant List'!$A$7:$A$611,MATCH($C240,'DEQ Pollutant List'!$B$7:$B$611,0))),"")</f>
        <v/>
      </c>
      <c r="F240" s="138"/>
      <c r="G240" s="139"/>
      <c r="H240" s="104"/>
      <c r="I240" s="102"/>
      <c r="J240" s="105"/>
      <c r="K240" s="83"/>
      <c r="L240" s="102"/>
      <c r="M240" s="105"/>
      <c r="N240" s="83"/>
    </row>
    <row r="241" spans="1:14" x14ac:dyDescent="0.35">
      <c r="A241" s="79"/>
      <c r="B241" s="133"/>
      <c r="C241" s="137"/>
      <c r="D241" s="81" t="str">
        <f>IFERROR(IF(C241="No CAS","",INDEX('DEQ Pollutant List'!$C$7:$C$611,MATCH('5. Pollutant Emissions - MB'!C241,'DEQ Pollutant List'!$B$7:$B$611,0))),"")</f>
        <v/>
      </c>
      <c r="E241" s="115" t="str">
        <f>IFERROR(IF(OR($C241="",$C241="No CAS"),INDEX('DEQ Pollutant List'!$A$7:$A$611,MATCH($D241,'DEQ Pollutant List'!$C$7:$C$611,0)),INDEX('DEQ Pollutant List'!$A$7:$A$611,MATCH($C241,'DEQ Pollutant List'!$B$7:$B$611,0))),"")</f>
        <v/>
      </c>
      <c r="F241" s="138"/>
      <c r="G241" s="139"/>
      <c r="H241" s="104"/>
      <c r="I241" s="102"/>
      <c r="J241" s="105"/>
      <c r="K241" s="83"/>
      <c r="L241" s="102"/>
      <c r="M241" s="105"/>
      <c r="N241" s="83"/>
    </row>
    <row r="242" spans="1:14" x14ac:dyDescent="0.35">
      <c r="A242" s="79"/>
      <c r="B242" s="133"/>
      <c r="C242" s="137"/>
      <c r="D242" s="81" t="str">
        <f>IFERROR(IF(C242="No CAS","",INDEX('DEQ Pollutant List'!$C$7:$C$611,MATCH('5. Pollutant Emissions - MB'!C242,'DEQ Pollutant List'!$B$7:$B$611,0))),"")</f>
        <v/>
      </c>
      <c r="E242" s="115" t="str">
        <f>IFERROR(IF(OR($C242="",$C242="No CAS"),INDEX('DEQ Pollutant List'!$A$7:$A$611,MATCH($D242,'DEQ Pollutant List'!$C$7:$C$611,0)),INDEX('DEQ Pollutant List'!$A$7:$A$611,MATCH($C242,'DEQ Pollutant List'!$B$7:$B$611,0))),"")</f>
        <v/>
      </c>
      <c r="F242" s="138"/>
      <c r="G242" s="139"/>
      <c r="H242" s="104"/>
      <c r="I242" s="102"/>
      <c r="J242" s="105"/>
      <c r="K242" s="83"/>
      <c r="L242" s="102"/>
      <c r="M242" s="105"/>
      <c r="N242" s="83"/>
    </row>
    <row r="243" spans="1:14" x14ac:dyDescent="0.35">
      <c r="A243" s="79"/>
      <c r="B243" s="133"/>
      <c r="C243" s="137"/>
      <c r="D243" s="81" t="str">
        <f>IFERROR(IF(C243="No CAS","",INDEX('DEQ Pollutant List'!$C$7:$C$611,MATCH('5. Pollutant Emissions - MB'!C243,'DEQ Pollutant List'!$B$7:$B$611,0))),"")</f>
        <v/>
      </c>
      <c r="E243" s="115" t="str">
        <f>IFERROR(IF(OR($C243="",$C243="No CAS"),INDEX('DEQ Pollutant List'!$A$7:$A$611,MATCH($D243,'DEQ Pollutant List'!$C$7:$C$611,0)),INDEX('DEQ Pollutant List'!$A$7:$A$611,MATCH($C243,'DEQ Pollutant List'!$B$7:$B$611,0))),"")</f>
        <v/>
      </c>
      <c r="F243" s="138"/>
      <c r="G243" s="139"/>
      <c r="H243" s="104"/>
      <c r="I243" s="102"/>
      <c r="J243" s="105"/>
      <c r="K243" s="83"/>
      <c r="L243" s="102"/>
      <c r="M243" s="105"/>
      <c r="N243" s="83"/>
    </row>
    <row r="244" spans="1:14" x14ac:dyDescent="0.35">
      <c r="A244" s="79"/>
      <c r="B244" s="133"/>
      <c r="C244" s="137"/>
      <c r="D244" s="81" t="str">
        <f>IFERROR(IF(C244="No CAS","",INDEX('DEQ Pollutant List'!$C$7:$C$611,MATCH('5. Pollutant Emissions - MB'!C244,'DEQ Pollutant List'!$B$7:$B$611,0))),"")</f>
        <v/>
      </c>
      <c r="E244" s="115" t="str">
        <f>IFERROR(IF(OR($C244="",$C244="No CAS"),INDEX('DEQ Pollutant List'!$A$7:$A$611,MATCH($D244,'DEQ Pollutant List'!$C$7:$C$611,0)),INDEX('DEQ Pollutant List'!$A$7:$A$611,MATCH($C244,'DEQ Pollutant List'!$B$7:$B$611,0))),"")</f>
        <v/>
      </c>
      <c r="F244" s="138"/>
      <c r="G244" s="139"/>
      <c r="H244" s="104"/>
      <c r="I244" s="102"/>
      <c r="J244" s="105"/>
      <c r="K244" s="83"/>
      <c r="L244" s="102"/>
      <c r="M244" s="105"/>
      <c r="N244" s="83"/>
    </row>
    <row r="245" spans="1:14" x14ac:dyDescent="0.35">
      <c r="A245" s="79"/>
      <c r="B245" s="133"/>
      <c r="C245" s="137"/>
      <c r="D245" s="81" t="str">
        <f>IFERROR(IF(C245="No CAS","",INDEX('DEQ Pollutant List'!$C$7:$C$611,MATCH('5. Pollutant Emissions - MB'!C245,'DEQ Pollutant List'!$B$7:$B$611,0))),"")</f>
        <v/>
      </c>
      <c r="E245" s="115" t="str">
        <f>IFERROR(IF(OR($C245="",$C245="No CAS"),INDEX('DEQ Pollutant List'!$A$7:$A$611,MATCH($D245,'DEQ Pollutant List'!$C$7:$C$611,0)),INDEX('DEQ Pollutant List'!$A$7:$A$611,MATCH($C245,'DEQ Pollutant List'!$B$7:$B$611,0))),"")</f>
        <v/>
      </c>
      <c r="F245" s="138"/>
      <c r="G245" s="139"/>
      <c r="H245" s="104"/>
      <c r="I245" s="102"/>
      <c r="J245" s="105"/>
      <c r="K245" s="83"/>
      <c r="L245" s="102"/>
      <c r="M245" s="105"/>
      <c r="N245" s="83"/>
    </row>
    <row r="246" spans="1:14" x14ac:dyDescent="0.35">
      <c r="A246" s="79"/>
      <c r="B246" s="133"/>
      <c r="C246" s="137"/>
      <c r="D246" s="81" t="str">
        <f>IFERROR(IF(C246="No CAS","",INDEX('DEQ Pollutant List'!$C$7:$C$611,MATCH('5. Pollutant Emissions - MB'!C246,'DEQ Pollutant List'!$B$7:$B$611,0))),"")</f>
        <v/>
      </c>
      <c r="E246" s="115" t="str">
        <f>IFERROR(IF(OR($C246="",$C246="No CAS"),INDEX('DEQ Pollutant List'!$A$7:$A$611,MATCH($D246,'DEQ Pollutant List'!$C$7:$C$611,0)),INDEX('DEQ Pollutant List'!$A$7:$A$611,MATCH($C246,'DEQ Pollutant List'!$B$7:$B$611,0))),"")</f>
        <v/>
      </c>
      <c r="F246" s="138"/>
      <c r="G246" s="139"/>
      <c r="H246" s="104"/>
      <c r="I246" s="102"/>
      <c r="J246" s="105"/>
      <c r="K246" s="83"/>
      <c r="L246" s="102"/>
      <c r="M246" s="105"/>
      <c r="N246" s="83"/>
    </row>
    <row r="247" spans="1:14" x14ac:dyDescent="0.35">
      <c r="A247" s="79"/>
      <c r="B247" s="133"/>
      <c r="C247" s="137"/>
      <c r="D247" s="81" t="str">
        <f>IFERROR(IF(C247="No CAS","",INDEX('DEQ Pollutant List'!$C$7:$C$611,MATCH('5. Pollutant Emissions - MB'!C247,'DEQ Pollutant List'!$B$7:$B$611,0))),"")</f>
        <v/>
      </c>
      <c r="E247" s="115" t="str">
        <f>IFERROR(IF(OR($C247="",$C247="No CAS"),INDEX('DEQ Pollutant List'!$A$7:$A$611,MATCH($D247,'DEQ Pollutant List'!$C$7:$C$611,0)),INDEX('DEQ Pollutant List'!$A$7:$A$611,MATCH($C247,'DEQ Pollutant List'!$B$7:$B$611,0))),"")</f>
        <v/>
      </c>
      <c r="F247" s="138"/>
      <c r="G247" s="139"/>
      <c r="H247" s="104"/>
      <c r="I247" s="102"/>
      <c r="J247" s="105"/>
      <c r="K247" s="83"/>
      <c r="L247" s="102"/>
      <c r="M247" s="105"/>
      <c r="N247" s="83"/>
    </row>
    <row r="248" spans="1:14" x14ac:dyDescent="0.35">
      <c r="A248" s="79"/>
      <c r="B248" s="133"/>
      <c r="C248" s="137"/>
      <c r="D248" s="81" t="str">
        <f>IFERROR(IF(C248="No CAS","",INDEX('DEQ Pollutant List'!$C$7:$C$611,MATCH('5. Pollutant Emissions - MB'!C248,'DEQ Pollutant List'!$B$7:$B$611,0))),"")</f>
        <v/>
      </c>
      <c r="E248" s="115" t="str">
        <f>IFERROR(IF(OR($C248="",$C248="No CAS"),INDEX('DEQ Pollutant List'!$A$7:$A$611,MATCH($D248,'DEQ Pollutant List'!$C$7:$C$611,0)),INDEX('DEQ Pollutant List'!$A$7:$A$611,MATCH($C248,'DEQ Pollutant List'!$B$7:$B$611,0))),"")</f>
        <v/>
      </c>
      <c r="F248" s="138"/>
      <c r="G248" s="139"/>
      <c r="H248" s="104"/>
      <c r="I248" s="102"/>
      <c r="J248" s="105"/>
      <c r="K248" s="83"/>
      <c r="L248" s="102"/>
      <c r="M248" s="105"/>
      <c r="N248" s="83"/>
    </row>
    <row r="249" spans="1:14" x14ac:dyDescent="0.35">
      <c r="A249" s="79"/>
      <c r="B249" s="133"/>
      <c r="C249" s="137"/>
      <c r="D249" s="81" t="str">
        <f>IFERROR(IF(C249="No CAS","",INDEX('DEQ Pollutant List'!$C$7:$C$611,MATCH('5. Pollutant Emissions - MB'!C249,'DEQ Pollutant List'!$B$7:$B$611,0))),"")</f>
        <v/>
      </c>
      <c r="E249" s="115" t="str">
        <f>IFERROR(IF(OR($C249="",$C249="No CAS"),INDEX('DEQ Pollutant List'!$A$7:$A$611,MATCH($D249,'DEQ Pollutant List'!$C$7:$C$611,0)),INDEX('DEQ Pollutant List'!$A$7:$A$611,MATCH($C249,'DEQ Pollutant List'!$B$7:$B$611,0))),"")</f>
        <v/>
      </c>
      <c r="F249" s="138"/>
      <c r="G249" s="139"/>
      <c r="H249" s="104"/>
      <c r="I249" s="102"/>
      <c r="J249" s="105"/>
      <c r="K249" s="83"/>
      <c r="L249" s="102"/>
      <c r="M249" s="105"/>
      <c r="N249" s="83"/>
    </row>
    <row r="250" spans="1:14" x14ac:dyDescent="0.35">
      <c r="A250" s="79"/>
      <c r="B250" s="133"/>
      <c r="C250" s="137"/>
      <c r="D250" s="81" t="str">
        <f>IFERROR(IF(C250="No CAS","",INDEX('DEQ Pollutant List'!$C$7:$C$611,MATCH('5. Pollutant Emissions - MB'!C250,'DEQ Pollutant List'!$B$7:$B$611,0))),"")</f>
        <v/>
      </c>
      <c r="E250" s="115" t="str">
        <f>IFERROR(IF(OR($C250="",$C250="No CAS"),INDEX('DEQ Pollutant List'!$A$7:$A$611,MATCH($D250,'DEQ Pollutant List'!$C$7:$C$611,0)),INDEX('DEQ Pollutant List'!$A$7:$A$611,MATCH($C250,'DEQ Pollutant List'!$B$7:$B$611,0))),"")</f>
        <v/>
      </c>
      <c r="F250" s="138"/>
      <c r="G250" s="139"/>
      <c r="H250" s="104"/>
      <c r="I250" s="102"/>
      <c r="J250" s="105"/>
      <c r="K250" s="83"/>
      <c r="L250" s="102"/>
      <c r="M250" s="105"/>
      <c r="N250" s="83"/>
    </row>
    <row r="251" spans="1:14" x14ac:dyDescent="0.35">
      <c r="A251" s="79"/>
      <c r="B251" s="133"/>
      <c r="C251" s="137"/>
      <c r="D251" s="81" t="str">
        <f>IFERROR(IF(C251="No CAS","",INDEX('DEQ Pollutant List'!$C$7:$C$611,MATCH('5. Pollutant Emissions - MB'!C251,'DEQ Pollutant List'!$B$7:$B$611,0))),"")</f>
        <v/>
      </c>
      <c r="E251" s="115" t="str">
        <f>IFERROR(IF(OR($C251="",$C251="No CAS"),INDEX('DEQ Pollutant List'!$A$7:$A$611,MATCH($D251,'DEQ Pollutant List'!$C$7:$C$611,0)),INDEX('DEQ Pollutant List'!$A$7:$A$611,MATCH($C251,'DEQ Pollutant List'!$B$7:$B$611,0))),"")</f>
        <v/>
      </c>
      <c r="F251" s="138"/>
      <c r="G251" s="139"/>
      <c r="H251" s="104"/>
      <c r="I251" s="102"/>
      <c r="J251" s="105"/>
      <c r="K251" s="83"/>
      <c r="L251" s="102"/>
      <c r="M251" s="105"/>
      <c r="N251" s="83"/>
    </row>
    <row r="252" spans="1:14" x14ac:dyDescent="0.35">
      <c r="A252" s="79"/>
      <c r="B252" s="133"/>
      <c r="C252" s="137"/>
      <c r="D252" s="81" t="str">
        <f>IFERROR(IF(C252="No CAS","",INDEX('DEQ Pollutant List'!$C$7:$C$611,MATCH('5. Pollutant Emissions - MB'!C252,'DEQ Pollutant List'!$B$7:$B$611,0))),"")</f>
        <v/>
      </c>
      <c r="E252" s="115" t="str">
        <f>IFERROR(IF(OR($C252="",$C252="No CAS"),INDEX('DEQ Pollutant List'!$A$7:$A$611,MATCH($D252,'DEQ Pollutant List'!$C$7:$C$611,0)),INDEX('DEQ Pollutant List'!$A$7:$A$611,MATCH($C252,'DEQ Pollutant List'!$B$7:$B$611,0))),"")</f>
        <v/>
      </c>
      <c r="F252" s="138"/>
      <c r="G252" s="139"/>
      <c r="H252" s="104"/>
      <c r="I252" s="102"/>
      <c r="J252" s="105"/>
      <c r="K252" s="83"/>
      <c r="L252" s="102"/>
      <c r="M252" s="105"/>
      <c r="N252" s="83"/>
    </row>
    <row r="253" spans="1:14" x14ac:dyDescent="0.35">
      <c r="A253" s="79"/>
      <c r="B253" s="133"/>
      <c r="C253" s="137"/>
      <c r="D253" s="81" t="str">
        <f>IFERROR(IF(C253="No CAS","",INDEX('DEQ Pollutant List'!$C$7:$C$611,MATCH('5. Pollutant Emissions - MB'!C253,'DEQ Pollutant List'!$B$7:$B$611,0))),"")</f>
        <v/>
      </c>
      <c r="E253" s="115" t="str">
        <f>IFERROR(IF(OR($C253="",$C253="No CAS"),INDEX('DEQ Pollutant List'!$A$7:$A$611,MATCH($D253,'DEQ Pollutant List'!$C$7:$C$611,0)),INDEX('DEQ Pollutant List'!$A$7:$A$611,MATCH($C253,'DEQ Pollutant List'!$B$7:$B$611,0))),"")</f>
        <v/>
      </c>
      <c r="F253" s="138"/>
      <c r="G253" s="139"/>
      <c r="H253" s="104"/>
      <c r="I253" s="102"/>
      <c r="J253" s="105"/>
      <c r="K253" s="83"/>
      <c r="L253" s="102"/>
      <c r="M253" s="105"/>
      <c r="N253" s="83"/>
    </row>
    <row r="254" spans="1:14" x14ac:dyDescent="0.35">
      <c r="A254" s="79"/>
      <c r="B254" s="133"/>
      <c r="C254" s="137"/>
      <c r="D254" s="81" t="str">
        <f>IFERROR(IF(C254="No CAS","",INDEX('DEQ Pollutant List'!$C$7:$C$611,MATCH('5. Pollutant Emissions - MB'!C254,'DEQ Pollutant List'!$B$7:$B$611,0))),"")</f>
        <v/>
      </c>
      <c r="E254" s="115" t="str">
        <f>IFERROR(IF(OR($C254="",$C254="No CAS"),INDEX('DEQ Pollutant List'!$A$7:$A$611,MATCH($D254,'DEQ Pollutant List'!$C$7:$C$611,0)),INDEX('DEQ Pollutant List'!$A$7:$A$611,MATCH($C254,'DEQ Pollutant List'!$B$7:$B$611,0))),"")</f>
        <v/>
      </c>
      <c r="F254" s="138"/>
      <c r="G254" s="139"/>
      <c r="H254" s="104"/>
      <c r="I254" s="102"/>
      <c r="J254" s="105"/>
      <c r="K254" s="83"/>
      <c r="L254" s="102"/>
      <c r="M254" s="105"/>
      <c r="N254" s="83"/>
    </row>
    <row r="255" spans="1:14" x14ac:dyDescent="0.35">
      <c r="A255" s="79"/>
      <c r="B255" s="133"/>
      <c r="C255" s="137"/>
      <c r="D255" s="81" t="str">
        <f>IFERROR(IF(C255="No CAS","",INDEX('DEQ Pollutant List'!$C$7:$C$611,MATCH('5. Pollutant Emissions - MB'!C255,'DEQ Pollutant List'!$B$7:$B$611,0))),"")</f>
        <v/>
      </c>
      <c r="E255" s="115" t="str">
        <f>IFERROR(IF(OR($C255="",$C255="No CAS"),INDEX('DEQ Pollutant List'!$A$7:$A$611,MATCH($D255,'DEQ Pollutant List'!$C$7:$C$611,0)),INDEX('DEQ Pollutant List'!$A$7:$A$611,MATCH($C255,'DEQ Pollutant List'!$B$7:$B$611,0))),"")</f>
        <v/>
      </c>
      <c r="F255" s="138"/>
      <c r="G255" s="139"/>
      <c r="H255" s="104"/>
      <c r="I255" s="102"/>
      <c r="J255" s="105"/>
      <c r="K255" s="83"/>
      <c r="L255" s="102"/>
      <c r="M255" s="105"/>
      <c r="N255" s="83"/>
    </row>
    <row r="256" spans="1:14" x14ac:dyDescent="0.35">
      <c r="A256" s="79"/>
      <c r="B256" s="133"/>
      <c r="C256" s="137"/>
      <c r="D256" s="81" t="str">
        <f>IFERROR(IF(C256="No CAS","",INDEX('DEQ Pollutant List'!$C$7:$C$611,MATCH('5. Pollutant Emissions - MB'!C256,'DEQ Pollutant List'!$B$7:$B$611,0))),"")</f>
        <v/>
      </c>
      <c r="E256" s="115" t="str">
        <f>IFERROR(IF(OR($C256="",$C256="No CAS"),INDEX('DEQ Pollutant List'!$A$7:$A$611,MATCH($D256,'DEQ Pollutant List'!$C$7:$C$611,0)),INDEX('DEQ Pollutant List'!$A$7:$A$611,MATCH($C256,'DEQ Pollutant List'!$B$7:$B$611,0))),"")</f>
        <v/>
      </c>
      <c r="F256" s="138"/>
      <c r="G256" s="139"/>
      <c r="H256" s="104"/>
      <c r="I256" s="102"/>
      <c r="J256" s="105"/>
      <c r="K256" s="83"/>
      <c r="L256" s="102"/>
      <c r="M256" s="105"/>
      <c r="N256" s="83"/>
    </row>
    <row r="257" spans="1:14" x14ac:dyDescent="0.35">
      <c r="A257" s="79"/>
      <c r="B257" s="133"/>
      <c r="C257" s="137"/>
      <c r="D257" s="81" t="str">
        <f>IFERROR(IF(C257="No CAS","",INDEX('DEQ Pollutant List'!$C$7:$C$611,MATCH('5. Pollutant Emissions - MB'!C257,'DEQ Pollutant List'!$B$7:$B$611,0))),"")</f>
        <v/>
      </c>
      <c r="E257" s="115" t="str">
        <f>IFERROR(IF(OR($C257="",$C257="No CAS"),INDEX('DEQ Pollutant List'!$A$7:$A$611,MATCH($D257,'DEQ Pollutant List'!$C$7:$C$611,0)),INDEX('DEQ Pollutant List'!$A$7:$A$611,MATCH($C257,'DEQ Pollutant List'!$B$7:$B$611,0))),"")</f>
        <v/>
      </c>
      <c r="F257" s="138"/>
      <c r="G257" s="139"/>
      <c r="H257" s="104"/>
      <c r="I257" s="102"/>
      <c r="J257" s="105"/>
      <c r="K257" s="83"/>
      <c r="L257" s="102"/>
      <c r="M257" s="105"/>
      <c r="N257" s="83"/>
    </row>
    <row r="258" spans="1:14" x14ac:dyDescent="0.35">
      <c r="A258" s="79"/>
      <c r="B258" s="133"/>
      <c r="C258" s="137"/>
      <c r="D258" s="81" t="str">
        <f>IFERROR(IF(C258="No CAS","",INDEX('DEQ Pollutant List'!$C$7:$C$611,MATCH('5. Pollutant Emissions - MB'!C258,'DEQ Pollutant List'!$B$7:$B$611,0))),"")</f>
        <v/>
      </c>
      <c r="E258" s="115" t="str">
        <f>IFERROR(IF(OR($C258="",$C258="No CAS"),INDEX('DEQ Pollutant List'!$A$7:$A$611,MATCH($D258,'DEQ Pollutant List'!$C$7:$C$611,0)),INDEX('DEQ Pollutant List'!$A$7:$A$611,MATCH($C258,'DEQ Pollutant List'!$B$7:$B$611,0))),"")</f>
        <v/>
      </c>
      <c r="F258" s="138"/>
      <c r="G258" s="139"/>
      <c r="H258" s="104"/>
      <c r="I258" s="102"/>
      <c r="J258" s="105"/>
      <c r="K258" s="83"/>
      <c r="L258" s="102"/>
      <c r="M258" s="105"/>
      <c r="N258" s="83"/>
    </row>
    <row r="259" spans="1:14" x14ac:dyDescent="0.35">
      <c r="A259" s="79"/>
      <c r="B259" s="133"/>
      <c r="C259" s="137"/>
      <c r="D259" s="81" t="str">
        <f>IFERROR(IF(C259="No CAS","",INDEX('DEQ Pollutant List'!$C$7:$C$611,MATCH('5. Pollutant Emissions - MB'!C259,'DEQ Pollutant List'!$B$7:$B$611,0))),"")</f>
        <v/>
      </c>
      <c r="E259" s="115" t="str">
        <f>IFERROR(IF(OR($C259="",$C259="No CAS"),INDEX('DEQ Pollutant List'!$A$7:$A$611,MATCH($D259,'DEQ Pollutant List'!$C$7:$C$611,0)),INDEX('DEQ Pollutant List'!$A$7:$A$611,MATCH($C259,'DEQ Pollutant List'!$B$7:$B$611,0))),"")</f>
        <v/>
      </c>
      <c r="F259" s="138"/>
      <c r="G259" s="139"/>
      <c r="H259" s="104"/>
      <c r="I259" s="102"/>
      <c r="J259" s="105"/>
      <c r="K259" s="83"/>
      <c r="L259" s="102"/>
      <c r="M259" s="105"/>
      <c r="N259" s="83"/>
    </row>
    <row r="260" spans="1:14" x14ac:dyDescent="0.35">
      <c r="A260" s="79"/>
      <c r="B260" s="133"/>
      <c r="C260" s="137"/>
      <c r="D260" s="81" t="str">
        <f>IFERROR(IF(C260="No CAS","",INDEX('DEQ Pollutant List'!$C$7:$C$611,MATCH('5. Pollutant Emissions - MB'!C260,'DEQ Pollutant List'!$B$7:$B$611,0))),"")</f>
        <v/>
      </c>
      <c r="E260" s="115" t="str">
        <f>IFERROR(IF(OR($C260="",$C260="No CAS"),INDEX('DEQ Pollutant List'!$A$7:$A$611,MATCH($D260,'DEQ Pollutant List'!$C$7:$C$611,0)),INDEX('DEQ Pollutant List'!$A$7:$A$611,MATCH($C260,'DEQ Pollutant List'!$B$7:$B$611,0))),"")</f>
        <v/>
      </c>
      <c r="F260" s="138"/>
      <c r="G260" s="139"/>
      <c r="H260" s="104"/>
      <c r="I260" s="102"/>
      <c r="J260" s="105"/>
      <c r="K260" s="83"/>
      <c r="L260" s="102"/>
      <c r="M260" s="105"/>
      <c r="N260" s="83"/>
    </row>
    <row r="261" spans="1:14" x14ac:dyDescent="0.35">
      <c r="A261" s="79"/>
      <c r="B261" s="133"/>
      <c r="C261" s="137"/>
      <c r="D261" s="81" t="str">
        <f>IFERROR(IF(C261="No CAS","",INDEX('DEQ Pollutant List'!$C$7:$C$611,MATCH('5. Pollutant Emissions - MB'!C261,'DEQ Pollutant List'!$B$7:$B$611,0))),"")</f>
        <v/>
      </c>
      <c r="E261" s="115" t="str">
        <f>IFERROR(IF(OR($C261="",$C261="No CAS"),INDEX('DEQ Pollutant List'!$A$7:$A$611,MATCH($D261,'DEQ Pollutant List'!$C$7:$C$611,0)),INDEX('DEQ Pollutant List'!$A$7:$A$611,MATCH($C261,'DEQ Pollutant List'!$B$7:$B$611,0))),"")</f>
        <v/>
      </c>
      <c r="F261" s="138"/>
      <c r="G261" s="139"/>
      <c r="H261" s="104"/>
      <c r="I261" s="102"/>
      <c r="J261" s="105"/>
      <c r="K261" s="83"/>
      <c r="L261" s="102"/>
      <c r="M261" s="105"/>
      <c r="N261" s="83"/>
    </row>
    <row r="262" spans="1:14" x14ac:dyDescent="0.35">
      <c r="A262" s="79"/>
      <c r="B262" s="133"/>
      <c r="C262" s="137"/>
      <c r="D262" s="81" t="str">
        <f>IFERROR(IF(C262="No CAS","",INDEX('DEQ Pollutant List'!$C$7:$C$611,MATCH('5. Pollutant Emissions - MB'!C262,'DEQ Pollutant List'!$B$7:$B$611,0))),"")</f>
        <v/>
      </c>
      <c r="E262" s="115" t="str">
        <f>IFERROR(IF(OR($C262="",$C262="No CAS"),INDEX('DEQ Pollutant List'!$A$7:$A$611,MATCH($D262,'DEQ Pollutant List'!$C$7:$C$611,0)),INDEX('DEQ Pollutant List'!$A$7:$A$611,MATCH($C262,'DEQ Pollutant List'!$B$7:$B$611,0))),"")</f>
        <v/>
      </c>
      <c r="F262" s="138"/>
      <c r="G262" s="139"/>
      <c r="H262" s="104"/>
      <c r="I262" s="102"/>
      <c r="J262" s="105"/>
      <c r="K262" s="83"/>
      <c r="L262" s="102"/>
      <c r="M262" s="105"/>
      <c r="N262" s="83"/>
    </row>
    <row r="263" spans="1:14" x14ac:dyDescent="0.35">
      <c r="A263" s="79"/>
      <c r="B263" s="133"/>
      <c r="C263" s="137"/>
      <c r="D263" s="81" t="str">
        <f>IFERROR(IF(C263="No CAS","",INDEX('DEQ Pollutant List'!$C$7:$C$611,MATCH('5. Pollutant Emissions - MB'!C263,'DEQ Pollutant List'!$B$7:$B$611,0))),"")</f>
        <v/>
      </c>
      <c r="E263" s="115" t="str">
        <f>IFERROR(IF(OR($C263="",$C263="No CAS"),INDEX('DEQ Pollutant List'!$A$7:$A$611,MATCH($D263,'DEQ Pollutant List'!$C$7:$C$611,0)),INDEX('DEQ Pollutant List'!$A$7:$A$611,MATCH($C263,'DEQ Pollutant List'!$B$7:$B$611,0))),"")</f>
        <v/>
      </c>
      <c r="F263" s="138"/>
      <c r="G263" s="139"/>
      <c r="H263" s="104"/>
      <c r="I263" s="102"/>
      <c r="J263" s="105"/>
      <c r="K263" s="83"/>
      <c r="L263" s="102"/>
      <c r="M263" s="105"/>
      <c r="N263" s="83"/>
    </row>
    <row r="264" spans="1:14" x14ac:dyDescent="0.35">
      <c r="A264" s="79"/>
      <c r="B264" s="133"/>
      <c r="C264" s="137"/>
      <c r="D264" s="81" t="str">
        <f>IFERROR(IF(C264="No CAS","",INDEX('DEQ Pollutant List'!$C$7:$C$611,MATCH('5. Pollutant Emissions - MB'!C264,'DEQ Pollutant List'!$B$7:$B$611,0))),"")</f>
        <v/>
      </c>
      <c r="E264" s="115" t="str">
        <f>IFERROR(IF(OR($C264="",$C264="No CAS"),INDEX('DEQ Pollutant List'!$A$7:$A$611,MATCH($D264,'DEQ Pollutant List'!$C$7:$C$611,0)),INDEX('DEQ Pollutant List'!$A$7:$A$611,MATCH($C264,'DEQ Pollutant List'!$B$7:$B$611,0))),"")</f>
        <v/>
      </c>
      <c r="F264" s="138"/>
      <c r="G264" s="139"/>
      <c r="H264" s="104"/>
      <c r="I264" s="102"/>
      <c r="J264" s="105"/>
      <c r="K264" s="83"/>
      <c r="L264" s="102"/>
      <c r="M264" s="105"/>
      <c r="N264" s="83"/>
    </row>
    <row r="265" spans="1:14" x14ac:dyDescent="0.35">
      <c r="A265" s="79"/>
      <c r="B265" s="133"/>
      <c r="C265" s="137"/>
      <c r="D265" s="81" t="str">
        <f>IFERROR(IF(C265="No CAS","",INDEX('DEQ Pollutant List'!$C$7:$C$611,MATCH('5. Pollutant Emissions - MB'!C265,'DEQ Pollutant List'!$B$7:$B$611,0))),"")</f>
        <v/>
      </c>
      <c r="E265" s="115" t="str">
        <f>IFERROR(IF(OR($C265="",$C265="No CAS"),INDEX('DEQ Pollutant List'!$A$7:$A$611,MATCH($D265,'DEQ Pollutant List'!$C$7:$C$611,0)),INDEX('DEQ Pollutant List'!$A$7:$A$611,MATCH($C265,'DEQ Pollutant List'!$B$7:$B$611,0))),"")</f>
        <v/>
      </c>
      <c r="F265" s="138"/>
      <c r="G265" s="139"/>
      <c r="H265" s="104"/>
      <c r="I265" s="102"/>
      <c r="J265" s="105"/>
      <c r="K265" s="83"/>
      <c r="L265" s="102"/>
      <c r="M265" s="105"/>
      <c r="N265" s="83"/>
    </row>
    <row r="266" spans="1:14" x14ac:dyDescent="0.35">
      <c r="A266" s="79"/>
      <c r="B266" s="133"/>
      <c r="C266" s="137"/>
      <c r="D266" s="81" t="str">
        <f>IFERROR(IF(C266="No CAS","",INDEX('DEQ Pollutant List'!$C$7:$C$611,MATCH('5. Pollutant Emissions - MB'!C266,'DEQ Pollutant List'!$B$7:$B$611,0))),"")</f>
        <v/>
      </c>
      <c r="E266" s="115" t="str">
        <f>IFERROR(IF(OR($C266="",$C266="No CAS"),INDEX('DEQ Pollutant List'!$A$7:$A$611,MATCH($D266,'DEQ Pollutant List'!$C$7:$C$611,0)),INDEX('DEQ Pollutant List'!$A$7:$A$611,MATCH($C266,'DEQ Pollutant List'!$B$7:$B$611,0))),"")</f>
        <v/>
      </c>
      <c r="F266" s="138"/>
      <c r="G266" s="139"/>
      <c r="H266" s="104"/>
      <c r="I266" s="102"/>
      <c r="J266" s="105"/>
      <c r="K266" s="83"/>
      <c r="L266" s="102"/>
      <c r="M266" s="105"/>
      <c r="N266" s="83"/>
    </row>
    <row r="267" spans="1:14" x14ac:dyDescent="0.35">
      <c r="A267" s="79"/>
      <c r="B267" s="133"/>
      <c r="C267" s="137"/>
      <c r="D267" s="81" t="str">
        <f>IFERROR(IF(C267="No CAS","",INDEX('DEQ Pollutant List'!$C$7:$C$611,MATCH('5. Pollutant Emissions - MB'!C267,'DEQ Pollutant List'!$B$7:$B$611,0))),"")</f>
        <v/>
      </c>
      <c r="E267" s="115" t="str">
        <f>IFERROR(IF(OR($C267="",$C267="No CAS"),INDEX('DEQ Pollutant List'!$A$7:$A$611,MATCH($D267,'DEQ Pollutant List'!$C$7:$C$611,0)),INDEX('DEQ Pollutant List'!$A$7:$A$611,MATCH($C267,'DEQ Pollutant List'!$B$7:$B$611,0))),"")</f>
        <v/>
      </c>
      <c r="F267" s="138"/>
      <c r="G267" s="139"/>
      <c r="H267" s="104"/>
      <c r="I267" s="102"/>
      <c r="J267" s="105"/>
      <c r="K267" s="83"/>
      <c r="L267" s="102"/>
      <c r="M267" s="105"/>
      <c r="N267" s="83"/>
    </row>
    <row r="268" spans="1:14" x14ac:dyDescent="0.35">
      <c r="A268" s="79"/>
      <c r="B268" s="133"/>
      <c r="C268" s="137"/>
      <c r="D268" s="81" t="str">
        <f>IFERROR(IF(C268="No CAS","",INDEX('DEQ Pollutant List'!$C$7:$C$611,MATCH('5. Pollutant Emissions - MB'!C268,'DEQ Pollutant List'!$B$7:$B$611,0))),"")</f>
        <v/>
      </c>
      <c r="E268" s="115" t="str">
        <f>IFERROR(IF(OR($C268="",$C268="No CAS"),INDEX('DEQ Pollutant List'!$A$7:$A$611,MATCH($D268,'DEQ Pollutant List'!$C$7:$C$611,0)),INDEX('DEQ Pollutant List'!$A$7:$A$611,MATCH($C268,'DEQ Pollutant List'!$B$7:$B$611,0))),"")</f>
        <v/>
      </c>
      <c r="F268" s="138"/>
      <c r="G268" s="139"/>
      <c r="H268" s="104"/>
      <c r="I268" s="102"/>
      <c r="J268" s="105"/>
      <c r="K268" s="83"/>
      <c r="L268" s="102"/>
      <c r="M268" s="105"/>
      <c r="N268" s="83"/>
    </row>
    <row r="269" spans="1:14" x14ac:dyDescent="0.35">
      <c r="A269" s="79"/>
      <c r="B269" s="133"/>
      <c r="C269" s="137"/>
      <c r="D269" s="81" t="str">
        <f>IFERROR(IF(C269="No CAS","",INDEX('DEQ Pollutant List'!$C$7:$C$611,MATCH('5. Pollutant Emissions - MB'!C269,'DEQ Pollutant List'!$B$7:$B$611,0))),"")</f>
        <v/>
      </c>
      <c r="E269" s="115" t="str">
        <f>IFERROR(IF(OR($C269="",$C269="No CAS"),INDEX('DEQ Pollutant List'!$A$7:$A$611,MATCH($D269,'DEQ Pollutant List'!$C$7:$C$611,0)),INDEX('DEQ Pollutant List'!$A$7:$A$611,MATCH($C269,'DEQ Pollutant List'!$B$7:$B$611,0))),"")</f>
        <v/>
      </c>
      <c r="F269" s="138"/>
      <c r="G269" s="139"/>
      <c r="H269" s="104"/>
      <c r="I269" s="102"/>
      <c r="J269" s="105"/>
      <c r="K269" s="83"/>
      <c r="L269" s="102"/>
      <c r="M269" s="105"/>
      <c r="N269" s="83"/>
    </row>
    <row r="270" spans="1:14" x14ac:dyDescent="0.35">
      <c r="A270" s="79"/>
      <c r="B270" s="133"/>
      <c r="C270" s="137"/>
      <c r="D270" s="81" t="str">
        <f>IFERROR(IF(C270="No CAS","",INDEX('DEQ Pollutant List'!$C$7:$C$611,MATCH('5. Pollutant Emissions - MB'!C270,'DEQ Pollutant List'!$B$7:$B$611,0))),"")</f>
        <v/>
      </c>
      <c r="E270" s="115" t="str">
        <f>IFERROR(IF(OR($C270="",$C270="No CAS"),INDEX('DEQ Pollutant List'!$A$7:$A$611,MATCH($D270,'DEQ Pollutant List'!$C$7:$C$611,0)),INDEX('DEQ Pollutant List'!$A$7:$A$611,MATCH($C270,'DEQ Pollutant List'!$B$7:$B$611,0))),"")</f>
        <v/>
      </c>
      <c r="F270" s="138"/>
      <c r="G270" s="139"/>
      <c r="H270" s="104"/>
      <c r="I270" s="102"/>
      <c r="J270" s="105"/>
      <c r="K270" s="83"/>
      <c r="L270" s="102"/>
      <c r="M270" s="105"/>
      <c r="N270" s="83"/>
    </row>
    <row r="271" spans="1:14" x14ac:dyDescent="0.35">
      <c r="A271" s="79"/>
      <c r="B271" s="133"/>
      <c r="C271" s="137"/>
      <c r="D271" s="81" t="str">
        <f>IFERROR(IF(C271="No CAS","",INDEX('DEQ Pollutant List'!$C$7:$C$611,MATCH('5. Pollutant Emissions - MB'!C271,'DEQ Pollutant List'!$B$7:$B$611,0))),"")</f>
        <v/>
      </c>
      <c r="E271" s="115" t="str">
        <f>IFERROR(IF(OR($C271="",$C271="No CAS"),INDEX('DEQ Pollutant List'!$A$7:$A$611,MATCH($D271,'DEQ Pollutant List'!$C$7:$C$611,0)),INDEX('DEQ Pollutant List'!$A$7:$A$611,MATCH($C271,'DEQ Pollutant List'!$B$7:$B$611,0))),"")</f>
        <v/>
      </c>
      <c r="F271" s="138"/>
      <c r="G271" s="139"/>
      <c r="H271" s="104"/>
      <c r="I271" s="102"/>
      <c r="J271" s="105"/>
      <c r="K271" s="83"/>
      <c r="L271" s="102"/>
      <c r="M271" s="105"/>
      <c r="N271" s="83"/>
    </row>
    <row r="272" spans="1:14" x14ac:dyDescent="0.35">
      <c r="A272" s="79"/>
      <c r="B272" s="133"/>
      <c r="C272" s="137"/>
      <c r="D272" s="81" t="str">
        <f>IFERROR(IF(C272="No CAS","",INDEX('DEQ Pollutant List'!$C$7:$C$611,MATCH('5. Pollutant Emissions - MB'!C272,'DEQ Pollutant List'!$B$7:$B$611,0))),"")</f>
        <v/>
      </c>
      <c r="E272" s="115" t="str">
        <f>IFERROR(IF(OR($C272="",$C272="No CAS"),INDEX('DEQ Pollutant List'!$A$7:$A$611,MATCH($D272,'DEQ Pollutant List'!$C$7:$C$611,0)),INDEX('DEQ Pollutant List'!$A$7:$A$611,MATCH($C272,'DEQ Pollutant List'!$B$7:$B$611,0))),"")</f>
        <v/>
      </c>
      <c r="F272" s="138"/>
      <c r="G272" s="139"/>
      <c r="H272" s="104"/>
      <c r="I272" s="102"/>
      <c r="J272" s="105"/>
      <c r="K272" s="83"/>
      <c r="L272" s="102"/>
      <c r="M272" s="105"/>
      <c r="N272" s="83"/>
    </row>
    <row r="273" spans="1:14" x14ac:dyDescent="0.35">
      <c r="A273" s="79"/>
      <c r="B273" s="133"/>
      <c r="C273" s="137"/>
      <c r="D273" s="81" t="str">
        <f>IFERROR(IF(C273="No CAS","",INDEX('DEQ Pollutant List'!$C$7:$C$611,MATCH('5. Pollutant Emissions - MB'!C273,'DEQ Pollutant List'!$B$7:$B$611,0))),"")</f>
        <v/>
      </c>
      <c r="E273" s="115" t="str">
        <f>IFERROR(IF(OR($C273="",$C273="No CAS"),INDEX('DEQ Pollutant List'!$A$7:$A$611,MATCH($D273,'DEQ Pollutant List'!$C$7:$C$611,0)),INDEX('DEQ Pollutant List'!$A$7:$A$611,MATCH($C273,'DEQ Pollutant List'!$B$7:$B$611,0))),"")</f>
        <v/>
      </c>
      <c r="F273" s="138"/>
      <c r="G273" s="139"/>
      <c r="H273" s="104"/>
      <c r="I273" s="102"/>
      <c r="J273" s="105"/>
      <c r="K273" s="83"/>
      <c r="L273" s="102"/>
      <c r="M273" s="105"/>
      <c r="N273" s="83"/>
    </row>
    <row r="274" spans="1:14" x14ac:dyDescent="0.35">
      <c r="A274" s="79"/>
      <c r="B274" s="133"/>
      <c r="C274" s="137"/>
      <c r="D274" s="81" t="str">
        <f>IFERROR(IF(C274="No CAS","",INDEX('DEQ Pollutant List'!$C$7:$C$611,MATCH('5. Pollutant Emissions - MB'!C274,'DEQ Pollutant List'!$B$7:$B$611,0))),"")</f>
        <v/>
      </c>
      <c r="E274" s="115" t="str">
        <f>IFERROR(IF(OR($C274="",$C274="No CAS"),INDEX('DEQ Pollutant List'!$A$7:$A$611,MATCH($D274,'DEQ Pollutant List'!$C$7:$C$611,0)),INDEX('DEQ Pollutant List'!$A$7:$A$611,MATCH($C274,'DEQ Pollutant List'!$B$7:$B$611,0))),"")</f>
        <v/>
      </c>
      <c r="F274" s="138"/>
      <c r="G274" s="139"/>
      <c r="H274" s="104"/>
      <c r="I274" s="102"/>
      <c r="J274" s="105"/>
      <c r="K274" s="83"/>
      <c r="L274" s="102"/>
      <c r="M274" s="105"/>
      <c r="N274" s="83"/>
    </row>
    <row r="275" spans="1:14" x14ac:dyDescent="0.35">
      <c r="A275" s="79"/>
      <c r="B275" s="133"/>
      <c r="C275" s="137"/>
      <c r="D275" s="81" t="str">
        <f>IFERROR(IF(C275="No CAS","",INDEX('DEQ Pollutant List'!$C$7:$C$611,MATCH('5. Pollutant Emissions - MB'!C275,'DEQ Pollutant List'!$B$7:$B$611,0))),"")</f>
        <v/>
      </c>
      <c r="E275" s="115" t="str">
        <f>IFERROR(IF(OR($C275="",$C275="No CAS"),INDEX('DEQ Pollutant List'!$A$7:$A$611,MATCH($D275,'DEQ Pollutant List'!$C$7:$C$611,0)),INDEX('DEQ Pollutant List'!$A$7:$A$611,MATCH($C275,'DEQ Pollutant List'!$B$7:$B$611,0))),"")</f>
        <v/>
      </c>
      <c r="F275" s="138"/>
      <c r="G275" s="139"/>
      <c r="H275" s="104"/>
      <c r="I275" s="102"/>
      <c r="J275" s="105"/>
      <c r="K275" s="83"/>
      <c r="L275" s="102"/>
      <c r="M275" s="105"/>
      <c r="N275" s="83"/>
    </row>
    <row r="276" spans="1:14" x14ac:dyDescent="0.35">
      <c r="A276" s="79"/>
      <c r="B276" s="133"/>
      <c r="C276" s="137"/>
      <c r="D276" s="81" t="str">
        <f>IFERROR(IF(C276="No CAS","",INDEX('DEQ Pollutant List'!$C$7:$C$611,MATCH('5. Pollutant Emissions - MB'!C276,'DEQ Pollutant List'!$B$7:$B$611,0))),"")</f>
        <v/>
      </c>
      <c r="E276" s="115" t="str">
        <f>IFERROR(IF(OR($C276="",$C276="No CAS"),INDEX('DEQ Pollutant List'!$A$7:$A$611,MATCH($D276,'DEQ Pollutant List'!$C$7:$C$611,0)),INDEX('DEQ Pollutant List'!$A$7:$A$611,MATCH($C276,'DEQ Pollutant List'!$B$7:$B$611,0))),"")</f>
        <v/>
      </c>
      <c r="F276" s="138"/>
      <c r="G276" s="139"/>
      <c r="H276" s="104"/>
      <c r="I276" s="102"/>
      <c r="J276" s="105"/>
      <c r="K276" s="83"/>
      <c r="L276" s="102"/>
      <c r="M276" s="105"/>
      <c r="N276" s="83"/>
    </row>
    <row r="277" spans="1:14" x14ac:dyDescent="0.35">
      <c r="A277" s="79"/>
      <c r="B277" s="133"/>
      <c r="C277" s="137"/>
      <c r="D277" s="81" t="str">
        <f>IFERROR(IF(C277="No CAS","",INDEX('DEQ Pollutant List'!$C$7:$C$611,MATCH('5. Pollutant Emissions - MB'!C277,'DEQ Pollutant List'!$B$7:$B$611,0))),"")</f>
        <v/>
      </c>
      <c r="E277" s="115" t="str">
        <f>IFERROR(IF(OR($C277="",$C277="No CAS"),INDEX('DEQ Pollutant List'!$A$7:$A$611,MATCH($D277,'DEQ Pollutant List'!$C$7:$C$611,0)),INDEX('DEQ Pollutant List'!$A$7:$A$611,MATCH($C277,'DEQ Pollutant List'!$B$7:$B$611,0))),"")</f>
        <v/>
      </c>
      <c r="F277" s="138"/>
      <c r="G277" s="139"/>
      <c r="H277" s="104"/>
      <c r="I277" s="102"/>
      <c r="J277" s="105"/>
      <c r="K277" s="83"/>
      <c r="L277" s="102"/>
      <c r="M277" s="105"/>
      <c r="N277" s="83"/>
    </row>
    <row r="278" spans="1:14" x14ac:dyDescent="0.35">
      <c r="A278" s="79"/>
      <c r="B278" s="133"/>
      <c r="C278" s="137"/>
      <c r="D278" s="81" t="str">
        <f>IFERROR(IF(C278="No CAS","",INDEX('DEQ Pollutant List'!$C$7:$C$611,MATCH('5. Pollutant Emissions - MB'!C278,'DEQ Pollutant List'!$B$7:$B$611,0))),"")</f>
        <v/>
      </c>
      <c r="E278" s="115" t="str">
        <f>IFERROR(IF(OR($C278="",$C278="No CAS"),INDEX('DEQ Pollutant List'!$A$7:$A$611,MATCH($D278,'DEQ Pollutant List'!$C$7:$C$611,0)),INDEX('DEQ Pollutant List'!$A$7:$A$611,MATCH($C278,'DEQ Pollutant List'!$B$7:$B$611,0))),"")</f>
        <v/>
      </c>
      <c r="F278" s="138"/>
      <c r="G278" s="139"/>
      <c r="H278" s="104"/>
      <c r="I278" s="102"/>
      <c r="J278" s="105"/>
      <c r="K278" s="83"/>
      <c r="L278" s="102"/>
      <c r="M278" s="105"/>
      <c r="N278" s="83"/>
    </row>
    <row r="279" spans="1:14" x14ac:dyDescent="0.35">
      <c r="A279" s="79"/>
      <c r="B279" s="133"/>
      <c r="C279" s="137"/>
      <c r="D279" s="81" t="str">
        <f>IFERROR(IF(C279="No CAS","",INDEX('DEQ Pollutant List'!$C$7:$C$611,MATCH('5. Pollutant Emissions - MB'!C279,'DEQ Pollutant List'!$B$7:$B$611,0))),"")</f>
        <v/>
      </c>
      <c r="E279" s="115" t="str">
        <f>IFERROR(IF(OR($C279="",$C279="No CAS"),INDEX('DEQ Pollutant List'!$A$7:$A$611,MATCH($D279,'DEQ Pollutant List'!$C$7:$C$611,0)),INDEX('DEQ Pollutant List'!$A$7:$A$611,MATCH($C279,'DEQ Pollutant List'!$B$7:$B$611,0))),"")</f>
        <v/>
      </c>
      <c r="F279" s="138"/>
      <c r="G279" s="139"/>
      <c r="H279" s="104"/>
      <c r="I279" s="102"/>
      <c r="J279" s="105"/>
      <c r="K279" s="83"/>
      <c r="L279" s="102"/>
      <c r="M279" s="105"/>
      <c r="N279" s="83"/>
    </row>
    <row r="280" spans="1:14" x14ac:dyDescent="0.35">
      <c r="A280" s="79"/>
      <c r="B280" s="133"/>
      <c r="C280" s="137"/>
      <c r="D280" s="81" t="str">
        <f>IFERROR(IF(C280="No CAS","",INDEX('DEQ Pollutant List'!$C$7:$C$611,MATCH('5. Pollutant Emissions - MB'!C280,'DEQ Pollutant List'!$B$7:$B$611,0))),"")</f>
        <v/>
      </c>
      <c r="E280" s="115" t="str">
        <f>IFERROR(IF(OR($C280="",$C280="No CAS"),INDEX('DEQ Pollutant List'!$A$7:$A$611,MATCH($D280,'DEQ Pollutant List'!$C$7:$C$611,0)),INDEX('DEQ Pollutant List'!$A$7:$A$611,MATCH($C280,'DEQ Pollutant List'!$B$7:$B$611,0))),"")</f>
        <v/>
      </c>
      <c r="F280" s="138"/>
      <c r="G280" s="139"/>
      <c r="H280" s="104"/>
      <c r="I280" s="102"/>
      <c r="J280" s="105"/>
      <c r="K280" s="83"/>
      <c r="L280" s="102"/>
      <c r="M280" s="105"/>
      <c r="N280" s="83"/>
    </row>
    <row r="281" spans="1:14" x14ac:dyDescent="0.35">
      <c r="A281" s="79"/>
      <c r="B281" s="133"/>
      <c r="C281" s="137"/>
      <c r="D281" s="81" t="str">
        <f>IFERROR(IF(C281="No CAS","",INDEX('DEQ Pollutant List'!$C$7:$C$611,MATCH('5. Pollutant Emissions - MB'!C281,'DEQ Pollutant List'!$B$7:$B$611,0))),"")</f>
        <v/>
      </c>
      <c r="E281" s="115" t="str">
        <f>IFERROR(IF(OR($C281="",$C281="No CAS"),INDEX('DEQ Pollutant List'!$A$7:$A$611,MATCH($D281,'DEQ Pollutant List'!$C$7:$C$611,0)),INDEX('DEQ Pollutant List'!$A$7:$A$611,MATCH($C281,'DEQ Pollutant List'!$B$7:$B$611,0))),"")</f>
        <v/>
      </c>
      <c r="F281" s="138"/>
      <c r="G281" s="139"/>
      <c r="H281" s="104"/>
      <c r="I281" s="102"/>
      <c r="J281" s="105"/>
      <c r="K281" s="83"/>
      <c r="L281" s="102"/>
      <c r="M281" s="105"/>
      <c r="N281" s="83"/>
    </row>
    <row r="282" spans="1:14" x14ac:dyDescent="0.35">
      <c r="A282" s="79"/>
      <c r="B282" s="133"/>
      <c r="C282" s="137"/>
      <c r="D282" s="81" t="str">
        <f>IFERROR(IF(C282="No CAS","",INDEX('DEQ Pollutant List'!$C$7:$C$611,MATCH('5. Pollutant Emissions - MB'!C282,'DEQ Pollutant List'!$B$7:$B$611,0))),"")</f>
        <v/>
      </c>
      <c r="E282" s="115" t="str">
        <f>IFERROR(IF(OR($C282="",$C282="No CAS"),INDEX('DEQ Pollutant List'!$A$7:$A$611,MATCH($D282,'DEQ Pollutant List'!$C$7:$C$611,0)),INDEX('DEQ Pollutant List'!$A$7:$A$611,MATCH($C282,'DEQ Pollutant List'!$B$7:$B$611,0))),"")</f>
        <v/>
      </c>
      <c r="F282" s="138"/>
      <c r="G282" s="139"/>
      <c r="H282" s="104"/>
      <c r="I282" s="102"/>
      <c r="J282" s="105"/>
      <c r="K282" s="83"/>
      <c r="L282" s="102"/>
      <c r="M282" s="105"/>
      <c r="N282" s="83"/>
    </row>
    <row r="283" spans="1:14" x14ac:dyDescent="0.35">
      <c r="A283" s="79"/>
      <c r="B283" s="133"/>
      <c r="C283" s="137"/>
      <c r="D283" s="81" t="str">
        <f>IFERROR(IF(C283="No CAS","",INDEX('DEQ Pollutant List'!$C$7:$C$611,MATCH('5. Pollutant Emissions - MB'!C283,'DEQ Pollutant List'!$B$7:$B$611,0))),"")</f>
        <v/>
      </c>
      <c r="E283" s="115" t="str">
        <f>IFERROR(IF(OR($C283="",$C283="No CAS"),INDEX('DEQ Pollutant List'!$A$7:$A$611,MATCH($D283,'DEQ Pollutant List'!$C$7:$C$611,0)),INDEX('DEQ Pollutant List'!$A$7:$A$611,MATCH($C283,'DEQ Pollutant List'!$B$7:$B$611,0))),"")</f>
        <v/>
      </c>
      <c r="F283" s="138"/>
      <c r="G283" s="139"/>
      <c r="H283" s="104"/>
      <c r="I283" s="102"/>
      <c r="J283" s="105"/>
      <c r="K283" s="83"/>
      <c r="L283" s="102"/>
      <c r="M283" s="105"/>
      <c r="N283" s="83"/>
    </row>
    <row r="284" spans="1:14" x14ac:dyDescent="0.35">
      <c r="A284" s="79"/>
      <c r="B284" s="133"/>
      <c r="C284" s="137"/>
      <c r="D284" s="81" t="str">
        <f>IFERROR(IF(C284="No CAS","",INDEX('DEQ Pollutant List'!$C$7:$C$611,MATCH('5. Pollutant Emissions - MB'!C284,'DEQ Pollutant List'!$B$7:$B$611,0))),"")</f>
        <v/>
      </c>
      <c r="E284" s="115" t="str">
        <f>IFERROR(IF(OR($C284="",$C284="No CAS"),INDEX('DEQ Pollutant List'!$A$7:$A$611,MATCH($D284,'DEQ Pollutant List'!$C$7:$C$611,0)),INDEX('DEQ Pollutant List'!$A$7:$A$611,MATCH($C284,'DEQ Pollutant List'!$B$7:$B$611,0))),"")</f>
        <v/>
      </c>
      <c r="F284" s="138"/>
      <c r="G284" s="139"/>
      <c r="H284" s="104"/>
      <c r="I284" s="102"/>
      <c r="J284" s="105"/>
      <c r="K284" s="83"/>
      <c r="L284" s="102"/>
      <c r="M284" s="105"/>
      <c r="N284" s="83"/>
    </row>
    <row r="285" spans="1:14" x14ac:dyDescent="0.35">
      <c r="A285" s="79"/>
      <c r="B285" s="133"/>
      <c r="C285" s="137"/>
      <c r="D285" s="81" t="str">
        <f>IFERROR(IF(C285="No CAS","",INDEX('DEQ Pollutant List'!$C$7:$C$611,MATCH('5. Pollutant Emissions - MB'!C285,'DEQ Pollutant List'!$B$7:$B$611,0))),"")</f>
        <v/>
      </c>
      <c r="E285" s="115" t="str">
        <f>IFERROR(IF(OR($C285="",$C285="No CAS"),INDEX('DEQ Pollutant List'!$A$7:$A$611,MATCH($D285,'DEQ Pollutant List'!$C$7:$C$611,0)),INDEX('DEQ Pollutant List'!$A$7:$A$611,MATCH($C285,'DEQ Pollutant List'!$B$7:$B$611,0))),"")</f>
        <v/>
      </c>
      <c r="F285" s="138"/>
      <c r="G285" s="139"/>
      <c r="H285" s="104"/>
      <c r="I285" s="102"/>
      <c r="J285" s="105"/>
      <c r="K285" s="83"/>
      <c r="L285" s="102"/>
      <c r="M285" s="105"/>
      <c r="N285" s="83"/>
    </row>
    <row r="286" spans="1:14" x14ac:dyDescent="0.35">
      <c r="A286" s="79"/>
      <c r="B286" s="133"/>
      <c r="C286" s="137"/>
      <c r="D286" s="81" t="str">
        <f>IFERROR(IF(C286="No CAS","",INDEX('DEQ Pollutant List'!$C$7:$C$611,MATCH('5. Pollutant Emissions - MB'!C286,'DEQ Pollutant List'!$B$7:$B$611,0))),"")</f>
        <v/>
      </c>
      <c r="E286" s="115" t="str">
        <f>IFERROR(IF(OR($C286="",$C286="No CAS"),INDEX('DEQ Pollutant List'!$A$7:$A$611,MATCH($D286,'DEQ Pollutant List'!$C$7:$C$611,0)),INDEX('DEQ Pollutant List'!$A$7:$A$611,MATCH($C286,'DEQ Pollutant List'!$B$7:$B$611,0))),"")</f>
        <v/>
      </c>
      <c r="F286" s="138"/>
      <c r="G286" s="139"/>
      <c r="H286" s="104"/>
      <c r="I286" s="102"/>
      <c r="J286" s="105"/>
      <c r="K286" s="83"/>
      <c r="L286" s="102"/>
      <c r="M286" s="105"/>
      <c r="N286" s="83"/>
    </row>
    <row r="287" spans="1:14" x14ac:dyDescent="0.35">
      <c r="A287" s="79"/>
      <c r="B287" s="133"/>
      <c r="C287" s="137"/>
      <c r="D287" s="81" t="str">
        <f>IFERROR(IF(C287="No CAS","",INDEX('DEQ Pollutant List'!$C$7:$C$611,MATCH('5. Pollutant Emissions - MB'!C287,'DEQ Pollutant List'!$B$7:$B$611,0))),"")</f>
        <v/>
      </c>
      <c r="E287" s="115" t="str">
        <f>IFERROR(IF(OR($C287="",$C287="No CAS"),INDEX('DEQ Pollutant List'!$A$7:$A$611,MATCH($D287,'DEQ Pollutant List'!$C$7:$C$611,0)),INDEX('DEQ Pollutant List'!$A$7:$A$611,MATCH($C287,'DEQ Pollutant List'!$B$7:$B$611,0))),"")</f>
        <v/>
      </c>
      <c r="F287" s="138"/>
      <c r="G287" s="139"/>
      <c r="H287" s="104"/>
      <c r="I287" s="102"/>
      <c r="J287" s="105"/>
      <c r="K287" s="83"/>
      <c r="L287" s="102"/>
      <c r="M287" s="105"/>
      <c r="N287" s="83"/>
    </row>
    <row r="288" spans="1:14" x14ac:dyDescent="0.35">
      <c r="A288" s="79"/>
      <c r="B288" s="133"/>
      <c r="C288" s="137"/>
      <c r="D288" s="81" t="str">
        <f>IFERROR(IF(C288="No CAS","",INDEX('DEQ Pollutant List'!$C$7:$C$611,MATCH('5. Pollutant Emissions - MB'!C288,'DEQ Pollutant List'!$B$7:$B$611,0))),"")</f>
        <v/>
      </c>
      <c r="E288" s="115" t="str">
        <f>IFERROR(IF(OR($C288="",$C288="No CAS"),INDEX('DEQ Pollutant List'!$A$7:$A$611,MATCH($D288,'DEQ Pollutant List'!$C$7:$C$611,0)),INDEX('DEQ Pollutant List'!$A$7:$A$611,MATCH($C288,'DEQ Pollutant List'!$B$7:$B$611,0))),"")</f>
        <v/>
      </c>
      <c r="F288" s="138"/>
      <c r="G288" s="139"/>
      <c r="H288" s="104"/>
      <c r="I288" s="102"/>
      <c r="J288" s="105"/>
      <c r="K288" s="83"/>
      <c r="L288" s="102"/>
      <c r="M288" s="105"/>
      <c r="N288" s="83"/>
    </row>
    <row r="289" spans="1:14" x14ac:dyDescent="0.35">
      <c r="A289" s="79"/>
      <c r="B289" s="133"/>
      <c r="C289" s="137"/>
      <c r="D289" s="81" t="str">
        <f>IFERROR(IF(C289="No CAS","",INDEX('DEQ Pollutant List'!$C$7:$C$611,MATCH('5. Pollutant Emissions - MB'!C289,'DEQ Pollutant List'!$B$7:$B$611,0))),"")</f>
        <v/>
      </c>
      <c r="E289" s="115" t="str">
        <f>IFERROR(IF(OR($C289="",$C289="No CAS"),INDEX('DEQ Pollutant List'!$A$7:$A$611,MATCH($D289,'DEQ Pollutant List'!$C$7:$C$611,0)),INDEX('DEQ Pollutant List'!$A$7:$A$611,MATCH($C289,'DEQ Pollutant List'!$B$7:$B$611,0))),"")</f>
        <v/>
      </c>
      <c r="F289" s="138"/>
      <c r="G289" s="139"/>
      <c r="H289" s="104"/>
      <c r="I289" s="102"/>
      <c r="J289" s="105"/>
      <c r="K289" s="83"/>
      <c r="L289" s="102"/>
      <c r="M289" s="105"/>
      <c r="N289" s="83"/>
    </row>
    <row r="290" spans="1:14" x14ac:dyDescent="0.35">
      <c r="A290" s="79"/>
      <c r="B290" s="133"/>
      <c r="C290" s="137"/>
      <c r="D290" s="81" t="str">
        <f>IFERROR(IF(C290="No CAS","",INDEX('DEQ Pollutant List'!$C$7:$C$611,MATCH('5. Pollutant Emissions - MB'!C290,'DEQ Pollutant List'!$B$7:$B$611,0))),"")</f>
        <v/>
      </c>
      <c r="E290" s="115" t="str">
        <f>IFERROR(IF(OR($C290="",$C290="No CAS"),INDEX('DEQ Pollutant List'!$A$7:$A$611,MATCH($D290,'DEQ Pollutant List'!$C$7:$C$611,0)),INDEX('DEQ Pollutant List'!$A$7:$A$611,MATCH($C290,'DEQ Pollutant List'!$B$7:$B$611,0))),"")</f>
        <v/>
      </c>
      <c r="F290" s="138"/>
      <c r="G290" s="139"/>
      <c r="H290" s="104"/>
      <c r="I290" s="102"/>
      <c r="J290" s="105"/>
      <c r="K290" s="83"/>
      <c r="L290" s="102"/>
      <c r="M290" s="105"/>
      <c r="N290" s="83"/>
    </row>
    <row r="291" spans="1:14" x14ac:dyDescent="0.35">
      <c r="A291" s="79"/>
      <c r="B291" s="133"/>
      <c r="C291" s="137"/>
      <c r="D291" s="81" t="str">
        <f>IFERROR(IF(C291="No CAS","",INDEX('DEQ Pollutant List'!$C$7:$C$611,MATCH('5. Pollutant Emissions - MB'!C291,'DEQ Pollutant List'!$B$7:$B$611,0))),"")</f>
        <v/>
      </c>
      <c r="E291" s="115" t="str">
        <f>IFERROR(IF(OR($C291="",$C291="No CAS"),INDEX('DEQ Pollutant List'!$A$7:$A$611,MATCH($D291,'DEQ Pollutant List'!$C$7:$C$611,0)),INDEX('DEQ Pollutant List'!$A$7:$A$611,MATCH($C291,'DEQ Pollutant List'!$B$7:$B$611,0))),"")</f>
        <v/>
      </c>
      <c r="F291" s="138"/>
      <c r="G291" s="139"/>
      <c r="H291" s="104"/>
      <c r="I291" s="102"/>
      <c r="J291" s="105"/>
      <c r="K291" s="83"/>
      <c r="L291" s="102"/>
      <c r="M291" s="105"/>
      <c r="N291" s="83"/>
    </row>
    <row r="292" spans="1:14" x14ac:dyDescent="0.35">
      <c r="A292" s="79"/>
      <c r="B292" s="133"/>
      <c r="C292" s="137"/>
      <c r="D292" s="81" t="str">
        <f>IFERROR(IF(C292="No CAS","",INDEX('DEQ Pollutant List'!$C$7:$C$611,MATCH('5. Pollutant Emissions - MB'!C292,'DEQ Pollutant List'!$B$7:$B$611,0))),"")</f>
        <v/>
      </c>
      <c r="E292" s="115" t="str">
        <f>IFERROR(IF(OR($C292="",$C292="No CAS"),INDEX('DEQ Pollutant List'!$A$7:$A$611,MATCH($D292,'DEQ Pollutant List'!$C$7:$C$611,0)),INDEX('DEQ Pollutant List'!$A$7:$A$611,MATCH($C292,'DEQ Pollutant List'!$B$7:$B$611,0))),"")</f>
        <v/>
      </c>
      <c r="F292" s="138"/>
      <c r="G292" s="139"/>
      <c r="H292" s="104"/>
      <c r="I292" s="102"/>
      <c r="J292" s="105"/>
      <c r="K292" s="83"/>
      <c r="L292" s="102"/>
      <c r="M292" s="105"/>
      <c r="N292" s="83"/>
    </row>
    <row r="293" spans="1:14" x14ac:dyDescent="0.35">
      <c r="A293" s="79"/>
      <c r="B293" s="133"/>
      <c r="C293" s="137"/>
      <c r="D293" s="81" t="str">
        <f>IFERROR(IF(C293="No CAS","",INDEX('DEQ Pollutant List'!$C$7:$C$611,MATCH('5. Pollutant Emissions - MB'!C293,'DEQ Pollutant List'!$B$7:$B$611,0))),"")</f>
        <v/>
      </c>
      <c r="E293" s="115" t="str">
        <f>IFERROR(IF(OR($C293="",$C293="No CAS"),INDEX('DEQ Pollutant List'!$A$7:$A$611,MATCH($D293,'DEQ Pollutant List'!$C$7:$C$611,0)),INDEX('DEQ Pollutant List'!$A$7:$A$611,MATCH($C293,'DEQ Pollutant List'!$B$7:$B$611,0))),"")</f>
        <v/>
      </c>
      <c r="F293" s="138"/>
      <c r="G293" s="139"/>
      <c r="H293" s="104"/>
      <c r="I293" s="102"/>
      <c r="J293" s="105"/>
      <c r="K293" s="83"/>
      <c r="L293" s="102"/>
      <c r="M293" s="105"/>
      <c r="N293" s="83"/>
    </row>
    <row r="294" spans="1:14" x14ac:dyDescent="0.35">
      <c r="A294" s="79"/>
      <c r="B294" s="133"/>
      <c r="C294" s="137"/>
      <c r="D294" s="81" t="str">
        <f>IFERROR(IF(C294="No CAS","",INDEX('DEQ Pollutant List'!$C$7:$C$611,MATCH('5. Pollutant Emissions - MB'!C294,'DEQ Pollutant List'!$B$7:$B$611,0))),"")</f>
        <v/>
      </c>
      <c r="E294" s="115" t="str">
        <f>IFERROR(IF(OR($C294="",$C294="No CAS"),INDEX('DEQ Pollutant List'!$A$7:$A$611,MATCH($D294,'DEQ Pollutant List'!$C$7:$C$611,0)),INDEX('DEQ Pollutant List'!$A$7:$A$611,MATCH($C294,'DEQ Pollutant List'!$B$7:$B$611,0))),"")</f>
        <v/>
      </c>
      <c r="F294" s="138"/>
      <c r="G294" s="139"/>
      <c r="H294" s="104"/>
      <c r="I294" s="102"/>
      <c r="J294" s="105"/>
      <c r="K294" s="83"/>
      <c r="L294" s="102"/>
      <c r="M294" s="105"/>
      <c r="N294" s="83"/>
    </row>
    <row r="295" spans="1:14" x14ac:dyDescent="0.35">
      <c r="A295" s="79"/>
      <c r="B295" s="133"/>
      <c r="C295" s="137"/>
      <c r="D295" s="81" t="str">
        <f>IFERROR(IF(C295="No CAS","",INDEX('DEQ Pollutant List'!$C$7:$C$611,MATCH('5. Pollutant Emissions - MB'!C295,'DEQ Pollutant List'!$B$7:$B$611,0))),"")</f>
        <v/>
      </c>
      <c r="E295" s="115" t="str">
        <f>IFERROR(IF(OR($C295="",$C295="No CAS"),INDEX('DEQ Pollutant List'!$A$7:$A$611,MATCH($D295,'DEQ Pollutant List'!$C$7:$C$611,0)),INDEX('DEQ Pollutant List'!$A$7:$A$611,MATCH($C295,'DEQ Pollutant List'!$B$7:$B$611,0))),"")</f>
        <v/>
      </c>
      <c r="F295" s="138"/>
      <c r="G295" s="139"/>
      <c r="H295" s="104"/>
      <c r="I295" s="102"/>
      <c r="J295" s="105"/>
      <c r="K295" s="83"/>
      <c r="L295" s="102"/>
      <c r="M295" s="105"/>
      <c r="N295" s="83"/>
    </row>
    <row r="296" spans="1:14" x14ac:dyDescent="0.35">
      <c r="A296" s="79"/>
      <c r="B296" s="133"/>
      <c r="C296" s="137"/>
      <c r="D296" s="81" t="str">
        <f>IFERROR(IF(C296="No CAS","",INDEX('DEQ Pollutant List'!$C$7:$C$611,MATCH('5. Pollutant Emissions - MB'!C296,'DEQ Pollutant List'!$B$7:$B$611,0))),"")</f>
        <v/>
      </c>
      <c r="E296" s="115" t="str">
        <f>IFERROR(IF(OR($C296="",$C296="No CAS"),INDEX('DEQ Pollutant List'!$A$7:$A$611,MATCH($D296,'DEQ Pollutant List'!$C$7:$C$611,0)),INDEX('DEQ Pollutant List'!$A$7:$A$611,MATCH($C296,'DEQ Pollutant List'!$B$7:$B$611,0))),"")</f>
        <v/>
      </c>
      <c r="F296" s="138"/>
      <c r="G296" s="139"/>
      <c r="H296" s="104"/>
      <c r="I296" s="102"/>
      <c r="J296" s="105"/>
      <c r="K296" s="83"/>
      <c r="L296" s="102"/>
      <c r="M296" s="105"/>
      <c r="N296" s="83"/>
    </row>
    <row r="297" spans="1:14" x14ac:dyDescent="0.35">
      <c r="A297" s="79"/>
      <c r="B297" s="133"/>
      <c r="C297" s="137"/>
      <c r="D297" s="81" t="str">
        <f>IFERROR(IF(C297="No CAS","",INDEX('DEQ Pollutant List'!$C$7:$C$611,MATCH('5. Pollutant Emissions - MB'!C297,'DEQ Pollutant List'!$B$7:$B$611,0))),"")</f>
        <v/>
      </c>
      <c r="E297" s="115" t="str">
        <f>IFERROR(IF(OR($C297="",$C297="No CAS"),INDEX('DEQ Pollutant List'!$A$7:$A$611,MATCH($D297,'DEQ Pollutant List'!$C$7:$C$611,0)),INDEX('DEQ Pollutant List'!$A$7:$A$611,MATCH($C297,'DEQ Pollutant List'!$B$7:$B$611,0))),"")</f>
        <v/>
      </c>
      <c r="F297" s="138"/>
      <c r="G297" s="139"/>
      <c r="H297" s="104"/>
      <c r="I297" s="102"/>
      <c r="J297" s="105"/>
      <c r="K297" s="83"/>
      <c r="L297" s="102"/>
      <c r="M297" s="105"/>
      <c r="N297" s="83"/>
    </row>
    <row r="298" spans="1:14" x14ac:dyDescent="0.35">
      <c r="A298" s="79"/>
      <c r="B298" s="133"/>
      <c r="C298" s="137"/>
      <c r="D298" s="81" t="str">
        <f>IFERROR(IF(C298="No CAS","",INDEX('DEQ Pollutant List'!$C$7:$C$611,MATCH('5. Pollutant Emissions - MB'!C298,'DEQ Pollutant List'!$B$7:$B$611,0))),"")</f>
        <v/>
      </c>
      <c r="E298" s="115" t="str">
        <f>IFERROR(IF(OR($C298="",$C298="No CAS"),INDEX('DEQ Pollutant List'!$A$7:$A$611,MATCH($D298,'DEQ Pollutant List'!$C$7:$C$611,0)),INDEX('DEQ Pollutant List'!$A$7:$A$611,MATCH($C298,'DEQ Pollutant List'!$B$7:$B$611,0))),"")</f>
        <v/>
      </c>
      <c r="F298" s="138"/>
      <c r="G298" s="139"/>
      <c r="H298" s="104"/>
      <c r="I298" s="102"/>
      <c r="J298" s="105"/>
      <c r="K298" s="83"/>
      <c r="L298" s="102"/>
      <c r="M298" s="105"/>
      <c r="N298" s="83"/>
    </row>
    <row r="299" spans="1:14" x14ac:dyDescent="0.35">
      <c r="A299" s="79"/>
      <c r="B299" s="133"/>
      <c r="C299" s="137"/>
      <c r="D299" s="81" t="str">
        <f>IFERROR(IF(C299="No CAS","",INDEX('DEQ Pollutant List'!$C$7:$C$611,MATCH('5. Pollutant Emissions - MB'!C299,'DEQ Pollutant List'!$B$7:$B$611,0))),"")</f>
        <v/>
      </c>
      <c r="E299" s="115" t="str">
        <f>IFERROR(IF(OR($C299="",$C299="No CAS"),INDEX('DEQ Pollutant List'!$A$7:$A$611,MATCH($D299,'DEQ Pollutant List'!$C$7:$C$611,0)),INDEX('DEQ Pollutant List'!$A$7:$A$611,MATCH($C299,'DEQ Pollutant List'!$B$7:$B$611,0))),"")</f>
        <v/>
      </c>
      <c r="F299" s="138"/>
      <c r="G299" s="139"/>
      <c r="H299" s="104"/>
      <c r="I299" s="102"/>
      <c r="J299" s="105"/>
      <c r="K299" s="83"/>
      <c r="L299" s="102"/>
      <c r="M299" s="105"/>
      <c r="N299" s="83"/>
    </row>
    <row r="300" spans="1:14" x14ac:dyDescent="0.35">
      <c r="A300" s="79"/>
      <c r="B300" s="133"/>
      <c r="C300" s="137"/>
      <c r="D300" s="81" t="str">
        <f>IFERROR(IF(C300="No CAS","",INDEX('DEQ Pollutant List'!$C$7:$C$611,MATCH('5. Pollutant Emissions - MB'!C300,'DEQ Pollutant List'!$B$7:$B$611,0))),"")</f>
        <v/>
      </c>
      <c r="E300" s="115" t="str">
        <f>IFERROR(IF(OR($C300="",$C300="No CAS"),INDEX('DEQ Pollutant List'!$A$7:$A$611,MATCH($D300,'DEQ Pollutant List'!$C$7:$C$611,0)),INDEX('DEQ Pollutant List'!$A$7:$A$611,MATCH($C300,'DEQ Pollutant List'!$B$7:$B$611,0))),"")</f>
        <v/>
      </c>
      <c r="F300" s="138"/>
      <c r="G300" s="139"/>
      <c r="H300" s="104"/>
      <c r="I300" s="102"/>
      <c r="J300" s="105"/>
      <c r="K300" s="83"/>
      <c r="L300" s="102"/>
      <c r="M300" s="105"/>
      <c r="N300" s="83"/>
    </row>
    <row r="301" spans="1:14" x14ac:dyDescent="0.35">
      <c r="A301" s="79"/>
      <c r="B301" s="133"/>
      <c r="C301" s="137"/>
      <c r="D301" s="81" t="str">
        <f>IFERROR(IF(C301="No CAS","",INDEX('DEQ Pollutant List'!$C$7:$C$611,MATCH('5. Pollutant Emissions - MB'!C301,'DEQ Pollutant List'!$B$7:$B$611,0))),"")</f>
        <v/>
      </c>
      <c r="E301" s="115" t="str">
        <f>IFERROR(IF(OR($C301="",$C301="No CAS"),INDEX('DEQ Pollutant List'!$A$7:$A$611,MATCH($D301,'DEQ Pollutant List'!$C$7:$C$611,0)),INDEX('DEQ Pollutant List'!$A$7:$A$611,MATCH($C301,'DEQ Pollutant List'!$B$7:$B$611,0))),"")</f>
        <v/>
      </c>
      <c r="F301" s="138"/>
      <c r="G301" s="139"/>
      <c r="H301" s="104"/>
      <c r="I301" s="102"/>
      <c r="J301" s="105"/>
      <c r="K301" s="83"/>
      <c r="L301" s="102"/>
      <c r="M301" s="105"/>
      <c r="N301" s="83"/>
    </row>
    <row r="302" spans="1:14" x14ac:dyDescent="0.35">
      <c r="A302" s="79"/>
      <c r="B302" s="133"/>
      <c r="C302" s="137"/>
      <c r="D302" s="81" t="str">
        <f>IFERROR(IF(C302="No CAS","",INDEX('DEQ Pollutant List'!$C$7:$C$611,MATCH('5. Pollutant Emissions - MB'!C302,'DEQ Pollutant List'!$B$7:$B$611,0))),"")</f>
        <v/>
      </c>
      <c r="E302" s="115" t="str">
        <f>IFERROR(IF(OR($C302="",$C302="No CAS"),INDEX('DEQ Pollutant List'!$A$7:$A$611,MATCH($D302,'DEQ Pollutant List'!$C$7:$C$611,0)),INDEX('DEQ Pollutant List'!$A$7:$A$611,MATCH($C302,'DEQ Pollutant List'!$B$7:$B$611,0))),"")</f>
        <v/>
      </c>
      <c r="F302" s="138"/>
      <c r="G302" s="139"/>
      <c r="H302" s="104"/>
      <c r="I302" s="102"/>
      <c r="J302" s="105"/>
      <c r="K302" s="83"/>
      <c r="L302" s="102"/>
      <c r="M302" s="105"/>
      <c r="N302" s="83"/>
    </row>
    <row r="303" spans="1:14" x14ac:dyDescent="0.35">
      <c r="A303" s="79"/>
      <c r="B303" s="133"/>
      <c r="C303" s="137"/>
      <c r="D303" s="81" t="str">
        <f>IFERROR(IF(C303="No CAS","",INDEX('DEQ Pollutant List'!$C$7:$C$611,MATCH('5. Pollutant Emissions - MB'!C303,'DEQ Pollutant List'!$B$7:$B$611,0))),"")</f>
        <v/>
      </c>
      <c r="E303" s="115" t="str">
        <f>IFERROR(IF(OR($C303="",$C303="No CAS"),INDEX('DEQ Pollutant List'!$A$7:$A$611,MATCH($D303,'DEQ Pollutant List'!$C$7:$C$611,0)),INDEX('DEQ Pollutant List'!$A$7:$A$611,MATCH($C303,'DEQ Pollutant List'!$B$7:$B$611,0))),"")</f>
        <v/>
      </c>
      <c r="F303" s="138"/>
      <c r="G303" s="139"/>
      <c r="H303" s="104"/>
      <c r="I303" s="102"/>
      <c r="J303" s="105"/>
      <c r="K303" s="83"/>
      <c r="L303" s="102"/>
      <c r="M303" s="105"/>
      <c r="N303" s="83"/>
    </row>
    <row r="304" spans="1:14" x14ac:dyDescent="0.35">
      <c r="A304" s="79"/>
      <c r="B304" s="133"/>
      <c r="C304" s="137"/>
      <c r="D304" s="81" t="str">
        <f>IFERROR(IF(C304="No CAS","",INDEX('DEQ Pollutant List'!$C$7:$C$611,MATCH('5. Pollutant Emissions - MB'!C304,'DEQ Pollutant List'!$B$7:$B$611,0))),"")</f>
        <v/>
      </c>
      <c r="E304" s="115" t="str">
        <f>IFERROR(IF(OR($C304="",$C304="No CAS"),INDEX('DEQ Pollutant List'!$A$7:$A$611,MATCH($D304,'DEQ Pollutant List'!$C$7:$C$611,0)),INDEX('DEQ Pollutant List'!$A$7:$A$611,MATCH($C304,'DEQ Pollutant List'!$B$7:$B$611,0))),"")</f>
        <v/>
      </c>
      <c r="F304" s="138"/>
      <c r="G304" s="139"/>
      <c r="H304" s="104"/>
      <c r="I304" s="102"/>
      <c r="J304" s="105"/>
      <c r="K304" s="83"/>
      <c r="L304" s="102"/>
      <c r="M304" s="105"/>
      <c r="N304" s="83"/>
    </row>
    <row r="305" spans="1:14" x14ac:dyDescent="0.35">
      <c r="A305" s="79"/>
      <c r="B305" s="133"/>
      <c r="C305" s="137"/>
      <c r="D305" s="81" t="str">
        <f>IFERROR(IF(C305="No CAS","",INDEX('DEQ Pollutant List'!$C$7:$C$611,MATCH('5. Pollutant Emissions - MB'!C305,'DEQ Pollutant List'!$B$7:$B$611,0))),"")</f>
        <v/>
      </c>
      <c r="E305" s="115" t="str">
        <f>IFERROR(IF(OR($C305="",$C305="No CAS"),INDEX('DEQ Pollutant List'!$A$7:$A$611,MATCH($D305,'DEQ Pollutant List'!$C$7:$C$611,0)),INDEX('DEQ Pollutant List'!$A$7:$A$611,MATCH($C305,'DEQ Pollutant List'!$B$7:$B$611,0))),"")</f>
        <v/>
      </c>
      <c r="F305" s="138"/>
      <c r="G305" s="139"/>
      <c r="H305" s="104"/>
      <c r="I305" s="102"/>
      <c r="J305" s="105"/>
      <c r="K305" s="83"/>
      <c r="L305" s="102"/>
      <c r="M305" s="105"/>
      <c r="N305" s="83"/>
    </row>
    <row r="306" spans="1:14" x14ac:dyDescent="0.35">
      <c r="A306" s="79"/>
      <c r="B306" s="133"/>
      <c r="C306" s="137"/>
      <c r="D306" s="81" t="str">
        <f>IFERROR(IF(C306="No CAS","",INDEX('DEQ Pollutant List'!$C$7:$C$611,MATCH('5. Pollutant Emissions - MB'!C306,'DEQ Pollutant List'!$B$7:$B$611,0))),"")</f>
        <v/>
      </c>
      <c r="E306" s="115" t="str">
        <f>IFERROR(IF(OR($C306="",$C306="No CAS"),INDEX('DEQ Pollutant List'!$A$7:$A$611,MATCH($D306,'DEQ Pollutant List'!$C$7:$C$611,0)),INDEX('DEQ Pollutant List'!$A$7:$A$611,MATCH($C306,'DEQ Pollutant List'!$B$7:$B$611,0))),"")</f>
        <v/>
      </c>
      <c r="F306" s="138"/>
      <c r="G306" s="139"/>
      <c r="H306" s="104"/>
      <c r="I306" s="102"/>
      <c r="J306" s="105"/>
      <c r="K306" s="83"/>
      <c r="L306" s="102"/>
      <c r="M306" s="105"/>
      <c r="N306" s="83"/>
    </row>
    <row r="307" spans="1:14" x14ac:dyDescent="0.35">
      <c r="A307" s="79"/>
      <c r="B307" s="133"/>
      <c r="C307" s="137"/>
      <c r="D307" s="81" t="str">
        <f>IFERROR(IF(C307="No CAS","",INDEX('DEQ Pollutant List'!$C$7:$C$611,MATCH('5. Pollutant Emissions - MB'!C307,'DEQ Pollutant List'!$B$7:$B$611,0))),"")</f>
        <v/>
      </c>
      <c r="E307" s="115" t="str">
        <f>IFERROR(IF(OR($C307="",$C307="No CAS"),INDEX('DEQ Pollutant List'!$A$7:$A$611,MATCH($D307,'DEQ Pollutant List'!$C$7:$C$611,0)),INDEX('DEQ Pollutant List'!$A$7:$A$611,MATCH($C307,'DEQ Pollutant List'!$B$7:$B$611,0))),"")</f>
        <v/>
      </c>
      <c r="F307" s="138"/>
      <c r="G307" s="139"/>
      <c r="H307" s="104"/>
      <c r="I307" s="102"/>
      <c r="J307" s="105"/>
      <c r="K307" s="83"/>
      <c r="L307" s="102"/>
      <c r="M307" s="105"/>
      <c r="N307" s="83"/>
    </row>
    <row r="308" spans="1:14" x14ac:dyDescent="0.35">
      <c r="A308" s="79"/>
      <c r="B308" s="133"/>
      <c r="C308" s="137"/>
      <c r="D308" s="81" t="str">
        <f>IFERROR(IF(C308="No CAS","",INDEX('DEQ Pollutant List'!$C$7:$C$611,MATCH('5. Pollutant Emissions - MB'!C308,'DEQ Pollutant List'!$B$7:$B$611,0))),"")</f>
        <v/>
      </c>
      <c r="E308" s="115" t="str">
        <f>IFERROR(IF(OR($C308="",$C308="No CAS"),INDEX('DEQ Pollutant List'!$A$7:$A$611,MATCH($D308,'DEQ Pollutant List'!$C$7:$C$611,0)),INDEX('DEQ Pollutant List'!$A$7:$A$611,MATCH($C308,'DEQ Pollutant List'!$B$7:$B$611,0))),"")</f>
        <v/>
      </c>
      <c r="F308" s="138"/>
      <c r="G308" s="139"/>
      <c r="H308" s="104"/>
      <c r="I308" s="102"/>
      <c r="J308" s="105"/>
      <c r="K308" s="83"/>
      <c r="L308" s="102"/>
      <c r="M308" s="105"/>
      <c r="N308" s="83"/>
    </row>
    <row r="309" spans="1:14" x14ac:dyDescent="0.35">
      <c r="A309" s="79"/>
      <c r="B309" s="133"/>
      <c r="C309" s="137"/>
      <c r="D309" s="81" t="str">
        <f>IFERROR(IF(C309="No CAS","",INDEX('DEQ Pollutant List'!$C$7:$C$611,MATCH('5. Pollutant Emissions - MB'!C309,'DEQ Pollutant List'!$B$7:$B$611,0))),"")</f>
        <v/>
      </c>
      <c r="E309" s="115" t="str">
        <f>IFERROR(IF(OR($C309="",$C309="No CAS"),INDEX('DEQ Pollutant List'!$A$7:$A$611,MATCH($D309,'DEQ Pollutant List'!$C$7:$C$611,0)),INDEX('DEQ Pollutant List'!$A$7:$A$611,MATCH($C309,'DEQ Pollutant List'!$B$7:$B$611,0))),"")</f>
        <v/>
      </c>
      <c r="F309" s="138"/>
      <c r="G309" s="139"/>
      <c r="H309" s="104"/>
      <c r="I309" s="102"/>
      <c r="J309" s="105"/>
      <c r="K309" s="83"/>
      <c r="L309" s="102"/>
      <c r="M309" s="105"/>
      <c r="N309" s="83"/>
    </row>
    <row r="310" spans="1:14" x14ac:dyDescent="0.35">
      <c r="A310" s="79"/>
      <c r="B310" s="133"/>
      <c r="C310" s="137"/>
      <c r="D310" s="81" t="str">
        <f>IFERROR(IF(C310="No CAS","",INDEX('DEQ Pollutant List'!$C$7:$C$611,MATCH('5. Pollutant Emissions - MB'!C310,'DEQ Pollutant List'!$B$7:$B$611,0))),"")</f>
        <v/>
      </c>
      <c r="E310" s="115" t="str">
        <f>IFERROR(IF(OR($C310="",$C310="No CAS"),INDEX('DEQ Pollutant List'!$A$7:$A$611,MATCH($D310,'DEQ Pollutant List'!$C$7:$C$611,0)),INDEX('DEQ Pollutant List'!$A$7:$A$611,MATCH($C310,'DEQ Pollutant List'!$B$7:$B$611,0))),"")</f>
        <v/>
      </c>
      <c r="F310" s="138"/>
      <c r="G310" s="139"/>
      <c r="H310" s="104"/>
      <c r="I310" s="102"/>
      <c r="J310" s="105"/>
      <c r="K310" s="83"/>
      <c r="L310" s="102"/>
      <c r="M310" s="105"/>
      <c r="N310" s="83"/>
    </row>
    <row r="311" spans="1:14" x14ac:dyDescent="0.35">
      <c r="A311" s="79"/>
      <c r="B311" s="133"/>
      <c r="C311" s="137"/>
      <c r="D311" s="81" t="str">
        <f>IFERROR(IF(C311="No CAS","",INDEX('DEQ Pollutant List'!$C$7:$C$611,MATCH('5. Pollutant Emissions - MB'!C311,'DEQ Pollutant List'!$B$7:$B$611,0))),"")</f>
        <v/>
      </c>
      <c r="E311" s="115" t="str">
        <f>IFERROR(IF(OR($C311="",$C311="No CAS"),INDEX('DEQ Pollutant List'!$A$7:$A$611,MATCH($D311,'DEQ Pollutant List'!$C$7:$C$611,0)),INDEX('DEQ Pollutant List'!$A$7:$A$611,MATCH($C311,'DEQ Pollutant List'!$B$7:$B$611,0))),"")</f>
        <v/>
      </c>
      <c r="F311" s="138"/>
      <c r="G311" s="139"/>
      <c r="H311" s="104"/>
      <c r="I311" s="102"/>
      <c r="J311" s="105"/>
      <c r="K311" s="83"/>
      <c r="L311" s="102"/>
      <c r="M311" s="105"/>
      <c r="N311" s="83"/>
    </row>
    <row r="312" spans="1:14" x14ac:dyDescent="0.35">
      <c r="A312" s="79"/>
      <c r="B312" s="133"/>
      <c r="C312" s="137"/>
      <c r="D312" s="81" t="str">
        <f>IFERROR(IF(C312="No CAS","",INDEX('DEQ Pollutant List'!$C$7:$C$611,MATCH('5. Pollutant Emissions - MB'!C312,'DEQ Pollutant List'!$B$7:$B$611,0))),"")</f>
        <v/>
      </c>
      <c r="E312" s="115" t="str">
        <f>IFERROR(IF(OR($C312="",$C312="No CAS"),INDEX('DEQ Pollutant List'!$A$7:$A$611,MATCH($D312,'DEQ Pollutant List'!$C$7:$C$611,0)),INDEX('DEQ Pollutant List'!$A$7:$A$611,MATCH($C312,'DEQ Pollutant List'!$B$7:$B$611,0))),"")</f>
        <v/>
      </c>
      <c r="F312" s="138"/>
      <c r="G312" s="139"/>
      <c r="H312" s="104"/>
      <c r="I312" s="102"/>
      <c r="J312" s="105"/>
      <c r="K312" s="83"/>
      <c r="L312" s="102"/>
      <c r="M312" s="105"/>
      <c r="N312" s="83"/>
    </row>
    <row r="313" spans="1:14" x14ac:dyDescent="0.35">
      <c r="A313" s="79"/>
      <c r="B313" s="133"/>
      <c r="C313" s="137"/>
      <c r="D313" s="81" t="str">
        <f>IFERROR(IF(C313="No CAS","",INDEX('DEQ Pollutant List'!$C$7:$C$611,MATCH('5. Pollutant Emissions - MB'!C313,'DEQ Pollutant List'!$B$7:$B$611,0))),"")</f>
        <v/>
      </c>
      <c r="E313" s="115" t="str">
        <f>IFERROR(IF(OR($C313="",$C313="No CAS"),INDEX('DEQ Pollutant List'!$A$7:$A$611,MATCH($D313,'DEQ Pollutant List'!$C$7:$C$611,0)),INDEX('DEQ Pollutant List'!$A$7:$A$611,MATCH($C313,'DEQ Pollutant List'!$B$7:$B$611,0))),"")</f>
        <v/>
      </c>
      <c r="F313" s="138"/>
      <c r="G313" s="139"/>
      <c r="H313" s="104"/>
      <c r="I313" s="102"/>
      <c r="J313" s="105"/>
      <c r="K313" s="83"/>
      <c r="L313" s="102"/>
      <c r="M313" s="105"/>
      <c r="N313" s="83"/>
    </row>
    <row r="314" spans="1:14" x14ac:dyDescent="0.35">
      <c r="A314" s="79"/>
      <c r="B314" s="133"/>
      <c r="C314" s="137"/>
      <c r="D314" s="81" t="str">
        <f>IFERROR(IF(C314="No CAS","",INDEX('DEQ Pollutant List'!$C$7:$C$611,MATCH('5. Pollutant Emissions - MB'!C314,'DEQ Pollutant List'!$B$7:$B$611,0))),"")</f>
        <v/>
      </c>
      <c r="E314" s="115" t="str">
        <f>IFERROR(IF(OR($C314="",$C314="No CAS"),INDEX('DEQ Pollutant List'!$A$7:$A$611,MATCH($D314,'DEQ Pollutant List'!$C$7:$C$611,0)),INDEX('DEQ Pollutant List'!$A$7:$A$611,MATCH($C314,'DEQ Pollutant List'!$B$7:$B$611,0))),"")</f>
        <v/>
      </c>
      <c r="F314" s="138"/>
      <c r="G314" s="139"/>
      <c r="H314" s="104"/>
      <c r="I314" s="102"/>
      <c r="J314" s="105"/>
      <c r="K314" s="83"/>
      <c r="L314" s="102"/>
      <c r="M314" s="105"/>
      <c r="N314" s="83"/>
    </row>
    <row r="315" spans="1:14" x14ac:dyDescent="0.35">
      <c r="A315" s="79"/>
      <c r="B315" s="133"/>
      <c r="C315" s="137"/>
      <c r="D315" s="81" t="str">
        <f>IFERROR(IF(C315="No CAS","",INDEX('DEQ Pollutant List'!$C$7:$C$611,MATCH('5. Pollutant Emissions - MB'!C315,'DEQ Pollutant List'!$B$7:$B$611,0))),"")</f>
        <v/>
      </c>
      <c r="E315" s="115" t="str">
        <f>IFERROR(IF(OR($C315="",$C315="No CAS"),INDEX('DEQ Pollutant List'!$A$7:$A$611,MATCH($D315,'DEQ Pollutant List'!$C$7:$C$611,0)),INDEX('DEQ Pollutant List'!$A$7:$A$611,MATCH($C315,'DEQ Pollutant List'!$B$7:$B$611,0))),"")</f>
        <v/>
      </c>
      <c r="F315" s="138"/>
      <c r="G315" s="139"/>
      <c r="H315" s="104"/>
      <c r="I315" s="102"/>
      <c r="J315" s="105"/>
      <c r="K315" s="83"/>
      <c r="L315" s="102"/>
      <c r="M315" s="105"/>
      <c r="N315" s="83"/>
    </row>
    <row r="316" spans="1:14" x14ac:dyDescent="0.35">
      <c r="A316" s="79"/>
      <c r="B316" s="133"/>
      <c r="C316" s="137"/>
      <c r="D316" s="81" t="str">
        <f>IFERROR(IF(C316="No CAS","",INDEX('DEQ Pollutant List'!$C$7:$C$611,MATCH('5. Pollutant Emissions - MB'!C316,'DEQ Pollutant List'!$B$7:$B$611,0))),"")</f>
        <v/>
      </c>
      <c r="E316" s="115" t="str">
        <f>IFERROR(IF(OR($C316="",$C316="No CAS"),INDEX('DEQ Pollutant List'!$A$7:$A$611,MATCH($D316,'DEQ Pollutant List'!$C$7:$C$611,0)),INDEX('DEQ Pollutant List'!$A$7:$A$611,MATCH($C316,'DEQ Pollutant List'!$B$7:$B$611,0))),"")</f>
        <v/>
      </c>
      <c r="F316" s="138"/>
      <c r="G316" s="139"/>
      <c r="H316" s="104"/>
      <c r="I316" s="102"/>
      <c r="J316" s="105"/>
      <c r="K316" s="83"/>
      <c r="L316" s="102"/>
      <c r="M316" s="105"/>
      <c r="N316" s="83"/>
    </row>
    <row r="317" spans="1:14" x14ac:dyDescent="0.35">
      <c r="A317" s="79"/>
      <c r="B317" s="133"/>
      <c r="C317" s="137"/>
      <c r="D317" s="81" t="str">
        <f>IFERROR(IF(C317="No CAS","",INDEX('DEQ Pollutant List'!$C$7:$C$611,MATCH('5. Pollutant Emissions - MB'!C317,'DEQ Pollutant List'!$B$7:$B$611,0))),"")</f>
        <v/>
      </c>
      <c r="E317" s="115" t="str">
        <f>IFERROR(IF(OR($C317="",$C317="No CAS"),INDEX('DEQ Pollutant List'!$A$7:$A$611,MATCH($D317,'DEQ Pollutant List'!$C$7:$C$611,0)),INDEX('DEQ Pollutant List'!$A$7:$A$611,MATCH($C317,'DEQ Pollutant List'!$B$7:$B$611,0))),"")</f>
        <v/>
      </c>
      <c r="F317" s="138"/>
      <c r="G317" s="139"/>
      <c r="H317" s="104"/>
      <c r="I317" s="102"/>
      <c r="J317" s="105"/>
      <c r="K317" s="83"/>
      <c r="L317" s="102"/>
      <c r="M317" s="105"/>
      <c r="N317" s="83"/>
    </row>
    <row r="318" spans="1:14" x14ac:dyDescent="0.35">
      <c r="A318" s="79"/>
      <c r="B318" s="133"/>
      <c r="C318" s="137"/>
      <c r="D318" s="81" t="str">
        <f>IFERROR(IF(C318="No CAS","",INDEX('DEQ Pollutant List'!$C$7:$C$611,MATCH('5. Pollutant Emissions - MB'!C318,'DEQ Pollutant List'!$B$7:$B$611,0))),"")</f>
        <v/>
      </c>
      <c r="E318" s="115" t="str">
        <f>IFERROR(IF(OR($C318="",$C318="No CAS"),INDEX('DEQ Pollutant List'!$A$7:$A$611,MATCH($D318,'DEQ Pollutant List'!$C$7:$C$611,0)),INDEX('DEQ Pollutant List'!$A$7:$A$611,MATCH($C318,'DEQ Pollutant List'!$B$7:$B$611,0))),"")</f>
        <v/>
      </c>
      <c r="F318" s="138"/>
      <c r="G318" s="139"/>
      <c r="H318" s="104"/>
      <c r="I318" s="102"/>
      <c r="J318" s="105"/>
      <c r="K318" s="83"/>
      <c r="L318" s="102"/>
      <c r="M318" s="105"/>
      <c r="N318" s="83"/>
    </row>
    <row r="319" spans="1:14" x14ac:dyDescent="0.35">
      <c r="A319" s="79"/>
      <c r="B319" s="133"/>
      <c r="C319" s="137"/>
      <c r="D319" s="81" t="str">
        <f>IFERROR(IF(C319="No CAS","",INDEX('DEQ Pollutant List'!$C$7:$C$611,MATCH('5. Pollutant Emissions - MB'!C319,'DEQ Pollutant List'!$B$7:$B$611,0))),"")</f>
        <v/>
      </c>
      <c r="E319" s="115" t="str">
        <f>IFERROR(IF(OR($C319="",$C319="No CAS"),INDEX('DEQ Pollutant List'!$A$7:$A$611,MATCH($D319,'DEQ Pollutant List'!$C$7:$C$611,0)),INDEX('DEQ Pollutant List'!$A$7:$A$611,MATCH($C319,'DEQ Pollutant List'!$B$7:$B$611,0))),"")</f>
        <v/>
      </c>
      <c r="F319" s="138"/>
      <c r="G319" s="139"/>
      <c r="H319" s="104"/>
      <c r="I319" s="102"/>
      <c r="J319" s="105"/>
      <c r="K319" s="83"/>
      <c r="L319" s="102"/>
      <c r="M319" s="105"/>
      <c r="N319" s="83"/>
    </row>
    <row r="320" spans="1:14" x14ac:dyDescent="0.35">
      <c r="A320" s="79"/>
      <c r="B320" s="133"/>
      <c r="C320" s="137"/>
      <c r="D320" s="81" t="str">
        <f>IFERROR(IF(C320="No CAS","",INDEX('DEQ Pollutant List'!$C$7:$C$611,MATCH('5. Pollutant Emissions - MB'!C320,'DEQ Pollutant List'!$B$7:$B$611,0))),"")</f>
        <v/>
      </c>
      <c r="E320" s="115" t="str">
        <f>IFERROR(IF(OR($C320="",$C320="No CAS"),INDEX('DEQ Pollutant List'!$A$7:$A$611,MATCH($D320,'DEQ Pollutant List'!$C$7:$C$611,0)),INDEX('DEQ Pollutant List'!$A$7:$A$611,MATCH($C320,'DEQ Pollutant List'!$B$7:$B$611,0))),"")</f>
        <v/>
      </c>
      <c r="F320" s="138"/>
      <c r="G320" s="139"/>
      <c r="H320" s="104"/>
      <c r="I320" s="102"/>
      <c r="J320" s="105"/>
      <c r="K320" s="83"/>
      <c r="L320" s="102"/>
      <c r="M320" s="105"/>
      <c r="N320" s="83"/>
    </row>
    <row r="321" spans="1:14" x14ac:dyDescent="0.35">
      <c r="A321" s="79"/>
      <c r="B321" s="133"/>
      <c r="C321" s="137"/>
      <c r="D321" s="81" t="str">
        <f>IFERROR(IF(C321="No CAS","",INDEX('DEQ Pollutant List'!$C$7:$C$611,MATCH('5. Pollutant Emissions - MB'!C321,'DEQ Pollutant List'!$B$7:$B$611,0))),"")</f>
        <v/>
      </c>
      <c r="E321" s="115" t="str">
        <f>IFERROR(IF(OR($C321="",$C321="No CAS"),INDEX('DEQ Pollutant List'!$A$7:$A$611,MATCH($D321,'DEQ Pollutant List'!$C$7:$C$611,0)),INDEX('DEQ Pollutant List'!$A$7:$A$611,MATCH($C321,'DEQ Pollutant List'!$B$7:$B$611,0))),"")</f>
        <v/>
      </c>
      <c r="F321" s="138"/>
      <c r="G321" s="139"/>
      <c r="H321" s="104"/>
      <c r="I321" s="102"/>
      <c r="J321" s="105"/>
      <c r="K321" s="83"/>
      <c r="L321" s="102"/>
      <c r="M321" s="105"/>
      <c r="N321" s="83"/>
    </row>
    <row r="322" spans="1:14" x14ac:dyDescent="0.35">
      <c r="A322" s="79"/>
      <c r="B322" s="133"/>
      <c r="C322" s="137"/>
      <c r="D322" s="81" t="str">
        <f>IFERROR(IF(C322="No CAS","",INDEX('DEQ Pollutant List'!$C$7:$C$611,MATCH('5. Pollutant Emissions - MB'!C322,'DEQ Pollutant List'!$B$7:$B$611,0))),"")</f>
        <v/>
      </c>
      <c r="E322" s="115" t="str">
        <f>IFERROR(IF(OR($C322="",$C322="No CAS"),INDEX('DEQ Pollutant List'!$A$7:$A$611,MATCH($D322,'DEQ Pollutant List'!$C$7:$C$611,0)),INDEX('DEQ Pollutant List'!$A$7:$A$611,MATCH($C322,'DEQ Pollutant List'!$B$7:$B$611,0))),"")</f>
        <v/>
      </c>
      <c r="F322" s="138"/>
      <c r="G322" s="139"/>
      <c r="H322" s="104"/>
      <c r="I322" s="102"/>
      <c r="J322" s="105"/>
      <c r="K322" s="83"/>
      <c r="L322" s="102"/>
      <c r="M322" s="105"/>
      <c r="N322" s="83"/>
    </row>
    <row r="323" spans="1:14" x14ac:dyDescent="0.35">
      <c r="A323" s="79"/>
      <c r="B323" s="133"/>
      <c r="C323" s="137"/>
      <c r="D323" s="81" t="str">
        <f>IFERROR(IF(C323="No CAS","",INDEX('DEQ Pollutant List'!$C$7:$C$611,MATCH('5. Pollutant Emissions - MB'!C323,'DEQ Pollutant List'!$B$7:$B$611,0))),"")</f>
        <v/>
      </c>
      <c r="E323" s="115" t="str">
        <f>IFERROR(IF(OR($C323="",$C323="No CAS"),INDEX('DEQ Pollutant List'!$A$7:$A$611,MATCH($D323,'DEQ Pollutant List'!$C$7:$C$611,0)),INDEX('DEQ Pollutant List'!$A$7:$A$611,MATCH($C323,'DEQ Pollutant List'!$B$7:$B$611,0))),"")</f>
        <v/>
      </c>
      <c r="F323" s="138"/>
      <c r="G323" s="139"/>
      <c r="H323" s="104"/>
      <c r="I323" s="102"/>
      <c r="J323" s="105"/>
      <c r="K323" s="83"/>
      <c r="L323" s="102"/>
      <c r="M323" s="105"/>
      <c r="N323" s="83"/>
    </row>
    <row r="324" spans="1:14" x14ac:dyDescent="0.35">
      <c r="A324" s="79"/>
      <c r="B324" s="133"/>
      <c r="C324" s="137"/>
      <c r="D324" s="81" t="str">
        <f>IFERROR(IF(C324="No CAS","",INDEX('DEQ Pollutant List'!$C$7:$C$611,MATCH('5. Pollutant Emissions - MB'!C324,'DEQ Pollutant List'!$B$7:$B$611,0))),"")</f>
        <v/>
      </c>
      <c r="E324" s="115" t="str">
        <f>IFERROR(IF(OR($C324="",$C324="No CAS"),INDEX('DEQ Pollutant List'!$A$7:$A$611,MATCH($D324,'DEQ Pollutant List'!$C$7:$C$611,0)),INDEX('DEQ Pollutant List'!$A$7:$A$611,MATCH($C324,'DEQ Pollutant List'!$B$7:$B$611,0))),"")</f>
        <v/>
      </c>
      <c r="F324" s="138"/>
      <c r="G324" s="139"/>
      <c r="H324" s="104"/>
      <c r="I324" s="102"/>
      <c r="J324" s="105"/>
      <c r="K324" s="83"/>
      <c r="L324" s="102"/>
      <c r="M324" s="105"/>
      <c r="N324" s="83"/>
    </row>
    <row r="325" spans="1:14" x14ac:dyDescent="0.35">
      <c r="A325" s="79"/>
      <c r="B325" s="133"/>
      <c r="C325" s="137"/>
      <c r="D325" s="81" t="str">
        <f>IFERROR(IF(C325="No CAS","",INDEX('DEQ Pollutant List'!$C$7:$C$611,MATCH('5. Pollutant Emissions - MB'!C325,'DEQ Pollutant List'!$B$7:$B$611,0))),"")</f>
        <v/>
      </c>
      <c r="E325" s="115" t="str">
        <f>IFERROR(IF(OR($C325="",$C325="No CAS"),INDEX('DEQ Pollutant List'!$A$7:$A$611,MATCH($D325,'DEQ Pollutant List'!$C$7:$C$611,0)),INDEX('DEQ Pollutant List'!$A$7:$A$611,MATCH($C325,'DEQ Pollutant List'!$B$7:$B$611,0))),"")</f>
        <v/>
      </c>
      <c r="F325" s="138"/>
      <c r="G325" s="139"/>
      <c r="H325" s="104"/>
      <c r="I325" s="102"/>
      <c r="J325" s="105"/>
      <c r="K325" s="83"/>
      <c r="L325" s="102"/>
      <c r="M325" s="105"/>
      <c r="N325" s="83"/>
    </row>
    <row r="326" spans="1:14" x14ac:dyDescent="0.35">
      <c r="A326" s="79"/>
      <c r="B326" s="133"/>
      <c r="C326" s="137"/>
      <c r="D326" s="81" t="str">
        <f>IFERROR(IF(C326="No CAS","",INDEX('DEQ Pollutant List'!$C$7:$C$611,MATCH('5. Pollutant Emissions - MB'!C326,'DEQ Pollutant List'!$B$7:$B$611,0))),"")</f>
        <v/>
      </c>
      <c r="E326" s="115" t="str">
        <f>IFERROR(IF(OR($C326="",$C326="No CAS"),INDEX('DEQ Pollutant List'!$A$7:$A$611,MATCH($D326,'DEQ Pollutant List'!$C$7:$C$611,0)),INDEX('DEQ Pollutant List'!$A$7:$A$611,MATCH($C326,'DEQ Pollutant List'!$B$7:$B$611,0))),"")</f>
        <v/>
      </c>
      <c r="F326" s="138"/>
      <c r="G326" s="139"/>
      <c r="H326" s="104"/>
      <c r="I326" s="102"/>
      <c r="J326" s="105"/>
      <c r="K326" s="83"/>
      <c r="L326" s="102"/>
      <c r="M326" s="105"/>
      <c r="N326" s="83"/>
    </row>
    <row r="327" spans="1:14" x14ac:dyDescent="0.35">
      <c r="A327" s="79"/>
      <c r="B327" s="133"/>
      <c r="C327" s="137"/>
      <c r="D327" s="81" t="str">
        <f>IFERROR(IF(C327="No CAS","",INDEX('DEQ Pollutant List'!$C$7:$C$611,MATCH('5. Pollutant Emissions - MB'!C327,'DEQ Pollutant List'!$B$7:$B$611,0))),"")</f>
        <v/>
      </c>
      <c r="E327" s="115" t="str">
        <f>IFERROR(IF(OR($C327="",$C327="No CAS"),INDEX('DEQ Pollutant List'!$A$7:$A$611,MATCH($D327,'DEQ Pollutant List'!$C$7:$C$611,0)),INDEX('DEQ Pollutant List'!$A$7:$A$611,MATCH($C327,'DEQ Pollutant List'!$B$7:$B$611,0))),"")</f>
        <v/>
      </c>
      <c r="F327" s="138"/>
      <c r="G327" s="139"/>
      <c r="H327" s="104"/>
      <c r="I327" s="102"/>
      <c r="J327" s="105"/>
      <c r="K327" s="83"/>
      <c r="L327" s="102"/>
      <c r="M327" s="105"/>
      <c r="N327" s="83"/>
    </row>
    <row r="328" spans="1:14" x14ac:dyDescent="0.35">
      <c r="A328" s="79"/>
      <c r="B328" s="133"/>
      <c r="C328" s="137"/>
      <c r="D328" s="81" t="str">
        <f>IFERROR(IF(C328="No CAS","",INDEX('DEQ Pollutant List'!$C$7:$C$611,MATCH('5. Pollutant Emissions - MB'!C328,'DEQ Pollutant List'!$B$7:$B$611,0))),"")</f>
        <v/>
      </c>
      <c r="E328" s="115" t="str">
        <f>IFERROR(IF(OR($C328="",$C328="No CAS"),INDEX('DEQ Pollutant List'!$A$7:$A$611,MATCH($D328,'DEQ Pollutant List'!$C$7:$C$611,0)),INDEX('DEQ Pollutant List'!$A$7:$A$611,MATCH($C328,'DEQ Pollutant List'!$B$7:$B$611,0))),"")</f>
        <v/>
      </c>
      <c r="F328" s="138"/>
      <c r="G328" s="139"/>
      <c r="H328" s="104"/>
      <c r="I328" s="102"/>
      <c r="J328" s="105"/>
      <c r="K328" s="83"/>
      <c r="L328" s="102"/>
      <c r="M328" s="105"/>
      <c r="N328" s="83"/>
    </row>
    <row r="329" spans="1:14" x14ac:dyDescent="0.35">
      <c r="A329" s="79"/>
      <c r="B329" s="133"/>
      <c r="C329" s="137"/>
      <c r="D329" s="81" t="str">
        <f>IFERROR(IF(C329="No CAS","",INDEX('DEQ Pollutant List'!$C$7:$C$611,MATCH('5. Pollutant Emissions - MB'!C329,'DEQ Pollutant List'!$B$7:$B$611,0))),"")</f>
        <v/>
      </c>
      <c r="E329" s="115" t="str">
        <f>IFERROR(IF(OR($C329="",$C329="No CAS"),INDEX('DEQ Pollutant List'!$A$7:$A$611,MATCH($D329,'DEQ Pollutant List'!$C$7:$C$611,0)),INDEX('DEQ Pollutant List'!$A$7:$A$611,MATCH($C329,'DEQ Pollutant List'!$B$7:$B$611,0))),"")</f>
        <v/>
      </c>
      <c r="F329" s="138"/>
      <c r="G329" s="139"/>
      <c r="H329" s="104"/>
      <c r="I329" s="102"/>
      <c r="J329" s="105"/>
      <c r="K329" s="83"/>
      <c r="L329" s="102"/>
      <c r="M329" s="105"/>
      <c r="N329" s="83"/>
    </row>
    <row r="330" spans="1:14" x14ac:dyDescent="0.35">
      <c r="A330" s="79"/>
      <c r="B330" s="133"/>
      <c r="C330" s="137"/>
      <c r="D330" s="81" t="str">
        <f>IFERROR(IF(C330="No CAS","",INDEX('DEQ Pollutant List'!$C$7:$C$611,MATCH('5. Pollutant Emissions - MB'!C330,'DEQ Pollutant List'!$B$7:$B$611,0))),"")</f>
        <v/>
      </c>
      <c r="E330" s="115" t="str">
        <f>IFERROR(IF(OR($C330="",$C330="No CAS"),INDEX('DEQ Pollutant List'!$A$7:$A$611,MATCH($D330,'DEQ Pollutant List'!$C$7:$C$611,0)),INDEX('DEQ Pollutant List'!$A$7:$A$611,MATCH($C330,'DEQ Pollutant List'!$B$7:$B$611,0))),"")</f>
        <v/>
      </c>
      <c r="F330" s="138"/>
      <c r="G330" s="139"/>
      <c r="H330" s="104"/>
      <c r="I330" s="102"/>
      <c r="J330" s="105"/>
      <c r="K330" s="83"/>
      <c r="L330" s="102"/>
      <c r="M330" s="105"/>
      <c r="N330" s="83"/>
    </row>
    <row r="331" spans="1:14" x14ac:dyDescent="0.35">
      <c r="A331" s="79"/>
      <c r="B331" s="133"/>
      <c r="C331" s="137"/>
      <c r="D331" s="81" t="str">
        <f>IFERROR(IF(C331="No CAS","",INDEX('DEQ Pollutant List'!$C$7:$C$611,MATCH('5. Pollutant Emissions - MB'!C331,'DEQ Pollutant List'!$B$7:$B$611,0))),"")</f>
        <v/>
      </c>
      <c r="E331" s="115" t="str">
        <f>IFERROR(IF(OR($C331="",$C331="No CAS"),INDEX('DEQ Pollutant List'!$A$7:$A$611,MATCH($D331,'DEQ Pollutant List'!$C$7:$C$611,0)),INDEX('DEQ Pollutant List'!$A$7:$A$611,MATCH($C331,'DEQ Pollutant List'!$B$7:$B$611,0))),"")</f>
        <v/>
      </c>
      <c r="F331" s="138"/>
      <c r="G331" s="139"/>
      <c r="H331" s="104"/>
      <c r="I331" s="102"/>
      <c r="J331" s="105"/>
      <c r="K331" s="83"/>
      <c r="L331" s="102"/>
      <c r="M331" s="105"/>
      <c r="N331" s="83"/>
    </row>
    <row r="332" spans="1:14" x14ac:dyDescent="0.35">
      <c r="A332" s="79"/>
      <c r="B332" s="133"/>
      <c r="C332" s="137"/>
      <c r="D332" s="81" t="str">
        <f>IFERROR(IF(C332="No CAS","",INDEX('DEQ Pollutant List'!$C$7:$C$611,MATCH('5. Pollutant Emissions - MB'!C332,'DEQ Pollutant List'!$B$7:$B$611,0))),"")</f>
        <v/>
      </c>
      <c r="E332" s="115" t="str">
        <f>IFERROR(IF(OR($C332="",$C332="No CAS"),INDEX('DEQ Pollutant List'!$A$7:$A$611,MATCH($D332,'DEQ Pollutant List'!$C$7:$C$611,0)),INDEX('DEQ Pollutant List'!$A$7:$A$611,MATCH($C332,'DEQ Pollutant List'!$B$7:$B$611,0))),"")</f>
        <v/>
      </c>
      <c r="F332" s="138"/>
      <c r="G332" s="139"/>
      <c r="H332" s="104"/>
      <c r="I332" s="102"/>
      <c r="J332" s="105"/>
      <c r="K332" s="83"/>
      <c r="L332" s="102"/>
      <c r="M332" s="105"/>
      <c r="N332" s="83"/>
    </row>
    <row r="333" spans="1:14" x14ac:dyDescent="0.35">
      <c r="A333" s="79"/>
      <c r="B333" s="133"/>
      <c r="C333" s="137"/>
      <c r="D333" s="81" t="str">
        <f>IFERROR(IF(C333="No CAS","",INDEX('DEQ Pollutant List'!$C$7:$C$611,MATCH('5. Pollutant Emissions - MB'!C333,'DEQ Pollutant List'!$B$7:$B$611,0))),"")</f>
        <v/>
      </c>
      <c r="E333" s="115" t="str">
        <f>IFERROR(IF(OR($C333="",$C333="No CAS"),INDEX('DEQ Pollutant List'!$A$7:$A$611,MATCH($D333,'DEQ Pollutant List'!$C$7:$C$611,0)),INDEX('DEQ Pollutant List'!$A$7:$A$611,MATCH($C333,'DEQ Pollutant List'!$B$7:$B$611,0))),"")</f>
        <v/>
      </c>
      <c r="F333" s="138"/>
      <c r="G333" s="139"/>
      <c r="H333" s="104"/>
      <c r="I333" s="102"/>
      <c r="J333" s="105"/>
      <c r="K333" s="83"/>
      <c r="L333" s="102"/>
      <c r="M333" s="105"/>
      <c r="N333" s="83"/>
    </row>
    <row r="334" spans="1:14" x14ac:dyDescent="0.35">
      <c r="A334" s="79"/>
      <c r="B334" s="133"/>
      <c r="C334" s="137"/>
      <c r="D334" s="81" t="str">
        <f>IFERROR(IF(C334="No CAS","",INDEX('DEQ Pollutant List'!$C$7:$C$611,MATCH('5. Pollutant Emissions - MB'!C334,'DEQ Pollutant List'!$B$7:$B$611,0))),"")</f>
        <v/>
      </c>
      <c r="E334" s="115" t="str">
        <f>IFERROR(IF(OR($C334="",$C334="No CAS"),INDEX('DEQ Pollutant List'!$A$7:$A$611,MATCH($D334,'DEQ Pollutant List'!$C$7:$C$611,0)),INDEX('DEQ Pollutant List'!$A$7:$A$611,MATCH($C334,'DEQ Pollutant List'!$B$7:$B$611,0))),"")</f>
        <v/>
      </c>
      <c r="F334" s="138"/>
      <c r="G334" s="139"/>
      <c r="H334" s="104"/>
      <c r="I334" s="102"/>
      <c r="J334" s="105"/>
      <c r="K334" s="83"/>
      <c r="L334" s="102"/>
      <c r="M334" s="105"/>
      <c r="N334" s="83"/>
    </row>
    <row r="335" spans="1:14" x14ac:dyDescent="0.35">
      <c r="A335" s="79"/>
      <c r="B335" s="133"/>
      <c r="C335" s="137"/>
      <c r="D335" s="81" t="str">
        <f>IFERROR(IF(C335="No CAS","",INDEX('DEQ Pollutant List'!$C$7:$C$611,MATCH('5. Pollutant Emissions - MB'!C335,'DEQ Pollutant List'!$B$7:$B$611,0))),"")</f>
        <v/>
      </c>
      <c r="E335" s="115" t="str">
        <f>IFERROR(IF(OR($C335="",$C335="No CAS"),INDEX('DEQ Pollutant List'!$A$7:$A$611,MATCH($D335,'DEQ Pollutant List'!$C$7:$C$611,0)),INDEX('DEQ Pollutant List'!$A$7:$A$611,MATCH($C335,'DEQ Pollutant List'!$B$7:$B$611,0))),"")</f>
        <v/>
      </c>
      <c r="F335" s="138"/>
      <c r="G335" s="139"/>
      <c r="H335" s="104"/>
      <c r="I335" s="102"/>
      <c r="J335" s="105"/>
      <c r="K335" s="83"/>
      <c r="L335" s="102"/>
      <c r="M335" s="105"/>
      <c r="N335" s="83"/>
    </row>
    <row r="336" spans="1:14" x14ac:dyDescent="0.35">
      <c r="A336" s="79"/>
      <c r="B336" s="133"/>
      <c r="C336" s="137"/>
      <c r="D336" s="81" t="str">
        <f>IFERROR(IF(C336="No CAS","",INDEX('DEQ Pollutant List'!$C$7:$C$611,MATCH('5. Pollutant Emissions - MB'!C336,'DEQ Pollutant List'!$B$7:$B$611,0))),"")</f>
        <v/>
      </c>
      <c r="E336" s="115" t="str">
        <f>IFERROR(IF(OR($C336="",$C336="No CAS"),INDEX('DEQ Pollutant List'!$A$7:$A$611,MATCH($D336,'DEQ Pollutant List'!$C$7:$C$611,0)),INDEX('DEQ Pollutant List'!$A$7:$A$611,MATCH($C336,'DEQ Pollutant List'!$B$7:$B$611,0))),"")</f>
        <v/>
      </c>
      <c r="F336" s="138"/>
      <c r="G336" s="139"/>
      <c r="H336" s="104"/>
      <c r="I336" s="102"/>
      <c r="J336" s="105"/>
      <c r="K336" s="83"/>
      <c r="L336" s="102"/>
      <c r="M336" s="105"/>
      <c r="N336" s="83"/>
    </row>
    <row r="337" spans="1:14" x14ac:dyDescent="0.35">
      <c r="A337" s="79"/>
      <c r="B337" s="133"/>
      <c r="C337" s="137"/>
      <c r="D337" s="81" t="str">
        <f>IFERROR(IF(C337="No CAS","",INDEX('DEQ Pollutant List'!$C$7:$C$611,MATCH('5. Pollutant Emissions - MB'!C337,'DEQ Pollutant List'!$B$7:$B$611,0))),"")</f>
        <v/>
      </c>
      <c r="E337" s="115" t="str">
        <f>IFERROR(IF(OR($C337="",$C337="No CAS"),INDEX('DEQ Pollutant List'!$A$7:$A$611,MATCH($D337,'DEQ Pollutant List'!$C$7:$C$611,0)),INDEX('DEQ Pollutant List'!$A$7:$A$611,MATCH($C337,'DEQ Pollutant List'!$B$7:$B$611,0))),"")</f>
        <v/>
      </c>
      <c r="F337" s="138"/>
      <c r="G337" s="139"/>
      <c r="H337" s="104"/>
      <c r="I337" s="102"/>
      <c r="J337" s="105"/>
      <c r="K337" s="83"/>
      <c r="L337" s="102"/>
      <c r="M337" s="105"/>
      <c r="N337" s="83"/>
    </row>
    <row r="338" spans="1:14" x14ac:dyDescent="0.35">
      <c r="A338" s="79"/>
      <c r="B338" s="133"/>
      <c r="C338" s="137"/>
      <c r="D338" s="81" t="str">
        <f>IFERROR(IF(C338="No CAS","",INDEX('DEQ Pollutant List'!$C$7:$C$611,MATCH('5. Pollutant Emissions - MB'!C338,'DEQ Pollutant List'!$B$7:$B$611,0))),"")</f>
        <v/>
      </c>
      <c r="E338" s="115" t="str">
        <f>IFERROR(IF(OR($C338="",$C338="No CAS"),INDEX('DEQ Pollutant List'!$A$7:$A$611,MATCH($D338,'DEQ Pollutant List'!$C$7:$C$611,0)),INDEX('DEQ Pollutant List'!$A$7:$A$611,MATCH($C338,'DEQ Pollutant List'!$B$7:$B$611,0))),"")</f>
        <v/>
      </c>
      <c r="F338" s="138"/>
      <c r="G338" s="139"/>
      <c r="H338" s="104"/>
      <c r="I338" s="102"/>
      <c r="J338" s="105"/>
      <c r="K338" s="83"/>
      <c r="L338" s="102"/>
      <c r="M338" s="105"/>
      <c r="N338" s="83"/>
    </row>
    <row r="339" spans="1:14" x14ac:dyDescent="0.35">
      <c r="A339" s="79"/>
      <c r="B339" s="133"/>
      <c r="C339" s="137"/>
      <c r="D339" s="81" t="str">
        <f>IFERROR(IF(C339="No CAS","",INDEX('DEQ Pollutant List'!$C$7:$C$611,MATCH('5. Pollutant Emissions - MB'!C339,'DEQ Pollutant List'!$B$7:$B$611,0))),"")</f>
        <v/>
      </c>
      <c r="E339" s="115" t="str">
        <f>IFERROR(IF(OR($C339="",$C339="No CAS"),INDEX('DEQ Pollutant List'!$A$7:$A$611,MATCH($D339,'DEQ Pollutant List'!$C$7:$C$611,0)),INDEX('DEQ Pollutant List'!$A$7:$A$611,MATCH($C339,'DEQ Pollutant List'!$B$7:$B$611,0))),"")</f>
        <v/>
      </c>
      <c r="F339" s="138"/>
      <c r="G339" s="139"/>
      <c r="H339" s="104"/>
      <c r="I339" s="102"/>
      <c r="J339" s="105"/>
      <c r="K339" s="83"/>
      <c r="L339" s="102"/>
      <c r="M339" s="105"/>
      <c r="N339" s="83"/>
    </row>
    <row r="340" spans="1:14" x14ac:dyDescent="0.35">
      <c r="A340" s="79"/>
      <c r="B340" s="133"/>
      <c r="C340" s="137"/>
      <c r="D340" s="81" t="str">
        <f>IFERROR(IF(C340="No CAS","",INDEX('DEQ Pollutant List'!$C$7:$C$611,MATCH('5. Pollutant Emissions - MB'!C340,'DEQ Pollutant List'!$B$7:$B$611,0))),"")</f>
        <v/>
      </c>
      <c r="E340" s="115" t="str">
        <f>IFERROR(IF(OR($C340="",$C340="No CAS"),INDEX('DEQ Pollutant List'!$A$7:$A$611,MATCH($D340,'DEQ Pollutant List'!$C$7:$C$611,0)),INDEX('DEQ Pollutant List'!$A$7:$A$611,MATCH($C340,'DEQ Pollutant List'!$B$7:$B$611,0))),"")</f>
        <v/>
      </c>
      <c r="F340" s="138"/>
      <c r="G340" s="139"/>
      <c r="H340" s="104"/>
      <c r="I340" s="102"/>
      <c r="J340" s="105"/>
      <c r="K340" s="83"/>
      <c r="L340" s="102"/>
      <c r="M340" s="105"/>
      <c r="N340" s="83"/>
    </row>
    <row r="341" spans="1:14" x14ac:dyDescent="0.35">
      <c r="A341" s="79"/>
      <c r="B341" s="133"/>
      <c r="C341" s="137"/>
      <c r="D341" s="81" t="str">
        <f>IFERROR(IF(C341="No CAS","",INDEX('DEQ Pollutant List'!$C$7:$C$611,MATCH('5. Pollutant Emissions - MB'!C341,'DEQ Pollutant List'!$B$7:$B$611,0))),"")</f>
        <v/>
      </c>
      <c r="E341" s="115" t="str">
        <f>IFERROR(IF(OR($C341="",$C341="No CAS"),INDEX('DEQ Pollutant List'!$A$7:$A$611,MATCH($D341,'DEQ Pollutant List'!$C$7:$C$611,0)),INDEX('DEQ Pollutant List'!$A$7:$A$611,MATCH($C341,'DEQ Pollutant List'!$B$7:$B$611,0))),"")</f>
        <v/>
      </c>
      <c r="F341" s="138"/>
      <c r="G341" s="139"/>
      <c r="H341" s="104"/>
      <c r="I341" s="102"/>
      <c r="J341" s="105"/>
      <c r="K341" s="83"/>
      <c r="L341" s="102"/>
      <c r="M341" s="105"/>
      <c r="N341" s="83"/>
    </row>
    <row r="342" spans="1:14" x14ac:dyDescent="0.35">
      <c r="A342" s="79"/>
      <c r="B342" s="133"/>
      <c r="C342" s="137"/>
      <c r="D342" s="81" t="str">
        <f>IFERROR(IF(C342="No CAS","",INDEX('DEQ Pollutant List'!$C$7:$C$611,MATCH('5. Pollutant Emissions - MB'!C342,'DEQ Pollutant List'!$B$7:$B$611,0))),"")</f>
        <v/>
      </c>
      <c r="E342" s="115" t="str">
        <f>IFERROR(IF(OR($C342="",$C342="No CAS"),INDEX('DEQ Pollutant List'!$A$7:$A$611,MATCH($D342,'DEQ Pollutant List'!$C$7:$C$611,0)),INDEX('DEQ Pollutant List'!$A$7:$A$611,MATCH($C342,'DEQ Pollutant List'!$B$7:$B$611,0))),"")</f>
        <v/>
      </c>
      <c r="F342" s="138"/>
      <c r="G342" s="139"/>
      <c r="H342" s="104"/>
      <c r="I342" s="102"/>
      <c r="J342" s="105"/>
      <c r="K342" s="83"/>
      <c r="L342" s="102"/>
      <c r="M342" s="105"/>
      <c r="N342" s="83"/>
    </row>
    <row r="343" spans="1:14" x14ac:dyDescent="0.35">
      <c r="A343" s="79"/>
      <c r="B343" s="133"/>
      <c r="C343" s="137"/>
      <c r="D343" s="81" t="str">
        <f>IFERROR(IF(C343="No CAS","",INDEX('DEQ Pollutant List'!$C$7:$C$611,MATCH('5. Pollutant Emissions - MB'!C343,'DEQ Pollutant List'!$B$7:$B$611,0))),"")</f>
        <v/>
      </c>
      <c r="E343" s="115" t="str">
        <f>IFERROR(IF(OR($C343="",$C343="No CAS"),INDEX('DEQ Pollutant List'!$A$7:$A$611,MATCH($D343,'DEQ Pollutant List'!$C$7:$C$611,0)),INDEX('DEQ Pollutant List'!$A$7:$A$611,MATCH($C343,'DEQ Pollutant List'!$B$7:$B$611,0))),"")</f>
        <v/>
      </c>
      <c r="F343" s="138"/>
      <c r="G343" s="139"/>
      <c r="H343" s="104"/>
      <c r="I343" s="102"/>
      <c r="J343" s="105"/>
      <c r="K343" s="83"/>
      <c r="L343" s="102"/>
      <c r="M343" s="105"/>
      <c r="N343" s="83"/>
    </row>
    <row r="344" spans="1:14" x14ac:dyDescent="0.35">
      <c r="A344" s="79"/>
      <c r="B344" s="133"/>
      <c r="C344" s="137"/>
      <c r="D344" s="81" t="str">
        <f>IFERROR(IF(C344="No CAS","",INDEX('DEQ Pollutant List'!$C$7:$C$611,MATCH('5. Pollutant Emissions - MB'!C344,'DEQ Pollutant List'!$B$7:$B$611,0))),"")</f>
        <v/>
      </c>
      <c r="E344" s="115" t="str">
        <f>IFERROR(IF(OR($C344="",$C344="No CAS"),INDEX('DEQ Pollutant List'!$A$7:$A$611,MATCH($D344,'DEQ Pollutant List'!$C$7:$C$611,0)),INDEX('DEQ Pollutant List'!$A$7:$A$611,MATCH($C344,'DEQ Pollutant List'!$B$7:$B$611,0))),"")</f>
        <v/>
      </c>
      <c r="F344" s="138"/>
      <c r="G344" s="139"/>
      <c r="H344" s="104"/>
      <c r="I344" s="102"/>
      <c r="J344" s="105"/>
      <c r="K344" s="83"/>
      <c r="L344" s="102"/>
      <c r="M344" s="105"/>
      <c r="N344" s="83"/>
    </row>
    <row r="345" spans="1:14" x14ac:dyDescent="0.35">
      <c r="A345" s="79"/>
      <c r="B345" s="133"/>
      <c r="C345" s="137"/>
      <c r="D345" s="81" t="str">
        <f>IFERROR(IF(C345="No CAS","",INDEX('DEQ Pollutant List'!$C$7:$C$611,MATCH('5. Pollutant Emissions - MB'!C345,'DEQ Pollutant List'!$B$7:$B$611,0))),"")</f>
        <v/>
      </c>
      <c r="E345" s="115" t="str">
        <f>IFERROR(IF(OR($C345="",$C345="No CAS"),INDEX('DEQ Pollutant List'!$A$7:$A$611,MATCH($D345,'DEQ Pollutant List'!$C$7:$C$611,0)),INDEX('DEQ Pollutant List'!$A$7:$A$611,MATCH($C345,'DEQ Pollutant List'!$B$7:$B$611,0))),"")</f>
        <v/>
      </c>
      <c r="F345" s="138"/>
      <c r="G345" s="139"/>
      <c r="H345" s="104"/>
      <c r="I345" s="102"/>
      <c r="J345" s="105"/>
      <c r="K345" s="83"/>
      <c r="L345" s="102"/>
      <c r="M345" s="105"/>
      <c r="N345" s="83"/>
    </row>
    <row r="346" spans="1:14" x14ac:dyDescent="0.35">
      <c r="A346" s="79"/>
      <c r="B346" s="133"/>
      <c r="C346" s="137"/>
      <c r="D346" s="81" t="str">
        <f>IFERROR(IF(C346="No CAS","",INDEX('DEQ Pollutant List'!$C$7:$C$611,MATCH('5. Pollutant Emissions - MB'!C346,'DEQ Pollutant List'!$B$7:$B$611,0))),"")</f>
        <v/>
      </c>
      <c r="E346" s="115" t="str">
        <f>IFERROR(IF(OR($C346="",$C346="No CAS"),INDEX('DEQ Pollutant List'!$A$7:$A$611,MATCH($D346,'DEQ Pollutant List'!$C$7:$C$611,0)),INDEX('DEQ Pollutant List'!$A$7:$A$611,MATCH($C346,'DEQ Pollutant List'!$B$7:$B$611,0))),"")</f>
        <v/>
      </c>
      <c r="F346" s="138"/>
      <c r="G346" s="139"/>
      <c r="H346" s="104"/>
      <c r="I346" s="102"/>
      <c r="J346" s="105"/>
      <c r="K346" s="83"/>
      <c r="L346" s="102"/>
      <c r="M346" s="105"/>
      <c r="N346" s="83"/>
    </row>
    <row r="347" spans="1:14" x14ac:dyDescent="0.35">
      <c r="A347" s="79"/>
      <c r="B347" s="133"/>
      <c r="C347" s="137"/>
      <c r="D347" s="81" t="str">
        <f>IFERROR(IF(C347="No CAS","",INDEX('DEQ Pollutant List'!$C$7:$C$611,MATCH('5. Pollutant Emissions - MB'!C347,'DEQ Pollutant List'!$B$7:$B$611,0))),"")</f>
        <v/>
      </c>
      <c r="E347" s="115" t="str">
        <f>IFERROR(IF(OR($C347="",$C347="No CAS"),INDEX('DEQ Pollutant List'!$A$7:$A$611,MATCH($D347,'DEQ Pollutant List'!$C$7:$C$611,0)),INDEX('DEQ Pollutant List'!$A$7:$A$611,MATCH($C347,'DEQ Pollutant List'!$B$7:$B$611,0))),"")</f>
        <v/>
      </c>
      <c r="F347" s="138"/>
      <c r="G347" s="139"/>
      <c r="H347" s="104"/>
      <c r="I347" s="102"/>
      <c r="J347" s="105"/>
      <c r="K347" s="83"/>
      <c r="L347" s="102"/>
      <c r="M347" s="105"/>
      <c r="N347" s="83"/>
    </row>
    <row r="348" spans="1:14" x14ac:dyDescent="0.35">
      <c r="A348" s="79"/>
      <c r="B348" s="133"/>
      <c r="C348" s="137"/>
      <c r="D348" s="81" t="str">
        <f>IFERROR(IF(C348="No CAS","",INDEX('DEQ Pollutant List'!$C$7:$C$611,MATCH('5. Pollutant Emissions - MB'!C348,'DEQ Pollutant List'!$B$7:$B$611,0))),"")</f>
        <v/>
      </c>
      <c r="E348" s="115" t="str">
        <f>IFERROR(IF(OR($C348="",$C348="No CAS"),INDEX('DEQ Pollutant List'!$A$7:$A$611,MATCH($D348,'DEQ Pollutant List'!$C$7:$C$611,0)),INDEX('DEQ Pollutant List'!$A$7:$A$611,MATCH($C348,'DEQ Pollutant List'!$B$7:$B$611,0))),"")</f>
        <v/>
      </c>
      <c r="F348" s="138"/>
      <c r="G348" s="139"/>
      <c r="H348" s="104"/>
      <c r="I348" s="102"/>
      <c r="J348" s="105"/>
      <c r="K348" s="83"/>
      <c r="L348" s="102"/>
      <c r="M348" s="105"/>
      <c r="N348" s="83"/>
    </row>
    <row r="349" spans="1:14" x14ac:dyDescent="0.35">
      <c r="A349" s="79"/>
      <c r="B349" s="133"/>
      <c r="C349" s="137"/>
      <c r="D349" s="81" t="str">
        <f>IFERROR(IF(C349="No CAS","",INDEX('DEQ Pollutant List'!$C$7:$C$611,MATCH('5. Pollutant Emissions - MB'!C349,'DEQ Pollutant List'!$B$7:$B$611,0))),"")</f>
        <v/>
      </c>
      <c r="E349" s="115" t="str">
        <f>IFERROR(IF(OR($C349="",$C349="No CAS"),INDEX('DEQ Pollutant List'!$A$7:$A$611,MATCH($D349,'DEQ Pollutant List'!$C$7:$C$611,0)),INDEX('DEQ Pollutant List'!$A$7:$A$611,MATCH($C349,'DEQ Pollutant List'!$B$7:$B$611,0))),"")</f>
        <v/>
      </c>
      <c r="F349" s="138"/>
      <c r="G349" s="139"/>
      <c r="H349" s="104"/>
      <c r="I349" s="102"/>
      <c r="J349" s="105"/>
      <c r="K349" s="83"/>
      <c r="L349" s="102"/>
      <c r="M349" s="105"/>
      <c r="N349" s="83"/>
    </row>
    <row r="350" spans="1:14" x14ac:dyDescent="0.35">
      <c r="A350" s="79"/>
      <c r="B350" s="133"/>
      <c r="C350" s="137"/>
      <c r="D350" s="81" t="str">
        <f>IFERROR(IF(C350="No CAS","",INDEX('DEQ Pollutant List'!$C$7:$C$611,MATCH('5. Pollutant Emissions - MB'!C350,'DEQ Pollutant List'!$B$7:$B$611,0))),"")</f>
        <v/>
      </c>
      <c r="E350" s="115" t="str">
        <f>IFERROR(IF(OR($C350="",$C350="No CAS"),INDEX('DEQ Pollutant List'!$A$7:$A$611,MATCH($D350,'DEQ Pollutant List'!$C$7:$C$611,0)),INDEX('DEQ Pollutant List'!$A$7:$A$611,MATCH($C350,'DEQ Pollutant List'!$B$7:$B$611,0))),"")</f>
        <v/>
      </c>
      <c r="F350" s="138"/>
      <c r="G350" s="139"/>
      <c r="H350" s="104"/>
      <c r="I350" s="102"/>
      <c r="J350" s="105"/>
      <c r="K350" s="83"/>
      <c r="L350" s="102"/>
      <c r="M350" s="105"/>
      <c r="N350" s="83"/>
    </row>
    <row r="351" spans="1:14" x14ac:dyDescent="0.35">
      <c r="A351" s="79"/>
      <c r="B351" s="133"/>
      <c r="C351" s="137"/>
      <c r="D351" s="81" t="str">
        <f>IFERROR(IF(C351="No CAS","",INDEX('DEQ Pollutant List'!$C$7:$C$611,MATCH('5. Pollutant Emissions - MB'!C351,'DEQ Pollutant List'!$B$7:$B$611,0))),"")</f>
        <v/>
      </c>
      <c r="E351" s="115" t="str">
        <f>IFERROR(IF(OR($C351="",$C351="No CAS"),INDEX('DEQ Pollutant List'!$A$7:$A$611,MATCH($D351,'DEQ Pollutant List'!$C$7:$C$611,0)),INDEX('DEQ Pollutant List'!$A$7:$A$611,MATCH($C351,'DEQ Pollutant List'!$B$7:$B$611,0))),"")</f>
        <v/>
      </c>
      <c r="F351" s="138"/>
      <c r="G351" s="139"/>
      <c r="H351" s="104"/>
      <c r="I351" s="102"/>
      <c r="J351" s="105"/>
      <c r="K351" s="83"/>
      <c r="L351" s="102"/>
      <c r="M351" s="105"/>
      <c r="N351" s="83"/>
    </row>
    <row r="352" spans="1:14" x14ac:dyDescent="0.35">
      <c r="A352" s="79"/>
      <c r="B352" s="133"/>
      <c r="C352" s="137"/>
      <c r="D352" s="81" t="str">
        <f>IFERROR(IF(C352="No CAS","",INDEX('DEQ Pollutant List'!$C$7:$C$611,MATCH('5. Pollutant Emissions - MB'!C352,'DEQ Pollutant List'!$B$7:$B$611,0))),"")</f>
        <v/>
      </c>
      <c r="E352" s="115" t="str">
        <f>IFERROR(IF(OR($C352="",$C352="No CAS"),INDEX('DEQ Pollutant List'!$A$7:$A$611,MATCH($D352,'DEQ Pollutant List'!$C$7:$C$611,0)),INDEX('DEQ Pollutant List'!$A$7:$A$611,MATCH($C352,'DEQ Pollutant List'!$B$7:$B$611,0))),"")</f>
        <v/>
      </c>
      <c r="F352" s="138"/>
      <c r="G352" s="139"/>
      <c r="H352" s="104"/>
      <c r="I352" s="102"/>
      <c r="J352" s="105"/>
      <c r="K352" s="83"/>
      <c r="L352" s="102"/>
      <c r="M352" s="105"/>
      <c r="N352" s="83"/>
    </row>
    <row r="353" spans="1:14" x14ac:dyDescent="0.35">
      <c r="A353" s="79"/>
      <c r="B353" s="133"/>
      <c r="C353" s="137"/>
      <c r="D353" s="81" t="str">
        <f>IFERROR(IF(C353="No CAS","",INDEX('DEQ Pollutant List'!$C$7:$C$611,MATCH('5. Pollutant Emissions - MB'!C353,'DEQ Pollutant List'!$B$7:$B$611,0))),"")</f>
        <v/>
      </c>
      <c r="E353" s="115" t="str">
        <f>IFERROR(IF(OR($C353="",$C353="No CAS"),INDEX('DEQ Pollutant List'!$A$7:$A$611,MATCH($D353,'DEQ Pollutant List'!$C$7:$C$611,0)),INDEX('DEQ Pollutant List'!$A$7:$A$611,MATCH($C353,'DEQ Pollutant List'!$B$7:$B$611,0))),"")</f>
        <v/>
      </c>
      <c r="F353" s="138"/>
      <c r="G353" s="139"/>
      <c r="H353" s="104"/>
      <c r="I353" s="102"/>
      <c r="J353" s="105"/>
      <c r="K353" s="83"/>
      <c r="L353" s="102"/>
      <c r="M353" s="105"/>
      <c r="N353" s="83"/>
    </row>
    <row r="354" spans="1:14" x14ac:dyDescent="0.35">
      <c r="A354" s="79"/>
      <c r="B354" s="133"/>
      <c r="C354" s="137"/>
      <c r="D354" s="81" t="str">
        <f>IFERROR(IF(C354="No CAS","",INDEX('DEQ Pollutant List'!$C$7:$C$611,MATCH('5. Pollutant Emissions - MB'!C354,'DEQ Pollutant List'!$B$7:$B$611,0))),"")</f>
        <v/>
      </c>
      <c r="E354" s="115" t="str">
        <f>IFERROR(IF(OR($C354="",$C354="No CAS"),INDEX('DEQ Pollutant List'!$A$7:$A$611,MATCH($D354,'DEQ Pollutant List'!$C$7:$C$611,0)),INDEX('DEQ Pollutant List'!$A$7:$A$611,MATCH($C354,'DEQ Pollutant List'!$B$7:$B$611,0))),"")</f>
        <v/>
      </c>
      <c r="F354" s="138"/>
      <c r="G354" s="139"/>
      <c r="H354" s="104"/>
      <c r="I354" s="102"/>
      <c r="J354" s="105"/>
      <c r="K354" s="83"/>
      <c r="L354" s="102"/>
      <c r="M354" s="105"/>
      <c r="N354" s="83"/>
    </row>
    <row r="355" spans="1:14" x14ac:dyDescent="0.35">
      <c r="A355" s="79"/>
      <c r="B355" s="133"/>
      <c r="C355" s="137"/>
      <c r="D355" s="81" t="str">
        <f>IFERROR(IF(C355="No CAS","",INDEX('DEQ Pollutant List'!$C$7:$C$611,MATCH('5. Pollutant Emissions - MB'!C355,'DEQ Pollutant List'!$B$7:$B$611,0))),"")</f>
        <v/>
      </c>
      <c r="E355" s="115" t="str">
        <f>IFERROR(IF(OR($C355="",$C355="No CAS"),INDEX('DEQ Pollutant List'!$A$7:$A$611,MATCH($D355,'DEQ Pollutant List'!$C$7:$C$611,0)),INDEX('DEQ Pollutant List'!$A$7:$A$611,MATCH($C355,'DEQ Pollutant List'!$B$7:$B$611,0))),"")</f>
        <v/>
      </c>
      <c r="F355" s="138"/>
      <c r="G355" s="139"/>
      <c r="H355" s="104"/>
      <c r="I355" s="102"/>
      <c r="J355" s="105"/>
      <c r="K355" s="83"/>
      <c r="L355" s="102"/>
      <c r="M355" s="105"/>
      <c r="N355" s="83"/>
    </row>
    <row r="356" spans="1:14" x14ac:dyDescent="0.35">
      <c r="A356" s="79"/>
      <c r="B356" s="133"/>
      <c r="C356" s="137"/>
      <c r="D356" s="81" t="str">
        <f>IFERROR(IF(C356="No CAS","",INDEX('DEQ Pollutant List'!$C$7:$C$611,MATCH('5. Pollutant Emissions - MB'!C356,'DEQ Pollutant List'!$B$7:$B$611,0))),"")</f>
        <v/>
      </c>
      <c r="E356" s="115" t="str">
        <f>IFERROR(IF(OR($C356="",$C356="No CAS"),INDEX('DEQ Pollutant List'!$A$7:$A$611,MATCH($D356,'DEQ Pollutant List'!$C$7:$C$611,0)),INDEX('DEQ Pollutant List'!$A$7:$A$611,MATCH($C356,'DEQ Pollutant List'!$B$7:$B$611,0))),"")</f>
        <v/>
      </c>
      <c r="F356" s="138"/>
      <c r="G356" s="139"/>
      <c r="H356" s="104"/>
      <c r="I356" s="102"/>
      <c r="J356" s="105"/>
      <c r="K356" s="83"/>
      <c r="L356" s="102"/>
      <c r="M356" s="105"/>
      <c r="N356" s="83"/>
    </row>
    <row r="357" spans="1:14" x14ac:dyDescent="0.35">
      <c r="A357" s="79"/>
      <c r="B357" s="133"/>
      <c r="C357" s="137"/>
      <c r="D357" s="81" t="str">
        <f>IFERROR(IF(C357="No CAS","",INDEX('DEQ Pollutant List'!$C$7:$C$611,MATCH('5. Pollutant Emissions - MB'!C357,'DEQ Pollutant List'!$B$7:$B$611,0))),"")</f>
        <v/>
      </c>
      <c r="E357" s="115" t="str">
        <f>IFERROR(IF(OR($C357="",$C357="No CAS"),INDEX('DEQ Pollutant List'!$A$7:$A$611,MATCH($D357,'DEQ Pollutant List'!$C$7:$C$611,0)),INDEX('DEQ Pollutant List'!$A$7:$A$611,MATCH($C357,'DEQ Pollutant List'!$B$7:$B$611,0))),"")</f>
        <v/>
      </c>
      <c r="F357" s="138"/>
      <c r="G357" s="139"/>
      <c r="H357" s="104"/>
      <c r="I357" s="102"/>
      <c r="J357" s="105"/>
      <c r="K357" s="83"/>
      <c r="L357" s="102"/>
      <c r="M357" s="105"/>
      <c r="N357" s="83"/>
    </row>
    <row r="358" spans="1:14" x14ac:dyDescent="0.35">
      <c r="A358" s="79"/>
      <c r="B358" s="133"/>
      <c r="C358" s="137"/>
      <c r="D358" s="81" t="str">
        <f>IFERROR(IF(C358="No CAS","",INDEX('DEQ Pollutant List'!$C$7:$C$611,MATCH('5. Pollutant Emissions - MB'!C358,'DEQ Pollutant List'!$B$7:$B$611,0))),"")</f>
        <v/>
      </c>
      <c r="E358" s="115" t="str">
        <f>IFERROR(IF(OR($C358="",$C358="No CAS"),INDEX('DEQ Pollutant List'!$A$7:$A$611,MATCH($D358,'DEQ Pollutant List'!$C$7:$C$611,0)),INDEX('DEQ Pollutant List'!$A$7:$A$611,MATCH($C358,'DEQ Pollutant List'!$B$7:$B$611,0))),"")</f>
        <v/>
      </c>
      <c r="F358" s="138"/>
      <c r="G358" s="139"/>
      <c r="H358" s="104"/>
      <c r="I358" s="102"/>
      <c r="J358" s="105"/>
      <c r="K358" s="83"/>
      <c r="L358" s="102"/>
      <c r="M358" s="105"/>
      <c r="N358" s="83"/>
    </row>
    <row r="359" spans="1:14" x14ac:dyDescent="0.35">
      <c r="A359" s="79"/>
      <c r="B359" s="133"/>
      <c r="C359" s="137"/>
      <c r="D359" s="81" t="str">
        <f>IFERROR(IF(C359="No CAS","",INDEX('DEQ Pollutant List'!$C$7:$C$611,MATCH('5. Pollutant Emissions - MB'!C359,'DEQ Pollutant List'!$B$7:$B$611,0))),"")</f>
        <v/>
      </c>
      <c r="E359" s="115" t="str">
        <f>IFERROR(IF(OR($C359="",$C359="No CAS"),INDEX('DEQ Pollutant List'!$A$7:$A$611,MATCH($D359,'DEQ Pollutant List'!$C$7:$C$611,0)),INDEX('DEQ Pollutant List'!$A$7:$A$611,MATCH($C359,'DEQ Pollutant List'!$B$7:$B$611,0))),"")</f>
        <v/>
      </c>
      <c r="F359" s="138"/>
      <c r="G359" s="139"/>
      <c r="H359" s="104"/>
      <c r="I359" s="102"/>
      <c r="J359" s="105"/>
      <c r="K359" s="83"/>
      <c r="L359" s="102"/>
      <c r="M359" s="105"/>
      <c r="N359" s="83"/>
    </row>
    <row r="360" spans="1:14" x14ac:dyDescent="0.35">
      <c r="A360" s="79"/>
      <c r="B360" s="133"/>
      <c r="C360" s="137"/>
      <c r="D360" s="81" t="str">
        <f>IFERROR(IF(C360="No CAS","",INDEX('DEQ Pollutant List'!$C$7:$C$611,MATCH('5. Pollutant Emissions - MB'!C360,'DEQ Pollutant List'!$B$7:$B$611,0))),"")</f>
        <v/>
      </c>
      <c r="E360" s="115" t="str">
        <f>IFERROR(IF(OR($C360="",$C360="No CAS"),INDEX('DEQ Pollutant List'!$A$7:$A$611,MATCH($D360,'DEQ Pollutant List'!$C$7:$C$611,0)),INDEX('DEQ Pollutant List'!$A$7:$A$611,MATCH($C360,'DEQ Pollutant List'!$B$7:$B$611,0))),"")</f>
        <v/>
      </c>
      <c r="F360" s="138"/>
      <c r="G360" s="139"/>
      <c r="H360" s="104"/>
      <c r="I360" s="102"/>
      <c r="J360" s="105"/>
      <c r="K360" s="83"/>
      <c r="L360" s="102"/>
      <c r="M360" s="105"/>
      <c r="N360" s="83"/>
    </row>
    <row r="361" spans="1:14" x14ac:dyDescent="0.35">
      <c r="A361" s="79"/>
      <c r="B361" s="133"/>
      <c r="C361" s="137"/>
      <c r="D361" s="81" t="str">
        <f>IFERROR(IF(C361="No CAS","",INDEX('DEQ Pollutant List'!$C$7:$C$611,MATCH('5. Pollutant Emissions - MB'!C361,'DEQ Pollutant List'!$B$7:$B$611,0))),"")</f>
        <v/>
      </c>
      <c r="E361" s="115" t="str">
        <f>IFERROR(IF(OR($C361="",$C361="No CAS"),INDEX('DEQ Pollutant List'!$A$7:$A$611,MATCH($D361,'DEQ Pollutant List'!$C$7:$C$611,0)),INDEX('DEQ Pollutant List'!$A$7:$A$611,MATCH($C361,'DEQ Pollutant List'!$B$7:$B$611,0))),"")</f>
        <v/>
      </c>
      <c r="F361" s="138"/>
      <c r="G361" s="139"/>
      <c r="H361" s="104"/>
      <c r="I361" s="102"/>
      <c r="J361" s="105"/>
      <c r="K361" s="83"/>
      <c r="L361" s="102"/>
      <c r="M361" s="105"/>
      <c r="N361" s="83"/>
    </row>
    <row r="362" spans="1:14" x14ac:dyDescent="0.35">
      <c r="A362" s="79"/>
      <c r="B362" s="133"/>
      <c r="C362" s="137"/>
      <c r="D362" s="81" t="str">
        <f>IFERROR(IF(C362="No CAS","",INDEX('DEQ Pollutant List'!$C$7:$C$611,MATCH('5. Pollutant Emissions - MB'!C362,'DEQ Pollutant List'!$B$7:$B$611,0))),"")</f>
        <v/>
      </c>
      <c r="E362" s="115" t="str">
        <f>IFERROR(IF(OR($C362="",$C362="No CAS"),INDEX('DEQ Pollutant List'!$A$7:$A$611,MATCH($D362,'DEQ Pollutant List'!$C$7:$C$611,0)),INDEX('DEQ Pollutant List'!$A$7:$A$611,MATCH($C362,'DEQ Pollutant List'!$B$7:$B$611,0))),"")</f>
        <v/>
      </c>
      <c r="F362" s="138"/>
      <c r="G362" s="139"/>
      <c r="H362" s="104"/>
      <c r="I362" s="102"/>
      <c r="J362" s="105"/>
      <c r="K362" s="83"/>
      <c r="L362" s="102"/>
      <c r="M362" s="105"/>
      <c r="N362" s="83"/>
    </row>
    <row r="363" spans="1:14" x14ac:dyDescent="0.35">
      <c r="A363" s="79"/>
      <c r="B363" s="133"/>
      <c r="C363" s="137"/>
      <c r="D363" s="81" t="str">
        <f>IFERROR(IF(C363="No CAS","",INDEX('DEQ Pollutant List'!$C$7:$C$611,MATCH('5. Pollutant Emissions - MB'!C363,'DEQ Pollutant List'!$B$7:$B$611,0))),"")</f>
        <v/>
      </c>
      <c r="E363" s="115" t="str">
        <f>IFERROR(IF(OR($C363="",$C363="No CAS"),INDEX('DEQ Pollutant List'!$A$7:$A$611,MATCH($D363,'DEQ Pollutant List'!$C$7:$C$611,0)),INDEX('DEQ Pollutant List'!$A$7:$A$611,MATCH($C363,'DEQ Pollutant List'!$B$7:$B$611,0))),"")</f>
        <v/>
      </c>
      <c r="F363" s="138"/>
      <c r="G363" s="139"/>
      <c r="H363" s="104"/>
      <c r="I363" s="102"/>
      <c r="J363" s="105"/>
      <c r="K363" s="83"/>
      <c r="L363" s="102"/>
      <c r="M363" s="105"/>
      <c r="N363" s="83"/>
    </row>
    <row r="364" spans="1:14" x14ac:dyDescent="0.35">
      <c r="A364" s="79"/>
      <c r="B364" s="133"/>
      <c r="C364" s="137"/>
      <c r="D364" s="81" t="str">
        <f>IFERROR(IF(C364="No CAS","",INDEX('DEQ Pollutant List'!$C$7:$C$611,MATCH('5. Pollutant Emissions - MB'!C364,'DEQ Pollutant List'!$B$7:$B$611,0))),"")</f>
        <v/>
      </c>
      <c r="E364" s="115" t="str">
        <f>IFERROR(IF(OR($C364="",$C364="No CAS"),INDEX('DEQ Pollutant List'!$A$7:$A$611,MATCH($D364,'DEQ Pollutant List'!$C$7:$C$611,0)),INDEX('DEQ Pollutant List'!$A$7:$A$611,MATCH($C364,'DEQ Pollutant List'!$B$7:$B$611,0))),"")</f>
        <v/>
      </c>
      <c r="F364" s="138"/>
      <c r="G364" s="139"/>
      <c r="H364" s="104"/>
      <c r="I364" s="102"/>
      <c r="J364" s="105"/>
      <c r="K364" s="83"/>
      <c r="L364" s="102"/>
      <c r="M364" s="105"/>
      <c r="N364" s="83"/>
    </row>
    <row r="365" spans="1:14" x14ac:dyDescent="0.35">
      <c r="A365" s="79"/>
      <c r="B365" s="133"/>
      <c r="C365" s="137"/>
      <c r="D365" s="81" t="str">
        <f>IFERROR(IF(C365="No CAS","",INDEX('DEQ Pollutant List'!$C$7:$C$611,MATCH('5. Pollutant Emissions - MB'!C365,'DEQ Pollutant List'!$B$7:$B$611,0))),"")</f>
        <v/>
      </c>
      <c r="E365" s="115" t="str">
        <f>IFERROR(IF(OR($C365="",$C365="No CAS"),INDEX('DEQ Pollutant List'!$A$7:$A$611,MATCH($D365,'DEQ Pollutant List'!$C$7:$C$611,0)),INDEX('DEQ Pollutant List'!$A$7:$A$611,MATCH($C365,'DEQ Pollutant List'!$B$7:$B$611,0))),"")</f>
        <v/>
      </c>
      <c r="F365" s="138"/>
      <c r="G365" s="139"/>
      <c r="H365" s="104"/>
      <c r="I365" s="102"/>
      <c r="J365" s="105"/>
      <c r="K365" s="83"/>
      <c r="L365" s="102"/>
      <c r="M365" s="105"/>
      <c r="N365" s="83"/>
    </row>
    <row r="366" spans="1:14" x14ac:dyDescent="0.35">
      <c r="A366" s="79"/>
      <c r="B366" s="133"/>
      <c r="C366" s="137"/>
      <c r="D366" s="81" t="str">
        <f>IFERROR(IF(C366="No CAS","",INDEX('DEQ Pollutant List'!$C$7:$C$611,MATCH('5. Pollutant Emissions - MB'!C366,'DEQ Pollutant List'!$B$7:$B$611,0))),"")</f>
        <v/>
      </c>
      <c r="E366" s="115" t="str">
        <f>IFERROR(IF(OR($C366="",$C366="No CAS"),INDEX('DEQ Pollutant List'!$A$7:$A$611,MATCH($D366,'DEQ Pollutant List'!$C$7:$C$611,0)),INDEX('DEQ Pollutant List'!$A$7:$A$611,MATCH($C366,'DEQ Pollutant List'!$B$7:$B$611,0))),"")</f>
        <v/>
      </c>
      <c r="F366" s="138"/>
      <c r="G366" s="139"/>
      <c r="H366" s="104"/>
      <c r="I366" s="102"/>
      <c r="J366" s="105"/>
      <c r="K366" s="83"/>
      <c r="L366" s="102"/>
      <c r="M366" s="105"/>
      <c r="N366" s="83"/>
    </row>
    <row r="367" spans="1:14" x14ac:dyDescent="0.35">
      <c r="A367" s="79"/>
      <c r="B367" s="133"/>
      <c r="C367" s="137"/>
      <c r="D367" s="81" t="str">
        <f>IFERROR(IF(C367="No CAS","",INDEX('DEQ Pollutant List'!$C$7:$C$611,MATCH('5. Pollutant Emissions - MB'!C367,'DEQ Pollutant List'!$B$7:$B$611,0))),"")</f>
        <v/>
      </c>
      <c r="E367" s="115" t="str">
        <f>IFERROR(IF(OR($C367="",$C367="No CAS"),INDEX('DEQ Pollutant List'!$A$7:$A$611,MATCH($D367,'DEQ Pollutant List'!$C$7:$C$611,0)),INDEX('DEQ Pollutant List'!$A$7:$A$611,MATCH($C367,'DEQ Pollutant List'!$B$7:$B$611,0))),"")</f>
        <v/>
      </c>
      <c r="F367" s="138"/>
      <c r="G367" s="139"/>
      <c r="H367" s="104"/>
      <c r="I367" s="102"/>
      <c r="J367" s="105"/>
      <c r="K367" s="83"/>
      <c r="L367" s="102"/>
      <c r="M367" s="105"/>
      <c r="N367" s="83"/>
    </row>
    <row r="368" spans="1:14" x14ac:dyDescent="0.35">
      <c r="A368" s="79"/>
      <c r="B368" s="133"/>
      <c r="C368" s="137"/>
      <c r="D368" s="81" t="str">
        <f>IFERROR(IF(C368="No CAS","",INDEX('DEQ Pollutant List'!$C$7:$C$611,MATCH('5. Pollutant Emissions - MB'!C368,'DEQ Pollutant List'!$B$7:$B$611,0))),"")</f>
        <v/>
      </c>
      <c r="E368" s="115" t="str">
        <f>IFERROR(IF(OR($C368="",$C368="No CAS"),INDEX('DEQ Pollutant List'!$A$7:$A$611,MATCH($D368,'DEQ Pollutant List'!$C$7:$C$611,0)),INDEX('DEQ Pollutant List'!$A$7:$A$611,MATCH($C368,'DEQ Pollutant List'!$B$7:$B$611,0))),"")</f>
        <v/>
      </c>
      <c r="F368" s="138"/>
      <c r="G368" s="139"/>
      <c r="H368" s="104"/>
      <c r="I368" s="102"/>
      <c r="J368" s="105"/>
      <c r="K368" s="83"/>
      <c r="L368" s="102"/>
      <c r="M368" s="105"/>
      <c r="N368" s="83"/>
    </row>
    <row r="369" spans="1:14" x14ac:dyDescent="0.35">
      <c r="A369" s="79"/>
      <c r="B369" s="133"/>
      <c r="C369" s="137"/>
      <c r="D369" s="81" t="str">
        <f>IFERROR(IF(C369="No CAS","",INDEX('DEQ Pollutant List'!$C$7:$C$611,MATCH('5. Pollutant Emissions - MB'!C369,'DEQ Pollutant List'!$B$7:$B$611,0))),"")</f>
        <v/>
      </c>
      <c r="E369" s="115" t="str">
        <f>IFERROR(IF(OR($C369="",$C369="No CAS"),INDEX('DEQ Pollutant List'!$A$7:$A$611,MATCH($D369,'DEQ Pollutant List'!$C$7:$C$611,0)),INDEX('DEQ Pollutant List'!$A$7:$A$611,MATCH($C369,'DEQ Pollutant List'!$B$7:$B$611,0))),"")</f>
        <v/>
      </c>
      <c r="F369" s="138"/>
      <c r="G369" s="139"/>
      <c r="H369" s="104"/>
      <c r="I369" s="102"/>
      <c r="J369" s="105"/>
      <c r="K369" s="83"/>
      <c r="L369" s="102"/>
      <c r="M369" s="105"/>
      <c r="N369" s="83"/>
    </row>
    <row r="370" spans="1:14" x14ac:dyDescent="0.35">
      <c r="A370" s="79"/>
      <c r="B370" s="133"/>
      <c r="C370" s="137"/>
      <c r="D370" s="81" t="str">
        <f>IFERROR(IF(C370="No CAS","",INDEX('DEQ Pollutant List'!$C$7:$C$611,MATCH('5. Pollutant Emissions - MB'!C370,'DEQ Pollutant List'!$B$7:$B$611,0))),"")</f>
        <v/>
      </c>
      <c r="E370" s="115" t="str">
        <f>IFERROR(IF(OR($C370="",$C370="No CAS"),INDEX('DEQ Pollutant List'!$A$7:$A$611,MATCH($D370,'DEQ Pollutant List'!$C$7:$C$611,0)),INDEX('DEQ Pollutant List'!$A$7:$A$611,MATCH($C370,'DEQ Pollutant List'!$B$7:$B$611,0))),"")</f>
        <v/>
      </c>
      <c r="F370" s="138"/>
      <c r="G370" s="139"/>
      <c r="H370" s="104"/>
      <c r="I370" s="102"/>
      <c r="J370" s="105"/>
      <c r="K370" s="83"/>
      <c r="L370" s="102"/>
      <c r="M370" s="105"/>
      <c r="N370" s="83"/>
    </row>
    <row r="371" spans="1:14" x14ac:dyDescent="0.35">
      <c r="A371" s="79"/>
      <c r="B371" s="133"/>
      <c r="C371" s="137"/>
      <c r="D371" s="81" t="str">
        <f>IFERROR(IF(C371="No CAS","",INDEX('DEQ Pollutant List'!$C$7:$C$611,MATCH('5. Pollutant Emissions - MB'!C371,'DEQ Pollutant List'!$B$7:$B$611,0))),"")</f>
        <v/>
      </c>
      <c r="E371" s="115" t="str">
        <f>IFERROR(IF(OR($C371="",$C371="No CAS"),INDEX('DEQ Pollutant List'!$A$7:$A$611,MATCH($D371,'DEQ Pollutant List'!$C$7:$C$611,0)),INDEX('DEQ Pollutant List'!$A$7:$A$611,MATCH($C371,'DEQ Pollutant List'!$B$7:$B$611,0))),"")</f>
        <v/>
      </c>
      <c r="F371" s="138"/>
      <c r="G371" s="139"/>
      <c r="H371" s="104"/>
      <c r="I371" s="102"/>
      <c r="J371" s="105"/>
      <c r="K371" s="83"/>
      <c r="L371" s="102"/>
      <c r="M371" s="105"/>
      <c r="N371" s="83"/>
    </row>
    <row r="372" spans="1:14" x14ac:dyDescent="0.35">
      <c r="A372" s="79"/>
      <c r="B372" s="133"/>
      <c r="C372" s="137"/>
      <c r="D372" s="81" t="str">
        <f>IFERROR(IF(C372="No CAS","",INDEX('DEQ Pollutant List'!$C$7:$C$611,MATCH('5. Pollutant Emissions - MB'!C372,'DEQ Pollutant List'!$B$7:$B$611,0))),"")</f>
        <v/>
      </c>
      <c r="E372" s="115" t="str">
        <f>IFERROR(IF(OR($C372="",$C372="No CAS"),INDEX('DEQ Pollutant List'!$A$7:$A$611,MATCH($D372,'DEQ Pollutant List'!$C$7:$C$611,0)),INDEX('DEQ Pollutant List'!$A$7:$A$611,MATCH($C372,'DEQ Pollutant List'!$B$7:$B$611,0))),"")</f>
        <v/>
      </c>
      <c r="F372" s="138"/>
      <c r="G372" s="139"/>
      <c r="H372" s="104"/>
      <c r="I372" s="102"/>
      <c r="J372" s="105"/>
      <c r="K372" s="83"/>
      <c r="L372" s="102"/>
      <c r="M372" s="105"/>
      <c r="N372" s="83"/>
    </row>
    <row r="373" spans="1:14" x14ac:dyDescent="0.35">
      <c r="A373" s="79"/>
      <c r="B373" s="133"/>
      <c r="C373" s="137"/>
      <c r="D373" s="81" t="str">
        <f>IFERROR(IF(C373="No CAS","",INDEX('DEQ Pollutant List'!$C$7:$C$611,MATCH('5. Pollutant Emissions - MB'!C373,'DEQ Pollutant List'!$B$7:$B$611,0))),"")</f>
        <v/>
      </c>
      <c r="E373" s="115" t="str">
        <f>IFERROR(IF(OR($C373="",$C373="No CAS"),INDEX('DEQ Pollutant List'!$A$7:$A$611,MATCH($D373,'DEQ Pollutant List'!$C$7:$C$611,0)),INDEX('DEQ Pollutant List'!$A$7:$A$611,MATCH($C373,'DEQ Pollutant List'!$B$7:$B$611,0))),"")</f>
        <v/>
      </c>
      <c r="F373" s="138"/>
      <c r="G373" s="139"/>
      <c r="H373" s="104"/>
      <c r="I373" s="102"/>
      <c r="J373" s="105"/>
      <c r="K373" s="83"/>
      <c r="L373" s="102"/>
      <c r="M373" s="105"/>
      <c r="N373" s="83"/>
    </row>
    <row r="374" spans="1:14" x14ac:dyDescent="0.35">
      <c r="A374" s="79"/>
      <c r="B374" s="133"/>
      <c r="C374" s="137"/>
      <c r="D374" s="81" t="str">
        <f>IFERROR(IF(C374="No CAS","",INDEX('DEQ Pollutant List'!$C$7:$C$611,MATCH('5. Pollutant Emissions - MB'!C374,'DEQ Pollutant List'!$B$7:$B$611,0))),"")</f>
        <v/>
      </c>
      <c r="E374" s="115" t="str">
        <f>IFERROR(IF(OR($C374="",$C374="No CAS"),INDEX('DEQ Pollutant List'!$A$7:$A$611,MATCH($D374,'DEQ Pollutant List'!$C$7:$C$611,0)),INDEX('DEQ Pollutant List'!$A$7:$A$611,MATCH($C374,'DEQ Pollutant List'!$B$7:$B$611,0))),"")</f>
        <v/>
      </c>
      <c r="F374" s="138"/>
      <c r="G374" s="139"/>
      <c r="H374" s="104"/>
      <c r="I374" s="102"/>
      <c r="J374" s="105"/>
      <c r="K374" s="83"/>
      <c r="L374" s="102"/>
      <c r="M374" s="105"/>
      <c r="N374" s="83"/>
    </row>
    <row r="375" spans="1:14" x14ac:dyDescent="0.35">
      <c r="A375" s="79"/>
      <c r="B375" s="133"/>
      <c r="C375" s="137"/>
      <c r="D375" s="81" t="str">
        <f>IFERROR(IF(C375="No CAS","",INDEX('DEQ Pollutant List'!$C$7:$C$611,MATCH('5. Pollutant Emissions - MB'!C375,'DEQ Pollutant List'!$B$7:$B$611,0))),"")</f>
        <v/>
      </c>
      <c r="E375" s="115" t="str">
        <f>IFERROR(IF(OR($C375="",$C375="No CAS"),INDEX('DEQ Pollutant List'!$A$7:$A$611,MATCH($D375,'DEQ Pollutant List'!$C$7:$C$611,0)),INDEX('DEQ Pollutant List'!$A$7:$A$611,MATCH($C375,'DEQ Pollutant List'!$B$7:$B$611,0))),"")</f>
        <v/>
      </c>
      <c r="F375" s="138"/>
      <c r="G375" s="139"/>
      <c r="H375" s="104"/>
      <c r="I375" s="102"/>
      <c r="J375" s="105"/>
      <c r="K375" s="83"/>
      <c r="L375" s="102"/>
      <c r="M375" s="105"/>
      <c r="N375" s="83"/>
    </row>
    <row r="376" spans="1:14" x14ac:dyDescent="0.35">
      <c r="A376" s="79"/>
      <c r="B376" s="133"/>
      <c r="C376" s="137"/>
      <c r="D376" s="81" t="str">
        <f>IFERROR(IF(C376="No CAS","",INDEX('DEQ Pollutant List'!$C$7:$C$611,MATCH('5. Pollutant Emissions - MB'!C376,'DEQ Pollutant List'!$B$7:$B$611,0))),"")</f>
        <v/>
      </c>
      <c r="E376" s="115" t="str">
        <f>IFERROR(IF(OR($C376="",$C376="No CAS"),INDEX('DEQ Pollutant List'!$A$7:$A$611,MATCH($D376,'DEQ Pollutant List'!$C$7:$C$611,0)),INDEX('DEQ Pollutant List'!$A$7:$A$611,MATCH($C376,'DEQ Pollutant List'!$B$7:$B$611,0))),"")</f>
        <v/>
      </c>
      <c r="F376" s="138"/>
      <c r="G376" s="139"/>
      <c r="H376" s="104"/>
      <c r="I376" s="102"/>
      <c r="J376" s="105"/>
      <c r="K376" s="83"/>
      <c r="L376" s="102"/>
      <c r="M376" s="105"/>
      <c r="N376" s="83"/>
    </row>
    <row r="377" spans="1:14" x14ac:dyDescent="0.35">
      <c r="A377" s="79"/>
      <c r="B377" s="133"/>
      <c r="C377" s="137"/>
      <c r="D377" s="81" t="str">
        <f>IFERROR(IF(C377="No CAS","",INDEX('DEQ Pollutant List'!$C$7:$C$611,MATCH('5. Pollutant Emissions - MB'!C377,'DEQ Pollutant List'!$B$7:$B$611,0))),"")</f>
        <v/>
      </c>
      <c r="E377" s="115" t="str">
        <f>IFERROR(IF(OR($C377="",$C377="No CAS"),INDEX('DEQ Pollutant List'!$A$7:$A$611,MATCH($D377,'DEQ Pollutant List'!$C$7:$C$611,0)),INDEX('DEQ Pollutant List'!$A$7:$A$611,MATCH($C377,'DEQ Pollutant List'!$B$7:$B$611,0))),"")</f>
        <v/>
      </c>
      <c r="F377" s="138"/>
      <c r="G377" s="139"/>
      <c r="H377" s="104"/>
      <c r="I377" s="102"/>
      <c r="J377" s="105"/>
      <c r="K377" s="83"/>
      <c r="L377" s="102"/>
      <c r="M377" s="105"/>
      <c r="N377" s="83"/>
    </row>
    <row r="378" spans="1:14" x14ac:dyDescent="0.35">
      <c r="A378" s="79"/>
      <c r="B378" s="133"/>
      <c r="C378" s="137"/>
      <c r="D378" s="81" t="str">
        <f>IFERROR(IF(C378="No CAS","",INDEX('DEQ Pollutant List'!$C$7:$C$611,MATCH('5. Pollutant Emissions - MB'!C378,'DEQ Pollutant List'!$B$7:$B$611,0))),"")</f>
        <v/>
      </c>
      <c r="E378" s="115" t="str">
        <f>IFERROR(IF(OR($C378="",$C378="No CAS"),INDEX('DEQ Pollutant List'!$A$7:$A$611,MATCH($D378,'DEQ Pollutant List'!$C$7:$C$611,0)),INDEX('DEQ Pollutant List'!$A$7:$A$611,MATCH($C378,'DEQ Pollutant List'!$B$7:$B$611,0))),"")</f>
        <v/>
      </c>
      <c r="F378" s="138"/>
      <c r="G378" s="139"/>
      <c r="H378" s="104"/>
      <c r="I378" s="102"/>
      <c r="J378" s="105"/>
      <c r="K378" s="83"/>
      <c r="L378" s="102"/>
      <c r="M378" s="105"/>
      <c r="N378" s="83"/>
    </row>
    <row r="379" spans="1:14" x14ac:dyDescent="0.35">
      <c r="A379" s="79"/>
      <c r="B379" s="133"/>
      <c r="C379" s="137"/>
      <c r="D379" s="81" t="str">
        <f>IFERROR(IF(C379="No CAS","",INDEX('DEQ Pollutant List'!$C$7:$C$611,MATCH('5. Pollutant Emissions - MB'!C379,'DEQ Pollutant List'!$B$7:$B$611,0))),"")</f>
        <v/>
      </c>
      <c r="E379" s="115" t="str">
        <f>IFERROR(IF(OR($C379="",$C379="No CAS"),INDEX('DEQ Pollutant List'!$A$7:$A$611,MATCH($D379,'DEQ Pollutant List'!$C$7:$C$611,0)),INDEX('DEQ Pollutant List'!$A$7:$A$611,MATCH($C379,'DEQ Pollutant List'!$B$7:$B$611,0))),"")</f>
        <v/>
      </c>
      <c r="F379" s="138"/>
      <c r="G379" s="139"/>
      <c r="H379" s="104"/>
      <c r="I379" s="102"/>
      <c r="J379" s="105"/>
      <c r="K379" s="83"/>
      <c r="L379" s="102"/>
      <c r="M379" s="105"/>
      <c r="N379" s="83"/>
    </row>
    <row r="380" spans="1:14" x14ac:dyDescent="0.35">
      <c r="A380" s="79"/>
      <c r="B380" s="133"/>
      <c r="C380" s="137"/>
      <c r="D380" s="81" t="str">
        <f>IFERROR(IF(C380="No CAS","",INDEX('DEQ Pollutant List'!$C$7:$C$611,MATCH('5. Pollutant Emissions - MB'!C380,'DEQ Pollutant List'!$B$7:$B$611,0))),"")</f>
        <v/>
      </c>
      <c r="E380" s="115" t="str">
        <f>IFERROR(IF(OR($C380="",$C380="No CAS"),INDEX('DEQ Pollutant List'!$A$7:$A$611,MATCH($D380,'DEQ Pollutant List'!$C$7:$C$611,0)),INDEX('DEQ Pollutant List'!$A$7:$A$611,MATCH($C380,'DEQ Pollutant List'!$B$7:$B$611,0))),"")</f>
        <v/>
      </c>
      <c r="F380" s="138"/>
      <c r="G380" s="139"/>
      <c r="H380" s="104"/>
      <c r="I380" s="102"/>
      <c r="J380" s="105"/>
      <c r="K380" s="83"/>
      <c r="L380" s="102"/>
      <c r="M380" s="105"/>
      <c r="N380" s="83"/>
    </row>
    <row r="381" spans="1:14" x14ac:dyDescent="0.35">
      <c r="A381" s="79"/>
      <c r="B381" s="133"/>
      <c r="C381" s="137"/>
      <c r="D381" s="81" t="str">
        <f>IFERROR(IF(C381="No CAS","",INDEX('DEQ Pollutant List'!$C$7:$C$611,MATCH('5. Pollutant Emissions - MB'!C381,'DEQ Pollutant List'!$B$7:$B$611,0))),"")</f>
        <v/>
      </c>
      <c r="E381" s="115" t="str">
        <f>IFERROR(IF(OR($C381="",$C381="No CAS"),INDEX('DEQ Pollutant List'!$A$7:$A$611,MATCH($D381,'DEQ Pollutant List'!$C$7:$C$611,0)),INDEX('DEQ Pollutant List'!$A$7:$A$611,MATCH($C381,'DEQ Pollutant List'!$B$7:$B$611,0))),"")</f>
        <v/>
      </c>
      <c r="F381" s="138"/>
      <c r="G381" s="139"/>
      <c r="H381" s="104"/>
      <c r="I381" s="102"/>
      <c r="J381" s="105"/>
      <c r="K381" s="83"/>
      <c r="L381" s="102"/>
      <c r="M381" s="105"/>
      <c r="N381" s="83"/>
    </row>
    <row r="382" spans="1:14" x14ac:dyDescent="0.35">
      <c r="A382" s="79"/>
      <c r="B382" s="133"/>
      <c r="C382" s="137"/>
      <c r="D382" s="81" t="str">
        <f>IFERROR(IF(C382="No CAS","",INDEX('DEQ Pollutant List'!$C$7:$C$611,MATCH('5. Pollutant Emissions - MB'!C382,'DEQ Pollutant List'!$B$7:$B$611,0))),"")</f>
        <v/>
      </c>
      <c r="E382" s="115" t="str">
        <f>IFERROR(IF(OR($C382="",$C382="No CAS"),INDEX('DEQ Pollutant List'!$A$7:$A$611,MATCH($D382,'DEQ Pollutant List'!$C$7:$C$611,0)),INDEX('DEQ Pollutant List'!$A$7:$A$611,MATCH($C382,'DEQ Pollutant List'!$B$7:$B$611,0))),"")</f>
        <v/>
      </c>
      <c r="F382" s="138"/>
      <c r="G382" s="139"/>
      <c r="H382" s="104"/>
      <c r="I382" s="102"/>
      <c r="J382" s="105"/>
      <c r="K382" s="83"/>
      <c r="L382" s="102"/>
      <c r="M382" s="105"/>
      <c r="N382" s="83"/>
    </row>
    <row r="383" spans="1:14" x14ac:dyDescent="0.35">
      <c r="A383" s="79"/>
      <c r="B383" s="133"/>
      <c r="C383" s="137"/>
      <c r="D383" s="81" t="str">
        <f>IFERROR(IF(C383="No CAS","",INDEX('DEQ Pollutant List'!$C$7:$C$611,MATCH('5. Pollutant Emissions - MB'!C383,'DEQ Pollutant List'!$B$7:$B$611,0))),"")</f>
        <v/>
      </c>
      <c r="E383" s="115" t="str">
        <f>IFERROR(IF(OR($C383="",$C383="No CAS"),INDEX('DEQ Pollutant List'!$A$7:$A$611,MATCH($D383,'DEQ Pollutant List'!$C$7:$C$611,0)),INDEX('DEQ Pollutant List'!$A$7:$A$611,MATCH($C383,'DEQ Pollutant List'!$B$7:$B$611,0))),"")</f>
        <v/>
      </c>
      <c r="F383" s="138"/>
      <c r="G383" s="139"/>
      <c r="H383" s="104"/>
      <c r="I383" s="102"/>
      <c r="J383" s="105"/>
      <c r="K383" s="83"/>
      <c r="L383" s="102"/>
      <c r="M383" s="105"/>
      <c r="N383" s="83"/>
    </row>
    <row r="384" spans="1:14" x14ac:dyDescent="0.35">
      <c r="A384" s="79"/>
      <c r="B384" s="133"/>
      <c r="C384" s="137"/>
      <c r="D384" s="81" t="str">
        <f>IFERROR(IF(C384="No CAS","",INDEX('DEQ Pollutant List'!$C$7:$C$611,MATCH('5. Pollutant Emissions - MB'!C384,'DEQ Pollutant List'!$B$7:$B$611,0))),"")</f>
        <v/>
      </c>
      <c r="E384" s="115" t="str">
        <f>IFERROR(IF(OR($C384="",$C384="No CAS"),INDEX('DEQ Pollutant List'!$A$7:$A$611,MATCH($D384,'DEQ Pollutant List'!$C$7:$C$611,0)),INDEX('DEQ Pollutant List'!$A$7:$A$611,MATCH($C384,'DEQ Pollutant List'!$B$7:$B$611,0))),"")</f>
        <v/>
      </c>
      <c r="F384" s="138"/>
      <c r="G384" s="139"/>
      <c r="H384" s="104"/>
      <c r="I384" s="102"/>
      <c r="J384" s="105"/>
      <c r="K384" s="83"/>
      <c r="L384" s="102"/>
      <c r="M384" s="105"/>
      <c r="N384" s="83"/>
    </row>
    <row r="385" spans="1:14" x14ac:dyDescent="0.35">
      <c r="A385" s="79"/>
      <c r="B385" s="133"/>
      <c r="C385" s="137"/>
      <c r="D385" s="81" t="str">
        <f>IFERROR(IF(C385="No CAS","",INDEX('DEQ Pollutant List'!$C$7:$C$611,MATCH('5. Pollutant Emissions - MB'!C385,'DEQ Pollutant List'!$B$7:$B$611,0))),"")</f>
        <v/>
      </c>
      <c r="E385" s="115" t="str">
        <f>IFERROR(IF(OR($C385="",$C385="No CAS"),INDEX('DEQ Pollutant List'!$A$7:$A$611,MATCH($D385,'DEQ Pollutant List'!$C$7:$C$611,0)),INDEX('DEQ Pollutant List'!$A$7:$A$611,MATCH($C385,'DEQ Pollutant List'!$B$7:$B$611,0))),"")</f>
        <v/>
      </c>
      <c r="F385" s="138"/>
      <c r="G385" s="139"/>
      <c r="H385" s="104"/>
      <c r="I385" s="102"/>
      <c r="J385" s="105"/>
      <c r="K385" s="83"/>
      <c r="L385" s="102"/>
      <c r="M385" s="105"/>
      <c r="N385" s="83"/>
    </row>
    <row r="386" spans="1:14" x14ac:dyDescent="0.35">
      <c r="A386" s="79"/>
      <c r="B386" s="133"/>
      <c r="C386" s="137"/>
      <c r="D386" s="81" t="str">
        <f>IFERROR(IF(C386="No CAS","",INDEX('DEQ Pollutant List'!$C$7:$C$611,MATCH('5. Pollutant Emissions - MB'!C386,'DEQ Pollutant List'!$B$7:$B$611,0))),"")</f>
        <v/>
      </c>
      <c r="E386" s="115" t="str">
        <f>IFERROR(IF(OR($C386="",$C386="No CAS"),INDEX('DEQ Pollutant List'!$A$7:$A$611,MATCH($D386,'DEQ Pollutant List'!$C$7:$C$611,0)),INDEX('DEQ Pollutant List'!$A$7:$A$611,MATCH($C386,'DEQ Pollutant List'!$B$7:$B$611,0))),"")</f>
        <v/>
      </c>
      <c r="F386" s="138"/>
      <c r="G386" s="139"/>
      <c r="H386" s="104"/>
      <c r="I386" s="102"/>
      <c r="J386" s="105"/>
      <c r="K386" s="83"/>
      <c r="L386" s="102"/>
      <c r="M386" s="105"/>
      <c r="N386" s="83"/>
    </row>
    <row r="387" spans="1:14" x14ac:dyDescent="0.35">
      <c r="A387" s="79"/>
      <c r="B387" s="133"/>
      <c r="C387" s="137"/>
      <c r="D387" s="81" t="str">
        <f>IFERROR(IF(C387="No CAS","",INDEX('DEQ Pollutant List'!$C$7:$C$611,MATCH('5. Pollutant Emissions - MB'!C387,'DEQ Pollutant List'!$B$7:$B$611,0))),"")</f>
        <v/>
      </c>
      <c r="E387" s="115" t="str">
        <f>IFERROR(IF(OR($C387="",$C387="No CAS"),INDEX('DEQ Pollutant List'!$A$7:$A$611,MATCH($D387,'DEQ Pollutant List'!$C$7:$C$611,0)),INDEX('DEQ Pollutant List'!$A$7:$A$611,MATCH($C387,'DEQ Pollutant List'!$B$7:$B$611,0))),"")</f>
        <v/>
      </c>
      <c r="F387" s="138"/>
      <c r="G387" s="139"/>
      <c r="H387" s="104"/>
      <c r="I387" s="102"/>
      <c r="J387" s="105"/>
      <c r="K387" s="83"/>
      <c r="L387" s="102"/>
      <c r="M387" s="105"/>
      <c r="N387" s="83"/>
    </row>
    <row r="388" spans="1:14" x14ac:dyDescent="0.35">
      <c r="A388" s="79"/>
      <c r="B388" s="133"/>
      <c r="C388" s="137"/>
      <c r="D388" s="81" t="str">
        <f>IFERROR(IF(C388="No CAS","",INDEX('DEQ Pollutant List'!$C$7:$C$611,MATCH('5. Pollutant Emissions - MB'!C388,'DEQ Pollutant List'!$B$7:$B$611,0))),"")</f>
        <v/>
      </c>
      <c r="E388" s="115" t="str">
        <f>IFERROR(IF(OR($C388="",$C388="No CAS"),INDEX('DEQ Pollutant List'!$A$7:$A$611,MATCH($D388,'DEQ Pollutant List'!$C$7:$C$611,0)),INDEX('DEQ Pollutant List'!$A$7:$A$611,MATCH($C388,'DEQ Pollutant List'!$B$7:$B$611,0))),"")</f>
        <v/>
      </c>
      <c r="F388" s="138"/>
      <c r="G388" s="139"/>
      <c r="H388" s="104"/>
      <c r="I388" s="102"/>
      <c r="J388" s="105"/>
      <c r="K388" s="83"/>
      <c r="L388" s="102"/>
      <c r="M388" s="105"/>
      <c r="N388" s="83"/>
    </row>
    <row r="389" spans="1:14" x14ac:dyDescent="0.35">
      <c r="A389" s="79"/>
      <c r="B389" s="133"/>
      <c r="C389" s="137"/>
      <c r="D389" s="81" t="str">
        <f>IFERROR(IF(C389="No CAS","",INDEX('DEQ Pollutant List'!$C$7:$C$611,MATCH('5. Pollutant Emissions - MB'!C389,'DEQ Pollutant List'!$B$7:$B$611,0))),"")</f>
        <v/>
      </c>
      <c r="E389" s="115" t="str">
        <f>IFERROR(IF(OR($C389="",$C389="No CAS"),INDEX('DEQ Pollutant List'!$A$7:$A$611,MATCH($D389,'DEQ Pollutant List'!$C$7:$C$611,0)),INDEX('DEQ Pollutant List'!$A$7:$A$611,MATCH($C389,'DEQ Pollutant List'!$B$7:$B$611,0))),"")</f>
        <v/>
      </c>
      <c r="F389" s="138"/>
      <c r="G389" s="139"/>
      <c r="H389" s="104"/>
      <c r="I389" s="102"/>
      <c r="J389" s="105"/>
      <c r="K389" s="83"/>
      <c r="L389" s="102"/>
      <c r="M389" s="105"/>
      <c r="N389" s="83"/>
    </row>
    <row r="390" spans="1:14" x14ac:dyDescent="0.35">
      <c r="A390" s="79"/>
      <c r="B390" s="133"/>
      <c r="C390" s="137"/>
      <c r="D390" s="81" t="str">
        <f>IFERROR(IF(C390="No CAS","",INDEX('DEQ Pollutant List'!$C$7:$C$611,MATCH('5. Pollutant Emissions - MB'!C390,'DEQ Pollutant List'!$B$7:$B$611,0))),"")</f>
        <v/>
      </c>
      <c r="E390" s="115" t="str">
        <f>IFERROR(IF(OR($C390="",$C390="No CAS"),INDEX('DEQ Pollutant List'!$A$7:$A$611,MATCH($D390,'DEQ Pollutant List'!$C$7:$C$611,0)),INDEX('DEQ Pollutant List'!$A$7:$A$611,MATCH($C390,'DEQ Pollutant List'!$B$7:$B$611,0))),"")</f>
        <v/>
      </c>
      <c r="F390" s="138"/>
      <c r="G390" s="139"/>
      <c r="H390" s="104"/>
      <c r="I390" s="102"/>
      <c r="J390" s="105"/>
      <c r="K390" s="83"/>
      <c r="L390" s="102"/>
      <c r="M390" s="105"/>
      <c r="N390" s="83"/>
    </row>
    <row r="391" spans="1:14" x14ac:dyDescent="0.35">
      <c r="A391" s="79"/>
      <c r="B391" s="133"/>
      <c r="C391" s="137"/>
      <c r="D391" s="81" t="str">
        <f>IFERROR(IF(C391="No CAS","",INDEX('DEQ Pollutant List'!$C$7:$C$611,MATCH('5. Pollutant Emissions - MB'!C391,'DEQ Pollutant List'!$B$7:$B$611,0))),"")</f>
        <v/>
      </c>
      <c r="E391" s="115" t="str">
        <f>IFERROR(IF(OR($C391="",$C391="No CAS"),INDEX('DEQ Pollutant List'!$A$7:$A$611,MATCH($D391,'DEQ Pollutant List'!$C$7:$C$611,0)),INDEX('DEQ Pollutant List'!$A$7:$A$611,MATCH($C391,'DEQ Pollutant List'!$B$7:$B$611,0))),"")</f>
        <v/>
      </c>
      <c r="F391" s="138"/>
      <c r="G391" s="139"/>
      <c r="H391" s="104"/>
      <c r="I391" s="102"/>
      <c r="J391" s="105"/>
      <c r="K391" s="83"/>
      <c r="L391" s="102"/>
      <c r="M391" s="105"/>
      <c r="N391" s="83"/>
    </row>
    <row r="392" spans="1:14" x14ac:dyDescent="0.35">
      <c r="A392" s="79"/>
      <c r="B392" s="133"/>
      <c r="C392" s="137"/>
      <c r="D392" s="81" t="str">
        <f>IFERROR(IF(C392="No CAS","",INDEX('DEQ Pollutant List'!$C$7:$C$611,MATCH('5. Pollutant Emissions - MB'!C392,'DEQ Pollutant List'!$B$7:$B$611,0))),"")</f>
        <v/>
      </c>
      <c r="E392" s="115" t="str">
        <f>IFERROR(IF(OR($C392="",$C392="No CAS"),INDEX('DEQ Pollutant List'!$A$7:$A$611,MATCH($D392,'DEQ Pollutant List'!$C$7:$C$611,0)),INDEX('DEQ Pollutant List'!$A$7:$A$611,MATCH($C392,'DEQ Pollutant List'!$B$7:$B$611,0))),"")</f>
        <v/>
      </c>
      <c r="F392" s="138"/>
      <c r="G392" s="139"/>
      <c r="H392" s="104"/>
      <c r="I392" s="102"/>
      <c r="J392" s="105"/>
      <c r="K392" s="83"/>
      <c r="L392" s="102"/>
      <c r="M392" s="105"/>
      <c r="N392" s="83"/>
    </row>
    <row r="393" spans="1:14" x14ac:dyDescent="0.35">
      <c r="A393" s="79"/>
      <c r="B393" s="133"/>
      <c r="C393" s="137"/>
      <c r="D393" s="81" t="str">
        <f>IFERROR(IF(C393="No CAS","",INDEX('DEQ Pollutant List'!$C$7:$C$611,MATCH('5. Pollutant Emissions - MB'!C393,'DEQ Pollutant List'!$B$7:$B$611,0))),"")</f>
        <v/>
      </c>
      <c r="E393" s="115" t="str">
        <f>IFERROR(IF(OR($C393="",$C393="No CAS"),INDEX('DEQ Pollutant List'!$A$7:$A$611,MATCH($D393,'DEQ Pollutant List'!$C$7:$C$611,0)),INDEX('DEQ Pollutant List'!$A$7:$A$611,MATCH($C393,'DEQ Pollutant List'!$B$7:$B$611,0))),"")</f>
        <v/>
      </c>
      <c r="F393" s="138"/>
      <c r="G393" s="139"/>
      <c r="H393" s="104"/>
      <c r="I393" s="102"/>
      <c r="J393" s="105"/>
      <c r="K393" s="83"/>
      <c r="L393" s="102"/>
      <c r="M393" s="105"/>
      <c r="N393" s="83"/>
    </row>
    <row r="394" spans="1:14" x14ac:dyDescent="0.35">
      <c r="A394" s="79"/>
      <c r="B394" s="133"/>
      <c r="C394" s="137"/>
      <c r="D394" s="81" t="str">
        <f>IFERROR(IF(C394="No CAS","",INDEX('DEQ Pollutant List'!$C$7:$C$611,MATCH('5. Pollutant Emissions - MB'!C394,'DEQ Pollutant List'!$B$7:$B$611,0))),"")</f>
        <v/>
      </c>
      <c r="E394" s="115" t="str">
        <f>IFERROR(IF(OR($C394="",$C394="No CAS"),INDEX('DEQ Pollutant List'!$A$7:$A$611,MATCH($D394,'DEQ Pollutant List'!$C$7:$C$611,0)),INDEX('DEQ Pollutant List'!$A$7:$A$611,MATCH($C394,'DEQ Pollutant List'!$B$7:$B$611,0))),"")</f>
        <v/>
      </c>
      <c r="F394" s="138"/>
      <c r="G394" s="139"/>
      <c r="H394" s="104"/>
      <c r="I394" s="102"/>
      <c r="J394" s="105"/>
      <c r="K394" s="83"/>
      <c r="L394" s="102"/>
      <c r="M394" s="105"/>
      <c r="N394" s="83"/>
    </row>
    <row r="395" spans="1:14" x14ac:dyDescent="0.35">
      <c r="A395" s="79"/>
      <c r="B395" s="133"/>
      <c r="C395" s="137"/>
      <c r="D395" s="81" t="str">
        <f>IFERROR(IF(C395="No CAS","",INDEX('DEQ Pollutant List'!$C$7:$C$611,MATCH('5. Pollutant Emissions - MB'!C395,'DEQ Pollutant List'!$B$7:$B$611,0))),"")</f>
        <v/>
      </c>
      <c r="E395" s="115" t="str">
        <f>IFERROR(IF(OR($C395="",$C395="No CAS"),INDEX('DEQ Pollutant List'!$A$7:$A$611,MATCH($D395,'DEQ Pollutant List'!$C$7:$C$611,0)),INDEX('DEQ Pollutant List'!$A$7:$A$611,MATCH($C395,'DEQ Pollutant List'!$B$7:$B$611,0))),"")</f>
        <v/>
      </c>
      <c r="F395" s="138"/>
      <c r="G395" s="139"/>
      <c r="H395" s="104"/>
      <c r="I395" s="102"/>
      <c r="J395" s="105"/>
      <c r="K395" s="83"/>
      <c r="L395" s="102"/>
      <c r="M395" s="105"/>
      <c r="N395" s="83"/>
    </row>
    <row r="396" spans="1:14" x14ac:dyDescent="0.35">
      <c r="A396" s="79"/>
      <c r="B396" s="133"/>
      <c r="C396" s="137"/>
      <c r="D396" s="81" t="str">
        <f>IFERROR(IF(C396="No CAS","",INDEX('DEQ Pollutant List'!$C$7:$C$611,MATCH('5. Pollutant Emissions - MB'!C396,'DEQ Pollutant List'!$B$7:$B$611,0))),"")</f>
        <v/>
      </c>
      <c r="E396" s="115" t="str">
        <f>IFERROR(IF(OR($C396="",$C396="No CAS"),INDEX('DEQ Pollutant List'!$A$7:$A$611,MATCH($D396,'DEQ Pollutant List'!$C$7:$C$611,0)),INDEX('DEQ Pollutant List'!$A$7:$A$611,MATCH($C396,'DEQ Pollutant List'!$B$7:$B$611,0))),"")</f>
        <v/>
      </c>
      <c r="F396" s="138"/>
      <c r="G396" s="139"/>
      <c r="H396" s="104"/>
      <c r="I396" s="102"/>
      <c r="J396" s="105"/>
      <c r="K396" s="83"/>
      <c r="L396" s="102"/>
      <c r="M396" s="105"/>
      <c r="N396" s="83"/>
    </row>
    <row r="397" spans="1:14" x14ac:dyDescent="0.35">
      <c r="A397" s="79"/>
      <c r="B397" s="133"/>
      <c r="C397" s="137"/>
      <c r="D397" s="81" t="str">
        <f>IFERROR(IF(C397="No CAS","",INDEX('DEQ Pollutant List'!$C$7:$C$611,MATCH('5. Pollutant Emissions - MB'!C397,'DEQ Pollutant List'!$B$7:$B$611,0))),"")</f>
        <v/>
      </c>
      <c r="E397" s="115" t="str">
        <f>IFERROR(IF(OR($C397="",$C397="No CAS"),INDEX('DEQ Pollutant List'!$A$7:$A$611,MATCH($D397,'DEQ Pollutant List'!$C$7:$C$611,0)),INDEX('DEQ Pollutant List'!$A$7:$A$611,MATCH($C397,'DEQ Pollutant List'!$B$7:$B$611,0))),"")</f>
        <v/>
      </c>
      <c r="F397" s="138"/>
      <c r="G397" s="139"/>
      <c r="H397" s="104"/>
      <c r="I397" s="102"/>
      <c r="J397" s="105"/>
      <c r="K397" s="83"/>
      <c r="L397" s="102"/>
      <c r="M397" s="105"/>
      <c r="N397" s="83"/>
    </row>
    <row r="398" spans="1:14" x14ac:dyDescent="0.35">
      <c r="A398" s="79"/>
      <c r="B398" s="133"/>
      <c r="C398" s="137"/>
      <c r="D398" s="81" t="str">
        <f>IFERROR(IF(C398="No CAS","",INDEX('DEQ Pollutant List'!$C$7:$C$611,MATCH('5. Pollutant Emissions - MB'!C398,'DEQ Pollutant List'!$B$7:$B$611,0))),"")</f>
        <v/>
      </c>
      <c r="E398" s="115" t="str">
        <f>IFERROR(IF(OR($C398="",$C398="No CAS"),INDEX('DEQ Pollutant List'!$A$7:$A$611,MATCH($D398,'DEQ Pollutant List'!$C$7:$C$611,0)),INDEX('DEQ Pollutant List'!$A$7:$A$611,MATCH($C398,'DEQ Pollutant List'!$B$7:$B$611,0))),"")</f>
        <v/>
      </c>
      <c r="F398" s="138"/>
      <c r="G398" s="139"/>
      <c r="H398" s="104"/>
      <c r="I398" s="102"/>
      <c r="J398" s="105"/>
      <c r="K398" s="83"/>
      <c r="L398" s="102"/>
      <c r="M398" s="105"/>
      <c r="N398" s="83"/>
    </row>
    <row r="399" spans="1:14" x14ac:dyDescent="0.35">
      <c r="A399" s="79"/>
      <c r="B399" s="133"/>
      <c r="C399" s="137"/>
      <c r="D399" s="81" t="str">
        <f>IFERROR(IF(C399="No CAS","",INDEX('DEQ Pollutant List'!$C$7:$C$611,MATCH('5. Pollutant Emissions - MB'!C399,'DEQ Pollutant List'!$B$7:$B$611,0))),"")</f>
        <v/>
      </c>
      <c r="E399" s="115" t="str">
        <f>IFERROR(IF(OR($C399="",$C399="No CAS"),INDEX('DEQ Pollutant List'!$A$7:$A$611,MATCH($D399,'DEQ Pollutant List'!$C$7:$C$611,0)),INDEX('DEQ Pollutant List'!$A$7:$A$611,MATCH($C399,'DEQ Pollutant List'!$B$7:$B$611,0))),"")</f>
        <v/>
      </c>
      <c r="F399" s="138"/>
      <c r="G399" s="139"/>
      <c r="H399" s="104"/>
      <c r="I399" s="102"/>
      <c r="J399" s="105"/>
      <c r="K399" s="83"/>
      <c r="L399" s="102"/>
      <c r="M399" s="105"/>
      <c r="N399" s="83"/>
    </row>
    <row r="400" spans="1:14" x14ac:dyDescent="0.35">
      <c r="A400" s="79"/>
      <c r="B400" s="133"/>
      <c r="C400" s="137"/>
      <c r="D400" s="81" t="str">
        <f>IFERROR(IF(C400="No CAS","",INDEX('DEQ Pollutant List'!$C$7:$C$611,MATCH('5. Pollutant Emissions - MB'!C400,'DEQ Pollutant List'!$B$7:$B$611,0))),"")</f>
        <v/>
      </c>
      <c r="E400" s="115" t="str">
        <f>IFERROR(IF(OR($C400="",$C400="No CAS"),INDEX('DEQ Pollutant List'!$A$7:$A$611,MATCH($D400,'DEQ Pollutant List'!$C$7:$C$611,0)),INDEX('DEQ Pollutant List'!$A$7:$A$611,MATCH($C400,'DEQ Pollutant List'!$B$7:$B$611,0))),"")</f>
        <v/>
      </c>
      <c r="F400" s="138"/>
      <c r="G400" s="139"/>
      <c r="H400" s="104"/>
      <c r="I400" s="102"/>
      <c r="J400" s="105"/>
      <c r="K400" s="83"/>
      <c r="L400" s="102"/>
      <c r="M400" s="105"/>
      <c r="N400" s="83"/>
    </row>
    <row r="401" spans="1:14" x14ac:dyDescent="0.35">
      <c r="A401" s="79"/>
      <c r="B401" s="133"/>
      <c r="C401" s="137"/>
      <c r="D401" s="81" t="str">
        <f>IFERROR(IF(C401="No CAS","",INDEX('DEQ Pollutant List'!$C$7:$C$611,MATCH('5. Pollutant Emissions - MB'!C401,'DEQ Pollutant List'!$B$7:$B$611,0))),"")</f>
        <v/>
      </c>
      <c r="E401" s="115" t="str">
        <f>IFERROR(IF(OR($C401="",$C401="No CAS"),INDEX('DEQ Pollutant List'!$A$7:$A$611,MATCH($D401,'DEQ Pollutant List'!$C$7:$C$611,0)),INDEX('DEQ Pollutant List'!$A$7:$A$611,MATCH($C401,'DEQ Pollutant List'!$B$7:$B$611,0))),"")</f>
        <v/>
      </c>
      <c r="F401" s="138"/>
      <c r="G401" s="139"/>
      <c r="H401" s="104"/>
      <c r="I401" s="102"/>
      <c r="J401" s="105"/>
      <c r="K401" s="83"/>
      <c r="L401" s="102"/>
      <c r="M401" s="105"/>
      <c r="N401" s="83"/>
    </row>
    <row r="402" spans="1:14" x14ac:dyDescent="0.35">
      <c r="A402" s="79"/>
      <c r="B402" s="133"/>
      <c r="C402" s="137"/>
      <c r="D402" s="81" t="str">
        <f>IFERROR(IF(C402="No CAS","",INDEX('DEQ Pollutant List'!$C$7:$C$611,MATCH('5. Pollutant Emissions - MB'!C402,'DEQ Pollutant List'!$B$7:$B$611,0))),"")</f>
        <v/>
      </c>
      <c r="E402" s="115" t="str">
        <f>IFERROR(IF(OR($C402="",$C402="No CAS"),INDEX('DEQ Pollutant List'!$A$7:$A$611,MATCH($D402,'DEQ Pollutant List'!$C$7:$C$611,0)),INDEX('DEQ Pollutant List'!$A$7:$A$611,MATCH($C402,'DEQ Pollutant List'!$B$7:$B$611,0))),"")</f>
        <v/>
      </c>
      <c r="F402" s="138"/>
      <c r="G402" s="139"/>
      <c r="H402" s="104"/>
      <c r="I402" s="102"/>
      <c r="J402" s="105"/>
      <c r="K402" s="83"/>
      <c r="L402" s="102"/>
      <c r="M402" s="105"/>
      <c r="N402" s="83"/>
    </row>
    <row r="403" spans="1:14" x14ac:dyDescent="0.35">
      <c r="A403" s="79"/>
      <c r="B403" s="133"/>
      <c r="C403" s="137"/>
      <c r="D403" s="81" t="str">
        <f>IFERROR(IF(C403="No CAS","",INDEX('DEQ Pollutant List'!$C$7:$C$611,MATCH('5. Pollutant Emissions - MB'!C403,'DEQ Pollutant List'!$B$7:$B$611,0))),"")</f>
        <v/>
      </c>
      <c r="E403" s="115" t="str">
        <f>IFERROR(IF(OR($C403="",$C403="No CAS"),INDEX('DEQ Pollutant List'!$A$7:$A$611,MATCH($D403,'DEQ Pollutant List'!$C$7:$C$611,0)),INDEX('DEQ Pollutant List'!$A$7:$A$611,MATCH($C403,'DEQ Pollutant List'!$B$7:$B$611,0))),"")</f>
        <v/>
      </c>
      <c r="F403" s="138"/>
      <c r="G403" s="139"/>
      <c r="H403" s="104"/>
      <c r="I403" s="102"/>
      <c r="J403" s="105"/>
      <c r="K403" s="83"/>
      <c r="L403" s="102"/>
      <c r="M403" s="105"/>
      <c r="N403" s="83"/>
    </row>
    <row r="404" spans="1:14" x14ac:dyDescent="0.35">
      <c r="A404" s="79"/>
      <c r="B404" s="133"/>
      <c r="C404" s="137"/>
      <c r="D404" s="81" t="str">
        <f>IFERROR(IF(C404="No CAS","",INDEX('DEQ Pollutant List'!$C$7:$C$611,MATCH('5. Pollutant Emissions - MB'!C404,'DEQ Pollutant List'!$B$7:$B$611,0))),"")</f>
        <v/>
      </c>
      <c r="E404" s="115" t="str">
        <f>IFERROR(IF(OR($C404="",$C404="No CAS"),INDEX('DEQ Pollutant List'!$A$7:$A$611,MATCH($D404,'DEQ Pollutant List'!$C$7:$C$611,0)),INDEX('DEQ Pollutant List'!$A$7:$A$611,MATCH($C404,'DEQ Pollutant List'!$B$7:$B$611,0))),"")</f>
        <v/>
      </c>
      <c r="F404" s="138"/>
      <c r="G404" s="139"/>
      <c r="H404" s="104"/>
      <c r="I404" s="102"/>
      <c r="J404" s="105"/>
      <c r="K404" s="83"/>
      <c r="L404" s="102"/>
      <c r="M404" s="105"/>
      <c r="N404" s="83"/>
    </row>
    <row r="405" spans="1:14" x14ac:dyDescent="0.35">
      <c r="A405" s="79"/>
      <c r="B405" s="133"/>
      <c r="C405" s="137"/>
      <c r="D405" s="81" t="str">
        <f>IFERROR(IF(C405="No CAS","",INDEX('DEQ Pollutant List'!$C$7:$C$611,MATCH('5. Pollutant Emissions - MB'!C405,'DEQ Pollutant List'!$B$7:$B$611,0))),"")</f>
        <v/>
      </c>
      <c r="E405" s="115" t="str">
        <f>IFERROR(IF(OR($C405="",$C405="No CAS"),INDEX('DEQ Pollutant List'!$A$7:$A$611,MATCH($D405,'DEQ Pollutant List'!$C$7:$C$611,0)),INDEX('DEQ Pollutant List'!$A$7:$A$611,MATCH($C405,'DEQ Pollutant List'!$B$7:$B$611,0))),"")</f>
        <v/>
      </c>
      <c r="F405" s="138"/>
      <c r="G405" s="139"/>
      <c r="H405" s="104"/>
      <c r="I405" s="102"/>
      <c r="J405" s="105"/>
      <c r="K405" s="83"/>
      <c r="L405" s="102"/>
      <c r="M405" s="105"/>
      <c r="N405" s="83"/>
    </row>
    <row r="406" spans="1:14" x14ac:dyDescent="0.35">
      <c r="A406" s="79"/>
      <c r="B406" s="133"/>
      <c r="C406" s="137"/>
      <c r="D406" s="81" t="str">
        <f>IFERROR(IF(C406="No CAS","",INDEX('DEQ Pollutant List'!$C$7:$C$611,MATCH('5. Pollutant Emissions - MB'!C406,'DEQ Pollutant List'!$B$7:$B$611,0))),"")</f>
        <v/>
      </c>
      <c r="E406" s="115" t="str">
        <f>IFERROR(IF(OR($C406="",$C406="No CAS"),INDEX('DEQ Pollutant List'!$A$7:$A$611,MATCH($D406,'DEQ Pollutant List'!$C$7:$C$611,0)),INDEX('DEQ Pollutant List'!$A$7:$A$611,MATCH($C406,'DEQ Pollutant List'!$B$7:$B$611,0))),"")</f>
        <v/>
      </c>
      <c r="F406" s="138"/>
      <c r="G406" s="139"/>
      <c r="H406" s="104"/>
      <c r="I406" s="102"/>
      <c r="J406" s="105"/>
      <c r="K406" s="83"/>
      <c r="L406" s="102"/>
      <c r="M406" s="105"/>
      <c r="N406" s="83"/>
    </row>
    <row r="407" spans="1:14" x14ac:dyDescent="0.35">
      <c r="A407" s="79"/>
      <c r="B407" s="133"/>
      <c r="C407" s="137"/>
      <c r="D407" s="81" t="str">
        <f>IFERROR(IF(C407="No CAS","",INDEX('DEQ Pollutant List'!$C$7:$C$611,MATCH('5. Pollutant Emissions - MB'!C407,'DEQ Pollutant List'!$B$7:$B$611,0))),"")</f>
        <v/>
      </c>
      <c r="E407" s="115" t="str">
        <f>IFERROR(IF(OR($C407="",$C407="No CAS"),INDEX('DEQ Pollutant List'!$A$7:$A$611,MATCH($D407,'DEQ Pollutant List'!$C$7:$C$611,0)),INDEX('DEQ Pollutant List'!$A$7:$A$611,MATCH($C407,'DEQ Pollutant List'!$B$7:$B$611,0))),"")</f>
        <v/>
      </c>
      <c r="F407" s="138"/>
      <c r="G407" s="139"/>
      <c r="H407" s="104"/>
      <c r="I407" s="102"/>
      <c r="J407" s="105"/>
      <c r="K407" s="83"/>
      <c r="L407" s="102"/>
      <c r="M407" s="105"/>
      <c r="N407" s="83"/>
    </row>
    <row r="408" spans="1:14" x14ac:dyDescent="0.35">
      <c r="A408" s="79"/>
      <c r="B408" s="133"/>
      <c r="C408" s="137"/>
      <c r="D408" s="81" t="str">
        <f>IFERROR(IF(C408="No CAS","",INDEX('DEQ Pollutant List'!$C$7:$C$611,MATCH('5. Pollutant Emissions - MB'!C408,'DEQ Pollutant List'!$B$7:$B$611,0))),"")</f>
        <v/>
      </c>
      <c r="E408" s="115" t="str">
        <f>IFERROR(IF(OR($C408="",$C408="No CAS"),INDEX('DEQ Pollutant List'!$A$7:$A$611,MATCH($D408,'DEQ Pollutant List'!$C$7:$C$611,0)),INDEX('DEQ Pollutant List'!$A$7:$A$611,MATCH($C408,'DEQ Pollutant List'!$B$7:$B$611,0))),"")</f>
        <v/>
      </c>
      <c r="F408" s="138"/>
      <c r="G408" s="139"/>
      <c r="H408" s="104"/>
      <c r="I408" s="102"/>
      <c r="J408" s="105"/>
      <c r="K408" s="83"/>
      <c r="L408" s="102"/>
      <c r="M408" s="105"/>
      <c r="N408" s="83"/>
    </row>
    <row r="409" spans="1:14" x14ac:dyDescent="0.35">
      <c r="A409" s="79"/>
      <c r="B409" s="133"/>
      <c r="C409" s="137"/>
      <c r="D409" s="81" t="str">
        <f>IFERROR(IF(C409="No CAS","",INDEX('DEQ Pollutant List'!$C$7:$C$611,MATCH('5. Pollutant Emissions - MB'!C409,'DEQ Pollutant List'!$B$7:$B$611,0))),"")</f>
        <v/>
      </c>
      <c r="E409" s="115" t="str">
        <f>IFERROR(IF(OR($C409="",$C409="No CAS"),INDEX('DEQ Pollutant List'!$A$7:$A$611,MATCH($D409,'DEQ Pollutant List'!$C$7:$C$611,0)),INDEX('DEQ Pollutant List'!$A$7:$A$611,MATCH($C409,'DEQ Pollutant List'!$B$7:$B$611,0))),"")</f>
        <v/>
      </c>
      <c r="F409" s="138"/>
      <c r="G409" s="139"/>
      <c r="H409" s="104"/>
      <c r="I409" s="102"/>
      <c r="J409" s="105"/>
      <c r="K409" s="83"/>
      <c r="L409" s="102"/>
      <c r="M409" s="105"/>
      <c r="N409" s="83"/>
    </row>
    <row r="410" spans="1:14" x14ac:dyDescent="0.35">
      <c r="A410" s="79"/>
      <c r="B410" s="133"/>
      <c r="C410" s="137"/>
      <c r="D410" s="81" t="str">
        <f>IFERROR(IF(C410="No CAS","",INDEX('DEQ Pollutant List'!$C$7:$C$611,MATCH('5. Pollutant Emissions - MB'!C410,'DEQ Pollutant List'!$B$7:$B$611,0))),"")</f>
        <v/>
      </c>
      <c r="E410" s="115" t="str">
        <f>IFERROR(IF(OR($C410="",$C410="No CAS"),INDEX('DEQ Pollutant List'!$A$7:$A$611,MATCH($D410,'DEQ Pollutant List'!$C$7:$C$611,0)),INDEX('DEQ Pollutant List'!$A$7:$A$611,MATCH($C410,'DEQ Pollutant List'!$B$7:$B$611,0))),"")</f>
        <v/>
      </c>
      <c r="F410" s="138"/>
      <c r="G410" s="139"/>
      <c r="H410" s="104"/>
      <c r="I410" s="102"/>
      <c r="J410" s="105"/>
      <c r="K410" s="83"/>
      <c r="L410" s="102"/>
      <c r="M410" s="105"/>
      <c r="N410" s="83"/>
    </row>
    <row r="411" spans="1:14" x14ac:dyDescent="0.35">
      <c r="A411" s="79"/>
      <c r="B411" s="133"/>
      <c r="C411" s="137"/>
      <c r="D411" s="81" t="str">
        <f>IFERROR(IF(C411="No CAS","",INDEX('DEQ Pollutant List'!$C$7:$C$611,MATCH('5. Pollutant Emissions - MB'!C411,'DEQ Pollutant List'!$B$7:$B$611,0))),"")</f>
        <v/>
      </c>
      <c r="E411" s="115" t="str">
        <f>IFERROR(IF(OR($C411="",$C411="No CAS"),INDEX('DEQ Pollutant List'!$A$7:$A$611,MATCH($D411,'DEQ Pollutant List'!$C$7:$C$611,0)),INDEX('DEQ Pollutant List'!$A$7:$A$611,MATCH($C411,'DEQ Pollutant List'!$B$7:$B$611,0))),"")</f>
        <v/>
      </c>
      <c r="F411" s="138"/>
      <c r="G411" s="139"/>
      <c r="H411" s="104"/>
      <c r="I411" s="102"/>
      <c r="J411" s="105"/>
      <c r="K411" s="83"/>
      <c r="L411" s="102"/>
      <c r="M411" s="105"/>
      <c r="N411" s="83"/>
    </row>
    <row r="412" spans="1:14" x14ac:dyDescent="0.35">
      <c r="A412" s="79"/>
      <c r="B412" s="133"/>
      <c r="C412" s="137"/>
      <c r="D412" s="81" t="str">
        <f>IFERROR(IF(C412="No CAS","",INDEX('DEQ Pollutant List'!$C$7:$C$611,MATCH('5. Pollutant Emissions - MB'!C412,'DEQ Pollutant List'!$B$7:$B$611,0))),"")</f>
        <v/>
      </c>
      <c r="E412" s="115" t="str">
        <f>IFERROR(IF(OR($C412="",$C412="No CAS"),INDEX('DEQ Pollutant List'!$A$7:$A$611,MATCH($D412,'DEQ Pollutant List'!$C$7:$C$611,0)),INDEX('DEQ Pollutant List'!$A$7:$A$611,MATCH($C412,'DEQ Pollutant List'!$B$7:$B$611,0))),"")</f>
        <v/>
      </c>
      <c r="F412" s="138"/>
      <c r="G412" s="139"/>
      <c r="H412" s="104"/>
      <c r="I412" s="102"/>
      <c r="J412" s="105"/>
      <c r="K412" s="83"/>
      <c r="L412" s="102"/>
      <c r="M412" s="105"/>
      <c r="N412" s="83"/>
    </row>
    <row r="413" spans="1:14" x14ac:dyDescent="0.35">
      <c r="A413" s="79"/>
      <c r="B413" s="133"/>
      <c r="C413" s="137"/>
      <c r="D413" s="81" t="str">
        <f>IFERROR(IF(C413="No CAS","",INDEX('DEQ Pollutant List'!$C$7:$C$611,MATCH('5. Pollutant Emissions - MB'!C413,'DEQ Pollutant List'!$B$7:$B$611,0))),"")</f>
        <v/>
      </c>
      <c r="E413" s="115" t="str">
        <f>IFERROR(IF(OR($C413="",$C413="No CAS"),INDEX('DEQ Pollutant List'!$A$7:$A$611,MATCH($D413,'DEQ Pollutant List'!$C$7:$C$611,0)),INDEX('DEQ Pollutant List'!$A$7:$A$611,MATCH($C413,'DEQ Pollutant List'!$B$7:$B$611,0))),"")</f>
        <v/>
      </c>
      <c r="F413" s="138"/>
      <c r="G413" s="139"/>
      <c r="H413" s="104"/>
      <c r="I413" s="102"/>
      <c r="J413" s="105"/>
      <c r="K413" s="83"/>
      <c r="L413" s="102"/>
      <c r="M413" s="105"/>
      <c r="N413" s="83"/>
    </row>
    <row r="414" spans="1:14" x14ac:dyDescent="0.35">
      <c r="A414" s="79"/>
      <c r="B414" s="133"/>
      <c r="C414" s="137"/>
      <c r="D414" s="81" t="str">
        <f>IFERROR(IF(C414="No CAS","",INDEX('DEQ Pollutant List'!$C$7:$C$611,MATCH('5. Pollutant Emissions - MB'!C414,'DEQ Pollutant List'!$B$7:$B$611,0))),"")</f>
        <v/>
      </c>
      <c r="E414" s="115" t="str">
        <f>IFERROR(IF(OR($C414="",$C414="No CAS"),INDEX('DEQ Pollutant List'!$A$7:$A$611,MATCH($D414,'DEQ Pollutant List'!$C$7:$C$611,0)),INDEX('DEQ Pollutant List'!$A$7:$A$611,MATCH($C414,'DEQ Pollutant List'!$B$7:$B$611,0))),"")</f>
        <v/>
      </c>
      <c r="F414" s="138"/>
      <c r="G414" s="139"/>
      <c r="H414" s="104"/>
      <c r="I414" s="102"/>
      <c r="J414" s="105"/>
      <c r="K414" s="83"/>
      <c r="L414" s="102"/>
      <c r="M414" s="105"/>
      <c r="N414" s="83"/>
    </row>
    <row r="415" spans="1:14" x14ac:dyDescent="0.35">
      <c r="A415" s="79"/>
      <c r="B415" s="133"/>
      <c r="C415" s="137"/>
      <c r="D415" s="81" t="str">
        <f>IFERROR(IF(C415="No CAS","",INDEX('DEQ Pollutant List'!$C$7:$C$611,MATCH('5. Pollutant Emissions - MB'!C415,'DEQ Pollutant List'!$B$7:$B$611,0))),"")</f>
        <v/>
      </c>
      <c r="E415" s="115" t="str">
        <f>IFERROR(IF(OR($C415="",$C415="No CAS"),INDEX('DEQ Pollutant List'!$A$7:$A$611,MATCH($D415,'DEQ Pollutant List'!$C$7:$C$611,0)),INDEX('DEQ Pollutant List'!$A$7:$A$611,MATCH($C415,'DEQ Pollutant List'!$B$7:$B$611,0))),"")</f>
        <v/>
      </c>
      <c r="F415" s="138"/>
      <c r="G415" s="139"/>
      <c r="H415" s="104"/>
      <c r="I415" s="102"/>
      <c r="J415" s="105"/>
      <c r="K415" s="83"/>
      <c r="L415" s="102"/>
      <c r="M415" s="105"/>
      <c r="N415" s="83"/>
    </row>
    <row r="416" spans="1:14" x14ac:dyDescent="0.35">
      <c r="A416" s="79"/>
      <c r="B416" s="133"/>
      <c r="C416" s="137"/>
      <c r="D416" s="81" t="str">
        <f>IFERROR(IF(C416="No CAS","",INDEX('DEQ Pollutant List'!$C$7:$C$611,MATCH('5. Pollutant Emissions - MB'!C416,'DEQ Pollutant List'!$B$7:$B$611,0))),"")</f>
        <v/>
      </c>
      <c r="E416" s="115" t="str">
        <f>IFERROR(IF(OR($C416="",$C416="No CAS"),INDEX('DEQ Pollutant List'!$A$7:$A$611,MATCH($D416,'DEQ Pollutant List'!$C$7:$C$611,0)),INDEX('DEQ Pollutant List'!$A$7:$A$611,MATCH($C416,'DEQ Pollutant List'!$B$7:$B$611,0))),"")</f>
        <v/>
      </c>
      <c r="F416" s="138"/>
      <c r="G416" s="139"/>
      <c r="H416" s="104"/>
      <c r="I416" s="102"/>
      <c r="J416" s="105"/>
      <c r="K416" s="83"/>
      <c r="L416" s="102"/>
      <c r="M416" s="105"/>
      <c r="N416" s="83"/>
    </row>
    <row r="417" spans="1:14" x14ac:dyDescent="0.35">
      <c r="A417" s="79"/>
      <c r="B417" s="133"/>
      <c r="C417" s="137"/>
      <c r="D417" s="81" t="str">
        <f>IFERROR(IF(C417="No CAS","",INDEX('DEQ Pollutant List'!$C$7:$C$611,MATCH('5. Pollutant Emissions - MB'!C417,'DEQ Pollutant List'!$B$7:$B$611,0))),"")</f>
        <v/>
      </c>
      <c r="E417" s="115" t="str">
        <f>IFERROR(IF(OR($C417="",$C417="No CAS"),INDEX('DEQ Pollutant List'!$A$7:$A$611,MATCH($D417,'DEQ Pollutant List'!$C$7:$C$611,0)),INDEX('DEQ Pollutant List'!$A$7:$A$611,MATCH($C417,'DEQ Pollutant List'!$B$7:$B$611,0))),"")</f>
        <v/>
      </c>
      <c r="F417" s="138"/>
      <c r="G417" s="139"/>
      <c r="H417" s="104"/>
      <c r="I417" s="102"/>
      <c r="J417" s="105"/>
      <c r="K417" s="83"/>
      <c r="L417" s="102"/>
      <c r="M417" s="105"/>
      <c r="N417" s="83"/>
    </row>
    <row r="418" spans="1:14" x14ac:dyDescent="0.35">
      <c r="A418" s="79"/>
      <c r="B418" s="133"/>
      <c r="C418" s="137"/>
      <c r="D418" s="81" t="str">
        <f>IFERROR(IF(C418="No CAS","",INDEX('DEQ Pollutant List'!$C$7:$C$611,MATCH('5. Pollutant Emissions - MB'!C418,'DEQ Pollutant List'!$B$7:$B$611,0))),"")</f>
        <v/>
      </c>
      <c r="E418" s="115" t="str">
        <f>IFERROR(IF(OR($C418="",$C418="No CAS"),INDEX('DEQ Pollutant List'!$A$7:$A$611,MATCH($D418,'DEQ Pollutant List'!$C$7:$C$611,0)),INDEX('DEQ Pollutant List'!$A$7:$A$611,MATCH($C418,'DEQ Pollutant List'!$B$7:$B$611,0))),"")</f>
        <v/>
      </c>
      <c r="F418" s="138"/>
      <c r="G418" s="139"/>
      <c r="H418" s="104"/>
      <c r="I418" s="102"/>
      <c r="J418" s="105"/>
      <c r="K418" s="83"/>
      <c r="L418" s="102"/>
      <c r="M418" s="105"/>
      <c r="N418" s="83"/>
    </row>
    <row r="419" spans="1:14" x14ac:dyDescent="0.35">
      <c r="A419" s="79"/>
      <c r="B419" s="133"/>
      <c r="C419" s="137"/>
      <c r="D419" s="81" t="str">
        <f>IFERROR(IF(C419="No CAS","",INDEX('DEQ Pollutant List'!$C$7:$C$611,MATCH('5. Pollutant Emissions - MB'!C419,'DEQ Pollutant List'!$B$7:$B$611,0))),"")</f>
        <v/>
      </c>
      <c r="E419" s="115" t="str">
        <f>IFERROR(IF(OR($C419="",$C419="No CAS"),INDEX('DEQ Pollutant List'!$A$7:$A$611,MATCH($D419,'DEQ Pollutant List'!$C$7:$C$611,0)),INDEX('DEQ Pollutant List'!$A$7:$A$611,MATCH($C419,'DEQ Pollutant List'!$B$7:$B$611,0))),"")</f>
        <v/>
      </c>
      <c r="F419" s="138"/>
      <c r="G419" s="139"/>
      <c r="H419" s="104"/>
      <c r="I419" s="102"/>
      <c r="J419" s="105"/>
      <c r="K419" s="83"/>
      <c r="L419" s="102"/>
      <c r="M419" s="105"/>
      <c r="N419" s="83"/>
    </row>
    <row r="420" spans="1:14" x14ac:dyDescent="0.35">
      <c r="A420" s="79"/>
      <c r="B420" s="133"/>
      <c r="C420" s="137"/>
      <c r="D420" s="81" t="str">
        <f>IFERROR(IF(C420="No CAS","",INDEX('DEQ Pollutant List'!$C$7:$C$611,MATCH('5. Pollutant Emissions - MB'!C420,'DEQ Pollutant List'!$B$7:$B$611,0))),"")</f>
        <v/>
      </c>
      <c r="E420" s="115" t="str">
        <f>IFERROR(IF(OR($C420="",$C420="No CAS"),INDEX('DEQ Pollutant List'!$A$7:$A$611,MATCH($D420,'DEQ Pollutant List'!$C$7:$C$611,0)),INDEX('DEQ Pollutant List'!$A$7:$A$611,MATCH($C420,'DEQ Pollutant List'!$B$7:$B$611,0))),"")</f>
        <v/>
      </c>
      <c r="F420" s="138"/>
      <c r="G420" s="139"/>
      <c r="H420" s="104"/>
      <c r="I420" s="102"/>
      <c r="J420" s="105"/>
      <c r="K420" s="83"/>
      <c r="L420" s="102"/>
      <c r="M420" s="105"/>
      <c r="N420" s="83"/>
    </row>
    <row r="421" spans="1:14" x14ac:dyDescent="0.35">
      <c r="A421" s="79"/>
      <c r="B421" s="133"/>
      <c r="C421" s="137"/>
      <c r="D421" s="81" t="str">
        <f>IFERROR(IF(C421="No CAS","",INDEX('DEQ Pollutant List'!$C$7:$C$611,MATCH('5. Pollutant Emissions - MB'!C421,'DEQ Pollutant List'!$B$7:$B$611,0))),"")</f>
        <v/>
      </c>
      <c r="E421" s="115" t="str">
        <f>IFERROR(IF(OR($C421="",$C421="No CAS"),INDEX('DEQ Pollutant List'!$A$7:$A$611,MATCH($D421,'DEQ Pollutant List'!$C$7:$C$611,0)),INDEX('DEQ Pollutant List'!$A$7:$A$611,MATCH($C421,'DEQ Pollutant List'!$B$7:$B$611,0))),"")</f>
        <v/>
      </c>
      <c r="F421" s="138"/>
      <c r="G421" s="139"/>
      <c r="H421" s="104"/>
      <c r="I421" s="102"/>
      <c r="J421" s="105"/>
      <c r="K421" s="83"/>
      <c r="L421" s="102"/>
      <c r="M421" s="105"/>
      <c r="N421" s="83"/>
    </row>
    <row r="422" spans="1:14" x14ac:dyDescent="0.35">
      <c r="A422" s="79"/>
      <c r="B422" s="133"/>
      <c r="C422" s="137"/>
      <c r="D422" s="81" t="str">
        <f>IFERROR(IF(C422="No CAS","",INDEX('DEQ Pollutant List'!$C$7:$C$611,MATCH('5. Pollutant Emissions - MB'!C422,'DEQ Pollutant List'!$B$7:$B$611,0))),"")</f>
        <v/>
      </c>
      <c r="E422" s="115" t="str">
        <f>IFERROR(IF(OR($C422="",$C422="No CAS"),INDEX('DEQ Pollutant List'!$A$7:$A$611,MATCH($D422,'DEQ Pollutant List'!$C$7:$C$611,0)),INDEX('DEQ Pollutant List'!$A$7:$A$611,MATCH($C422,'DEQ Pollutant List'!$B$7:$B$611,0))),"")</f>
        <v/>
      </c>
      <c r="F422" s="138"/>
      <c r="G422" s="139"/>
      <c r="H422" s="104"/>
      <c r="I422" s="102"/>
      <c r="J422" s="105"/>
      <c r="K422" s="83"/>
      <c r="L422" s="102"/>
      <c r="M422" s="105"/>
      <c r="N422" s="83"/>
    </row>
    <row r="423" spans="1:14" x14ac:dyDescent="0.35">
      <c r="A423" s="79"/>
      <c r="B423" s="133"/>
      <c r="C423" s="137"/>
      <c r="D423" s="81" t="str">
        <f>IFERROR(IF(C423="No CAS","",INDEX('DEQ Pollutant List'!$C$7:$C$611,MATCH('5. Pollutant Emissions - MB'!C423,'DEQ Pollutant List'!$B$7:$B$611,0))),"")</f>
        <v/>
      </c>
      <c r="E423" s="115" t="str">
        <f>IFERROR(IF(OR($C423="",$C423="No CAS"),INDEX('DEQ Pollutant List'!$A$7:$A$611,MATCH($D423,'DEQ Pollutant List'!$C$7:$C$611,0)),INDEX('DEQ Pollutant List'!$A$7:$A$611,MATCH($C423,'DEQ Pollutant List'!$B$7:$B$611,0))),"")</f>
        <v/>
      </c>
      <c r="F423" s="138"/>
      <c r="G423" s="139"/>
      <c r="H423" s="104"/>
      <c r="I423" s="102"/>
      <c r="J423" s="105"/>
      <c r="K423" s="83"/>
      <c r="L423" s="102"/>
      <c r="M423" s="105"/>
      <c r="N423" s="83"/>
    </row>
    <row r="424" spans="1:14" x14ac:dyDescent="0.35">
      <c r="A424" s="79"/>
      <c r="B424" s="133"/>
      <c r="C424" s="137"/>
      <c r="D424" s="81" t="str">
        <f>IFERROR(IF(C424="No CAS","",INDEX('DEQ Pollutant List'!$C$7:$C$611,MATCH('5. Pollutant Emissions - MB'!C424,'DEQ Pollutant List'!$B$7:$B$611,0))),"")</f>
        <v/>
      </c>
      <c r="E424" s="115" t="str">
        <f>IFERROR(IF(OR($C424="",$C424="No CAS"),INDEX('DEQ Pollutant List'!$A$7:$A$611,MATCH($D424,'DEQ Pollutant List'!$C$7:$C$611,0)),INDEX('DEQ Pollutant List'!$A$7:$A$611,MATCH($C424,'DEQ Pollutant List'!$B$7:$B$611,0))),"")</f>
        <v/>
      </c>
      <c r="F424" s="138"/>
      <c r="G424" s="139"/>
      <c r="H424" s="104"/>
      <c r="I424" s="102"/>
      <c r="J424" s="105"/>
      <c r="K424" s="83"/>
      <c r="L424" s="102"/>
      <c r="M424" s="105"/>
      <c r="N424" s="83"/>
    </row>
    <row r="425" spans="1:14" x14ac:dyDescent="0.35">
      <c r="A425" s="79"/>
      <c r="B425" s="133"/>
      <c r="C425" s="137"/>
      <c r="D425" s="81" t="str">
        <f>IFERROR(IF(C425="No CAS","",INDEX('DEQ Pollutant List'!$C$7:$C$611,MATCH('5. Pollutant Emissions - MB'!C425,'DEQ Pollutant List'!$B$7:$B$611,0))),"")</f>
        <v/>
      </c>
      <c r="E425" s="115" t="str">
        <f>IFERROR(IF(OR($C425="",$C425="No CAS"),INDEX('DEQ Pollutant List'!$A$7:$A$611,MATCH($D425,'DEQ Pollutant List'!$C$7:$C$611,0)),INDEX('DEQ Pollutant List'!$A$7:$A$611,MATCH($C425,'DEQ Pollutant List'!$B$7:$B$611,0))),"")</f>
        <v/>
      </c>
      <c r="F425" s="138"/>
      <c r="G425" s="139"/>
      <c r="H425" s="104"/>
      <c r="I425" s="102"/>
      <c r="J425" s="105"/>
      <c r="K425" s="83"/>
      <c r="L425" s="102"/>
      <c r="M425" s="105"/>
      <c r="N425" s="83"/>
    </row>
    <row r="426" spans="1:14" x14ac:dyDescent="0.35">
      <c r="A426" s="79"/>
      <c r="B426" s="133"/>
      <c r="C426" s="137"/>
      <c r="D426" s="81" t="str">
        <f>IFERROR(IF(C426="No CAS","",INDEX('DEQ Pollutant List'!$C$7:$C$611,MATCH('5. Pollutant Emissions - MB'!C426,'DEQ Pollutant List'!$B$7:$B$611,0))),"")</f>
        <v/>
      </c>
      <c r="E426" s="115" t="str">
        <f>IFERROR(IF(OR($C426="",$C426="No CAS"),INDEX('DEQ Pollutant List'!$A$7:$A$611,MATCH($D426,'DEQ Pollutant List'!$C$7:$C$611,0)),INDEX('DEQ Pollutant List'!$A$7:$A$611,MATCH($C426,'DEQ Pollutant List'!$B$7:$B$611,0))),"")</f>
        <v/>
      </c>
      <c r="F426" s="138"/>
      <c r="G426" s="139"/>
      <c r="H426" s="104"/>
      <c r="I426" s="102"/>
      <c r="J426" s="105"/>
      <c r="K426" s="83"/>
      <c r="L426" s="102"/>
      <c r="M426" s="105"/>
      <c r="N426" s="83"/>
    </row>
    <row r="427" spans="1:14" x14ac:dyDescent="0.35">
      <c r="A427" s="79"/>
      <c r="B427" s="133"/>
      <c r="C427" s="137"/>
      <c r="D427" s="81" t="str">
        <f>IFERROR(IF(C427="No CAS","",INDEX('DEQ Pollutant List'!$C$7:$C$611,MATCH('5. Pollutant Emissions - MB'!C427,'DEQ Pollutant List'!$B$7:$B$611,0))),"")</f>
        <v/>
      </c>
      <c r="E427" s="115" t="str">
        <f>IFERROR(IF(OR($C427="",$C427="No CAS"),INDEX('DEQ Pollutant List'!$A$7:$A$611,MATCH($D427,'DEQ Pollutant List'!$C$7:$C$611,0)),INDEX('DEQ Pollutant List'!$A$7:$A$611,MATCH($C427,'DEQ Pollutant List'!$B$7:$B$611,0))),"")</f>
        <v/>
      </c>
      <c r="F427" s="138"/>
      <c r="G427" s="139"/>
      <c r="H427" s="104"/>
      <c r="I427" s="102"/>
      <c r="J427" s="105"/>
      <c r="K427" s="83"/>
      <c r="L427" s="102"/>
      <c r="M427" s="105"/>
      <c r="N427" s="83"/>
    </row>
    <row r="428" spans="1:14" x14ac:dyDescent="0.35">
      <c r="A428" s="79"/>
      <c r="B428" s="133"/>
      <c r="C428" s="137"/>
      <c r="D428" s="81" t="str">
        <f>IFERROR(IF(C428="No CAS","",INDEX('DEQ Pollutant List'!$C$7:$C$611,MATCH('5. Pollutant Emissions - MB'!C428,'DEQ Pollutant List'!$B$7:$B$611,0))),"")</f>
        <v/>
      </c>
      <c r="E428" s="115" t="str">
        <f>IFERROR(IF(OR($C428="",$C428="No CAS"),INDEX('DEQ Pollutant List'!$A$7:$A$611,MATCH($D428,'DEQ Pollutant List'!$C$7:$C$611,0)),INDEX('DEQ Pollutant List'!$A$7:$A$611,MATCH($C428,'DEQ Pollutant List'!$B$7:$B$611,0))),"")</f>
        <v/>
      </c>
      <c r="F428" s="138"/>
      <c r="G428" s="139"/>
      <c r="H428" s="104"/>
      <c r="I428" s="102"/>
      <c r="J428" s="105"/>
      <c r="K428" s="83"/>
      <c r="L428" s="102"/>
      <c r="M428" s="105"/>
      <c r="N428" s="83"/>
    </row>
    <row r="429" spans="1:14" x14ac:dyDescent="0.35">
      <c r="A429" s="79"/>
      <c r="B429" s="133"/>
      <c r="C429" s="137"/>
      <c r="D429" s="81" t="str">
        <f>IFERROR(IF(C429="No CAS","",INDEX('DEQ Pollutant List'!$C$7:$C$611,MATCH('5. Pollutant Emissions - MB'!C429,'DEQ Pollutant List'!$B$7:$B$611,0))),"")</f>
        <v/>
      </c>
      <c r="E429" s="115" t="str">
        <f>IFERROR(IF(OR($C429="",$C429="No CAS"),INDEX('DEQ Pollutant List'!$A$7:$A$611,MATCH($D429,'DEQ Pollutant List'!$C$7:$C$611,0)),INDEX('DEQ Pollutant List'!$A$7:$A$611,MATCH($C429,'DEQ Pollutant List'!$B$7:$B$611,0))),"")</f>
        <v/>
      </c>
      <c r="F429" s="138"/>
      <c r="G429" s="139"/>
      <c r="H429" s="104"/>
      <c r="I429" s="102"/>
      <c r="J429" s="105"/>
      <c r="K429" s="83"/>
      <c r="L429" s="102"/>
      <c r="M429" s="105"/>
      <c r="N429" s="83"/>
    </row>
    <row r="430" spans="1:14" x14ac:dyDescent="0.35">
      <c r="A430" s="79"/>
      <c r="B430" s="133"/>
      <c r="C430" s="137"/>
      <c r="D430" s="81" t="str">
        <f>IFERROR(IF(C430="No CAS","",INDEX('DEQ Pollutant List'!$C$7:$C$611,MATCH('5. Pollutant Emissions - MB'!C430,'DEQ Pollutant List'!$B$7:$B$611,0))),"")</f>
        <v/>
      </c>
      <c r="E430" s="115" t="str">
        <f>IFERROR(IF(OR($C430="",$C430="No CAS"),INDEX('DEQ Pollutant List'!$A$7:$A$611,MATCH($D430,'DEQ Pollutant List'!$C$7:$C$611,0)),INDEX('DEQ Pollutant List'!$A$7:$A$611,MATCH($C430,'DEQ Pollutant List'!$B$7:$B$611,0))),"")</f>
        <v/>
      </c>
      <c r="F430" s="138"/>
      <c r="G430" s="139"/>
      <c r="H430" s="104"/>
      <c r="I430" s="102"/>
      <c r="J430" s="105"/>
      <c r="K430" s="83"/>
      <c r="L430" s="102"/>
      <c r="M430" s="105"/>
      <c r="N430" s="83"/>
    </row>
    <row r="431" spans="1:14" x14ac:dyDescent="0.35">
      <c r="A431" s="79"/>
      <c r="B431" s="133"/>
      <c r="C431" s="137"/>
      <c r="D431" s="81" t="str">
        <f>IFERROR(IF(C431="No CAS","",INDEX('DEQ Pollutant List'!$C$7:$C$611,MATCH('5. Pollutant Emissions - MB'!C431,'DEQ Pollutant List'!$B$7:$B$611,0))),"")</f>
        <v/>
      </c>
      <c r="E431" s="115" t="str">
        <f>IFERROR(IF(OR($C431="",$C431="No CAS"),INDEX('DEQ Pollutant List'!$A$7:$A$611,MATCH($D431,'DEQ Pollutant List'!$C$7:$C$611,0)),INDEX('DEQ Pollutant List'!$A$7:$A$611,MATCH($C431,'DEQ Pollutant List'!$B$7:$B$611,0))),"")</f>
        <v/>
      </c>
      <c r="F431" s="138"/>
      <c r="G431" s="139"/>
      <c r="H431" s="104"/>
      <c r="I431" s="102"/>
      <c r="J431" s="105"/>
      <c r="K431" s="83"/>
      <c r="L431" s="102"/>
      <c r="M431" s="105"/>
      <c r="N431" s="83"/>
    </row>
    <row r="432" spans="1:14" x14ac:dyDescent="0.35">
      <c r="A432" s="79"/>
      <c r="B432" s="133"/>
      <c r="C432" s="137"/>
      <c r="D432" s="81" t="str">
        <f>IFERROR(IF(C432="No CAS","",INDEX('DEQ Pollutant List'!$C$7:$C$611,MATCH('5. Pollutant Emissions - MB'!C432,'DEQ Pollutant List'!$B$7:$B$611,0))),"")</f>
        <v/>
      </c>
      <c r="E432" s="115" t="str">
        <f>IFERROR(IF(OR($C432="",$C432="No CAS"),INDEX('DEQ Pollutant List'!$A$7:$A$611,MATCH($D432,'DEQ Pollutant List'!$C$7:$C$611,0)),INDEX('DEQ Pollutant List'!$A$7:$A$611,MATCH($C432,'DEQ Pollutant List'!$B$7:$B$611,0))),"")</f>
        <v/>
      </c>
      <c r="F432" s="138"/>
      <c r="G432" s="139"/>
      <c r="H432" s="104"/>
      <c r="I432" s="102"/>
      <c r="J432" s="105"/>
      <c r="K432" s="83"/>
      <c r="L432" s="102"/>
      <c r="M432" s="105"/>
      <c r="N432" s="83"/>
    </row>
    <row r="433" spans="1:14" x14ac:dyDescent="0.35">
      <c r="A433" s="79"/>
      <c r="B433" s="133"/>
      <c r="C433" s="137"/>
      <c r="D433" s="81" t="str">
        <f>IFERROR(IF(C433="No CAS","",INDEX('DEQ Pollutant List'!$C$7:$C$611,MATCH('5. Pollutant Emissions - MB'!C433,'DEQ Pollutant List'!$B$7:$B$611,0))),"")</f>
        <v/>
      </c>
      <c r="E433" s="115" t="str">
        <f>IFERROR(IF(OR($C433="",$C433="No CAS"),INDEX('DEQ Pollutant List'!$A$7:$A$611,MATCH($D433,'DEQ Pollutant List'!$C$7:$C$611,0)),INDEX('DEQ Pollutant List'!$A$7:$A$611,MATCH($C433,'DEQ Pollutant List'!$B$7:$B$611,0))),"")</f>
        <v/>
      </c>
      <c r="F433" s="138"/>
      <c r="G433" s="139"/>
      <c r="H433" s="104"/>
      <c r="I433" s="102"/>
      <c r="J433" s="105"/>
      <c r="K433" s="83"/>
      <c r="L433" s="102"/>
      <c r="M433" s="105"/>
      <c r="N433" s="83"/>
    </row>
    <row r="434" spans="1:14" x14ac:dyDescent="0.35">
      <c r="A434" s="79"/>
      <c r="B434" s="133"/>
      <c r="C434" s="137"/>
      <c r="D434" s="81" t="str">
        <f>IFERROR(IF(C434="No CAS","",INDEX('DEQ Pollutant List'!$C$7:$C$611,MATCH('5. Pollutant Emissions - MB'!C434,'DEQ Pollutant List'!$B$7:$B$611,0))),"")</f>
        <v/>
      </c>
      <c r="E434" s="115" t="str">
        <f>IFERROR(IF(OR($C434="",$C434="No CAS"),INDEX('DEQ Pollutant List'!$A$7:$A$611,MATCH($D434,'DEQ Pollutant List'!$C$7:$C$611,0)),INDEX('DEQ Pollutant List'!$A$7:$A$611,MATCH($C434,'DEQ Pollutant List'!$B$7:$B$611,0))),"")</f>
        <v/>
      </c>
      <c r="F434" s="138"/>
      <c r="G434" s="139"/>
      <c r="H434" s="104"/>
      <c r="I434" s="102"/>
      <c r="J434" s="105"/>
      <c r="K434" s="83"/>
      <c r="L434" s="102"/>
      <c r="M434" s="105"/>
      <c r="N434" s="83"/>
    </row>
    <row r="435" spans="1:14" x14ac:dyDescent="0.35">
      <c r="A435" s="79"/>
      <c r="B435" s="133"/>
      <c r="C435" s="137"/>
      <c r="D435" s="81" t="str">
        <f>IFERROR(IF(C435="No CAS","",INDEX('DEQ Pollutant List'!$C$7:$C$611,MATCH('5. Pollutant Emissions - MB'!C435,'DEQ Pollutant List'!$B$7:$B$611,0))),"")</f>
        <v/>
      </c>
      <c r="E435" s="115" t="str">
        <f>IFERROR(IF(OR($C435="",$C435="No CAS"),INDEX('DEQ Pollutant List'!$A$7:$A$611,MATCH($D435,'DEQ Pollutant List'!$C$7:$C$611,0)),INDEX('DEQ Pollutant List'!$A$7:$A$611,MATCH($C435,'DEQ Pollutant List'!$B$7:$B$611,0))),"")</f>
        <v/>
      </c>
      <c r="F435" s="138"/>
      <c r="G435" s="139"/>
      <c r="H435" s="104"/>
      <c r="I435" s="102"/>
      <c r="J435" s="105"/>
      <c r="K435" s="83"/>
      <c r="L435" s="102"/>
      <c r="M435" s="105"/>
      <c r="N435" s="83"/>
    </row>
    <row r="436" spans="1:14" x14ac:dyDescent="0.35">
      <c r="A436" s="79"/>
      <c r="B436" s="133"/>
      <c r="C436" s="137"/>
      <c r="D436" s="81" t="str">
        <f>IFERROR(IF(C436="No CAS","",INDEX('DEQ Pollutant List'!$C$7:$C$611,MATCH('5. Pollutant Emissions - MB'!C436,'DEQ Pollutant List'!$B$7:$B$611,0))),"")</f>
        <v/>
      </c>
      <c r="E436" s="115" t="str">
        <f>IFERROR(IF(OR($C436="",$C436="No CAS"),INDEX('DEQ Pollutant List'!$A$7:$A$611,MATCH($D436,'DEQ Pollutant List'!$C$7:$C$611,0)),INDEX('DEQ Pollutant List'!$A$7:$A$611,MATCH($C436,'DEQ Pollutant List'!$B$7:$B$611,0))),"")</f>
        <v/>
      </c>
      <c r="F436" s="138"/>
      <c r="G436" s="139"/>
      <c r="H436" s="104"/>
      <c r="I436" s="102"/>
      <c r="J436" s="105"/>
      <c r="K436" s="83"/>
      <c r="L436" s="102"/>
      <c r="M436" s="105"/>
      <c r="N436" s="83"/>
    </row>
    <row r="437" spans="1:14" x14ac:dyDescent="0.35">
      <c r="A437" s="79"/>
      <c r="B437" s="133"/>
      <c r="C437" s="137"/>
      <c r="D437" s="81" t="str">
        <f>IFERROR(IF(C437="No CAS","",INDEX('DEQ Pollutant List'!$C$7:$C$611,MATCH('5. Pollutant Emissions - MB'!C437,'DEQ Pollutant List'!$B$7:$B$611,0))),"")</f>
        <v/>
      </c>
      <c r="E437" s="115" t="str">
        <f>IFERROR(IF(OR($C437="",$C437="No CAS"),INDEX('DEQ Pollutant List'!$A$7:$A$611,MATCH($D437,'DEQ Pollutant List'!$C$7:$C$611,0)),INDEX('DEQ Pollutant List'!$A$7:$A$611,MATCH($C437,'DEQ Pollutant List'!$B$7:$B$611,0))),"")</f>
        <v/>
      </c>
      <c r="F437" s="138"/>
      <c r="G437" s="139"/>
      <c r="H437" s="104"/>
      <c r="I437" s="102"/>
      <c r="J437" s="105"/>
      <c r="K437" s="83"/>
      <c r="L437" s="102"/>
      <c r="M437" s="105"/>
      <c r="N437" s="83"/>
    </row>
    <row r="438" spans="1:14" x14ac:dyDescent="0.35">
      <c r="A438" s="79"/>
      <c r="B438" s="133"/>
      <c r="C438" s="137"/>
      <c r="D438" s="81" t="str">
        <f>IFERROR(IF(C438="No CAS","",INDEX('DEQ Pollutant List'!$C$7:$C$611,MATCH('5. Pollutant Emissions - MB'!C438,'DEQ Pollutant List'!$B$7:$B$611,0))),"")</f>
        <v/>
      </c>
      <c r="E438" s="115" t="str">
        <f>IFERROR(IF(OR($C438="",$C438="No CAS"),INDEX('DEQ Pollutant List'!$A$7:$A$611,MATCH($D438,'DEQ Pollutant List'!$C$7:$C$611,0)),INDEX('DEQ Pollutant List'!$A$7:$A$611,MATCH($C438,'DEQ Pollutant List'!$B$7:$B$611,0))),"")</f>
        <v/>
      </c>
      <c r="F438" s="138"/>
      <c r="G438" s="139"/>
      <c r="H438" s="104"/>
      <c r="I438" s="102"/>
      <c r="J438" s="105"/>
      <c r="K438" s="83"/>
      <c r="L438" s="102"/>
      <c r="M438" s="105"/>
      <c r="N438" s="83"/>
    </row>
    <row r="439" spans="1:14" x14ac:dyDescent="0.35">
      <c r="A439" s="79"/>
      <c r="B439" s="133"/>
      <c r="C439" s="137"/>
      <c r="D439" s="81" t="str">
        <f>IFERROR(IF(C439="No CAS","",INDEX('DEQ Pollutant List'!$C$7:$C$611,MATCH('5. Pollutant Emissions - MB'!C439,'DEQ Pollutant List'!$B$7:$B$611,0))),"")</f>
        <v/>
      </c>
      <c r="E439" s="115" t="str">
        <f>IFERROR(IF(OR($C439="",$C439="No CAS"),INDEX('DEQ Pollutant List'!$A$7:$A$611,MATCH($D439,'DEQ Pollutant List'!$C$7:$C$611,0)),INDEX('DEQ Pollutant List'!$A$7:$A$611,MATCH($C439,'DEQ Pollutant List'!$B$7:$B$611,0))),"")</f>
        <v/>
      </c>
      <c r="F439" s="138"/>
      <c r="G439" s="139"/>
      <c r="H439" s="104"/>
      <c r="I439" s="102"/>
      <c r="J439" s="105"/>
      <c r="K439" s="83"/>
      <c r="L439" s="102"/>
      <c r="M439" s="105"/>
      <c r="N439" s="83"/>
    </row>
    <row r="440" spans="1:14" x14ac:dyDescent="0.35">
      <c r="A440" s="79"/>
      <c r="B440" s="133"/>
      <c r="C440" s="137"/>
      <c r="D440" s="81" t="str">
        <f>IFERROR(IF(C440="No CAS","",INDEX('DEQ Pollutant List'!$C$7:$C$611,MATCH('5. Pollutant Emissions - MB'!C440,'DEQ Pollutant List'!$B$7:$B$611,0))),"")</f>
        <v/>
      </c>
      <c r="E440" s="115" t="str">
        <f>IFERROR(IF(OR($C440="",$C440="No CAS"),INDEX('DEQ Pollutant List'!$A$7:$A$611,MATCH($D440,'DEQ Pollutant List'!$C$7:$C$611,0)),INDEX('DEQ Pollutant List'!$A$7:$A$611,MATCH($C440,'DEQ Pollutant List'!$B$7:$B$611,0))),"")</f>
        <v/>
      </c>
      <c r="F440" s="138"/>
      <c r="G440" s="139"/>
      <c r="H440" s="104"/>
      <c r="I440" s="102"/>
      <c r="J440" s="105"/>
      <c r="K440" s="83"/>
      <c r="L440" s="102"/>
      <c r="M440" s="105"/>
      <c r="N440" s="83"/>
    </row>
    <row r="441" spans="1:14" x14ac:dyDescent="0.35">
      <c r="A441" s="79"/>
      <c r="B441" s="133"/>
      <c r="C441" s="137"/>
      <c r="D441" s="81" t="str">
        <f>IFERROR(IF(C441="No CAS","",INDEX('DEQ Pollutant List'!$C$7:$C$611,MATCH('5. Pollutant Emissions - MB'!C441,'DEQ Pollutant List'!$B$7:$B$611,0))),"")</f>
        <v/>
      </c>
      <c r="E441" s="115" t="str">
        <f>IFERROR(IF(OR($C441="",$C441="No CAS"),INDEX('DEQ Pollutant List'!$A$7:$A$611,MATCH($D441,'DEQ Pollutant List'!$C$7:$C$611,0)),INDEX('DEQ Pollutant List'!$A$7:$A$611,MATCH($C441,'DEQ Pollutant List'!$B$7:$B$611,0))),"")</f>
        <v/>
      </c>
      <c r="F441" s="138"/>
      <c r="G441" s="139"/>
      <c r="H441" s="104"/>
      <c r="I441" s="102"/>
      <c r="J441" s="105"/>
      <c r="K441" s="83"/>
      <c r="L441" s="102"/>
      <c r="M441" s="105"/>
      <c r="N441" s="83"/>
    </row>
    <row r="442" spans="1:14" x14ac:dyDescent="0.35">
      <c r="A442" s="79"/>
      <c r="B442" s="133"/>
      <c r="C442" s="137"/>
      <c r="D442" s="81" t="str">
        <f>IFERROR(IF(C442="No CAS","",INDEX('DEQ Pollutant List'!$C$7:$C$611,MATCH('5. Pollutant Emissions - MB'!C442,'DEQ Pollutant List'!$B$7:$B$611,0))),"")</f>
        <v/>
      </c>
      <c r="E442" s="115" t="str">
        <f>IFERROR(IF(OR($C442="",$C442="No CAS"),INDEX('DEQ Pollutant List'!$A$7:$A$611,MATCH($D442,'DEQ Pollutant List'!$C$7:$C$611,0)),INDEX('DEQ Pollutant List'!$A$7:$A$611,MATCH($C442,'DEQ Pollutant List'!$B$7:$B$611,0))),"")</f>
        <v/>
      </c>
      <c r="F442" s="138"/>
      <c r="G442" s="139"/>
      <c r="H442" s="104"/>
      <c r="I442" s="102"/>
      <c r="J442" s="105"/>
      <c r="K442" s="83"/>
      <c r="L442" s="102"/>
      <c r="M442" s="105"/>
      <c r="N442" s="83"/>
    </row>
    <row r="443" spans="1:14" x14ac:dyDescent="0.35">
      <c r="A443" s="79"/>
      <c r="B443" s="133"/>
      <c r="C443" s="137"/>
      <c r="D443" s="81" t="str">
        <f>IFERROR(IF(C443="No CAS","",INDEX('DEQ Pollutant List'!$C$7:$C$611,MATCH('5. Pollutant Emissions - MB'!C443,'DEQ Pollutant List'!$B$7:$B$611,0))),"")</f>
        <v/>
      </c>
      <c r="E443" s="115" t="str">
        <f>IFERROR(IF(OR($C443="",$C443="No CAS"),INDEX('DEQ Pollutant List'!$A$7:$A$611,MATCH($D443,'DEQ Pollutant List'!$C$7:$C$611,0)),INDEX('DEQ Pollutant List'!$A$7:$A$611,MATCH($C443,'DEQ Pollutant List'!$B$7:$B$611,0))),"")</f>
        <v/>
      </c>
      <c r="F443" s="138"/>
      <c r="G443" s="139"/>
      <c r="H443" s="104"/>
      <c r="I443" s="102"/>
      <c r="J443" s="105"/>
      <c r="K443" s="83"/>
      <c r="L443" s="102"/>
      <c r="M443" s="105"/>
      <c r="N443" s="83"/>
    </row>
    <row r="444" spans="1:14" x14ac:dyDescent="0.35">
      <c r="A444" s="79"/>
      <c r="B444" s="133"/>
      <c r="C444" s="137"/>
      <c r="D444" s="81" t="str">
        <f>IFERROR(IF(C444="No CAS","",INDEX('DEQ Pollutant List'!$C$7:$C$611,MATCH('5. Pollutant Emissions - MB'!C444,'DEQ Pollutant List'!$B$7:$B$611,0))),"")</f>
        <v/>
      </c>
      <c r="E444" s="115" t="str">
        <f>IFERROR(IF(OR($C444="",$C444="No CAS"),INDEX('DEQ Pollutant List'!$A$7:$A$611,MATCH($D444,'DEQ Pollutant List'!$C$7:$C$611,0)),INDEX('DEQ Pollutant List'!$A$7:$A$611,MATCH($C444,'DEQ Pollutant List'!$B$7:$B$611,0))),"")</f>
        <v/>
      </c>
      <c r="F444" s="138"/>
      <c r="G444" s="139"/>
      <c r="H444" s="104"/>
      <c r="I444" s="102"/>
      <c r="J444" s="105"/>
      <c r="K444" s="83"/>
      <c r="L444" s="102"/>
      <c r="M444" s="105"/>
      <c r="N444" s="83"/>
    </row>
    <row r="445" spans="1:14" x14ac:dyDescent="0.35">
      <c r="A445" s="79"/>
      <c r="B445" s="133"/>
      <c r="C445" s="137"/>
      <c r="D445" s="81" t="str">
        <f>IFERROR(IF(C445="No CAS","",INDEX('DEQ Pollutant List'!$C$7:$C$611,MATCH('5. Pollutant Emissions - MB'!C445,'DEQ Pollutant List'!$B$7:$B$611,0))),"")</f>
        <v/>
      </c>
      <c r="E445" s="115" t="str">
        <f>IFERROR(IF(OR($C445="",$C445="No CAS"),INDEX('DEQ Pollutant List'!$A$7:$A$611,MATCH($D445,'DEQ Pollutant List'!$C$7:$C$611,0)),INDEX('DEQ Pollutant List'!$A$7:$A$611,MATCH($C445,'DEQ Pollutant List'!$B$7:$B$611,0))),"")</f>
        <v/>
      </c>
      <c r="F445" s="138"/>
      <c r="G445" s="139"/>
      <c r="H445" s="104"/>
      <c r="I445" s="102"/>
      <c r="J445" s="105"/>
      <c r="K445" s="83"/>
      <c r="L445" s="102"/>
      <c r="M445" s="105"/>
      <c r="N445" s="83"/>
    </row>
    <row r="446" spans="1:14" x14ac:dyDescent="0.35">
      <c r="A446" s="79"/>
      <c r="B446" s="133"/>
      <c r="C446" s="137"/>
      <c r="D446" s="81" t="str">
        <f>IFERROR(IF(C446="No CAS","",INDEX('DEQ Pollutant List'!$C$7:$C$611,MATCH('5. Pollutant Emissions - MB'!C446,'DEQ Pollutant List'!$B$7:$B$611,0))),"")</f>
        <v/>
      </c>
      <c r="E446" s="115" t="str">
        <f>IFERROR(IF(OR($C446="",$C446="No CAS"),INDEX('DEQ Pollutant List'!$A$7:$A$611,MATCH($D446,'DEQ Pollutant List'!$C$7:$C$611,0)),INDEX('DEQ Pollutant List'!$A$7:$A$611,MATCH($C446,'DEQ Pollutant List'!$B$7:$B$611,0))),"")</f>
        <v/>
      </c>
      <c r="F446" s="138"/>
      <c r="G446" s="139"/>
      <c r="H446" s="104"/>
      <c r="I446" s="102"/>
      <c r="J446" s="105"/>
      <c r="K446" s="83"/>
      <c r="L446" s="102"/>
      <c r="M446" s="105"/>
      <c r="N446" s="83"/>
    </row>
    <row r="447" spans="1:14" x14ac:dyDescent="0.35">
      <c r="A447" s="79"/>
      <c r="B447" s="133"/>
      <c r="C447" s="137"/>
      <c r="D447" s="81" t="str">
        <f>IFERROR(IF(C447="No CAS","",INDEX('DEQ Pollutant List'!$C$7:$C$611,MATCH('5. Pollutant Emissions - MB'!C447,'DEQ Pollutant List'!$B$7:$B$611,0))),"")</f>
        <v/>
      </c>
      <c r="E447" s="115" t="str">
        <f>IFERROR(IF(OR($C447="",$C447="No CAS"),INDEX('DEQ Pollutant List'!$A$7:$A$611,MATCH($D447,'DEQ Pollutant List'!$C$7:$C$611,0)),INDEX('DEQ Pollutant List'!$A$7:$A$611,MATCH($C447,'DEQ Pollutant List'!$B$7:$B$611,0))),"")</f>
        <v/>
      </c>
      <c r="F447" s="138"/>
      <c r="G447" s="139"/>
      <c r="H447" s="104"/>
      <c r="I447" s="102"/>
      <c r="J447" s="105"/>
      <c r="K447" s="83"/>
      <c r="L447" s="102"/>
      <c r="M447" s="105"/>
      <c r="N447" s="83"/>
    </row>
    <row r="448" spans="1:14" x14ac:dyDescent="0.35">
      <c r="A448" s="79"/>
      <c r="B448" s="133"/>
      <c r="C448" s="137"/>
      <c r="D448" s="81" t="str">
        <f>IFERROR(IF(C448="No CAS","",INDEX('DEQ Pollutant List'!$C$7:$C$611,MATCH('5. Pollutant Emissions - MB'!C448,'DEQ Pollutant List'!$B$7:$B$611,0))),"")</f>
        <v/>
      </c>
      <c r="E448" s="115" t="str">
        <f>IFERROR(IF(OR($C448="",$C448="No CAS"),INDEX('DEQ Pollutant List'!$A$7:$A$611,MATCH($D448,'DEQ Pollutant List'!$C$7:$C$611,0)),INDEX('DEQ Pollutant List'!$A$7:$A$611,MATCH($C448,'DEQ Pollutant List'!$B$7:$B$611,0))),"")</f>
        <v/>
      </c>
      <c r="F448" s="138"/>
      <c r="G448" s="139"/>
      <c r="H448" s="104"/>
      <c r="I448" s="102"/>
      <c r="J448" s="105"/>
      <c r="K448" s="83"/>
      <c r="L448" s="102"/>
      <c r="M448" s="105"/>
      <c r="N448" s="83"/>
    </row>
    <row r="449" spans="1:14" x14ac:dyDescent="0.35">
      <c r="A449" s="79"/>
      <c r="B449" s="133"/>
      <c r="C449" s="137"/>
      <c r="D449" s="81" t="str">
        <f>IFERROR(IF(C449="No CAS","",INDEX('DEQ Pollutant List'!$C$7:$C$611,MATCH('5. Pollutant Emissions - MB'!C449,'DEQ Pollutant List'!$B$7:$B$611,0))),"")</f>
        <v/>
      </c>
      <c r="E449" s="115" t="str">
        <f>IFERROR(IF(OR($C449="",$C449="No CAS"),INDEX('DEQ Pollutant List'!$A$7:$A$611,MATCH($D449,'DEQ Pollutant List'!$C$7:$C$611,0)),INDEX('DEQ Pollutant List'!$A$7:$A$611,MATCH($C449,'DEQ Pollutant List'!$B$7:$B$611,0))),"")</f>
        <v/>
      </c>
      <c r="F449" s="138"/>
      <c r="G449" s="139"/>
      <c r="H449" s="104"/>
      <c r="I449" s="102"/>
      <c r="J449" s="105"/>
      <c r="K449" s="83"/>
      <c r="L449" s="102"/>
      <c r="M449" s="105"/>
      <c r="N449" s="83"/>
    </row>
    <row r="450" spans="1:14" x14ac:dyDescent="0.35">
      <c r="A450" s="79"/>
      <c r="B450" s="133"/>
      <c r="C450" s="137"/>
      <c r="D450" s="81" t="str">
        <f>IFERROR(IF(C450="No CAS","",INDEX('DEQ Pollutant List'!$C$7:$C$611,MATCH('5. Pollutant Emissions - MB'!C450,'DEQ Pollutant List'!$B$7:$B$611,0))),"")</f>
        <v/>
      </c>
      <c r="E450" s="115" t="str">
        <f>IFERROR(IF(OR($C450="",$C450="No CAS"),INDEX('DEQ Pollutant List'!$A$7:$A$611,MATCH($D450,'DEQ Pollutant List'!$C$7:$C$611,0)),INDEX('DEQ Pollutant List'!$A$7:$A$611,MATCH($C450,'DEQ Pollutant List'!$B$7:$B$611,0))),"")</f>
        <v/>
      </c>
      <c r="F450" s="138"/>
      <c r="G450" s="139"/>
      <c r="H450" s="104"/>
      <c r="I450" s="102"/>
      <c r="J450" s="105"/>
      <c r="K450" s="83"/>
      <c r="L450" s="102"/>
      <c r="M450" s="105"/>
      <c r="N450" s="83"/>
    </row>
    <row r="451" spans="1:14" x14ac:dyDescent="0.35">
      <c r="A451" s="79"/>
      <c r="B451" s="133"/>
      <c r="C451" s="137"/>
      <c r="D451" s="81" t="str">
        <f>IFERROR(IF(C451="No CAS","",INDEX('DEQ Pollutant List'!$C$7:$C$611,MATCH('5. Pollutant Emissions - MB'!C451,'DEQ Pollutant List'!$B$7:$B$611,0))),"")</f>
        <v/>
      </c>
      <c r="E451" s="115" t="str">
        <f>IFERROR(IF(OR($C451="",$C451="No CAS"),INDEX('DEQ Pollutant List'!$A$7:$A$611,MATCH($D451,'DEQ Pollutant List'!$C$7:$C$611,0)),INDEX('DEQ Pollutant List'!$A$7:$A$611,MATCH($C451,'DEQ Pollutant List'!$B$7:$B$611,0))),"")</f>
        <v/>
      </c>
      <c r="F451" s="138"/>
      <c r="G451" s="139"/>
      <c r="H451" s="104"/>
      <c r="I451" s="102"/>
      <c r="J451" s="105"/>
      <c r="K451" s="83"/>
      <c r="L451" s="102"/>
      <c r="M451" s="105"/>
      <c r="N451" s="83"/>
    </row>
    <row r="452" spans="1:14" x14ac:dyDescent="0.35">
      <c r="A452" s="79"/>
      <c r="B452" s="133"/>
      <c r="C452" s="137"/>
      <c r="D452" s="81" t="str">
        <f>IFERROR(IF(C452="No CAS","",INDEX('DEQ Pollutant List'!$C$7:$C$611,MATCH('5. Pollutant Emissions - MB'!C452,'DEQ Pollutant List'!$B$7:$B$611,0))),"")</f>
        <v/>
      </c>
      <c r="E452" s="115" t="str">
        <f>IFERROR(IF(OR($C452="",$C452="No CAS"),INDEX('DEQ Pollutant List'!$A$7:$A$611,MATCH($D452,'DEQ Pollutant List'!$C$7:$C$611,0)),INDEX('DEQ Pollutant List'!$A$7:$A$611,MATCH($C452,'DEQ Pollutant List'!$B$7:$B$611,0))),"")</f>
        <v/>
      </c>
      <c r="F452" s="138"/>
      <c r="G452" s="139"/>
      <c r="H452" s="104"/>
      <c r="I452" s="102"/>
      <c r="J452" s="105"/>
      <c r="K452" s="83"/>
      <c r="L452" s="102"/>
      <c r="M452" s="105"/>
      <c r="N452" s="83"/>
    </row>
    <row r="453" spans="1:14" x14ac:dyDescent="0.35">
      <c r="A453" s="79"/>
      <c r="B453" s="133"/>
      <c r="C453" s="137"/>
      <c r="D453" s="81" t="str">
        <f>IFERROR(IF(C453="No CAS","",INDEX('DEQ Pollutant List'!$C$7:$C$611,MATCH('5. Pollutant Emissions - MB'!C453,'DEQ Pollutant List'!$B$7:$B$611,0))),"")</f>
        <v/>
      </c>
      <c r="E453" s="115" t="str">
        <f>IFERROR(IF(OR($C453="",$C453="No CAS"),INDEX('DEQ Pollutant List'!$A$7:$A$611,MATCH($D453,'DEQ Pollutant List'!$C$7:$C$611,0)),INDEX('DEQ Pollutant List'!$A$7:$A$611,MATCH($C453,'DEQ Pollutant List'!$B$7:$B$611,0))),"")</f>
        <v/>
      </c>
      <c r="F453" s="138"/>
      <c r="G453" s="139"/>
      <c r="H453" s="104"/>
      <c r="I453" s="102"/>
      <c r="J453" s="105"/>
      <c r="K453" s="83"/>
      <c r="L453" s="102"/>
      <c r="M453" s="105"/>
      <c r="N453" s="83"/>
    </row>
    <row r="454" spans="1:14" x14ac:dyDescent="0.35">
      <c r="A454" s="79"/>
      <c r="B454" s="133"/>
      <c r="C454" s="137"/>
      <c r="D454" s="81" t="str">
        <f>IFERROR(IF(C454="No CAS","",INDEX('DEQ Pollutant List'!$C$7:$C$611,MATCH('5. Pollutant Emissions - MB'!C454,'DEQ Pollutant List'!$B$7:$B$611,0))),"")</f>
        <v/>
      </c>
      <c r="E454" s="115" t="str">
        <f>IFERROR(IF(OR($C454="",$C454="No CAS"),INDEX('DEQ Pollutant List'!$A$7:$A$611,MATCH($D454,'DEQ Pollutant List'!$C$7:$C$611,0)),INDEX('DEQ Pollutant List'!$A$7:$A$611,MATCH($C454,'DEQ Pollutant List'!$B$7:$B$611,0))),"")</f>
        <v/>
      </c>
      <c r="F454" s="138"/>
      <c r="G454" s="139"/>
      <c r="H454" s="104"/>
      <c r="I454" s="102"/>
      <c r="J454" s="105"/>
      <c r="K454" s="83"/>
      <c r="L454" s="102"/>
      <c r="M454" s="105"/>
      <c r="N454" s="83"/>
    </row>
    <row r="455" spans="1:14" x14ac:dyDescent="0.35">
      <c r="A455" s="79"/>
      <c r="B455" s="133"/>
      <c r="C455" s="137"/>
      <c r="D455" s="81" t="str">
        <f>IFERROR(IF(C455="No CAS","",INDEX('DEQ Pollutant List'!$C$7:$C$611,MATCH('5. Pollutant Emissions - MB'!C455,'DEQ Pollutant List'!$B$7:$B$611,0))),"")</f>
        <v/>
      </c>
      <c r="E455" s="115" t="str">
        <f>IFERROR(IF(OR($C455="",$C455="No CAS"),INDEX('DEQ Pollutant List'!$A$7:$A$611,MATCH($D455,'DEQ Pollutant List'!$C$7:$C$611,0)),INDEX('DEQ Pollutant List'!$A$7:$A$611,MATCH($C455,'DEQ Pollutant List'!$B$7:$B$611,0))),"")</f>
        <v/>
      </c>
      <c r="F455" s="138"/>
      <c r="G455" s="139"/>
      <c r="H455" s="104"/>
      <c r="I455" s="102"/>
      <c r="J455" s="105"/>
      <c r="K455" s="83"/>
      <c r="L455" s="102"/>
      <c r="M455" s="105"/>
      <c r="N455" s="83"/>
    </row>
    <row r="456" spans="1:14" x14ac:dyDescent="0.35">
      <c r="A456" s="79"/>
      <c r="B456" s="133"/>
      <c r="C456" s="137"/>
      <c r="D456" s="81" t="str">
        <f>IFERROR(IF(C456="No CAS","",INDEX('DEQ Pollutant List'!$C$7:$C$611,MATCH('5. Pollutant Emissions - MB'!C456,'DEQ Pollutant List'!$B$7:$B$611,0))),"")</f>
        <v/>
      </c>
      <c r="E456" s="115" t="str">
        <f>IFERROR(IF(OR($C456="",$C456="No CAS"),INDEX('DEQ Pollutant List'!$A$7:$A$611,MATCH($D456,'DEQ Pollutant List'!$C$7:$C$611,0)),INDEX('DEQ Pollutant List'!$A$7:$A$611,MATCH($C456,'DEQ Pollutant List'!$B$7:$B$611,0))),"")</f>
        <v/>
      </c>
      <c r="F456" s="138"/>
      <c r="G456" s="139"/>
      <c r="H456" s="104"/>
      <c r="I456" s="102"/>
      <c r="J456" s="105"/>
      <c r="K456" s="83"/>
      <c r="L456" s="102"/>
      <c r="M456" s="105"/>
      <c r="N456" s="83"/>
    </row>
    <row r="457" spans="1:14" x14ac:dyDescent="0.35">
      <c r="A457" s="79"/>
      <c r="B457" s="133"/>
      <c r="C457" s="137"/>
      <c r="D457" s="81" t="str">
        <f>IFERROR(IF(C457="No CAS","",INDEX('DEQ Pollutant List'!$C$7:$C$611,MATCH('5. Pollutant Emissions - MB'!C457,'DEQ Pollutant List'!$B$7:$B$611,0))),"")</f>
        <v/>
      </c>
      <c r="E457" s="115" t="str">
        <f>IFERROR(IF(OR($C457="",$C457="No CAS"),INDEX('DEQ Pollutant List'!$A$7:$A$611,MATCH($D457,'DEQ Pollutant List'!$C$7:$C$611,0)),INDEX('DEQ Pollutant List'!$A$7:$A$611,MATCH($C457,'DEQ Pollutant List'!$B$7:$B$611,0))),"")</f>
        <v/>
      </c>
      <c r="F457" s="138"/>
      <c r="G457" s="139"/>
      <c r="H457" s="104"/>
      <c r="I457" s="102"/>
      <c r="J457" s="105"/>
      <c r="K457" s="83"/>
      <c r="L457" s="102"/>
      <c r="M457" s="105"/>
      <c r="N457" s="83"/>
    </row>
    <row r="458" spans="1:14" x14ac:dyDescent="0.35">
      <c r="A458" s="79"/>
      <c r="B458" s="133"/>
      <c r="C458" s="137"/>
      <c r="D458" s="81" t="str">
        <f>IFERROR(IF(C458="No CAS","",INDEX('DEQ Pollutant List'!$C$7:$C$611,MATCH('5. Pollutant Emissions - MB'!C458,'DEQ Pollutant List'!$B$7:$B$611,0))),"")</f>
        <v/>
      </c>
      <c r="E458" s="115" t="str">
        <f>IFERROR(IF(OR($C458="",$C458="No CAS"),INDEX('DEQ Pollutant List'!$A$7:$A$611,MATCH($D458,'DEQ Pollutant List'!$C$7:$C$611,0)),INDEX('DEQ Pollutant List'!$A$7:$A$611,MATCH($C458,'DEQ Pollutant List'!$B$7:$B$611,0))),"")</f>
        <v/>
      </c>
      <c r="F458" s="138"/>
      <c r="G458" s="139"/>
      <c r="H458" s="104"/>
      <c r="I458" s="102"/>
      <c r="J458" s="105"/>
      <c r="K458" s="83"/>
      <c r="L458" s="102"/>
      <c r="M458" s="105"/>
      <c r="N458" s="83"/>
    </row>
    <row r="459" spans="1:14" x14ac:dyDescent="0.35">
      <c r="A459" s="79"/>
      <c r="B459" s="133"/>
      <c r="C459" s="137"/>
      <c r="D459" s="81" t="str">
        <f>IFERROR(IF(C459="No CAS","",INDEX('DEQ Pollutant List'!$C$7:$C$611,MATCH('5. Pollutant Emissions - MB'!C459,'DEQ Pollutant List'!$B$7:$B$611,0))),"")</f>
        <v/>
      </c>
      <c r="E459" s="115" t="str">
        <f>IFERROR(IF(OR($C459="",$C459="No CAS"),INDEX('DEQ Pollutant List'!$A$7:$A$611,MATCH($D459,'DEQ Pollutant List'!$C$7:$C$611,0)),INDEX('DEQ Pollutant List'!$A$7:$A$611,MATCH($C459,'DEQ Pollutant List'!$B$7:$B$611,0))),"")</f>
        <v/>
      </c>
      <c r="F459" s="138"/>
      <c r="G459" s="139"/>
      <c r="H459" s="104"/>
      <c r="I459" s="102"/>
      <c r="J459" s="105"/>
      <c r="K459" s="83"/>
      <c r="L459" s="102"/>
      <c r="M459" s="105"/>
      <c r="N459" s="83"/>
    </row>
    <row r="460" spans="1:14" x14ac:dyDescent="0.35">
      <c r="A460" s="79"/>
      <c r="B460" s="133"/>
      <c r="C460" s="137"/>
      <c r="D460" s="81" t="str">
        <f>IFERROR(IF(C460="No CAS","",INDEX('DEQ Pollutant List'!$C$7:$C$611,MATCH('5. Pollutant Emissions - MB'!C460,'DEQ Pollutant List'!$B$7:$B$611,0))),"")</f>
        <v/>
      </c>
      <c r="E460" s="115" t="str">
        <f>IFERROR(IF(OR($C460="",$C460="No CAS"),INDEX('DEQ Pollutant List'!$A$7:$A$611,MATCH($D460,'DEQ Pollutant List'!$C$7:$C$611,0)),INDEX('DEQ Pollutant List'!$A$7:$A$611,MATCH($C460,'DEQ Pollutant List'!$B$7:$B$611,0))),"")</f>
        <v/>
      </c>
      <c r="F460" s="138"/>
      <c r="G460" s="139"/>
      <c r="H460" s="104"/>
      <c r="I460" s="102"/>
      <c r="J460" s="105"/>
      <c r="K460" s="83"/>
      <c r="L460" s="102"/>
      <c r="M460" s="105"/>
      <c r="N460" s="83"/>
    </row>
    <row r="461" spans="1:14" x14ac:dyDescent="0.35">
      <c r="A461" s="79"/>
      <c r="B461" s="133"/>
      <c r="C461" s="137"/>
      <c r="D461" s="81" t="str">
        <f>IFERROR(IF(C461="No CAS","",INDEX('DEQ Pollutant List'!$C$7:$C$611,MATCH('5. Pollutant Emissions - MB'!C461,'DEQ Pollutant List'!$B$7:$B$611,0))),"")</f>
        <v/>
      </c>
      <c r="E461" s="115" t="str">
        <f>IFERROR(IF(OR($C461="",$C461="No CAS"),INDEX('DEQ Pollutant List'!$A$7:$A$611,MATCH($D461,'DEQ Pollutant List'!$C$7:$C$611,0)),INDEX('DEQ Pollutant List'!$A$7:$A$611,MATCH($C461,'DEQ Pollutant List'!$B$7:$B$611,0))),"")</f>
        <v/>
      </c>
      <c r="F461" s="138"/>
      <c r="G461" s="139"/>
      <c r="H461" s="104"/>
      <c r="I461" s="102"/>
      <c r="J461" s="105"/>
      <c r="K461" s="83"/>
      <c r="L461" s="102"/>
      <c r="M461" s="105"/>
      <c r="N461" s="83"/>
    </row>
    <row r="462" spans="1:14" x14ac:dyDescent="0.35">
      <c r="A462" s="79"/>
      <c r="B462" s="133"/>
      <c r="C462" s="137"/>
      <c r="D462" s="81" t="str">
        <f>IFERROR(IF(C462="No CAS","",INDEX('DEQ Pollutant List'!$C$7:$C$611,MATCH('5. Pollutant Emissions - MB'!C462,'DEQ Pollutant List'!$B$7:$B$611,0))),"")</f>
        <v/>
      </c>
      <c r="E462" s="115" t="str">
        <f>IFERROR(IF(OR($C462="",$C462="No CAS"),INDEX('DEQ Pollutant List'!$A$7:$A$611,MATCH($D462,'DEQ Pollutant List'!$C$7:$C$611,0)),INDEX('DEQ Pollutant List'!$A$7:$A$611,MATCH($C462,'DEQ Pollutant List'!$B$7:$B$611,0))),"")</f>
        <v/>
      </c>
      <c r="F462" s="138"/>
      <c r="G462" s="139"/>
      <c r="H462" s="104"/>
      <c r="I462" s="102"/>
      <c r="J462" s="105"/>
      <c r="K462" s="83"/>
      <c r="L462" s="102"/>
      <c r="M462" s="105"/>
      <c r="N462" s="83"/>
    </row>
    <row r="463" spans="1:14" x14ac:dyDescent="0.35">
      <c r="A463" s="79"/>
      <c r="B463" s="133"/>
      <c r="C463" s="137"/>
      <c r="D463" s="81" t="str">
        <f>IFERROR(IF(C463="No CAS","",INDEX('DEQ Pollutant List'!$C$7:$C$611,MATCH('5. Pollutant Emissions - MB'!C463,'DEQ Pollutant List'!$B$7:$B$611,0))),"")</f>
        <v/>
      </c>
      <c r="E463" s="115" t="str">
        <f>IFERROR(IF(OR($C463="",$C463="No CAS"),INDEX('DEQ Pollutant List'!$A$7:$A$611,MATCH($D463,'DEQ Pollutant List'!$C$7:$C$611,0)),INDEX('DEQ Pollutant List'!$A$7:$A$611,MATCH($C463,'DEQ Pollutant List'!$B$7:$B$611,0))),"")</f>
        <v/>
      </c>
      <c r="F463" s="138"/>
      <c r="G463" s="139"/>
      <c r="H463" s="104"/>
      <c r="I463" s="102"/>
      <c r="J463" s="105"/>
      <c r="K463" s="83"/>
      <c r="L463" s="102"/>
      <c r="M463" s="105"/>
      <c r="N463" s="83"/>
    </row>
    <row r="464" spans="1:14" x14ac:dyDescent="0.35">
      <c r="A464" s="79"/>
      <c r="B464" s="133"/>
      <c r="C464" s="137"/>
      <c r="D464" s="81" t="str">
        <f>IFERROR(IF(C464="No CAS","",INDEX('DEQ Pollutant List'!$C$7:$C$611,MATCH('5. Pollutant Emissions - MB'!C464,'DEQ Pollutant List'!$B$7:$B$611,0))),"")</f>
        <v/>
      </c>
      <c r="E464" s="115" t="str">
        <f>IFERROR(IF(OR($C464="",$C464="No CAS"),INDEX('DEQ Pollutant List'!$A$7:$A$611,MATCH($D464,'DEQ Pollutant List'!$C$7:$C$611,0)),INDEX('DEQ Pollutant List'!$A$7:$A$611,MATCH($C464,'DEQ Pollutant List'!$B$7:$B$611,0))),"")</f>
        <v/>
      </c>
      <c r="F464" s="138"/>
      <c r="G464" s="139"/>
      <c r="H464" s="104"/>
      <c r="I464" s="102"/>
      <c r="J464" s="105"/>
      <c r="K464" s="83"/>
      <c r="L464" s="102"/>
      <c r="M464" s="105"/>
      <c r="N464" s="83"/>
    </row>
    <row r="465" spans="1:14" x14ac:dyDescent="0.35">
      <c r="A465" s="79"/>
      <c r="B465" s="133"/>
      <c r="C465" s="137"/>
      <c r="D465" s="81" t="str">
        <f>IFERROR(IF(C465="No CAS","",INDEX('DEQ Pollutant List'!$C$7:$C$611,MATCH('5. Pollutant Emissions - MB'!C465,'DEQ Pollutant List'!$B$7:$B$611,0))),"")</f>
        <v/>
      </c>
      <c r="E465" s="115" t="str">
        <f>IFERROR(IF(OR($C465="",$C465="No CAS"),INDEX('DEQ Pollutant List'!$A$7:$A$611,MATCH($D465,'DEQ Pollutant List'!$C$7:$C$611,0)),INDEX('DEQ Pollutant List'!$A$7:$A$611,MATCH($C465,'DEQ Pollutant List'!$B$7:$B$611,0))),"")</f>
        <v/>
      </c>
      <c r="F465" s="138"/>
      <c r="G465" s="139"/>
      <c r="H465" s="104"/>
      <c r="I465" s="102"/>
      <c r="J465" s="105"/>
      <c r="K465" s="83"/>
      <c r="L465" s="102"/>
      <c r="M465" s="105"/>
      <c r="N465" s="83"/>
    </row>
    <row r="466" spans="1:14" x14ac:dyDescent="0.35">
      <c r="A466" s="79"/>
      <c r="B466" s="133"/>
      <c r="C466" s="137"/>
      <c r="D466" s="81" t="str">
        <f>IFERROR(IF(C466="No CAS","",INDEX('DEQ Pollutant List'!$C$7:$C$611,MATCH('5. Pollutant Emissions - MB'!C466,'DEQ Pollutant List'!$B$7:$B$611,0))),"")</f>
        <v/>
      </c>
      <c r="E466" s="115" t="str">
        <f>IFERROR(IF(OR($C466="",$C466="No CAS"),INDEX('DEQ Pollutant List'!$A$7:$A$611,MATCH($D466,'DEQ Pollutant List'!$C$7:$C$611,0)),INDEX('DEQ Pollutant List'!$A$7:$A$611,MATCH($C466,'DEQ Pollutant List'!$B$7:$B$611,0))),"")</f>
        <v/>
      </c>
      <c r="F466" s="138"/>
      <c r="G466" s="139"/>
      <c r="H466" s="104"/>
      <c r="I466" s="102"/>
      <c r="J466" s="105"/>
      <c r="K466" s="83"/>
      <c r="L466" s="102"/>
      <c r="M466" s="105"/>
      <c r="N466" s="83"/>
    </row>
    <row r="467" spans="1:14" x14ac:dyDescent="0.35">
      <c r="A467" s="79"/>
      <c r="B467" s="133"/>
      <c r="C467" s="137"/>
      <c r="D467" s="81" t="str">
        <f>IFERROR(IF(C467="No CAS","",INDEX('DEQ Pollutant List'!$C$7:$C$611,MATCH('5. Pollutant Emissions - MB'!C467,'DEQ Pollutant List'!$B$7:$B$611,0))),"")</f>
        <v/>
      </c>
      <c r="E467" s="115" t="str">
        <f>IFERROR(IF(OR($C467="",$C467="No CAS"),INDEX('DEQ Pollutant List'!$A$7:$A$611,MATCH($D467,'DEQ Pollutant List'!$C$7:$C$611,0)),INDEX('DEQ Pollutant List'!$A$7:$A$611,MATCH($C467,'DEQ Pollutant List'!$B$7:$B$611,0))),"")</f>
        <v/>
      </c>
      <c r="F467" s="138"/>
      <c r="G467" s="139"/>
      <c r="H467" s="104"/>
      <c r="I467" s="102"/>
      <c r="J467" s="105"/>
      <c r="K467" s="83"/>
      <c r="L467" s="102"/>
      <c r="M467" s="105"/>
      <c r="N467" s="83"/>
    </row>
    <row r="468" spans="1:14" x14ac:dyDescent="0.35">
      <c r="A468" s="79"/>
      <c r="B468" s="133"/>
      <c r="C468" s="137"/>
      <c r="D468" s="81" t="str">
        <f>IFERROR(IF(C468="No CAS","",INDEX('DEQ Pollutant List'!$C$7:$C$611,MATCH('5. Pollutant Emissions - MB'!C468,'DEQ Pollutant List'!$B$7:$B$611,0))),"")</f>
        <v/>
      </c>
      <c r="E468" s="115" t="str">
        <f>IFERROR(IF(OR($C468="",$C468="No CAS"),INDEX('DEQ Pollutant List'!$A$7:$A$611,MATCH($D468,'DEQ Pollutant List'!$C$7:$C$611,0)),INDEX('DEQ Pollutant List'!$A$7:$A$611,MATCH($C468,'DEQ Pollutant List'!$B$7:$B$611,0))),"")</f>
        <v/>
      </c>
      <c r="F468" s="138"/>
      <c r="G468" s="139"/>
      <c r="H468" s="104"/>
      <c r="I468" s="102"/>
      <c r="J468" s="105"/>
      <c r="K468" s="83"/>
      <c r="L468" s="102"/>
      <c r="M468" s="105"/>
      <c r="N468" s="83"/>
    </row>
    <row r="469" spans="1:14" x14ac:dyDescent="0.35">
      <c r="A469" s="79"/>
      <c r="B469" s="133"/>
      <c r="C469" s="137"/>
      <c r="D469" s="81" t="str">
        <f>IFERROR(IF(C469="No CAS","",INDEX('DEQ Pollutant List'!$C$7:$C$611,MATCH('5. Pollutant Emissions - MB'!C469,'DEQ Pollutant List'!$B$7:$B$611,0))),"")</f>
        <v/>
      </c>
      <c r="E469" s="115" t="str">
        <f>IFERROR(IF(OR($C469="",$C469="No CAS"),INDEX('DEQ Pollutant List'!$A$7:$A$611,MATCH($D469,'DEQ Pollutant List'!$C$7:$C$611,0)),INDEX('DEQ Pollutant List'!$A$7:$A$611,MATCH($C469,'DEQ Pollutant List'!$B$7:$B$611,0))),"")</f>
        <v/>
      </c>
      <c r="F469" s="138"/>
      <c r="G469" s="139"/>
      <c r="H469" s="104"/>
      <c r="I469" s="102"/>
      <c r="J469" s="105"/>
      <c r="K469" s="83"/>
      <c r="L469" s="102"/>
      <c r="M469" s="105"/>
      <c r="N469" s="83"/>
    </row>
    <row r="470" spans="1:14" x14ac:dyDescent="0.35">
      <c r="A470" s="79"/>
      <c r="B470" s="133"/>
      <c r="C470" s="137"/>
      <c r="D470" s="81" t="str">
        <f>IFERROR(IF(C470="No CAS","",INDEX('DEQ Pollutant List'!$C$7:$C$611,MATCH('5. Pollutant Emissions - MB'!C470,'DEQ Pollutant List'!$B$7:$B$611,0))),"")</f>
        <v/>
      </c>
      <c r="E470" s="115" t="str">
        <f>IFERROR(IF(OR($C470="",$C470="No CAS"),INDEX('DEQ Pollutant List'!$A$7:$A$611,MATCH($D470,'DEQ Pollutant List'!$C$7:$C$611,0)),INDEX('DEQ Pollutant List'!$A$7:$A$611,MATCH($C470,'DEQ Pollutant List'!$B$7:$B$611,0))),"")</f>
        <v/>
      </c>
      <c r="F470" s="138"/>
      <c r="G470" s="139"/>
      <c r="H470" s="104"/>
      <c r="I470" s="102"/>
      <c r="J470" s="105"/>
      <c r="K470" s="83"/>
      <c r="L470" s="102"/>
      <c r="M470" s="105"/>
      <c r="N470" s="83"/>
    </row>
    <row r="471" spans="1:14" x14ac:dyDescent="0.35">
      <c r="A471" s="79"/>
      <c r="B471" s="133"/>
      <c r="C471" s="137"/>
      <c r="D471" s="81" t="str">
        <f>IFERROR(IF(C471="No CAS","",INDEX('DEQ Pollutant List'!$C$7:$C$611,MATCH('5. Pollutant Emissions - MB'!C471,'DEQ Pollutant List'!$B$7:$B$611,0))),"")</f>
        <v/>
      </c>
      <c r="E471" s="115" t="str">
        <f>IFERROR(IF(OR($C471="",$C471="No CAS"),INDEX('DEQ Pollutant List'!$A$7:$A$611,MATCH($D471,'DEQ Pollutant List'!$C$7:$C$611,0)),INDEX('DEQ Pollutant List'!$A$7:$A$611,MATCH($C471,'DEQ Pollutant List'!$B$7:$B$611,0))),"")</f>
        <v/>
      </c>
      <c r="F471" s="138"/>
      <c r="G471" s="139"/>
      <c r="H471" s="104"/>
      <c r="I471" s="102"/>
      <c r="J471" s="105"/>
      <c r="K471" s="83"/>
      <c r="L471" s="102"/>
      <c r="M471" s="105"/>
      <c r="N471" s="83"/>
    </row>
    <row r="472" spans="1:14" x14ac:dyDescent="0.35">
      <c r="A472" s="79"/>
      <c r="B472" s="133"/>
      <c r="C472" s="137"/>
      <c r="D472" s="81" t="str">
        <f>IFERROR(IF(C472="No CAS","",INDEX('DEQ Pollutant List'!$C$7:$C$611,MATCH('5. Pollutant Emissions - MB'!C472,'DEQ Pollutant List'!$B$7:$B$611,0))),"")</f>
        <v/>
      </c>
      <c r="E472" s="115" t="str">
        <f>IFERROR(IF(OR($C472="",$C472="No CAS"),INDEX('DEQ Pollutant List'!$A$7:$A$611,MATCH($D472,'DEQ Pollutant List'!$C$7:$C$611,0)),INDEX('DEQ Pollutant List'!$A$7:$A$611,MATCH($C472,'DEQ Pollutant List'!$B$7:$B$611,0))),"")</f>
        <v/>
      </c>
      <c r="F472" s="138"/>
      <c r="G472" s="139"/>
      <c r="H472" s="104"/>
      <c r="I472" s="102"/>
      <c r="J472" s="105"/>
      <c r="K472" s="83"/>
      <c r="L472" s="102"/>
      <c r="M472" s="105"/>
      <c r="N472" s="83"/>
    </row>
    <row r="473" spans="1:14" x14ac:dyDescent="0.35">
      <c r="A473" s="79"/>
      <c r="B473" s="133"/>
      <c r="C473" s="137"/>
      <c r="D473" s="81" t="str">
        <f>IFERROR(IF(C473="No CAS","",INDEX('DEQ Pollutant List'!$C$7:$C$611,MATCH('5. Pollutant Emissions - MB'!C473,'DEQ Pollutant List'!$B$7:$B$611,0))),"")</f>
        <v/>
      </c>
      <c r="E473" s="115" t="str">
        <f>IFERROR(IF(OR($C473="",$C473="No CAS"),INDEX('DEQ Pollutant List'!$A$7:$A$611,MATCH($D473,'DEQ Pollutant List'!$C$7:$C$611,0)),INDEX('DEQ Pollutant List'!$A$7:$A$611,MATCH($C473,'DEQ Pollutant List'!$B$7:$B$611,0))),"")</f>
        <v/>
      </c>
      <c r="F473" s="138"/>
      <c r="G473" s="139"/>
      <c r="H473" s="104"/>
      <c r="I473" s="102"/>
      <c r="J473" s="105"/>
      <c r="K473" s="83"/>
      <c r="L473" s="102"/>
      <c r="M473" s="105"/>
      <c r="N473" s="83"/>
    </row>
    <row r="474" spans="1:14" x14ac:dyDescent="0.35">
      <c r="A474" s="79"/>
      <c r="B474" s="133"/>
      <c r="C474" s="137"/>
      <c r="D474" s="81" t="str">
        <f>IFERROR(IF(C474="No CAS","",INDEX('DEQ Pollutant List'!$C$7:$C$611,MATCH('5. Pollutant Emissions - MB'!C474,'DEQ Pollutant List'!$B$7:$B$611,0))),"")</f>
        <v/>
      </c>
      <c r="E474" s="115" t="str">
        <f>IFERROR(IF(OR($C474="",$C474="No CAS"),INDEX('DEQ Pollutant List'!$A$7:$A$611,MATCH($D474,'DEQ Pollutant List'!$C$7:$C$611,0)),INDEX('DEQ Pollutant List'!$A$7:$A$611,MATCH($C474,'DEQ Pollutant List'!$B$7:$B$611,0))),"")</f>
        <v/>
      </c>
      <c r="F474" s="138"/>
      <c r="G474" s="139"/>
      <c r="H474" s="104"/>
      <c r="I474" s="102"/>
      <c r="J474" s="105"/>
      <c r="K474" s="83"/>
      <c r="L474" s="102"/>
      <c r="M474" s="105"/>
      <c r="N474" s="83"/>
    </row>
    <row r="475" spans="1:14" x14ac:dyDescent="0.35">
      <c r="A475" s="79"/>
      <c r="B475" s="133"/>
      <c r="C475" s="137"/>
      <c r="D475" s="81" t="str">
        <f>IFERROR(IF(C475="No CAS","",INDEX('DEQ Pollutant List'!$C$7:$C$611,MATCH('5. Pollutant Emissions - MB'!C475,'DEQ Pollutant List'!$B$7:$B$611,0))),"")</f>
        <v/>
      </c>
      <c r="E475" s="115" t="str">
        <f>IFERROR(IF(OR($C475="",$C475="No CAS"),INDEX('DEQ Pollutant List'!$A$7:$A$611,MATCH($D475,'DEQ Pollutant List'!$C$7:$C$611,0)),INDEX('DEQ Pollutant List'!$A$7:$A$611,MATCH($C475,'DEQ Pollutant List'!$B$7:$B$611,0))),"")</f>
        <v/>
      </c>
      <c r="F475" s="138"/>
      <c r="G475" s="139"/>
      <c r="H475" s="104"/>
      <c r="I475" s="102"/>
      <c r="J475" s="105"/>
      <c r="K475" s="83"/>
      <c r="L475" s="102"/>
      <c r="M475" s="105"/>
      <c r="N475" s="83"/>
    </row>
    <row r="476" spans="1:14" x14ac:dyDescent="0.35">
      <c r="A476" s="79"/>
      <c r="B476" s="133"/>
      <c r="C476" s="137"/>
      <c r="D476" s="81" t="str">
        <f>IFERROR(IF(C476="No CAS","",INDEX('DEQ Pollutant List'!$C$7:$C$611,MATCH('5. Pollutant Emissions - MB'!C476,'DEQ Pollutant List'!$B$7:$B$611,0))),"")</f>
        <v/>
      </c>
      <c r="E476" s="115" t="str">
        <f>IFERROR(IF(OR($C476="",$C476="No CAS"),INDEX('DEQ Pollutant List'!$A$7:$A$611,MATCH($D476,'DEQ Pollutant List'!$C$7:$C$611,0)),INDEX('DEQ Pollutant List'!$A$7:$A$611,MATCH($C476,'DEQ Pollutant List'!$B$7:$B$611,0))),"")</f>
        <v/>
      </c>
      <c r="F476" s="138"/>
      <c r="G476" s="139"/>
      <c r="H476" s="104"/>
      <c r="I476" s="102"/>
      <c r="J476" s="105"/>
      <c r="K476" s="83"/>
      <c r="L476" s="102"/>
      <c r="M476" s="105"/>
      <c r="N476" s="83"/>
    </row>
    <row r="477" spans="1:14" x14ac:dyDescent="0.35">
      <c r="A477" s="79"/>
      <c r="B477" s="133"/>
      <c r="C477" s="137"/>
      <c r="D477" s="81" t="str">
        <f>IFERROR(IF(C477="No CAS","",INDEX('DEQ Pollutant List'!$C$7:$C$611,MATCH('5. Pollutant Emissions - MB'!C477,'DEQ Pollutant List'!$B$7:$B$611,0))),"")</f>
        <v/>
      </c>
      <c r="E477" s="115" t="str">
        <f>IFERROR(IF(OR($C477="",$C477="No CAS"),INDEX('DEQ Pollutant List'!$A$7:$A$611,MATCH($D477,'DEQ Pollutant List'!$C$7:$C$611,0)),INDEX('DEQ Pollutant List'!$A$7:$A$611,MATCH($C477,'DEQ Pollutant List'!$B$7:$B$611,0))),"")</f>
        <v/>
      </c>
      <c r="F477" s="138"/>
      <c r="G477" s="139"/>
      <c r="H477" s="104"/>
      <c r="I477" s="102"/>
      <c r="J477" s="105"/>
      <c r="K477" s="83"/>
      <c r="L477" s="102"/>
      <c r="M477" s="105"/>
      <c r="N477" s="83"/>
    </row>
    <row r="478" spans="1:14" x14ac:dyDescent="0.35">
      <c r="A478" s="79"/>
      <c r="B478" s="133"/>
      <c r="C478" s="137"/>
      <c r="D478" s="81" t="str">
        <f>IFERROR(IF(C478="No CAS","",INDEX('DEQ Pollutant List'!$C$7:$C$611,MATCH('5. Pollutant Emissions - MB'!C478,'DEQ Pollutant List'!$B$7:$B$611,0))),"")</f>
        <v/>
      </c>
      <c r="E478" s="115" t="str">
        <f>IFERROR(IF(OR($C478="",$C478="No CAS"),INDEX('DEQ Pollutant List'!$A$7:$A$611,MATCH($D478,'DEQ Pollutant List'!$C$7:$C$611,0)),INDEX('DEQ Pollutant List'!$A$7:$A$611,MATCH($C478,'DEQ Pollutant List'!$B$7:$B$611,0))),"")</f>
        <v/>
      </c>
      <c r="F478" s="138"/>
      <c r="G478" s="139"/>
      <c r="H478" s="104"/>
      <c r="I478" s="102"/>
      <c r="J478" s="105"/>
      <c r="K478" s="83"/>
      <c r="L478" s="102"/>
      <c r="M478" s="105"/>
      <c r="N478" s="83"/>
    </row>
    <row r="479" spans="1:14" x14ac:dyDescent="0.35">
      <c r="A479" s="79"/>
      <c r="B479" s="133"/>
      <c r="C479" s="137"/>
      <c r="D479" s="81" t="str">
        <f>IFERROR(IF(C479="No CAS","",INDEX('DEQ Pollutant List'!$C$7:$C$611,MATCH('5. Pollutant Emissions - MB'!C479,'DEQ Pollutant List'!$B$7:$B$611,0))),"")</f>
        <v/>
      </c>
      <c r="E479" s="115" t="str">
        <f>IFERROR(IF(OR($C479="",$C479="No CAS"),INDEX('DEQ Pollutant List'!$A$7:$A$611,MATCH($D479,'DEQ Pollutant List'!$C$7:$C$611,0)),INDEX('DEQ Pollutant List'!$A$7:$A$611,MATCH($C479,'DEQ Pollutant List'!$B$7:$B$611,0))),"")</f>
        <v/>
      </c>
      <c r="F479" s="138"/>
      <c r="G479" s="139"/>
      <c r="H479" s="104"/>
      <c r="I479" s="102"/>
      <c r="J479" s="105"/>
      <c r="K479" s="83"/>
      <c r="L479" s="102"/>
      <c r="M479" s="105"/>
      <c r="N479" s="83"/>
    </row>
    <row r="480" spans="1:14" x14ac:dyDescent="0.35">
      <c r="A480" s="79"/>
      <c r="B480" s="133"/>
      <c r="C480" s="137"/>
      <c r="D480" s="81" t="str">
        <f>IFERROR(IF(C480="No CAS","",INDEX('DEQ Pollutant List'!$C$7:$C$611,MATCH('5. Pollutant Emissions - MB'!C480,'DEQ Pollutant List'!$B$7:$B$611,0))),"")</f>
        <v/>
      </c>
      <c r="E480" s="115" t="str">
        <f>IFERROR(IF(OR($C480="",$C480="No CAS"),INDEX('DEQ Pollutant List'!$A$7:$A$611,MATCH($D480,'DEQ Pollutant List'!$C$7:$C$611,0)),INDEX('DEQ Pollutant List'!$A$7:$A$611,MATCH($C480,'DEQ Pollutant List'!$B$7:$B$611,0))),"")</f>
        <v/>
      </c>
      <c r="F480" s="138"/>
      <c r="G480" s="139"/>
      <c r="H480" s="104"/>
      <c r="I480" s="102"/>
      <c r="J480" s="105"/>
      <c r="K480" s="83"/>
      <c r="L480" s="102"/>
      <c r="M480" s="105"/>
      <c r="N480" s="83"/>
    </row>
    <row r="481" spans="1:14" x14ac:dyDescent="0.35">
      <c r="A481" s="79"/>
      <c r="B481" s="133"/>
      <c r="C481" s="137"/>
      <c r="D481" s="81" t="str">
        <f>IFERROR(IF(C481="No CAS","",INDEX('DEQ Pollutant List'!$C$7:$C$611,MATCH('5. Pollutant Emissions - MB'!C481,'DEQ Pollutant List'!$B$7:$B$611,0))),"")</f>
        <v/>
      </c>
      <c r="E481" s="115" t="str">
        <f>IFERROR(IF(OR($C481="",$C481="No CAS"),INDEX('DEQ Pollutant List'!$A$7:$A$611,MATCH($D481,'DEQ Pollutant List'!$C$7:$C$611,0)),INDEX('DEQ Pollutant List'!$A$7:$A$611,MATCH($C481,'DEQ Pollutant List'!$B$7:$B$611,0))),"")</f>
        <v/>
      </c>
      <c r="F481" s="138"/>
      <c r="G481" s="139"/>
      <c r="H481" s="104"/>
      <c r="I481" s="102"/>
      <c r="J481" s="105"/>
      <c r="K481" s="83"/>
      <c r="L481" s="102"/>
      <c r="M481" s="105"/>
      <c r="N481" s="83"/>
    </row>
    <row r="482" spans="1:14" x14ac:dyDescent="0.35">
      <c r="A482" s="79"/>
      <c r="B482" s="133"/>
      <c r="C482" s="137"/>
      <c r="D482" s="81" t="str">
        <f>IFERROR(IF(C482="No CAS","",INDEX('DEQ Pollutant List'!$C$7:$C$611,MATCH('5. Pollutant Emissions - MB'!C482,'DEQ Pollutant List'!$B$7:$B$611,0))),"")</f>
        <v/>
      </c>
      <c r="E482" s="115" t="str">
        <f>IFERROR(IF(OR($C482="",$C482="No CAS"),INDEX('DEQ Pollutant List'!$A$7:$A$611,MATCH($D482,'DEQ Pollutant List'!$C$7:$C$611,0)),INDEX('DEQ Pollutant List'!$A$7:$A$611,MATCH($C482,'DEQ Pollutant List'!$B$7:$B$611,0))),"")</f>
        <v/>
      </c>
      <c r="F482" s="138"/>
      <c r="G482" s="139"/>
      <c r="H482" s="104"/>
      <c r="I482" s="102"/>
      <c r="J482" s="105"/>
      <c r="K482" s="83"/>
      <c r="L482" s="102"/>
      <c r="M482" s="105"/>
      <c r="N482" s="83"/>
    </row>
    <row r="483" spans="1:14" x14ac:dyDescent="0.35">
      <c r="A483" s="79"/>
      <c r="B483" s="133"/>
      <c r="C483" s="137"/>
      <c r="D483" s="81" t="str">
        <f>IFERROR(IF(C483="No CAS","",INDEX('DEQ Pollutant List'!$C$7:$C$611,MATCH('5. Pollutant Emissions - MB'!C483,'DEQ Pollutant List'!$B$7:$B$611,0))),"")</f>
        <v/>
      </c>
      <c r="E483" s="115" t="str">
        <f>IFERROR(IF(OR($C483="",$C483="No CAS"),INDEX('DEQ Pollutant List'!$A$7:$A$611,MATCH($D483,'DEQ Pollutant List'!$C$7:$C$611,0)),INDEX('DEQ Pollutant List'!$A$7:$A$611,MATCH($C483,'DEQ Pollutant List'!$B$7:$B$611,0))),"")</f>
        <v/>
      </c>
      <c r="F483" s="138"/>
      <c r="G483" s="139"/>
      <c r="H483" s="104"/>
      <c r="I483" s="102"/>
      <c r="J483" s="105"/>
      <c r="K483" s="83"/>
      <c r="L483" s="102"/>
      <c r="M483" s="105"/>
      <c r="N483" s="83"/>
    </row>
    <row r="484" spans="1:14" x14ac:dyDescent="0.35">
      <c r="A484" s="79"/>
      <c r="B484" s="133"/>
      <c r="C484" s="137"/>
      <c r="D484" s="81" t="str">
        <f>IFERROR(IF(C484="No CAS","",INDEX('DEQ Pollutant List'!$C$7:$C$611,MATCH('5. Pollutant Emissions - MB'!C484,'DEQ Pollutant List'!$B$7:$B$611,0))),"")</f>
        <v/>
      </c>
      <c r="E484" s="115" t="str">
        <f>IFERROR(IF(OR($C484="",$C484="No CAS"),INDEX('DEQ Pollutant List'!$A$7:$A$611,MATCH($D484,'DEQ Pollutant List'!$C$7:$C$611,0)),INDEX('DEQ Pollutant List'!$A$7:$A$611,MATCH($C484,'DEQ Pollutant List'!$B$7:$B$611,0))),"")</f>
        <v/>
      </c>
      <c r="F484" s="138"/>
      <c r="G484" s="139"/>
      <c r="H484" s="104"/>
      <c r="I484" s="102"/>
      <c r="J484" s="105"/>
      <c r="K484" s="83"/>
      <c r="L484" s="102"/>
      <c r="M484" s="105"/>
      <c r="N484" s="83"/>
    </row>
    <row r="485" spans="1:14" x14ac:dyDescent="0.35">
      <c r="A485" s="79"/>
      <c r="B485" s="133"/>
      <c r="C485" s="137"/>
      <c r="D485" s="81" t="str">
        <f>IFERROR(IF(C485="No CAS","",INDEX('DEQ Pollutant List'!$C$7:$C$611,MATCH('5. Pollutant Emissions - MB'!C485,'DEQ Pollutant List'!$B$7:$B$611,0))),"")</f>
        <v/>
      </c>
      <c r="E485" s="115" t="str">
        <f>IFERROR(IF(OR($C485="",$C485="No CAS"),INDEX('DEQ Pollutant List'!$A$7:$A$611,MATCH($D485,'DEQ Pollutant List'!$C$7:$C$611,0)),INDEX('DEQ Pollutant List'!$A$7:$A$611,MATCH($C485,'DEQ Pollutant List'!$B$7:$B$611,0))),"")</f>
        <v/>
      </c>
      <c r="F485" s="138"/>
      <c r="G485" s="139"/>
      <c r="H485" s="104"/>
      <c r="I485" s="102"/>
      <c r="J485" s="105"/>
      <c r="K485" s="83"/>
      <c r="L485" s="102"/>
      <c r="M485" s="105"/>
      <c r="N485" s="83"/>
    </row>
    <row r="486" spans="1:14" x14ac:dyDescent="0.35">
      <c r="A486" s="79"/>
      <c r="B486" s="133"/>
      <c r="C486" s="137"/>
      <c r="D486" s="81" t="str">
        <f>IFERROR(IF(C486="No CAS","",INDEX('DEQ Pollutant List'!$C$7:$C$611,MATCH('5. Pollutant Emissions - MB'!C486,'DEQ Pollutant List'!$B$7:$B$611,0))),"")</f>
        <v/>
      </c>
      <c r="E486" s="115" t="str">
        <f>IFERROR(IF(OR($C486="",$C486="No CAS"),INDEX('DEQ Pollutant List'!$A$7:$A$611,MATCH($D486,'DEQ Pollutant List'!$C$7:$C$611,0)),INDEX('DEQ Pollutant List'!$A$7:$A$611,MATCH($C486,'DEQ Pollutant List'!$B$7:$B$611,0))),"")</f>
        <v/>
      </c>
      <c r="F486" s="138"/>
      <c r="G486" s="139"/>
      <c r="H486" s="104"/>
      <c r="I486" s="102"/>
      <c r="J486" s="105"/>
      <c r="K486" s="83"/>
      <c r="L486" s="102"/>
      <c r="M486" s="105"/>
      <c r="N486" s="83"/>
    </row>
    <row r="487" spans="1:14" x14ac:dyDescent="0.35">
      <c r="A487" s="79"/>
      <c r="B487" s="133"/>
      <c r="C487" s="137"/>
      <c r="D487" s="81" t="str">
        <f>IFERROR(IF(C487="No CAS","",INDEX('DEQ Pollutant List'!$C$7:$C$611,MATCH('5. Pollutant Emissions - MB'!C487,'DEQ Pollutant List'!$B$7:$B$611,0))),"")</f>
        <v/>
      </c>
      <c r="E487" s="115" t="str">
        <f>IFERROR(IF(OR($C487="",$C487="No CAS"),INDEX('DEQ Pollutant List'!$A$7:$A$611,MATCH($D487,'DEQ Pollutant List'!$C$7:$C$611,0)),INDEX('DEQ Pollutant List'!$A$7:$A$611,MATCH($C487,'DEQ Pollutant List'!$B$7:$B$611,0))),"")</f>
        <v/>
      </c>
      <c r="F487" s="138"/>
      <c r="G487" s="139"/>
      <c r="H487" s="104"/>
      <c r="I487" s="102"/>
      <c r="J487" s="105"/>
      <c r="K487" s="83"/>
      <c r="L487" s="102"/>
      <c r="M487" s="105"/>
      <c r="N487" s="83"/>
    </row>
    <row r="488" spans="1:14" x14ac:dyDescent="0.35">
      <c r="A488" s="79"/>
      <c r="B488" s="133"/>
      <c r="C488" s="137"/>
      <c r="D488" s="81" t="str">
        <f>IFERROR(IF(C488="No CAS","",INDEX('DEQ Pollutant List'!$C$7:$C$611,MATCH('5. Pollutant Emissions - MB'!C488,'DEQ Pollutant List'!$B$7:$B$611,0))),"")</f>
        <v/>
      </c>
      <c r="E488" s="115" t="str">
        <f>IFERROR(IF(OR($C488="",$C488="No CAS"),INDEX('DEQ Pollutant List'!$A$7:$A$611,MATCH($D488,'DEQ Pollutant List'!$C$7:$C$611,0)),INDEX('DEQ Pollutant List'!$A$7:$A$611,MATCH($C488,'DEQ Pollutant List'!$B$7:$B$611,0))),"")</f>
        <v/>
      </c>
      <c r="F488" s="138"/>
      <c r="G488" s="139"/>
      <c r="H488" s="104"/>
      <c r="I488" s="102"/>
      <c r="J488" s="105"/>
      <c r="K488" s="83"/>
      <c r="L488" s="102"/>
      <c r="M488" s="105"/>
      <c r="N488" s="83"/>
    </row>
    <row r="489" spans="1:14" x14ac:dyDescent="0.35">
      <c r="A489" s="79"/>
      <c r="B489" s="133"/>
      <c r="C489" s="137"/>
      <c r="D489" s="81" t="str">
        <f>IFERROR(IF(C489="No CAS","",INDEX('DEQ Pollutant List'!$C$7:$C$611,MATCH('5. Pollutant Emissions - MB'!C489,'DEQ Pollutant List'!$B$7:$B$611,0))),"")</f>
        <v/>
      </c>
      <c r="E489" s="115" t="str">
        <f>IFERROR(IF(OR($C489="",$C489="No CAS"),INDEX('DEQ Pollutant List'!$A$7:$A$611,MATCH($D489,'DEQ Pollutant List'!$C$7:$C$611,0)),INDEX('DEQ Pollutant List'!$A$7:$A$611,MATCH($C489,'DEQ Pollutant List'!$B$7:$B$611,0))),"")</f>
        <v/>
      </c>
      <c r="F489" s="138"/>
      <c r="G489" s="139"/>
      <c r="H489" s="104"/>
      <c r="I489" s="102"/>
      <c r="J489" s="105"/>
      <c r="K489" s="83"/>
      <c r="L489" s="102"/>
      <c r="M489" s="105"/>
      <c r="N489" s="83"/>
    </row>
    <row r="490" spans="1:14" x14ac:dyDescent="0.35">
      <c r="A490" s="79"/>
      <c r="B490" s="133"/>
      <c r="C490" s="137"/>
      <c r="D490" s="81" t="str">
        <f>IFERROR(IF(C490="No CAS","",INDEX('DEQ Pollutant List'!$C$7:$C$611,MATCH('5. Pollutant Emissions - MB'!C490,'DEQ Pollutant List'!$B$7:$B$611,0))),"")</f>
        <v/>
      </c>
      <c r="E490" s="115" t="str">
        <f>IFERROR(IF(OR($C490="",$C490="No CAS"),INDEX('DEQ Pollutant List'!$A$7:$A$611,MATCH($D490,'DEQ Pollutant List'!$C$7:$C$611,0)),INDEX('DEQ Pollutant List'!$A$7:$A$611,MATCH($C490,'DEQ Pollutant List'!$B$7:$B$611,0))),"")</f>
        <v/>
      </c>
      <c r="F490" s="138"/>
      <c r="G490" s="139"/>
      <c r="H490" s="104"/>
      <c r="I490" s="102"/>
      <c r="J490" s="105"/>
      <c r="K490" s="83"/>
      <c r="L490" s="102"/>
      <c r="M490" s="105"/>
      <c r="N490" s="83"/>
    </row>
    <row r="491" spans="1:14" x14ac:dyDescent="0.35">
      <c r="A491" s="79"/>
      <c r="B491" s="133"/>
      <c r="C491" s="137"/>
      <c r="D491" s="81" t="str">
        <f>IFERROR(IF(C491="No CAS","",INDEX('DEQ Pollutant List'!$C$7:$C$611,MATCH('5. Pollutant Emissions - MB'!C491,'DEQ Pollutant List'!$B$7:$B$611,0))),"")</f>
        <v/>
      </c>
      <c r="E491" s="115" t="str">
        <f>IFERROR(IF(OR($C491="",$C491="No CAS"),INDEX('DEQ Pollutant List'!$A$7:$A$611,MATCH($D491,'DEQ Pollutant List'!$C$7:$C$611,0)),INDEX('DEQ Pollutant List'!$A$7:$A$611,MATCH($C491,'DEQ Pollutant List'!$B$7:$B$611,0))),"")</f>
        <v/>
      </c>
      <c r="F491" s="138"/>
      <c r="G491" s="139"/>
      <c r="H491" s="104"/>
      <c r="I491" s="102"/>
      <c r="J491" s="105"/>
      <c r="K491" s="83"/>
      <c r="L491" s="102"/>
      <c r="M491" s="105"/>
      <c r="N491" s="83"/>
    </row>
    <row r="492" spans="1:14" x14ac:dyDescent="0.35">
      <c r="A492" s="79"/>
      <c r="B492" s="133"/>
      <c r="C492" s="137"/>
      <c r="D492" s="81" t="str">
        <f>IFERROR(IF(C492="No CAS","",INDEX('DEQ Pollutant List'!$C$7:$C$611,MATCH('5. Pollutant Emissions - MB'!C492,'DEQ Pollutant List'!$B$7:$B$611,0))),"")</f>
        <v/>
      </c>
      <c r="E492" s="115" t="str">
        <f>IFERROR(IF(OR($C492="",$C492="No CAS"),INDEX('DEQ Pollutant List'!$A$7:$A$611,MATCH($D492,'DEQ Pollutant List'!$C$7:$C$611,0)),INDEX('DEQ Pollutant List'!$A$7:$A$611,MATCH($C492,'DEQ Pollutant List'!$B$7:$B$611,0))),"")</f>
        <v/>
      </c>
      <c r="F492" s="138"/>
      <c r="G492" s="139"/>
      <c r="H492" s="104"/>
      <c r="I492" s="102"/>
      <c r="J492" s="105"/>
      <c r="K492" s="83"/>
      <c r="L492" s="102"/>
      <c r="M492" s="105"/>
      <c r="N492" s="83"/>
    </row>
    <row r="493" spans="1:14" x14ac:dyDescent="0.35">
      <c r="A493" s="79"/>
      <c r="B493" s="133"/>
      <c r="C493" s="137"/>
      <c r="D493" s="81" t="str">
        <f>IFERROR(IF(C493="No CAS","",INDEX('DEQ Pollutant List'!$C$7:$C$611,MATCH('5. Pollutant Emissions - MB'!C493,'DEQ Pollutant List'!$B$7:$B$611,0))),"")</f>
        <v/>
      </c>
      <c r="E493" s="115" t="str">
        <f>IFERROR(IF(OR($C493="",$C493="No CAS"),INDEX('DEQ Pollutant List'!$A$7:$A$611,MATCH($D493,'DEQ Pollutant List'!$C$7:$C$611,0)),INDEX('DEQ Pollutant List'!$A$7:$A$611,MATCH($C493,'DEQ Pollutant List'!$B$7:$B$611,0))),"")</f>
        <v/>
      </c>
      <c r="F493" s="138"/>
      <c r="G493" s="139"/>
      <c r="H493" s="104"/>
      <c r="I493" s="102"/>
      <c r="J493" s="105"/>
      <c r="K493" s="83"/>
      <c r="L493" s="102"/>
      <c r="M493" s="105"/>
      <c r="N493" s="83"/>
    </row>
    <row r="494" spans="1:14" x14ac:dyDescent="0.35">
      <c r="A494" s="79"/>
      <c r="B494" s="133"/>
      <c r="C494" s="137"/>
      <c r="D494" s="81" t="str">
        <f>IFERROR(IF(C494="No CAS","",INDEX('DEQ Pollutant List'!$C$7:$C$611,MATCH('5. Pollutant Emissions - MB'!C494,'DEQ Pollutant List'!$B$7:$B$611,0))),"")</f>
        <v/>
      </c>
      <c r="E494" s="115" t="str">
        <f>IFERROR(IF(OR($C494="",$C494="No CAS"),INDEX('DEQ Pollutant List'!$A$7:$A$611,MATCH($D494,'DEQ Pollutant List'!$C$7:$C$611,0)),INDEX('DEQ Pollutant List'!$A$7:$A$611,MATCH($C494,'DEQ Pollutant List'!$B$7:$B$611,0))),"")</f>
        <v/>
      </c>
      <c r="F494" s="138"/>
      <c r="G494" s="139"/>
      <c r="H494" s="104"/>
      <c r="I494" s="102"/>
      <c r="J494" s="105"/>
      <c r="K494" s="83"/>
      <c r="L494" s="102"/>
      <c r="M494" s="105"/>
      <c r="N494" s="83"/>
    </row>
    <row r="495" spans="1:14" x14ac:dyDescent="0.35">
      <c r="A495" s="79"/>
      <c r="B495" s="133"/>
      <c r="C495" s="137"/>
      <c r="D495" s="81" t="str">
        <f>IFERROR(IF(C495="No CAS","",INDEX('DEQ Pollutant List'!$C$7:$C$611,MATCH('5. Pollutant Emissions - MB'!C495,'DEQ Pollutant List'!$B$7:$B$611,0))),"")</f>
        <v/>
      </c>
      <c r="E495" s="115" t="str">
        <f>IFERROR(IF(OR($C495="",$C495="No CAS"),INDEX('DEQ Pollutant List'!$A$7:$A$611,MATCH($D495,'DEQ Pollutant List'!$C$7:$C$611,0)),INDEX('DEQ Pollutant List'!$A$7:$A$611,MATCH($C495,'DEQ Pollutant List'!$B$7:$B$611,0))),"")</f>
        <v/>
      </c>
      <c r="F495" s="138"/>
      <c r="G495" s="139"/>
      <c r="H495" s="104"/>
      <c r="I495" s="102"/>
      <c r="J495" s="105"/>
      <c r="K495" s="83"/>
      <c r="L495" s="102"/>
      <c r="M495" s="105"/>
      <c r="N495" s="83"/>
    </row>
    <row r="496" spans="1:14" x14ac:dyDescent="0.35">
      <c r="A496" s="79"/>
      <c r="B496" s="133"/>
      <c r="C496" s="137"/>
      <c r="D496" s="81" t="str">
        <f>IFERROR(IF(C496="No CAS","",INDEX('DEQ Pollutant List'!$C$7:$C$611,MATCH('5. Pollutant Emissions - MB'!C496,'DEQ Pollutant List'!$B$7:$B$611,0))),"")</f>
        <v/>
      </c>
      <c r="E496" s="115" t="str">
        <f>IFERROR(IF(OR($C496="",$C496="No CAS"),INDEX('DEQ Pollutant List'!$A$7:$A$611,MATCH($D496,'DEQ Pollutant List'!$C$7:$C$611,0)),INDEX('DEQ Pollutant List'!$A$7:$A$611,MATCH($C496,'DEQ Pollutant List'!$B$7:$B$611,0))),"")</f>
        <v/>
      </c>
      <c r="F496" s="138"/>
      <c r="G496" s="139"/>
      <c r="H496" s="104"/>
      <c r="I496" s="102"/>
      <c r="J496" s="105"/>
      <c r="K496" s="83"/>
      <c r="L496" s="102"/>
      <c r="M496" s="105"/>
      <c r="N496" s="83"/>
    </row>
    <row r="497" spans="1:14" x14ac:dyDescent="0.35">
      <c r="A497" s="79"/>
      <c r="B497" s="133"/>
      <c r="C497" s="137"/>
      <c r="D497" s="81" t="str">
        <f>IFERROR(IF(C497="No CAS","",INDEX('DEQ Pollutant List'!$C$7:$C$611,MATCH('5. Pollutant Emissions - MB'!C497,'DEQ Pollutant List'!$B$7:$B$611,0))),"")</f>
        <v/>
      </c>
      <c r="E497" s="115" t="str">
        <f>IFERROR(IF(OR($C497="",$C497="No CAS"),INDEX('DEQ Pollutant List'!$A$7:$A$611,MATCH($D497,'DEQ Pollutant List'!$C$7:$C$611,0)),INDEX('DEQ Pollutant List'!$A$7:$A$611,MATCH($C497,'DEQ Pollutant List'!$B$7:$B$611,0))),"")</f>
        <v/>
      </c>
      <c r="F497" s="138"/>
      <c r="G497" s="139"/>
      <c r="H497" s="104"/>
      <c r="I497" s="102"/>
      <c r="J497" s="105"/>
      <c r="K497" s="83"/>
      <c r="L497" s="102"/>
      <c r="M497" s="105"/>
      <c r="N497" s="83"/>
    </row>
    <row r="498" spans="1:14" x14ac:dyDescent="0.35">
      <c r="A498" s="79"/>
      <c r="B498" s="133"/>
      <c r="C498" s="137"/>
      <c r="D498" s="81" t="str">
        <f>IFERROR(IF(C498="No CAS","",INDEX('DEQ Pollutant List'!$C$7:$C$611,MATCH('5. Pollutant Emissions - MB'!C498,'DEQ Pollutant List'!$B$7:$B$611,0))),"")</f>
        <v/>
      </c>
      <c r="E498" s="115" t="str">
        <f>IFERROR(IF(OR($C498="",$C498="No CAS"),INDEX('DEQ Pollutant List'!$A$7:$A$611,MATCH($D498,'DEQ Pollutant List'!$C$7:$C$611,0)),INDEX('DEQ Pollutant List'!$A$7:$A$611,MATCH($C498,'DEQ Pollutant List'!$B$7:$B$611,0))),"")</f>
        <v/>
      </c>
      <c r="F498" s="138"/>
      <c r="G498" s="139"/>
      <c r="H498" s="104"/>
      <c r="I498" s="102"/>
      <c r="J498" s="105"/>
      <c r="K498" s="83"/>
      <c r="L498" s="102"/>
      <c r="M498" s="105"/>
      <c r="N498" s="83"/>
    </row>
    <row r="499" spans="1:14" x14ac:dyDescent="0.35">
      <c r="A499" s="79"/>
      <c r="B499" s="133"/>
      <c r="C499" s="137"/>
      <c r="D499" s="81" t="str">
        <f>IFERROR(IF(C499="No CAS","",INDEX('DEQ Pollutant List'!$C$7:$C$611,MATCH('5. Pollutant Emissions - MB'!C499,'DEQ Pollutant List'!$B$7:$B$611,0))),"")</f>
        <v/>
      </c>
      <c r="E499" s="115" t="str">
        <f>IFERROR(IF(OR($C499="",$C499="No CAS"),INDEX('DEQ Pollutant List'!$A$7:$A$611,MATCH($D499,'DEQ Pollutant List'!$C$7:$C$611,0)),INDEX('DEQ Pollutant List'!$A$7:$A$611,MATCH($C499,'DEQ Pollutant List'!$B$7:$B$611,0))),"")</f>
        <v/>
      </c>
      <c r="F499" s="138"/>
      <c r="G499" s="139"/>
      <c r="H499" s="104"/>
      <c r="I499" s="102"/>
      <c r="J499" s="105"/>
      <c r="K499" s="83"/>
      <c r="L499" s="102"/>
      <c r="M499" s="105"/>
      <c r="N499" s="83"/>
    </row>
    <row r="500" spans="1:14" ht="15" thickBot="1" x14ac:dyDescent="0.4">
      <c r="A500" s="87"/>
      <c r="B500" s="135"/>
      <c r="C500" s="140"/>
      <c r="D500" s="81" t="str">
        <f>IFERROR(IF(C500="No CAS","",INDEX('DEQ Pollutant List'!$C$7:$C$611,MATCH('5. Pollutant Emissions - MB'!C500,'DEQ Pollutant List'!$B$7:$B$611,0))),"")</f>
        <v/>
      </c>
      <c r="E500" s="115" t="str">
        <f>IFERROR(IF(OR($C500="",$C500="No CAS"),INDEX('DEQ Pollutant List'!$A$7:$A$611,MATCH($D500,'DEQ Pollutant List'!$C$7:$C$611,0)),INDEX('DEQ Pollutant List'!$A$7:$A$611,MATCH($C500,'DEQ Pollutant List'!$B$7:$B$611,0))),"")</f>
        <v/>
      </c>
      <c r="F500" s="141"/>
      <c r="G500" s="142"/>
      <c r="H500" s="110"/>
      <c r="I500" s="108"/>
      <c r="J500" s="111"/>
      <c r="K500" s="91"/>
      <c r="L500" s="108"/>
      <c r="M500" s="111"/>
      <c r="N500" s="91"/>
    </row>
    <row r="501" spans="1:14" x14ac:dyDescent="0.35">
      <c r="A501" s="244" t="s">
        <v>1138</v>
      </c>
      <c r="B501" s="245"/>
      <c r="C501" s="245"/>
      <c r="D501" s="245"/>
      <c r="E501" s="245"/>
      <c r="F501" s="245"/>
      <c r="G501" s="245"/>
      <c r="H501" s="245"/>
      <c r="I501" s="245"/>
      <c r="J501" s="245"/>
      <c r="K501" s="245"/>
      <c r="L501" s="245"/>
      <c r="M501" s="245"/>
      <c r="N501" s="245"/>
    </row>
    <row r="502" spans="1:14" x14ac:dyDescent="0.35">
      <c r="A502" s="247"/>
      <c r="B502" s="248"/>
      <c r="C502" s="248"/>
      <c r="D502" s="248"/>
      <c r="E502" s="248"/>
      <c r="F502" s="248"/>
      <c r="G502" s="248"/>
      <c r="H502" s="248"/>
      <c r="I502" s="248"/>
      <c r="J502" s="248"/>
      <c r="K502" s="248"/>
      <c r="L502" s="248"/>
      <c r="M502" s="248"/>
      <c r="N502" s="248"/>
    </row>
    <row r="503" spans="1:14" ht="15" thickBot="1" x14ac:dyDescent="0.4">
      <c r="A503" s="250"/>
      <c r="B503" s="251"/>
      <c r="C503" s="251"/>
      <c r="D503" s="251"/>
      <c r="E503" s="251"/>
      <c r="F503" s="251"/>
      <c r="G503" s="251"/>
      <c r="H503" s="251"/>
      <c r="I503" s="251"/>
      <c r="J503" s="251"/>
      <c r="K503" s="251"/>
      <c r="L503" s="251"/>
      <c r="M503" s="251"/>
      <c r="N503" s="251"/>
    </row>
  </sheetData>
  <sheetProtection sheet="1" objects="1" insertRows="0"/>
  <mergeCells count="8">
    <mergeCell ref="I9:N9"/>
    <mergeCell ref="A501:N503"/>
    <mergeCell ref="F10:H10"/>
    <mergeCell ref="A10:A11"/>
    <mergeCell ref="B10:B11"/>
    <mergeCell ref="I10:K10"/>
    <mergeCell ref="L10:N10"/>
    <mergeCell ref="C10:E10"/>
  </mergeCells>
  <conditionalFormatting sqref="E12:E500">
    <cfRule type="containsBlanks" dxfId="0" priority="8">
      <formula>LEN(TRIM(E12))=0</formula>
    </cfRule>
  </conditionalFormatting>
  <pageMargins left="0.7" right="0.7" top="0.75" bottom="0.75" header="0.3" footer="0.3"/>
  <pageSetup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10" id="{8B643416-76DE-4717-B9FA-77A7BEB5B8F5}">
            <xm:f>INDEX('DEQ Pollutant List'!D:D,MATCH(D12,'DEQ Pollutant List'!C:C,0))="Y"</xm:f>
            <x14:dxf>
              <fill>
                <patternFill patternType="solid">
                  <fgColor auto="1"/>
                  <bgColor rgb="FFFFE579"/>
                </patternFill>
              </fill>
            </x14:dxf>
          </x14:cfRule>
          <xm:sqref>D12:D500</xm:sqref>
        </x14:conditionalFormatting>
      </x14:conditionalFormattings>
    </ext>
    <ext xmlns:x14="http://schemas.microsoft.com/office/spreadsheetml/2009/9/main" uri="{CCE6A557-97BC-4b89-ADB6-D9C93CAAB3DF}">
      <x14:dataValidations xmlns:xm="http://schemas.microsoft.com/office/excel/2006/main" count="1">
        <x14:dataValidation type="list" errorStyle="information" allowBlank="1" showErrorMessage="1" errorTitle="Not in list" error="This CAS is not in the DEQ CAO pollutant list." promptTitle="CAS Selection" prompt="Select CAS from the list, or copy and paste directly." xr:uid="{00000000-0002-0000-0500-000000000000}">
          <x14:formula1>
            <xm:f>'DEQ Pollutant List'!$B:$B</xm:f>
          </x14:formula1>
          <xm:sqref>C12:C500</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6:D611"/>
  <sheetViews>
    <sheetView topLeftCell="B140" workbookViewId="0">
      <selection activeCell="B172" sqref="B172:C172"/>
    </sheetView>
  </sheetViews>
  <sheetFormatPr defaultColWidth="8.7265625" defaultRowHeight="14.5" x14ac:dyDescent="0.35"/>
  <cols>
    <col min="1" max="1" width="8.1796875" style="145" hidden="1" customWidth="1"/>
    <col min="2" max="2" width="11.81640625" style="145" bestFit="1" customWidth="1"/>
    <col min="3" max="3" width="59.81640625" style="145" customWidth="1"/>
    <col min="4" max="4" width="11.453125" style="145" hidden="1" customWidth="1"/>
    <col min="5" max="16384" width="8.7265625" style="145"/>
  </cols>
  <sheetData>
    <row r="6" spans="1:4" s="143" customFormat="1" ht="36.5" thickBot="1" x14ac:dyDescent="0.4">
      <c r="A6" s="31" t="s">
        <v>1245</v>
      </c>
      <c r="B6" s="31" t="s">
        <v>1246</v>
      </c>
      <c r="C6" s="31" t="s">
        <v>1100</v>
      </c>
      <c r="D6" s="148" t="s">
        <v>1234</v>
      </c>
    </row>
    <row r="7" spans="1:4" x14ac:dyDescent="0.35">
      <c r="A7" s="144">
        <v>115</v>
      </c>
      <c r="B7" s="23" t="s">
        <v>976</v>
      </c>
      <c r="C7" s="25" t="s">
        <v>977</v>
      </c>
      <c r="D7" s="144" t="s">
        <v>164</v>
      </c>
    </row>
    <row r="8" spans="1:4" x14ac:dyDescent="0.35">
      <c r="A8" s="144">
        <v>245</v>
      </c>
      <c r="B8" s="23" t="s">
        <v>983</v>
      </c>
      <c r="C8" s="25" t="s">
        <v>984</v>
      </c>
      <c r="D8" s="144" t="s">
        <v>164</v>
      </c>
    </row>
    <row r="9" spans="1:4" x14ac:dyDescent="0.35">
      <c r="A9" s="144">
        <v>326</v>
      </c>
      <c r="B9" s="23" t="s">
        <v>1019</v>
      </c>
      <c r="C9" s="24" t="s">
        <v>1247</v>
      </c>
      <c r="D9" s="144" t="s">
        <v>1235</v>
      </c>
    </row>
    <row r="10" spans="1:4" x14ac:dyDescent="0.35">
      <c r="A10" s="144">
        <v>594</v>
      </c>
      <c r="B10" s="23" t="s">
        <v>978</v>
      </c>
      <c r="C10" s="24" t="s">
        <v>979</v>
      </c>
      <c r="D10" s="144" t="s">
        <v>1235</v>
      </c>
    </row>
    <row r="11" spans="1:4" x14ac:dyDescent="0.35">
      <c r="A11" s="144">
        <v>607</v>
      </c>
      <c r="B11" s="23" t="s">
        <v>1020</v>
      </c>
      <c r="C11" s="24" t="s">
        <v>1248</v>
      </c>
      <c r="D11" s="144" t="s">
        <v>1235</v>
      </c>
    </row>
    <row r="12" spans="1:4" x14ac:dyDescent="0.35">
      <c r="A12" s="144">
        <v>193</v>
      </c>
      <c r="B12" s="23" t="s">
        <v>315</v>
      </c>
      <c r="C12" s="24" t="s">
        <v>1249</v>
      </c>
      <c r="D12" s="144" t="s">
        <v>1235</v>
      </c>
    </row>
    <row r="13" spans="1:4" x14ac:dyDescent="0.35">
      <c r="A13" s="144">
        <v>244</v>
      </c>
      <c r="B13" s="23" t="s">
        <v>349</v>
      </c>
      <c r="C13" s="25" t="s">
        <v>350</v>
      </c>
      <c r="D13" s="144" t="s">
        <v>164</v>
      </c>
    </row>
    <row r="14" spans="1:4" x14ac:dyDescent="0.35">
      <c r="A14" s="144">
        <v>212</v>
      </c>
      <c r="B14" s="23" t="s">
        <v>366</v>
      </c>
      <c r="C14" s="24" t="s">
        <v>367</v>
      </c>
      <c r="D14" s="144" t="s">
        <v>1235</v>
      </c>
    </row>
    <row r="15" spans="1:4" x14ac:dyDescent="0.35">
      <c r="A15" s="144">
        <v>546</v>
      </c>
      <c r="B15" s="23" t="s">
        <v>807</v>
      </c>
      <c r="C15" s="24" t="s">
        <v>808</v>
      </c>
      <c r="D15" s="144" t="s">
        <v>1235</v>
      </c>
    </row>
    <row r="16" spans="1:4" x14ac:dyDescent="0.35">
      <c r="A16" s="144">
        <v>532</v>
      </c>
      <c r="B16" s="23" t="s">
        <v>790</v>
      </c>
      <c r="C16" s="24" t="s">
        <v>791</v>
      </c>
      <c r="D16" s="146" t="s">
        <v>1235</v>
      </c>
    </row>
    <row r="17" spans="1:4" x14ac:dyDescent="0.35">
      <c r="A17" s="144">
        <v>547</v>
      </c>
      <c r="B17" s="23" t="s">
        <v>809</v>
      </c>
      <c r="C17" s="24" t="s">
        <v>810</v>
      </c>
      <c r="D17" s="144" t="s">
        <v>1235</v>
      </c>
    </row>
    <row r="18" spans="1:4" x14ac:dyDescent="0.35">
      <c r="A18" s="144">
        <v>542</v>
      </c>
      <c r="B18" s="23" t="s">
        <v>800</v>
      </c>
      <c r="C18" s="24" t="s">
        <v>801</v>
      </c>
      <c r="D18" s="144" t="s">
        <v>1235</v>
      </c>
    </row>
    <row r="19" spans="1:4" x14ac:dyDescent="0.35">
      <c r="A19" s="144">
        <v>529</v>
      </c>
      <c r="B19" s="23" t="s">
        <v>784</v>
      </c>
      <c r="C19" s="24" t="s">
        <v>785</v>
      </c>
      <c r="D19" s="144" t="s">
        <v>1235</v>
      </c>
    </row>
    <row r="20" spans="1:4" x14ac:dyDescent="0.35">
      <c r="A20" s="144">
        <v>543</v>
      </c>
      <c r="B20" s="23" t="s">
        <v>802</v>
      </c>
      <c r="C20" s="24" t="s">
        <v>803</v>
      </c>
      <c r="D20" s="144" t="s">
        <v>1235</v>
      </c>
    </row>
    <row r="21" spans="1:4" x14ac:dyDescent="0.35">
      <c r="A21" s="144">
        <v>530</v>
      </c>
      <c r="B21" s="23" t="s">
        <v>786</v>
      </c>
      <c r="C21" s="24" t="s">
        <v>787</v>
      </c>
      <c r="D21" s="144" t="s">
        <v>1235</v>
      </c>
    </row>
    <row r="22" spans="1:4" x14ac:dyDescent="0.35">
      <c r="A22" s="144">
        <v>544</v>
      </c>
      <c r="B22" s="23" t="s">
        <v>804</v>
      </c>
      <c r="C22" s="24" t="s">
        <v>805</v>
      </c>
      <c r="D22" s="144" t="s">
        <v>1235</v>
      </c>
    </row>
    <row r="23" spans="1:4" x14ac:dyDescent="0.35">
      <c r="A23" s="144">
        <v>531</v>
      </c>
      <c r="B23" s="23" t="s">
        <v>788</v>
      </c>
      <c r="C23" s="24" t="s">
        <v>789</v>
      </c>
      <c r="D23" s="144" t="s">
        <v>1235</v>
      </c>
    </row>
    <row r="24" spans="1:4" x14ac:dyDescent="0.35">
      <c r="A24" s="144">
        <v>540</v>
      </c>
      <c r="B24" s="23" t="s">
        <v>796</v>
      </c>
      <c r="C24" s="24" t="s">
        <v>797</v>
      </c>
      <c r="D24" s="144" t="s">
        <v>1235</v>
      </c>
    </row>
    <row r="25" spans="1:4" x14ac:dyDescent="0.35">
      <c r="A25" s="144">
        <v>528</v>
      </c>
      <c r="B25" s="23" t="s">
        <v>782</v>
      </c>
      <c r="C25" s="24" t="s">
        <v>783</v>
      </c>
      <c r="D25" s="144" t="s">
        <v>1235</v>
      </c>
    </row>
    <row r="26" spans="1:4" x14ac:dyDescent="0.35">
      <c r="A26" s="144">
        <v>609</v>
      </c>
      <c r="B26" s="23" t="s">
        <v>1028</v>
      </c>
      <c r="C26" s="24" t="s">
        <v>1029</v>
      </c>
      <c r="D26" s="144" t="s">
        <v>164</v>
      </c>
    </row>
    <row r="27" spans="1:4" x14ac:dyDescent="0.35">
      <c r="A27" s="144">
        <v>613</v>
      </c>
      <c r="B27" s="23" t="s">
        <v>1042</v>
      </c>
      <c r="C27" s="24" t="s">
        <v>1043</v>
      </c>
      <c r="D27" s="144" t="s">
        <v>164</v>
      </c>
    </row>
    <row r="28" spans="1:4" x14ac:dyDescent="0.35">
      <c r="A28" s="144">
        <v>113</v>
      </c>
      <c r="B28" s="23" t="s">
        <v>1017</v>
      </c>
      <c r="C28" s="24" t="s">
        <v>1018</v>
      </c>
      <c r="D28" s="144" t="s">
        <v>1235</v>
      </c>
    </row>
    <row r="29" spans="1:4" x14ac:dyDescent="0.35">
      <c r="A29" s="144">
        <v>614</v>
      </c>
      <c r="B29" s="23" t="s">
        <v>1044</v>
      </c>
      <c r="C29" s="24" t="s">
        <v>1045</v>
      </c>
      <c r="D29" s="144" t="s">
        <v>164</v>
      </c>
    </row>
    <row r="30" spans="1:4" x14ac:dyDescent="0.35">
      <c r="A30" s="144">
        <v>190</v>
      </c>
      <c r="B30" s="23" t="s">
        <v>298</v>
      </c>
      <c r="C30" s="24" t="s">
        <v>299</v>
      </c>
      <c r="D30" s="144" t="s">
        <v>1235</v>
      </c>
    </row>
    <row r="31" spans="1:4" x14ac:dyDescent="0.35">
      <c r="A31" s="144">
        <v>110</v>
      </c>
      <c r="B31" s="23" t="s">
        <v>304</v>
      </c>
      <c r="C31" s="24" t="s">
        <v>305</v>
      </c>
      <c r="D31" s="144" t="s">
        <v>164</v>
      </c>
    </row>
    <row r="32" spans="1:4" x14ac:dyDescent="0.35">
      <c r="A32" s="144">
        <v>195</v>
      </c>
      <c r="B32" s="23" t="s">
        <v>322</v>
      </c>
      <c r="C32" s="24" t="s">
        <v>1250</v>
      </c>
      <c r="D32" s="144" t="s">
        <v>1235</v>
      </c>
    </row>
    <row r="33" spans="1:4" x14ac:dyDescent="0.35">
      <c r="A33" s="144">
        <v>335</v>
      </c>
      <c r="B33" s="23" t="s">
        <v>546</v>
      </c>
      <c r="C33" s="25" t="s">
        <v>547</v>
      </c>
      <c r="D33" s="144" t="s">
        <v>164</v>
      </c>
    </row>
    <row r="34" spans="1:4" x14ac:dyDescent="0.35">
      <c r="A34" s="144">
        <v>222</v>
      </c>
      <c r="B34" s="23" t="s">
        <v>386</v>
      </c>
      <c r="C34" s="24" t="s">
        <v>1251</v>
      </c>
      <c r="D34" s="144" t="s">
        <v>1235</v>
      </c>
    </row>
    <row r="35" spans="1:4" x14ac:dyDescent="0.35">
      <c r="A35" s="144">
        <v>226</v>
      </c>
      <c r="B35" s="23" t="s">
        <v>403</v>
      </c>
      <c r="C35" s="24" t="s">
        <v>404</v>
      </c>
      <c r="D35" s="144" t="s">
        <v>1235</v>
      </c>
    </row>
    <row r="36" spans="1:4" x14ac:dyDescent="0.35">
      <c r="A36" s="144">
        <v>564</v>
      </c>
      <c r="B36" s="23" t="s">
        <v>929</v>
      </c>
      <c r="C36" s="24" t="s">
        <v>1252</v>
      </c>
      <c r="D36" s="144" t="s">
        <v>1235</v>
      </c>
    </row>
    <row r="37" spans="1:4" x14ac:dyDescent="0.35">
      <c r="A37" s="144">
        <v>615</v>
      </c>
      <c r="B37" s="23" t="s">
        <v>1046</v>
      </c>
      <c r="C37" s="24" t="s">
        <v>1047</v>
      </c>
      <c r="D37" s="144" t="s">
        <v>164</v>
      </c>
    </row>
    <row r="38" spans="1:4" x14ac:dyDescent="0.35">
      <c r="A38" s="144">
        <v>75</v>
      </c>
      <c r="B38" s="23" t="s">
        <v>135</v>
      </c>
      <c r="C38" s="24" t="s">
        <v>136</v>
      </c>
      <c r="D38" s="144" t="s">
        <v>1235</v>
      </c>
    </row>
    <row r="39" spans="1:4" x14ac:dyDescent="0.35">
      <c r="A39" s="144">
        <v>111</v>
      </c>
      <c r="B39" s="23" t="s">
        <v>306</v>
      </c>
      <c r="C39" s="24" t="s">
        <v>307</v>
      </c>
      <c r="D39" s="144" t="s">
        <v>164</v>
      </c>
    </row>
    <row r="40" spans="1:4" x14ac:dyDescent="0.35">
      <c r="A40" s="144">
        <v>196</v>
      </c>
      <c r="B40" s="23" t="s">
        <v>323</v>
      </c>
      <c r="C40" s="24" t="s">
        <v>324</v>
      </c>
      <c r="D40" s="144" t="s">
        <v>1235</v>
      </c>
    </row>
    <row r="41" spans="1:4" x14ac:dyDescent="0.35">
      <c r="A41" s="144">
        <v>557</v>
      </c>
      <c r="B41" s="23" t="s">
        <v>911</v>
      </c>
      <c r="C41" s="24" t="s">
        <v>912</v>
      </c>
      <c r="D41" s="144" t="s">
        <v>1235</v>
      </c>
    </row>
    <row r="42" spans="1:4" x14ac:dyDescent="0.35">
      <c r="A42" s="144">
        <v>220</v>
      </c>
      <c r="B42" s="23" t="s">
        <v>382</v>
      </c>
      <c r="C42" s="24" t="s">
        <v>383</v>
      </c>
      <c r="D42" s="144" t="s">
        <v>1235</v>
      </c>
    </row>
    <row r="43" spans="1:4" x14ac:dyDescent="0.35">
      <c r="A43" s="144">
        <v>437</v>
      </c>
      <c r="B43" s="23" t="s">
        <v>883</v>
      </c>
      <c r="C43" s="24" t="s">
        <v>884</v>
      </c>
      <c r="D43" s="144" t="s">
        <v>1235</v>
      </c>
    </row>
    <row r="44" spans="1:4" x14ac:dyDescent="0.35">
      <c r="A44" s="144">
        <v>438</v>
      </c>
      <c r="B44" s="23" t="s">
        <v>885</v>
      </c>
      <c r="C44" s="24" t="s">
        <v>886</v>
      </c>
      <c r="D44" s="144" t="s">
        <v>1235</v>
      </c>
    </row>
    <row r="45" spans="1:4" x14ac:dyDescent="0.35">
      <c r="A45" s="144">
        <v>385</v>
      </c>
      <c r="B45" s="23" t="s">
        <v>628</v>
      </c>
      <c r="C45" s="25" t="s">
        <v>629</v>
      </c>
      <c r="D45" s="144" t="s">
        <v>164</v>
      </c>
    </row>
    <row r="46" spans="1:4" x14ac:dyDescent="0.35">
      <c r="A46" s="144">
        <v>20</v>
      </c>
      <c r="B46" s="23" t="s">
        <v>50</v>
      </c>
      <c r="C46" s="25" t="s">
        <v>51</v>
      </c>
      <c r="D46" s="144" t="s">
        <v>164</v>
      </c>
    </row>
    <row r="47" spans="1:4" x14ac:dyDescent="0.35">
      <c r="A47" s="144">
        <v>73</v>
      </c>
      <c r="B47" s="23" t="s">
        <v>132</v>
      </c>
      <c r="C47" s="24" t="s">
        <v>133</v>
      </c>
      <c r="D47" s="144" t="s">
        <v>1235</v>
      </c>
    </row>
    <row r="48" spans="1:4" x14ac:dyDescent="0.35">
      <c r="A48" s="144">
        <v>117</v>
      </c>
      <c r="B48" s="23" t="s">
        <v>203</v>
      </c>
      <c r="C48" s="25" t="s">
        <v>204</v>
      </c>
      <c r="D48" s="144" t="s">
        <v>164</v>
      </c>
    </row>
    <row r="49" spans="1:4" x14ac:dyDescent="0.35">
      <c r="A49" s="144">
        <v>343</v>
      </c>
      <c r="B49" s="23" t="s">
        <v>560</v>
      </c>
      <c r="C49" s="26" t="s">
        <v>1110</v>
      </c>
      <c r="D49" s="144" t="s">
        <v>1235</v>
      </c>
    </row>
    <row r="50" spans="1:4" x14ac:dyDescent="0.35">
      <c r="A50" s="144">
        <v>344</v>
      </c>
      <c r="B50" s="23" t="s">
        <v>561</v>
      </c>
      <c r="C50" s="26" t="s">
        <v>1111</v>
      </c>
      <c r="D50" s="144" t="s">
        <v>1235</v>
      </c>
    </row>
    <row r="51" spans="1:4" x14ac:dyDescent="0.35">
      <c r="A51" s="144">
        <v>444</v>
      </c>
      <c r="B51" s="23" t="s">
        <v>897</v>
      </c>
      <c r="C51" s="24" t="s">
        <v>898</v>
      </c>
      <c r="D51" s="144" t="s">
        <v>1235</v>
      </c>
    </row>
    <row r="52" spans="1:4" x14ac:dyDescent="0.35">
      <c r="A52" s="144">
        <v>616</v>
      </c>
      <c r="B52" s="23" t="s">
        <v>1048</v>
      </c>
      <c r="C52" s="24" t="s">
        <v>1049</v>
      </c>
      <c r="D52" s="144" t="s">
        <v>1235</v>
      </c>
    </row>
    <row r="53" spans="1:4" x14ac:dyDescent="0.35">
      <c r="A53" s="144">
        <v>545</v>
      </c>
      <c r="B53" s="23" t="s">
        <v>806</v>
      </c>
      <c r="C53" s="24" t="s">
        <v>1120</v>
      </c>
      <c r="D53" s="144" t="s">
        <v>1235</v>
      </c>
    </row>
    <row r="54" spans="1:4" x14ac:dyDescent="0.35">
      <c r="A54" s="144">
        <v>128</v>
      </c>
      <c r="B54" s="23" t="s">
        <v>981</v>
      </c>
      <c r="C54" s="24" t="s">
        <v>982</v>
      </c>
      <c r="D54" s="144" t="s">
        <v>164</v>
      </c>
    </row>
    <row r="55" spans="1:4" x14ac:dyDescent="0.35">
      <c r="A55" s="144">
        <v>541</v>
      </c>
      <c r="B55" s="23" t="s">
        <v>798</v>
      </c>
      <c r="C55" s="24" t="s">
        <v>799</v>
      </c>
      <c r="D55" s="144" t="s">
        <v>1235</v>
      </c>
    </row>
    <row r="56" spans="1:4" x14ac:dyDescent="0.35">
      <c r="A56" s="144">
        <v>539</v>
      </c>
      <c r="B56" s="23" t="s">
        <v>794</v>
      </c>
      <c r="C56" s="24" t="s">
        <v>795</v>
      </c>
      <c r="D56" s="144" t="s">
        <v>1235</v>
      </c>
    </row>
    <row r="57" spans="1:4" x14ac:dyDescent="0.35">
      <c r="A57" s="144">
        <v>527</v>
      </c>
      <c r="B57" s="23" t="s">
        <v>780</v>
      </c>
      <c r="C57" s="24" t="s">
        <v>781</v>
      </c>
      <c r="D57" s="144" t="s">
        <v>1235</v>
      </c>
    </row>
    <row r="58" spans="1:4" x14ac:dyDescent="0.35">
      <c r="A58" s="144">
        <v>191</v>
      </c>
      <c r="B58" s="23" t="s">
        <v>300</v>
      </c>
      <c r="C58" s="24" t="s">
        <v>301</v>
      </c>
      <c r="D58" s="144" t="s">
        <v>164</v>
      </c>
    </row>
    <row r="59" spans="1:4" x14ac:dyDescent="0.35">
      <c r="A59" s="144">
        <v>125</v>
      </c>
      <c r="B59" s="23" t="s">
        <v>1024</v>
      </c>
      <c r="C59" s="24" t="s">
        <v>1025</v>
      </c>
      <c r="D59" s="144" t="s">
        <v>1235</v>
      </c>
    </row>
    <row r="60" spans="1:4" x14ac:dyDescent="0.35">
      <c r="A60" s="144">
        <v>126</v>
      </c>
      <c r="B60" s="23" t="s">
        <v>1026</v>
      </c>
      <c r="C60" s="24" t="s">
        <v>1027</v>
      </c>
      <c r="D60" s="144" t="s">
        <v>1235</v>
      </c>
    </row>
    <row r="61" spans="1:4" x14ac:dyDescent="0.35">
      <c r="A61" s="144">
        <v>171</v>
      </c>
      <c r="B61" s="23" t="s">
        <v>271</v>
      </c>
      <c r="C61" s="27" t="s">
        <v>272</v>
      </c>
      <c r="D61" s="144" t="s">
        <v>164</v>
      </c>
    </row>
    <row r="62" spans="1:4" x14ac:dyDescent="0.35">
      <c r="A62" s="144">
        <v>637</v>
      </c>
      <c r="B62" s="28" t="s">
        <v>275</v>
      </c>
      <c r="C62" s="25" t="s">
        <v>276</v>
      </c>
      <c r="D62" s="144" t="s">
        <v>164</v>
      </c>
    </row>
    <row r="63" spans="1:4" x14ac:dyDescent="0.35">
      <c r="A63" s="144">
        <v>174</v>
      </c>
      <c r="B63" s="23" t="s">
        <v>279</v>
      </c>
      <c r="C63" s="25" t="s">
        <v>280</v>
      </c>
      <c r="D63" s="144" t="s">
        <v>164</v>
      </c>
    </row>
    <row r="64" spans="1:4" x14ac:dyDescent="0.35">
      <c r="A64" s="144">
        <v>183</v>
      </c>
      <c r="B64" s="23" t="s">
        <v>283</v>
      </c>
      <c r="C64" s="24" t="s">
        <v>284</v>
      </c>
      <c r="D64" s="144" t="s">
        <v>164</v>
      </c>
    </row>
    <row r="65" spans="1:4" x14ac:dyDescent="0.35">
      <c r="A65" s="144">
        <v>15</v>
      </c>
      <c r="B65" s="23" t="s">
        <v>285</v>
      </c>
      <c r="C65" s="25" t="s">
        <v>286</v>
      </c>
      <c r="D65" s="144"/>
    </row>
    <row r="66" spans="1:4" x14ac:dyDescent="0.35">
      <c r="A66" s="144">
        <v>184</v>
      </c>
      <c r="B66" s="23" t="s">
        <v>289</v>
      </c>
      <c r="C66" s="24" t="s">
        <v>1253</v>
      </c>
      <c r="D66" s="144" t="s">
        <v>1235</v>
      </c>
    </row>
    <row r="67" spans="1:4" x14ac:dyDescent="0.35">
      <c r="A67" s="144">
        <v>123</v>
      </c>
      <c r="B67" s="23" t="s">
        <v>318</v>
      </c>
      <c r="C67" s="24" t="s">
        <v>319</v>
      </c>
      <c r="D67" s="144" t="s">
        <v>164</v>
      </c>
    </row>
    <row r="68" spans="1:4" x14ac:dyDescent="0.35">
      <c r="A68" s="144">
        <v>216</v>
      </c>
      <c r="B68" s="23" t="s">
        <v>376</v>
      </c>
      <c r="C68" s="24" t="s">
        <v>377</v>
      </c>
      <c r="D68" s="144" t="s">
        <v>1235</v>
      </c>
    </row>
    <row r="69" spans="1:4" x14ac:dyDescent="0.35">
      <c r="A69" s="144">
        <v>218</v>
      </c>
      <c r="B69" s="23" t="s">
        <v>378</v>
      </c>
      <c r="C69" s="24" t="s">
        <v>379</v>
      </c>
      <c r="D69" s="144" t="s">
        <v>1235</v>
      </c>
    </row>
    <row r="70" spans="1:4" x14ac:dyDescent="0.35">
      <c r="A70" s="144">
        <v>219</v>
      </c>
      <c r="B70" s="23" t="s">
        <v>380</v>
      </c>
      <c r="C70" s="24" t="s">
        <v>381</v>
      </c>
      <c r="D70" s="144" t="s">
        <v>164</v>
      </c>
    </row>
    <row r="71" spans="1:4" x14ac:dyDescent="0.35">
      <c r="A71" s="144">
        <v>433</v>
      </c>
      <c r="B71" s="23" t="s">
        <v>875</v>
      </c>
      <c r="C71" s="24" t="s">
        <v>876</v>
      </c>
      <c r="D71" s="144" t="s">
        <v>1235</v>
      </c>
    </row>
    <row r="72" spans="1:4" x14ac:dyDescent="0.35">
      <c r="A72" s="144">
        <v>19</v>
      </c>
      <c r="B72" s="23" t="s">
        <v>48</v>
      </c>
      <c r="C72" s="25" t="s">
        <v>49</v>
      </c>
      <c r="D72" s="144" t="s">
        <v>164</v>
      </c>
    </row>
    <row r="73" spans="1:4" x14ac:dyDescent="0.35">
      <c r="A73" s="144">
        <v>21</v>
      </c>
      <c r="B73" s="23" t="s">
        <v>52</v>
      </c>
      <c r="C73" s="25" t="s">
        <v>53</v>
      </c>
      <c r="D73" s="144" t="s">
        <v>164</v>
      </c>
    </row>
    <row r="74" spans="1:4" x14ac:dyDescent="0.35">
      <c r="A74" s="144">
        <v>22</v>
      </c>
      <c r="B74" s="23" t="s">
        <v>54</v>
      </c>
      <c r="C74" s="25" t="s">
        <v>1254</v>
      </c>
      <c r="D74" s="144" t="s">
        <v>164</v>
      </c>
    </row>
    <row r="75" spans="1:4" x14ac:dyDescent="0.35">
      <c r="A75" s="144">
        <v>434</v>
      </c>
      <c r="B75" s="23" t="s">
        <v>877</v>
      </c>
      <c r="C75" s="24" t="s">
        <v>878</v>
      </c>
      <c r="D75" s="144"/>
    </row>
    <row r="76" spans="1:4" x14ac:dyDescent="0.35">
      <c r="A76" s="144">
        <v>333</v>
      </c>
      <c r="B76" s="23" t="s">
        <v>137</v>
      </c>
      <c r="C76" s="24" t="s">
        <v>1255</v>
      </c>
      <c r="D76" s="144" t="s">
        <v>1235</v>
      </c>
    </row>
    <row r="77" spans="1:4" x14ac:dyDescent="0.35">
      <c r="A77" s="144">
        <v>104</v>
      </c>
      <c r="B77" s="23" t="s">
        <v>195</v>
      </c>
      <c r="C77" s="24" t="s">
        <v>196</v>
      </c>
      <c r="D77" s="144" t="s">
        <v>1235</v>
      </c>
    </row>
    <row r="78" spans="1:4" x14ac:dyDescent="0.35">
      <c r="A78" s="144">
        <v>122</v>
      </c>
      <c r="B78" s="23" t="s">
        <v>215</v>
      </c>
      <c r="C78" s="24" t="s">
        <v>216</v>
      </c>
      <c r="D78" s="144" t="s">
        <v>164</v>
      </c>
    </row>
    <row r="79" spans="1:4" x14ac:dyDescent="0.35">
      <c r="A79" s="144">
        <v>427</v>
      </c>
      <c r="B79" s="23" t="s">
        <v>867</v>
      </c>
      <c r="C79" s="24" t="s">
        <v>868</v>
      </c>
      <c r="D79" s="144" t="s">
        <v>1235</v>
      </c>
    </row>
    <row r="80" spans="1:4" x14ac:dyDescent="0.35">
      <c r="A80" s="144">
        <v>341</v>
      </c>
      <c r="B80" s="23" t="s">
        <v>556</v>
      </c>
      <c r="C80" s="25" t="s">
        <v>557</v>
      </c>
      <c r="D80" s="144" t="s">
        <v>164</v>
      </c>
    </row>
    <row r="81" spans="1:4" x14ac:dyDescent="0.35">
      <c r="A81" s="144">
        <v>338</v>
      </c>
      <c r="B81" s="23" t="s">
        <v>552</v>
      </c>
      <c r="C81" s="24" t="s">
        <v>1256</v>
      </c>
      <c r="D81" s="144" t="s">
        <v>164</v>
      </c>
    </row>
    <row r="82" spans="1:4" x14ac:dyDescent="0.35">
      <c r="A82" s="144">
        <v>345</v>
      </c>
      <c r="B82" s="23" t="s">
        <v>562</v>
      </c>
      <c r="C82" s="24" t="s">
        <v>563</v>
      </c>
      <c r="D82" s="144" t="s">
        <v>164</v>
      </c>
    </row>
    <row r="83" spans="1:4" x14ac:dyDescent="0.35">
      <c r="A83" s="144">
        <v>363</v>
      </c>
      <c r="B83" s="23" t="s">
        <v>579</v>
      </c>
      <c r="C83" s="25" t="s">
        <v>580</v>
      </c>
      <c r="D83" s="144" t="s">
        <v>164</v>
      </c>
    </row>
    <row r="84" spans="1:4" x14ac:dyDescent="0.35">
      <c r="A84" s="144">
        <v>443</v>
      </c>
      <c r="B84" s="23" t="s">
        <v>895</v>
      </c>
      <c r="C84" s="24" t="s">
        <v>896</v>
      </c>
      <c r="D84" s="144" t="s">
        <v>1235</v>
      </c>
    </row>
    <row r="85" spans="1:4" x14ac:dyDescent="0.35">
      <c r="A85" s="144">
        <v>389</v>
      </c>
      <c r="B85" s="23" t="s">
        <v>635</v>
      </c>
      <c r="C85" s="24" t="s">
        <v>636</v>
      </c>
      <c r="D85" s="144" t="s">
        <v>1235</v>
      </c>
    </row>
    <row r="86" spans="1:4" x14ac:dyDescent="0.35">
      <c r="A86" s="144">
        <v>502</v>
      </c>
      <c r="B86" s="23" t="s">
        <v>703</v>
      </c>
      <c r="C86" s="24" t="s">
        <v>1113</v>
      </c>
      <c r="D86" s="144" t="s">
        <v>164</v>
      </c>
    </row>
    <row r="87" spans="1:4" x14ac:dyDescent="0.35">
      <c r="A87" s="144">
        <v>192</v>
      </c>
      <c r="B87" s="23" t="s">
        <v>309</v>
      </c>
      <c r="C87" s="24" t="s">
        <v>310</v>
      </c>
      <c r="D87" s="144" t="s">
        <v>1235</v>
      </c>
    </row>
    <row r="88" spans="1:4" x14ac:dyDescent="0.35">
      <c r="A88" s="144">
        <v>206</v>
      </c>
      <c r="B88" s="23" t="s">
        <v>355</v>
      </c>
      <c r="C88" s="24" t="s">
        <v>356</v>
      </c>
      <c r="D88" s="144" t="s">
        <v>1235</v>
      </c>
    </row>
    <row r="89" spans="1:4" x14ac:dyDescent="0.35">
      <c r="A89" s="144">
        <v>209</v>
      </c>
      <c r="B89" s="23" t="s">
        <v>361</v>
      </c>
      <c r="C89" s="24" t="s">
        <v>1313</v>
      </c>
      <c r="D89" s="144" t="s">
        <v>1235</v>
      </c>
    </row>
    <row r="90" spans="1:4" x14ac:dyDescent="0.35">
      <c r="A90" s="144">
        <v>18</v>
      </c>
      <c r="B90" s="23" t="s">
        <v>46</v>
      </c>
      <c r="C90" s="25" t="s">
        <v>47</v>
      </c>
      <c r="D90" s="144" t="s">
        <v>164</v>
      </c>
    </row>
    <row r="91" spans="1:4" x14ac:dyDescent="0.35">
      <c r="A91" s="144">
        <v>120</v>
      </c>
      <c r="B91" s="23" t="s">
        <v>213</v>
      </c>
      <c r="C91" s="25" t="s">
        <v>214</v>
      </c>
      <c r="D91" s="144" t="s">
        <v>164</v>
      </c>
    </row>
    <row r="92" spans="1:4" x14ac:dyDescent="0.35">
      <c r="A92" s="144">
        <v>439</v>
      </c>
      <c r="B92" s="23" t="s">
        <v>887</v>
      </c>
      <c r="C92" s="24" t="s">
        <v>888</v>
      </c>
      <c r="D92" s="144" t="s">
        <v>1235</v>
      </c>
    </row>
    <row r="93" spans="1:4" x14ac:dyDescent="0.35">
      <c r="A93" s="144">
        <v>170</v>
      </c>
      <c r="B93" s="23" t="s">
        <v>269</v>
      </c>
      <c r="C93" s="25" t="s">
        <v>270</v>
      </c>
      <c r="D93" s="144" t="s">
        <v>164</v>
      </c>
    </row>
    <row r="94" spans="1:4" x14ac:dyDescent="0.35">
      <c r="A94" s="144">
        <v>173</v>
      </c>
      <c r="B94" s="23" t="s">
        <v>277</v>
      </c>
      <c r="C94" s="25" t="s">
        <v>278</v>
      </c>
      <c r="D94" s="144" t="s">
        <v>1235</v>
      </c>
    </row>
    <row r="95" spans="1:4" x14ac:dyDescent="0.35">
      <c r="A95" s="144">
        <v>17</v>
      </c>
      <c r="B95" s="23" t="s">
        <v>287</v>
      </c>
      <c r="C95" s="25" t="s">
        <v>288</v>
      </c>
      <c r="D95" s="144" t="s">
        <v>164</v>
      </c>
    </row>
    <row r="96" spans="1:4" x14ac:dyDescent="0.35">
      <c r="A96" s="144">
        <v>303</v>
      </c>
      <c r="B96" s="23" t="s">
        <v>509</v>
      </c>
      <c r="C96" s="24" t="s">
        <v>1257</v>
      </c>
      <c r="D96" s="144" t="s">
        <v>164</v>
      </c>
    </row>
    <row r="97" spans="1:4" x14ac:dyDescent="0.35">
      <c r="A97" s="144">
        <v>327</v>
      </c>
      <c r="B97" s="23" t="s">
        <v>534</v>
      </c>
      <c r="C97" s="24" t="s">
        <v>535</v>
      </c>
      <c r="D97" s="144" t="s">
        <v>1235</v>
      </c>
    </row>
    <row r="98" spans="1:4" x14ac:dyDescent="0.35">
      <c r="A98" s="144">
        <v>331</v>
      </c>
      <c r="B98" s="23" t="s">
        <v>539</v>
      </c>
      <c r="C98" s="25" t="s">
        <v>1314</v>
      </c>
      <c r="D98" s="144" t="s">
        <v>164</v>
      </c>
    </row>
    <row r="99" spans="1:4" x14ac:dyDescent="0.35">
      <c r="A99" s="144">
        <v>332</v>
      </c>
      <c r="B99" s="23" t="s">
        <v>540</v>
      </c>
      <c r="C99" s="25" t="s">
        <v>541</v>
      </c>
      <c r="D99" s="144" t="s">
        <v>164</v>
      </c>
    </row>
    <row r="100" spans="1:4" x14ac:dyDescent="0.35">
      <c r="A100" s="144">
        <v>329</v>
      </c>
      <c r="B100" s="23" t="s">
        <v>536</v>
      </c>
      <c r="C100" s="24" t="s">
        <v>537</v>
      </c>
      <c r="D100" s="144" t="s">
        <v>1235</v>
      </c>
    </row>
    <row r="101" spans="1:4" x14ac:dyDescent="0.35">
      <c r="A101" s="144">
        <v>330</v>
      </c>
      <c r="B101" s="23" t="s">
        <v>538</v>
      </c>
      <c r="C101" s="25" t="s">
        <v>1258</v>
      </c>
      <c r="D101" s="144" t="s">
        <v>164</v>
      </c>
    </row>
    <row r="102" spans="1:4" x14ac:dyDescent="0.35">
      <c r="A102" s="144">
        <v>597</v>
      </c>
      <c r="B102" s="23" t="s">
        <v>989</v>
      </c>
      <c r="C102" s="25" t="s">
        <v>1259</v>
      </c>
      <c r="D102" s="144" t="s">
        <v>164</v>
      </c>
    </row>
    <row r="103" spans="1:4" x14ac:dyDescent="0.35">
      <c r="A103" s="144">
        <v>215</v>
      </c>
      <c r="B103" s="23" t="s">
        <v>374</v>
      </c>
      <c r="C103" s="24" t="s">
        <v>375</v>
      </c>
      <c r="D103" s="144" t="s">
        <v>1235</v>
      </c>
    </row>
    <row r="104" spans="1:4" x14ac:dyDescent="0.35">
      <c r="A104" s="144">
        <v>24</v>
      </c>
      <c r="B104" s="23" t="s">
        <v>57</v>
      </c>
      <c r="C104" s="24" t="s">
        <v>58</v>
      </c>
      <c r="D104" s="144" t="s">
        <v>1235</v>
      </c>
    </row>
    <row r="105" spans="1:4" x14ac:dyDescent="0.35">
      <c r="A105" s="144">
        <v>129</v>
      </c>
      <c r="B105" s="23" t="s">
        <v>217</v>
      </c>
      <c r="C105" s="24" t="s">
        <v>218</v>
      </c>
      <c r="D105" s="144" t="s">
        <v>164</v>
      </c>
    </row>
    <row r="106" spans="1:4" x14ac:dyDescent="0.35">
      <c r="A106" s="144">
        <v>207</v>
      </c>
      <c r="B106" s="23" t="s">
        <v>357</v>
      </c>
      <c r="C106" s="24" t="s">
        <v>358</v>
      </c>
      <c r="D106" s="144" t="s">
        <v>1235</v>
      </c>
    </row>
    <row r="107" spans="1:4" x14ac:dyDescent="0.35">
      <c r="A107" s="144">
        <v>382</v>
      </c>
      <c r="B107" s="23" t="s">
        <v>622</v>
      </c>
      <c r="C107" s="24" t="s">
        <v>623</v>
      </c>
      <c r="D107" s="144" t="s">
        <v>1235</v>
      </c>
    </row>
    <row r="108" spans="1:4" x14ac:dyDescent="0.35">
      <c r="A108" s="144">
        <v>388</v>
      </c>
      <c r="B108" s="23" t="s">
        <v>633</v>
      </c>
      <c r="C108" s="24" t="s">
        <v>634</v>
      </c>
      <c r="D108" s="144" t="s">
        <v>1235</v>
      </c>
    </row>
    <row r="109" spans="1:4" x14ac:dyDescent="0.35">
      <c r="A109" s="144">
        <v>445</v>
      </c>
      <c r="B109" s="23" t="s">
        <v>899</v>
      </c>
      <c r="C109" s="24" t="s">
        <v>900</v>
      </c>
      <c r="D109" s="144" t="s">
        <v>1235</v>
      </c>
    </row>
    <row r="110" spans="1:4" x14ac:dyDescent="0.35">
      <c r="A110" s="144">
        <v>400</v>
      </c>
      <c r="B110" s="23" t="s">
        <v>667</v>
      </c>
      <c r="C110" s="27" t="s">
        <v>1260</v>
      </c>
      <c r="D110" s="144" t="s">
        <v>164</v>
      </c>
    </row>
    <row r="111" spans="1:4" x14ac:dyDescent="0.35">
      <c r="A111" s="144">
        <v>625</v>
      </c>
      <c r="B111" s="23" t="s">
        <v>1065</v>
      </c>
      <c r="C111" s="24" t="s">
        <v>1066</v>
      </c>
      <c r="D111" s="144"/>
    </row>
    <row r="112" spans="1:4" x14ac:dyDescent="0.35">
      <c r="A112" s="144">
        <v>440</v>
      </c>
      <c r="B112" s="23" t="s">
        <v>889</v>
      </c>
      <c r="C112" s="24" t="s">
        <v>890</v>
      </c>
      <c r="D112" s="144" t="s">
        <v>1235</v>
      </c>
    </row>
    <row r="113" spans="1:4" x14ac:dyDescent="0.35">
      <c r="A113" s="144">
        <v>441</v>
      </c>
      <c r="B113" s="23" t="s">
        <v>891</v>
      </c>
      <c r="C113" s="24" t="s">
        <v>892</v>
      </c>
      <c r="D113" s="144" t="s">
        <v>1235</v>
      </c>
    </row>
    <row r="114" spans="1:4" x14ac:dyDescent="0.35">
      <c r="A114" s="144">
        <v>380</v>
      </c>
      <c r="B114" s="23" t="s">
        <v>619</v>
      </c>
      <c r="C114" s="25" t="s">
        <v>1315</v>
      </c>
      <c r="D114" s="144"/>
    </row>
    <row r="115" spans="1:4" x14ac:dyDescent="0.35">
      <c r="A115" s="144">
        <v>442</v>
      </c>
      <c r="B115" s="29" t="s">
        <v>893</v>
      </c>
      <c r="C115" s="24" t="s">
        <v>894</v>
      </c>
      <c r="D115" s="144" t="s">
        <v>1235</v>
      </c>
    </row>
    <row r="116" spans="1:4" x14ac:dyDescent="0.35">
      <c r="A116" s="144">
        <v>436</v>
      </c>
      <c r="B116" s="23" t="s">
        <v>881</v>
      </c>
      <c r="C116" s="24" t="s">
        <v>882</v>
      </c>
      <c r="D116" s="144" t="s">
        <v>1235</v>
      </c>
    </row>
    <row r="117" spans="1:4" x14ac:dyDescent="0.35">
      <c r="A117" s="144">
        <v>418</v>
      </c>
      <c r="B117" s="23" t="s">
        <v>847</v>
      </c>
      <c r="C117" s="24" t="s">
        <v>848</v>
      </c>
      <c r="D117" s="144" t="s">
        <v>1235</v>
      </c>
    </row>
    <row r="118" spans="1:4" x14ac:dyDescent="0.35">
      <c r="A118" s="144">
        <v>23</v>
      </c>
      <c r="B118" s="23" t="s">
        <v>55</v>
      </c>
      <c r="C118" s="25" t="s">
        <v>56</v>
      </c>
      <c r="D118" s="144"/>
    </row>
    <row r="119" spans="1:4" x14ac:dyDescent="0.35">
      <c r="A119" s="144">
        <v>402</v>
      </c>
      <c r="B119" s="23" t="s">
        <v>813</v>
      </c>
      <c r="C119" s="24" t="s">
        <v>814</v>
      </c>
      <c r="D119" s="144" t="s">
        <v>1235</v>
      </c>
    </row>
    <row r="120" spans="1:4" x14ac:dyDescent="0.35">
      <c r="A120" s="144">
        <v>403</v>
      </c>
      <c r="B120" s="23" t="s">
        <v>815</v>
      </c>
      <c r="C120" s="24" t="s">
        <v>816</v>
      </c>
      <c r="D120" s="144" t="s">
        <v>1235</v>
      </c>
    </row>
    <row r="121" spans="1:4" x14ac:dyDescent="0.35">
      <c r="A121" s="144">
        <v>1</v>
      </c>
      <c r="B121" s="23" t="s">
        <v>14</v>
      </c>
      <c r="C121" s="24" t="s">
        <v>15</v>
      </c>
      <c r="D121" s="144" t="s">
        <v>1235</v>
      </c>
    </row>
    <row r="122" spans="1:4" x14ac:dyDescent="0.35">
      <c r="A122" s="144">
        <v>2</v>
      </c>
      <c r="B122" s="23" t="s">
        <v>16</v>
      </c>
      <c r="C122" s="24" t="s">
        <v>17</v>
      </c>
      <c r="D122" s="144" t="s">
        <v>1235</v>
      </c>
    </row>
    <row r="123" spans="1:4" x14ac:dyDescent="0.35">
      <c r="A123" s="144">
        <v>634</v>
      </c>
      <c r="B123" s="23" t="s">
        <v>18</v>
      </c>
      <c r="C123" s="24" t="s">
        <v>19</v>
      </c>
      <c r="D123" s="144"/>
    </row>
    <row r="124" spans="1:4" x14ac:dyDescent="0.35">
      <c r="A124" s="144">
        <v>3</v>
      </c>
      <c r="B124" s="23" t="s">
        <v>20</v>
      </c>
      <c r="C124" s="24" t="s">
        <v>21</v>
      </c>
      <c r="D124" s="144" t="s">
        <v>1235</v>
      </c>
    </row>
    <row r="125" spans="1:4" x14ac:dyDescent="0.35">
      <c r="A125" s="144">
        <v>4</v>
      </c>
      <c r="B125" s="23" t="s">
        <v>22</v>
      </c>
      <c r="C125" s="24" t="s">
        <v>23</v>
      </c>
      <c r="D125" s="144" t="s">
        <v>1235</v>
      </c>
    </row>
    <row r="126" spans="1:4" x14ac:dyDescent="0.35">
      <c r="A126" s="144">
        <v>5</v>
      </c>
      <c r="B126" s="23" t="s">
        <v>24</v>
      </c>
      <c r="C126" s="24" t="s">
        <v>25</v>
      </c>
      <c r="D126" s="144" t="s">
        <v>1235</v>
      </c>
    </row>
    <row r="127" spans="1:4" x14ac:dyDescent="0.35">
      <c r="A127" s="144">
        <v>6</v>
      </c>
      <c r="B127" s="23" t="s">
        <v>26</v>
      </c>
      <c r="C127" s="24" t="s">
        <v>27</v>
      </c>
      <c r="D127" s="144" t="s">
        <v>1235</v>
      </c>
    </row>
    <row r="128" spans="1:4" x14ac:dyDescent="0.35">
      <c r="A128" s="144">
        <v>7</v>
      </c>
      <c r="B128" s="23" t="s">
        <v>28</v>
      </c>
      <c r="C128" s="24" t="s">
        <v>29</v>
      </c>
      <c r="D128" s="144" t="s">
        <v>1235</v>
      </c>
    </row>
    <row r="129" spans="1:4" x14ac:dyDescent="0.35">
      <c r="A129" s="144">
        <v>8</v>
      </c>
      <c r="B129" s="23" t="s">
        <v>30</v>
      </c>
      <c r="C129" s="24" t="s">
        <v>31</v>
      </c>
      <c r="D129" s="144" t="s">
        <v>1235</v>
      </c>
    </row>
    <row r="130" spans="1:4" x14ac:dyDescent="0.35">
      <c r="A130" s="144">
        <v>9</v>
      </c>
      <c r="B130" s="23" t="s">
        <v>32</v>
      </c>
      <c r="C130" s="25" t="s">
        <v>33</v>
      </c>
      <c r="D130" s="144" t="s">
        <v>164</v>
      </c>
    </row>
    <row r="131" spans="1:4" x14ac:dyDescent="0.35">
      <c r="A131" s="144">
        <v>10</v>
      </c>
      <c r="B131" s="23" t="s">
        <v>34</v>
      </c>
      <c r="C131" s="25" t="s">
        <v>35</v>
      </c>
      <c r="D131" s="144" t="s">
        <v>164</v>
      </c>
    </row>
    <row r="132" spans="1:4" x14ac:dyDescent="0.35">
      <c r="A132" s="144">
        <v>11</v>
      </c>
      <c r="B132" s="23" t="s">
        <v>36</v>
      </c>
      <c r="C132" s="25" t="s">
        <v>37</v>
      </c>
      <c r="D132" s="144"/>
    </row>
    <row r="133" spans="1:4" x14ac:dyDescent="0.35">
      <c r="A133" s="144">
        <v>12</v>
      </c>
      <c r="B133" s="23" t="s">
        <v>38</v>
      </c>
      <c r="C133" s="24" t="s">
        <v>39</v>
      </c>
      <c r="D133" s="144" t="s">
        <v>1235</v>
      </c>
    </row>
    <row r="134" spans="1:4" x14ac:dyDescent="0.35">
      <c r="A134" s="144">
        <v>283</v>
      </c>
      <c r="B134" s="23" t="s">
        <v>472</v>
      </c>
      <c r="C134" s="24" t="s">
        <v>1316</v>
      </c>
      <c r="D134" s="144"/>
    </row>
    <row r="135" spans="1:4" x14ac:dyDescent="0.35">
      <c r="A135" s="144">
        <v>13</v>
      </c>
      <c r="B135" s="23" t="s">
        <v>40</v>
      </c>
      <c r="C135" s="24" t="s">
        <v>41</v>
      </c>
      <c r="D135" s="144" t="s">
        <v>164</v>
      </c>
    </row>
    <row r="136" spans="1:4" x14ac:dyDescent="0.35">
      <c r="A136" s="144">
        <v>14</v>
      </c>
      <c r="B136" s="23" t="s">
        <v>42</v>
      </c>
      <c r="C136" s="24" t="s">
        <v>43</v>
      </c>
      <c r="D136" s="144" t="s">
        <v>164</v>
      </c>
    </row>
    <row r="137" spans="1:4" x14ac:dyDescent="0.35">
      <c r="A137" s="144">
        <v>25</v>
      </c>
      <c r="B137" s="23" t="s">
        <v>59</v>
      </c>
      <c r="C137" s="24" t="s">
        <v>60</v>
      </c>
      <c r="D137" s="144" t="s">
        <v>164</v>
      </c>
    </row>
    <row r="138" spans="1:4" x14ac:dyDescent="0.35">
      <c r="A138" s="144">
        <v>26</v>
      </c>
      <c r="B138" s="23" t="s">
        <v>61</v>
      </c>
      <c r="C138" s="24" t="s">
        <v>62</v>
      </c>
      <c r="D138" s="144" t="s">
        <v>164</v>
      </c>
    </row>
    <row r="139" spans="1:4" x14ac:dyDescent="0.35">
      <c r="A139" s="144">
        <v>27</v>
      </c>
      <c r="B139" s="23" t="s">
        <v>63</v>
      </c>
      <c r="C139" s="25" t="s">
        <v>64</v>
      </c>
      <c r="D139" s="144" t="s">
        <v>164</v>
      </c>
    </row>
    <row r="140" spans="1:4" x14ac:dyDescent="0.35">
      <c r="A140" s="144">
        <v>28</v>
      </c>
      <c r="B140" s="23" t="s">
        <v>65</v>
      </c>
      <c r="C140" s="24" t="s">
        <v>66</v>
      </c>
      <c r="D140" s="144"/>
    </row>
    <row r="141" spans="1:4" x14ac:dyDescent="0.35">
      <c r="A141" s="144">
        <v>29</v>
      </c>
      <c r="B141" s="23" t="s">
        <v>67</v>
      </c>
      <c r="C141" s="24" t="s">
        <v>68</v>
      </c>
      <c r="D141" s="144"/>
    </row>
    <row r="142" spans="1:4" x14ac:dyDescent="0.35">
      <c r="A142" s="144">
        <v>30</v>
      </c>
      <c r="B142" s="23" t="s">
        <v>69</v>
      </c>
      <c r="C142" s="24" t="s">
        <v>70</v>
      </c>
      <c r="D142" s="144" t="s">
        <v>1235</v>
      </c>
    </row>
    <row r="143" spans="1:4" x14ac:dyDescent="0.35">
      <c r="A143" s="144">
        <v>635</v>
      </c>
      <c r="B143" s="23" t="s">
        <v>819</v>
      </c>
      <c r="C143" s="24" t="s">
        <v>820</v>
      </c>
      <c r="D143" s="144"/>
    </row>
    <row r="144" spans="1:4" x14ac:dyDescent="0.35">
      <c r="A144" s="144">
        <v>404</v>
      </c>
      <c r="B144" s="23" t="s">
        <v>817</v>
      </c>
      <c r="C144" s="24" t="s">
        <v>818</v>
      </c>
      <c r="D144" s="144" t="s">
        <v>1235</v>
      </c>
    </row>
    <row r="145" spans="1:4" x14ac:dyDescent="0.35">
      <c r="A145" s="147">
        <v>33</v>
      </c>
      <c r="B145" s="23" t="s">
        <v>75</v>
      </c>
      <c r="C145" s="24" t="s">
        <v>76</v>
      </c>
      <c r="D145" s="144" t="s">
        <v>1235</v>
      </c>
    </row>
    <row r="146" spans="1:4" x14ac:dyDescent="0.35">
      <c r="A146" s="144">
        <v>35</v>
      </c>
      <c r="B146" s="23" t="s">
        <v>77</v>
      </c>
      <c r="C146" s="24" t="s">
        <v>78</v>
      </c>
      <c r="D146" s="144"/>
    </row>
    <row r="147" spans="1:4" x14ac:dyDescent="0.35">
      <c r="A147" s="144">
        <v>36</v>
      </c>
      <c r="B147" s="23" t="s">
        <v>79</v>
      </c>
      <c r="C147" s="25" t="s">
        <v>80</v>
      </c>
      <c r="D147" s="144"/>
    </row>
    <row r="148" spans="1:4" x14ac:dyDescent="0.35">
      <c r="A148" s="144">
        <v>37</v>
      </c>
      <c r="B148" s="23" t="s">
        <v>81</v>
      </c>
      <c r="C148" s="24" t="s">
        <v>82</v>
      </c>
      <c r="D148" s="144" t="s">
        <v>1235</v>
      </c>
    </row>
    <row r="149" spans="1:4" x14ac:dyDescent="0.35">
      <c r="A149" s="144">
        <v>39</v>
      </c>
      <c r="B149" s="23" t="s">
        <v>83</v>
      </c>
      <c r="C149" s="24" t="s">
        <v>84</v>
      </c>
      <c r="D149" s="144" t="s">
        <v>164</v>
      </c>
    </row>
    <row r="150" spans="1:4" x14ac:dyDescent="0.35">
      <c r="A150" s="144">
        <v>356</v>
      </c>
      <c r="B150" s="23" t="s">
        <v>85</v>
      </c>
      <c r="C150" s="24" t="s">
        <v>86</v>
      </c>
      <c r="D150" s="144" t="s">
        <v>1235</v>
      </c>
    </row>
    <row r="151" spans="1:4" x14ac:dyDescent="0.35">
      <c r="A151" s="144">
        <v>40</v>
      </c>
      <c r="B151" s="23" t="s">
        <v>87</v>
      </c>
      <c r="C151" s="25" t="s">
        <v>88</v>
      </c>
      <c r="D151" s="144" t="s">
        <v>164</v>
      </c>
    </row>
    <row r="152" spans="1:4" x14ac:dyDescent="0.35">
      <c r="A152" s="144">
        <v>41</v>
      </c>
      <c r="B152" s="23" t="s">
        <v>89</v>
      </c>
      <c r="C152" s="25" t="s">
        <v>90</v>
      </c>
      <c r="D152" s="144" t="s">
        <v>164</v>
      </c>
    </row>
    <row r="153" spans="1:4" x14ac:dyDescent="0.35">
      <c r="A153" s="144">
        <v>42</v>
      </c>
      <c r="B153" s="23" t="s">
        <v>91</v>
      </c>
      <c r="C153" s="25" t="s">
        <v>92</v>
      </c>
      <c r="D153" s="144" t="s">
        <v>164</v>
      </c>
    </row>
    <row r="154" spans="1:4" x14ac:dyDescent="0.35">
      <c r="A154" s="144">
        <v>44</v>
      </c>
      <c r="B154" s="23" t="s">
        <v>94</v>
      </c>
      <c r="C154" s="25" t="s">
        <v>95</v>
      </c>
      <c r="D154" s="144"/>
    </row>
    <row r="155" spans="1:4" x14ac:dyDescent="0.35">
      <c r="A155" s="144">
        <v>45</v>
      </c>
      <c r="B155" s="23" t="s">
        <v>96</v>
      </c>
      <c r="C155" s="24" t="s">
        <v>97</v>
      </c>
      <c r="D155" s="144"/>
    </row>
    <row r="156" spans="1:4" x14ac:dyDescent="0.35">
      <c r="A156" s="144">
        <v>405</v>
      </c>
      <c r="B156" s="23" t="s">
        <v>821</v>
      </c>
      <c r="C156" s="24" t="s">
        <v>822</v>
      </c>
      <c r="D156" s="144" t="s">
        <v>1235</v>
      </c>
    </row>
    <row r="157" spans="1:4" x14ac:dyDescent="0.35">
      <c r="A157" s="144">
        <v>46</v>
      </c>
      <c r="B157" s="23" t="s">
        <v>98</v>
      </c>
      <c r="C157" s="24" t="s">
        <v>99</v>
      </c>
      <c r="D157" s="144" t="s">
        <v>1235</v>
      </c>
    </row>
    <row r="158" spans="1:4" x14ac:dyDescent="0.35">
      <c r="A158" s="144">
        <v>47</v>
      </c>
      <c r="B158" s="23" t="s">
        <v>100</v>
      </c>
      <c r="C158" s="24" t="s">
        <v>101</v>
      </c>
      <c r="D158" s="144" t="s">
        <v>1235</v>
      </c>
    </row>
    <row r="159" spans="1:4" x14ac:dyDescent="0.35">
      <c r="A159" s="144">
        <v>406</v>
      </c>
      <c r="B159" s="23" t="s">
        <v>823</v>
      </c>
      <c r="C159" s="24" t="s">
        <v>824</v>
      </c>
      <c r="D159" s="144" t="s">
        <v>1235</v>
      </c>
    </row>
    <row r="160" spans="1:4" x14ac:dyDescent="0.35">
      <c r="A160" s="144">
        <v>407</v>
      </c>
      <c r="B160" s="23" t="s">
        <v>825</v>
      </c>
      <c r="C160" s="24" t="s">
        <v>826</v>
      </c>
      <c r="D160" s="144" t="s">
        <v>1235</v>
      </c>
    </row>
    <row r="161" spans="1:4" x14ac:dyDescent="0.35">
      <c r="A161" s="144">
        <v>408</v>
      </c>
      <c r="B161" s="23" t="s">
        <v>827</v>
      </c>
      <c r="C161" s="24" t="s">
        <v>828</v>
      </c>
      <c r="D161" s="144"/>
    </row>
    <row r="162" spans="1:4" x14ac:dyDescent="0.35">
      <c r="A162" s="144">
        <v>409</v>
      </c>
      <c r="B162" s="23" t="s">
        <v>829</v>
      </c>
      <c r="C162" s="24" t="s">
        <v>830</v>
      </c>
      <c r="D162" s="144" t="s">
        <v>1235</v>
      </c>
    </row>
    <row r="163" spans="1:4" x14ac:dyDescent="0.35">
      <c r="A163" s="144">
        <v>410</v>
      </c>
      <c r="B163" s="23" t="s">
        <v>831</v>
      </c>
      <c r="C163" s="24" t="s">
        <v>832</v>
      </c>
      <c r="D163" s="144" t="s">
        <v>1235</v>
      </c>
    </row>
    <row r="164" spans="1:4" x14ac:dyDescent="0.35">
      <c r="A164" s="144">
        <v>411</v>
      </c>
      <c r="B164" s="23" t="s">
        <v>833</v>
      </c>
      <c r="C164" s="24" t="s">
        <v>834</v>
      </c>
      <c r="D164" s="144" t="s">
        <v>1235</v>
      </c>
    </row>
    <row r="165" spans="1:4" x14ac:dyDescent="0.35">
      <c r="A165" s="144">
        <v>412</v>
      </c>
      <c r="B165" s="23" t="s">
        <v>835</v>
      </c>
      <c r="C165" s="24" t="s">
        <v>836</v>
      </c>
      <c r="D165" s="144" t="s">
        <v>1235</v>
      </c>
    </row>
    <row r="166" spans="1:4" x14ac:dyDescent="0.35">
      <c r="A166" s="144">
        <v>52</v>
      </c>
      <c r="B166" s="23" t="s">
        <v>102</v>
      </c>
      <c r="C166" s="24" t="s">
        <v>103</v>
      </c>
      <c r="D166" s="144" t="s">
        <v>164</v>
      </c>
    </row>
    <row r="167" spans="1:4" x14ac:dyDescent="0.35">
      <c r="A167" s="144">
        <v>53</v>
      </c>
      <c r="B167" s="23" t="s">
        <v>104</v>
      </c>
      <c r="C167" s="24" t="s">
        <v>1261</v>
      </c>
      <c r="D167" s="144" t="s">
        <v>1235</v>
      </c>
    </row>
    <row r="168" spans="1:4" x14ac:dyDescent="0.35">
      <c r="A168" s="144">
        <v>54</v>
      </c>
      <c r="B168" s="23" t="s">
        <v>105</v>
      </c>
      <c r="C168" s="24" t="s">
        <v>106</v>
      </c>
      <c r="D168" s="144"/>
    </row>
    <row r="169" spans="1:4" x14ac:dyDescent="0.35">
      <c r="A169" s="144">
        <v>55</v>
      </c>
      <c r="B169" s="23" t="s">
        <v>107</v>
      </c>
      <c r="C169" s="24" t="s">
        <v>108</v>
      </c>
      <c r="D169" s="144" t="s">
        <v>164</v>
      </c>
    </row>
    <row r="170" spans="1:4" x14ac:dyDescent="0.35">
      <c r="A170" s="144">
        <v>56</v>
      </c>
      <c r="B170" s="23" t="s">
        <v>109</v>
      </c>
      <c r="C170" s="24" t="s">
        <v>110</v>
      </c>
      <c r="D170" s="144" t="s">
        <v>1235</v>
      </c>
    </row>
    <row r="171" spans="1:4" x14ac:dyDescent="0.35">
      <c r="A171" s="144">
        <v>57</v>
      </c>
      <c r="B171" s="23" t="s">
        <v>111</v>
      </c>
      <c r="C171" s="25" t="s">
        <v>112</v>
      </c>
      <c r="D171" s="144"/>
    </row>
    <row r="172" spans="1:4" x14ac:dyDescent="0.35">
      <c r="A172" s="144">
        <v>58</v>
      </c>
      <c r="B172" s="23" t="s">
        <v>113</v>
      </c>
      <c r="C172" s="24" t="s">
        <v>114</v>
      </c>
      <c r="D172" s="144" t="s">
        <v>1235</v>
      </c>
    </row>
    <row r="173" spans="1:4" x14ac:dyDescent="0.35">
      <c r="A173" s="144">
        <v>60</v>
      </c>
      <c r="B173" s="23" t="s">
        <v>115</v>
      </c>
      <c r="C173" s="25" t="s">
        <v>1262</v>
      </c>
      <c r="D173" s="144" t="s">
        <v>164</v>
      </c>
    </row>
    <row r="174" spans="1:4" x14ac:dyDescent="0.35">
      <c r="A174" s="144">
        <v>61</v>
      </c>
      <c r="B174" s="23" t="s">
        <v>116</v>
      </c>
      <c r="C174" s="25" t="s">
        <v>1263</v>
      </c>
      <c r="D174" s="144"/>
    </row>
    <row r="175" spans="1:4" x14ac:dyDescent="0.35">
      <c r="A175" s="144">
        <v>82</v>
      </c>
      <c r="B175" s="23" t="s">
        <v>152</v>
      </c>
      <c r="C175" s="25" t="s">
        <v>153</v>
      </c>
      <c r="D175" s="144"/>
    </row>
    <row r="176" spans="1:4" x14ac:dyDescent="0.35">
      <c r="A176" s="144">
        <v>284</v>
      </c>
      <c r="B176" s="23" t="s">
        <v>473</v>
      </c>
      <c r="C176" s="24" t="s">
        <v>1317</v>
      </c>
      <c r="D176" s="144"/>
    </row>
    <row r="177" spans="1:4" x14ac:dyDescent="0.35">
      <c r="A177" s="144">
        <v>558</v>
      </c>
      <c r="B177" s="23" t="s">
        <v>913</v>
      </c>
      <c r="C177" s="24" t="s">
        <v>914</v>
      </c>
      <c r="D177" s="144" t="s">
        <v>1235</v>
      </c>
    </row>
    <row r="178" spans="1:4" x14ac:dyDescent="0.35">
      <c r="A178" s="144">
        <v>62</v>
      </c>
      <c r="B178" s="23" t="s">
        <v>117</v>
      </c>
      <c r="C178" s="24" t="s">
        <v>118</v>
      </c>
      <c r="D178" s="144" t="s">
        <v>1235</v>
      </c>
    </row>
    <row r="179" spans="1:4" x14ac:dyDescent="0.35">
      <c r="A179" s="144">
        <v>63</v>
      </c>
      <c r="B179" s="23" t="s">
        <v>119</v>
      </c>
      <c r="C179" s="24" t="s">
        <v>1318</v>
      </c>
      <c r="D179" s="144" t="s">
        <v>1235</v>
      </c>
    </row>
    <row r="180" spans="1:4" x14ac:dyDescent="0.35">
      <c r="A180" s="144">
        <v>65</v>
      </c>
      <c r="B180" s="23" t="s">
        <v>121</v>
      </c>
      <c r="C180" s="24" t="s">
        <v>1319</v>
      </c>
      <c r="D180" s="144" t="s">
        <v>164</v>
      </c>
    </row>
    <row r="181" spans="1:4" x14ac:dyDescent="0.35">
      <c r="A181" s="144">
        <v>522</v>
      </c>
      <c r="B181" s="23" t="s">
        <v>122</v>
      </c>
      <c r="C181" s="24" t="s">
        <v>1320</v>
      </c>
      <c r="D181" s="144" t="s">
        <v>1235</v>
      </c>
    </row>
    <row r="182" spans="1:4" x14ac:dyDescent="0.35">
      <c r="A182" s="144">
        <v>64</v>
      </c>
      <c r="B182" s="23" t="s">
        <v>120</v>
      </c>
      <c r="C182" s="24" t="s">
        <v>1321</v>
      </c>
      <c r="D182" s="144" t="s">
        <v>1235</v>
      </c>
    </row>
    <row r="183" spans="1:4" x14ac:dyDescent="0.35">
      <c r="A183" s="144">
        <v>66</v>
      </c>
      <c r="B183" s="23" t="s">
        <v>123</v>
      </c>
      <c r="C183" s="24" t="s">
        <v>124</v>
      </c>
      <c r="D183" s="144"/>
    </row>
    <row r="184" spans="1:4" x14ac:dyDescent="0.35">
      <c r="A184" s="144">
        <v>68</v>
      </c>
      <c r="B184" s="23" t="s">
        <v>125</v>
      </c>
      <c r="C184" s="24" t="s">
        <v>126</v>
      </c>
      <c r="D184" s="144"/>
    </row>
    <row r="185" spans="1:4" x14ac:dyDescent="0.35">
      <c r="A185" s="144">
        <v>71</v>
      </c>
      <c r="B185" s="23" t="s">
        <v>127</v>
      </c>
      <c r="C185" s="25" t="s">
        <v>128</v>
      </c>
      <c r="D185" s="144" t="s">
        <v>164</v>
      </c>
    </row>
    <row r="186" spans="1:4" x14ac:dyDescent="0.35">
      <c r="A186" s="144">
        <v>72</v>
      </c>
      <c r="B186" s="23" t="s">
        <v>129</v>
      </c>
      <c r="C186" s="24" t="s">
        <v>130</v>
      </c>
      <c r="D186" s="144" t="s">
        <v>1235</v>
      </c>
    </row>
    <row r="187" spans="1:4" x14ac:dyDescent="0.35">
      <c r="A187" s="144">
        <v>324</v>
      </c>
      <c r="B187" s="23" t="s">
        <v>131</v>
      </c>
      <c r="C187" s="24" t="s">
        <v>1264</v>
      </c>
      <c r="D187" s="144" t="s">
        <v>1235</v>
      </c>
    </row>
    <row r="188" spans="1:4" x14ac:dyDescent="0.35">
      <c r="A188" s="144">
        <v>77</v>
      </c>
      <c r="B188" s="23" t="s">
        <v>140</v>
      </c>
      <c r="C188" s="24" t="s">
        <v>141</v>
      </c>
      <c r="D188" s="144" t="s">
        <v>164</v>
      </c>
    </row>
    <row r="189" spans="1:4" x14ac:dyDescent="0.35">
      <c r="A189" s="144">
        <v>519</v>
      </c>
      <c r="B189" s="23" t="s">
        <v>148</v>
      </c>
      <c r="C189" s="24" t="s">
        <v>149</v>
      </c>
      <c r="D189" s="144"/>
    </row>
    <row r="190" spans="1:4" x14ac:dyDescent="0.35">
      <c r="A190" s="144">
        <v>81</v>
      </c>
      <c r="B190" s="23" t="s">
        <v>150</v>
      </c>
      <c r="C190" s="25" t="s">
        <v>151</v>
      </c>
      <c r="D190" s="144"/>
    </row>
    <row r="191" spans="1:4" x14ac:dyDescent="0.35">
      <c r="A191" s="144">
        <v>144</v>
      </c>
      <c r="B191" s="23" t="s">
        <v>231</v>
      </c>
      <c r="C191" s="25" t="s">
        <v>1265</v>
      </c>
      <c r="D191" s="144" t="s">
        <v>164</v>
      </c>
    </row>
    <row r="192" spans="1:4" x14ac:dyDescent="0.35">
      <c r="A192" s="144">
        <v>83</v>
      </c>
      <c r="B192" s="23" t="s">
        <v>154</v>
      </c>
      <c r="C192" s="24" t="s">
        <v>155</v>
      </c>
      <c r="D192" s="144" t="s">
        <v>1235</v>
      </c>
    </row>
    <row r="193" spans="1:4" x14ac:dyDescent="0.35">
      <c r="A193" s="144">
        <v>85</v>
      </c>
      <c r="B193" s="23" t="s">
        <v>156</v>
      </c>
      <c r="C193" s="24" t="s">
        <v>157</v>
      </c>
      <c r="D193" s="144" t="s">
        <v>1235</v>
      </c>
    </row>
    <row r="194" spans="1:4" x14ac:dyDescent="0.35">
      <c r="A194" s="144">
        <v>86</v>
      </c>
      <c r="B194" s="23" t="s">
        <v>158</v>
      </c>
      <c r="C194" s="24" t="s">
        <v>159</v>
      </c>
      <c r="D194" s="144"/>
    </row>
    <row r="195" spans="1:4" x14ac:dyDescent="0.35">
      <c r="A195" s="144">
        <v>87</v>
      </c>
      <c r="B195" s="29" t="s">
        <v>160</v>
      </c>
      <c r="C195" s="24" t="s">
        <v>161</v>
      </c>
      <c r="D195" s="144"/>
    </row>
    <row r="196" spans="1:4" x14ac:dyDescent="0.35">
      <c r="A196" s="144">
        <v>88</v>
      </c>
      <c r="B196" s="23" t="s">
        <v>162</v>
      </c>
      <c r="C196" s="24" t="s">
        <v>163</v>
      </c>
      <c r="D196" s="144" t="s">
        <v>1235</v>
      </c>
    </row>
    <row r="197" spans="1:4" x14ac:dyDescent="0.35">
      <c r="A197" s="144">
        <v>435</v>
      </c>
      <c r="B197" s="23" t="s">
        <v>879</v>
      </c>
      <c r="C197" s="24" t="s">
        <v>880</v>
      </c>
      <c r="D197" s="144" t="s">
        <v>1235</v>
      </c>
    </row>
    <row r="198" spans="1:4" x14ac:dyDescent="0.35">
      <c r="A198" s="144">
        <v>413</v>
      </c>
      <c r="B198" s="23" t="s">
        <v>837</v>
      </c>
      <c r="C198" s="24" t="s">
        <v>838</v>
      </c>
      <c r="D198" s="144" t="s">
        <v>1235</v>
      </c>
    </row>
    <row r="199" spans="1:4" x14ac:dyDescent="0.35">
      <c r="A199" s="144">
        <v>89</v>
      </c>
      <c r="B199" s="23">
        <v>89</v>
      </c>
      <c r="C199" s="24" t="s">
        <v>165</v>
      </c>
      <c r="D199" s="144"/>
    </row>
    <row r="200" spans="1:4" x14ac:dyDescent="0.35">
      <c r="A200" s="144">
        <v>90</v>
      </c>
      <c r="B200" s="23" t="s">
        <v>166</v>
      </c>
      <c r="C200" s="24" t="s">
        <v>167</v>
      </c>
      <c r="D200" s="144" t="s">
        <v>1235</v>
      </c>
    </row>
    <row r="201" spans="1:4" x14ac:dyDescent="0.35">
      <c r="A201" s="144">
        <v>91</v>
      </c>
      <c r="B201" s="23" t="s">
        <v>168</v>
      </c>
      <c r="C201" s="24" t="s">
        <v>169</v>
      </c>
      <c r="D201" s="144" t="s">
        <v>1235</v>
      </c>
    </row>
    <row r="202" spans="1:4" x14ac:dyDescent="0.35">
      <c r="A202" s="144">
        <v>92</v>
      </c>
      <c r="B202" s="23" t="s">
        <v>170</v>
      </c>
      <c r="C202" s="24" t="s">
        <v>171</v>
      </c>
      <c r="D202" s="144" t="s">
        <v>1235</v>
      </c>
    </row>
    <row r="203" spans="1:4" x14ac:dyDescent="0.35">
      <c r="A203" s="144">
        <v>93</v>
      </c>
      <c r="B203" s="29" t="s">
        <v>172</v>
      </c>
      <c r="C203" s="24" t="s">
        <v>173</v>
      </c>
      <c r="D203" s="144"/>
    </row>
    <row r="204" spans="1:4" x14ac:dyDescent="0.35">
      <c r="A204" s="144">
        <v>94</v>
      </c>
      <c r="B204" s="23" t="s">
        <v>174</v>
      </c>
      <c r="C204" s="24" t="s">
        <v>175</v>
      </c>
      <c r="D204" s="144" t="s">
        <v>1235</v>
      </c>
    </row>
    <row r="205" spans="1:4" x14ac:dyDescent="0.35">
      <c r="A205" s="144">
        <v>351</v>
      </c>
      <c r="B205" s="23">
        <v>351</v>
      </c>
      <c r="C205" s="24" t="s">
        <v>176</v>
      </c>
      <c r="D205" s="144" t="s">
        <v>1235</v>
      </c>
    </row>
    <row r="206" spans="1:4" x14ac:dyDescent="0.35">
      <c r="A206" s="144">
        <v>95</v>
      </c>
      <c r="B206" s="23" t="s">
        <v>177</v>
      </c>
      <c r="C206" s="24" t="s">
        <v>178</v>
      </c>
      <c r="D206" s="144" t="s">
        <v>1235</v>
      </c>
    </row>
    <row r="207" spans="1:4" x14ac:dyDescent="0.35">
      <c r="A207" s="144">
        <v>96</v>
      </c>
      <c r="B207" s="23" t="s">
        <v>179</v>
      </c>
      <c r="C207" s="25" t="s">
        <v>180</v>
      </c>
      <c r="D207" s="144" t="s">
        <v>164</v>
      </c>
    </row>
    <row r="208" spans="1:4" x14ac:dyDescent="0.35">
      <c r="A208" s="144">
        <v>97</v>
      </c>
      <c r="B208" s="23" t="s">
        <v>181</v>
      </c>
      <c r="C208" s="24" t="s">
        <v>182</v>
      </c>
      <c r="D208" s="144" t="s">
        <v>1235</v>
      </c>
    </row>
    <row r="209" spans="1:4" x14ac:dyDescent="0.35">
      <c r="A209" s="144">
        <v>98</v>
      </c>
      <c r="B209" s="23" t="s">
        <v>183</v>
      </c>
      <c r="C209" s="25" t="s">
        <v>184</v>
      </c>
      <c r="D209" s="144" t="s">
        <v>164</v>
      </c>
    </row>
    <row r="210" spans="1:4" x14ac:dyDescent="0.35">
      <c r="A210" s="144">
        <v>99</v>
      </c>
      <c r="B210" s="23" t="s">
        <v>185</v>
      </c>
      <c r="C210" s="25" t="s">
        <v>1266</v>
      </c>
      <c r="D210" s="144"/>
    </row>
    <row r="211" spans="1:4" x14ac:dyDescent="0.35">
      <c r="A211" s="144">
        <v>243</v>
      </c>
      <c r="B211" s="23" t="s">
        <v>186</v>
      </c>
      <c r="C211" s="24" t="s">
        <v>1267</v>
      </c>
      <c r="D211" s="144" t="s">
        <v>164</v>
      </c>
    </row>
    <row r="212" spans="1:4" x14ac:dyDescent="0.35">
      <c r="A212" s="144">
        <v>100</v>
      </c>
      <c r="B212" s="23" t="s">
        <v>187</v>
      </c>
      <c r="C212" s="24" t="s">
        <v>188</v>
      </c>
      <c r="D212" s="144"/>
    </row>
    <row r="213" spans="1:4" x14ac:dyDescent="0.35">
      <c r="A213" s="144">
        <v>101</v>
      </c>
      <c r="B213" s="23" t="s">
        <v>189</v>
      </c>
      <c r="C213" s="24" t="s">
        <v>190</v>
      </c>
      <c r="D213" s="144" t="s">
        <v>1235</v>
      </c>
    </row>
    <row r="214" spans="1:4" x14ac:dyDescent="0.35">
      <c r="A214" s="144">
        <v>102</v>
      </c>
      <c r="B214" s="23" t="s">
        <v>191</v>
      </c>
      <c r="C214" s="24" t="s">
        <v>192</v>
      </c>
      <c r="D214" s="144"/>
    </row>
    <row r="215" spans="1:4" x14ac:dyDescent="0.35">
      <c r="A215" s="144">
        <v>103</v>
      </c>
      <c r="B215" s="23" t="s">
        <v>193</v>
      </c>
      <c r="C215" s="24" t="s">
        <v>194</v>
      </c>
      <c r="D215" s="144" t="s">
        <v>1235</v>
      </c>
    </row>
    <row r="216" spans="1:4" x14ac:dyDescent="0.35">
      <c r="A216" s="144">
        <v>105</v>
      </c>
      <c r="B216" s="23" t="s">
        <v>197</v>
      </c>
      <c r="C216" s="25" t="s">
        <v>1322</v>
      </c>
      <c r="D216" s="144" t="s">
        <v>164</v>
      </c>
    </row>
    <row r="217" spans="1:4" x14ac:dyDescent="0.35">
      <c r="A217" s="144">
        <v>108</v>
      </c>
      <c r="B217" s="23" t="s">
        <v>200</v>
      </c>
      <c r="C217" s="24" t="s">
        <v>201</v>
      </c>
      <c r="D217" s="144" t="s">
        <v>1235</v>
      </c>
    </row>
    <row r="218" spans="1:4" x14ac:dyDescent="0.35">
      <c r="A218" s="144">
        <v>114</v>
      </c>
      <c r="B218" s="23" t="s">
        <v>202</v>
      </c>
      <c r="C218" s="24" t="s">
        <v>1268</v>
      </c>
      <c r="D218" s="144" t="s">
        <v>1235</v>
      </c>
    </row>
    <row r="219" spans="1:4" x14ac:dyDescent="0.35">
      <c r="A219" s="144">
        <v>246</v>
      </c>
      <c r="B219" s="23" t="s">
        <v>205</v>
      </c>
      <c r="C219" s="24" t="s">
        <v>206</v>
      </c>
      <c r="D219" s="144"/>
    </row>
    <row r="220" spans="1:4" x14ac:dyDescent="0.35">
      <c r="A220" s="144">
        <v>230</v>
      </c>
      <c r="B220" s="23" t="s">
        <v>207</v>
      </c>
      <c r="C220" s="24" t="s">
        <v>1269</v>
      </c>
      <c r="D220" s="144" t="s">
        <v>1235</v>
      </c>
    </row>
    <row r="221" spans="1:4" x14ac:dyDescent="0.35">
      <c r="A221" s="144">
        <v>118</v>
      </c>
      <c r="B221" s="23" t="s">
        <v>208</v>
      </c>
      <c r="C221" s="24" t="s">
        <v>209</v>
      </c>
      <c r="D221" s="144" t="s">
        <v>1235</v>
      </c>
    </row>
    <row r="222" spans="1:4" x14ac:dyDescent="0.35">
      <c r="A222" s="144">
        <v>325</v>
      </c>
      <c r="B222" s="23" t="s">
        <v>210</v>
      </c>
      <c r="C222" s="24" t="s">
        <v>1270</v>
      </c>
      <c r="D222" s="144" t="s">
        <v>1235</v>
      </c>
    </row>
    <row r="223" spans="1:4" x14ac:dyDescent="0.35">
      <c r="A223" s="144">
        <v>119</v>
      </c>
      <c r="B223" s="23" t="s">
        <v>211</v>
      </c>
      <c r="C223" s="24" t="s">
        <v>212</v>
      </c>
      <c r="D223" s="144" t="s">
        <v>1235</v>
      </c>
    </row>
    <row r="224" spans="1:4" x14ac:dyDescent="0.35">
      <c r="A224" s="144">
        <v>130</v>
      </c>
      <c r="B224" s="23" t="s">
        <v>219</v>
      </c>
      <c r="C224" s="24" t="s">
        <v>220</v>
      </c>
      <c r="D224" s="144" t="s">
        <v>164</v>
      </c>
    </row>
    <row r="225" spans="1:4" x14ac:dyDescent="0.35">
      <c r="A225" s="144">
        <v>131</v>
      </c>
      <c r="B225" s="23" t="s">
        <v>221</v>
      </c>
      <c r="C225" s="24" t="s">
        <v>222</v>
      </c>
      <c r="D225" s="144" t="s">
        <v>1235</v>
      </c>
    </row>
    <row r="226" spans="1:4" x14ac:dyDescent="0.35">
      <c r="A226" s="144">
        <v>132</v>
      </c>
      <c r="B226" s="23" t="s">
        <v>223</v>
      </c>
      <c r="C226" s="25" t="s">
        <v>224</v>
      </c>
      <c r="D226" s="144"/>
    </row>
    <row r="227" spans="1:4" x14ac:dyDescent="0.35">
      <c r="A227" s="144">
        <v>134</v>
      </c>
      <c r="B227" s="23" t="s">
        <v>227</v>
      </c>
      <c r="C227" s="25" t="s">
        <v>228</v>
      </c>
      <c r="D227" s="144"/>
    </row>
    <row r="228" spans="1:4" x14ac:dyDescent="0.35">
      <c r="A228" s="144">
        <v>140</v>
      </c>
      <c r="B228" s="23" t="s">
        <v>229</v>
      </c>
      <c r="C228" s="27" t="s">
        <v>1271</v>
      </c>
      <c r="D228" s="144" t="s">
        <v>1235</v>
      </c>
    </row>
    <row r="229" spans="1:4" x14ac:dyDescent="0.35">
      <c r="A229" s="144">
        <v>136</v>
      </c>
      <c r="B229" s="23" t="s">
        <v>230</v>
      </c>
      <c r="C229" s="27" t="s">
        <v>1272</v>
      </c>
      <c r="D229" s="144" t="s">
        <v>1235</v>
      </c>
    </row>
    <row r="230" spans="1:4" x14ac:dyDescent="0.35">
      <c r="A230" s="144">
        <v>414</v>
      </c>
      <c r="B230" s="23" t="s">
        <v>839</v>
      </c>
      <c r="C230" s="24" t="s">
        <v>840</v>
      </c>
      <c r="D230" s="144" t="s">
        <v>1235</v>
      </c>
    </row>
    <row r="231" spans="1:4" x14ac:dyDescent="0.35">
      <c r="A231" s="144">
        <v>145</v>
      </c>
      <c r="B231" s="23" t="s">
        <v>232</v>
      </c>
      <c r="C231" s="25" t="s">
        <v>233</v>
      </c>
      <c r="D231" s="144" t="s">
        <v>164</v>
      </c>
    </row>
    <row r="232" spans="1:4" x14ac:dyDescent="0.35">
      <c r="A232" s="144">
        <v>146</v>
      </c>
      <c r="B232" s="23" t="s">
        <v>234</v>
      </c>
      <c r="C232" s="24" t="s">
        <v>235</v>
      </c>
      <c r="D232" s="144" t="s">
        <v>1235</v>
      </c>
    </row>
    <row r="233" spans="1:4" x14ac:dyDescent="0.35">
      <c r="A233" s="144">
        <v>148</v>
      </c>
      <c r="B233" s="23">
        <v>148</v>
      </c>
      <c r="C233" s="24" t="s">
        <v>1273</v>
      </c>
      <c r="D233" s="144" t="s">
        <v>1235</v>
      </c>
    </row>
    <row r="234" spans="1:4" x14ac:dyDescent="0.35">
      <c r="A234" s="144">
        <v>149</v>
      </c>
      <c r="B234" s="23" t="s">
        <v>236</v>
      </c>
      <c r="C234" s="24" t="s">
        <v>237</v>
      </c>
      <c r="D234" s="144" t="s">
        <v>164</v>
      </c>
    </row>
    <row r="235" spans="1:4" x14ac:dyDescent="0.35">
      <c r="A235" s="144">
        <v>150</v>
      </c>
      <c r="B235" s="23">
        <v>150</v>
      </c>
      <c r="C235" s="24" t="s">
        <v>238</v>
      </c>
      <c r="D235" s="144"/>
    </row>
    <row r="236" spans="1:4" x14ac:dyDescent="0.35">
      <c r="A236" s="144">
        <v>152</v>
      </c>
      <c r="B236" s="23" t="s">
        <v>241</v>
      </c>
      <c r="C236" s="24" t="s">
        <v>242</v>
      </c>
      <c r="D236" s="144" t="s">
        <v>1235</v>
      </c>
    </row>
    <row r="237" spans="1:4" x14ac:dyDescent="0.35">
      <c r="A237" s="144">
        <v>156</v>
      </c>
      <c r="B237" s="23" t="s">
        <v>246</v>
      </c>
      <c r="C237" s="24" t="s">
        <v>247</v>
      </c>
      <c r="D237" s="144"/>
    </row>
    <row r="238" spans="1:4" x14ac:dyDescent="0.35">
      <c r="A238" s="144">
        <v>158</v>
      </c>
      <c r="B238" s="23" t="s">
        <v>248</v>
      </c>
      <c r="C238" s="24" t="s">
        <v>249</v>
      </c>
      <c r="D238" s="144"/>
    </row>
    <row r="239" spans="1:4" x14ac:dyDescent="0.35">
      <c r="A239" s="144">
        <v>159</v>
      </c>
      <c r="B239" s="23" t="s">
        <v>250</v>
      </c>
      <c r="C239" s="24" t="s">
        <v>251</v>
      </c>
      <c r="D239" s="144" t="s">
        <v>164</v>
      </c>
    </row>
    <row r="240" spans="1:4" x14ac:dyDescent="0.35">
      <c r="A240" s="144">
        <v>161</v>
      </c>
      <c r="B240" s="23" t="s">
        <v>252</v>
      </c>
      <c r="C240" s="24" t="s">
        <v>253</v>
      </c>
      <c r="D240" s="144" t="s">
        <v>1235</v>
      </c>
    </row>
    <row r="241" spans="1:4" x14ac:dyDescent="0.35">
      <c r="A241" s="144">
        <v>162</v>
      </c>
      <c r="B241" s="23" t="s">
        <v>254</v>
      </c>
      <c r="C241" s="24" t="s">
        <v>255</v>
      </c>
      <c r="D241" s="144"/>
    </row>
    <row r="242" spans="1:4" x14ac:dyDescent="0.35">
      <c r="A242" s="144">
        <v>163</v>
      </c>
      <c r="B242" s="23" t="s">
        <v>256</v>
      </c>
      <c r="C242" s="24" t="s">
        <v>257</v>
      </c>
      <c r="D242" s="144" t="s">
        <v>164</v>
      </c>
    </row>
    <row r="243" spans="1:4" x14ac:dyDescent="0.35">
      <c r="A243" s="144">
        <v>164</v>
      </c>
      <c r="B243" s="23" t="s">
        <v>258</v>
      </c>
      <c r="C243" s="24" t="s">
        <v>259</v>
      </c>
      <c r="D243" s="144" t="s">
        <v>164</v>
      </c>
    </row>
    <row r="244" spans="1:4" x14ac:dyDescent="0.35">
      <c r="A244" s="144">
        <v>415</v>
      </c>
      <c r="B244" s="23" t="s">
        <v>841</v>
      </c>
      <c r="C244" s="24" t="s">
        <v>842</v>
      </c>
      <c r="D244" s="144" t="s">
        <v>164</v>
      </c>
    </row>
    <row r="245" spans="1:4" x14ac:dyDescent="0.35">
      <c r="A245" s="144">
        <v>165</v>
      </c>
      <c r="B245" s="23" t="s">
        <v>260</v>
      </c>
      <c r="C245" s="25" t="s">
        <v>261</v>
      </c>
      <c r="D245" s="144" t="s">
        <v>164</v>
      </c>
    </row>
    <row r="246" spans="1:4" x14ac:dyDescent="0.35">
      <c r="A246" s="144">
        <v>166</v>
      </c>
      <c r="B246" s="23" t="s">
        <v>262</v>
      </c>
      <c r="C246" s="25" t="s">
        <v>263</v>
      </c>
      <c r="D246" s="144" t="s">
        <v>164</v>
      </c>
    </row>
    <row r="247" spans="1:4" x14ac:dyDescent="0.35">
      <c r="A247" s="144">
        <v>167</v>
      </c>
      <c r="B247" s="29" t="s">
        <v>264</v>
      </c>
      <c r="C247" s="25" t="s">
        <v>265</v>
      </c>
      <c r="D247" s="144"/>
    </row>
    <row r="248" spans="1:4" x14ac:dyDescent="0.35">
      <c r="A248" s="144">
        <v>168</v>
      </c>
      <c r="B248" s="29" t="s">
        <v>266</v>
      </c>
      <c r="C248" s="25" t="s">
        <v>267</v>
      </c>
      <c r="D248" s="144" t="s">
        <v>164</v>
      </c>
    </row>
    <row r="249" spans="1:4" x14ac:dyDescent="0.35">
      <c r="A249" s="144">
        <v>169</v>
      </c>
      <c r="B249" s="23" t="s">
        <v>268</v>
      </c>
      <c r="C249" s="25" t="s">
        <v>1274</v>
      </c>
      <c r="D249" s="144" t="s">
        <v>164</v>
      </c>
    </row>
    <row r="250" spans="1:4" x14ac:dyDescent="0.35">
      <c r="A250" s="144">
        <v>172</v>
      </c>
      <c r="B250" s="28" t="s">
        <v>273</v>
      </c>
      <c r="C250" s="25" t="s">
        <v>274</v>
      </c>
      <c r="D250" s="144" t="s">
        <v>1235</v>
      </c>
    </row>
    <row r="251" spans="1:4" x14ac:dyDescent="0.35">
      <c r="A251" s="144">
        <v>175</v>
      </c>
      <c r="B251" s="23" t="s">
        <v>281</v>
      </c>
      <c r="C251" s="25" t="s">
        <v>282</v>
      </c>
      <c r="D251" s="144"/>
    </row>
    <row r="252" spans="1:4" x14ac:dyDescent="0.35">
      <c r="A252" s="144">
        <v>186</v>
      </c>
      <c r="B252" s="23" t="s">
        <v>292</v>
      </c>
      <c r="C252" s="25" t="s">
        <v>293</v>
      </c>
      <c r="D252" s="144"/>
    </row>
    <row r="253" spans="1:4" x14ac:dyDescent="0.35">
      <c r="A253" s="144">
        <v>185</v>
      </c>
      <c r="B253" s="23" t="s">
        <v>290</v>
      </c>
      <c r="C253" s="24" t="s">
        <v>291</v>
      </c>
      <c r="D253" s="144" t="s">
        <v>1235</v>
      </c>
    </row>
    <row r="254" spans="1:4" x14ac:dyDescent="0.35">
      <c r="A254" s="144">
        <v>416</v>
      </c>
      <c r="B254" s="23" t="s">
        <v>843</v>
      </c>
      <c r="C254" s="24" t="s">
        <v>844</v>
      </c>
      <c r="D254" s="144" t="s">
        <v>1235</v>
      </c>
    </row>
    <row r="255" spans="1:4" x14ac:dyDescent="0.35">
      <c r="A255" s="144">
        <v>419</v>
      </c>
      <c r="B255" s="23" t="s">
        <v>849</v>
      </c>
      <c r="C255" s="24" t="s">
        <v>850</v>
      </c>
      <c r="D255" s="144" t="s">
        <v>1235</v>
      </c>
    </row>
    <row r="256" spans="1:4" x14ac:dyDescent="0.35">
      <c r="A256" s="144">
        <v>417</v>
      </c>
      <c r="B256" s="23" t="s">
        <v>845</v>
      </c>
      <c r="C256" s="24" t="s">
        <v>846</v>
      </c>
      <c r="D256" s="144" t="s">
        <v>1235</v>
      </c>
    </row>
    <row r="257" spans="1:4" x14ac:dyDescent="0.35">
      <c r="A257" s="144">
        <v>187</v>
      </c>
      <c r="B257" s="23" t="s">
        <v>851</v>
      </c>
      <c r="C257" s="26" t="s">
        <v>852</v>
      </c>
      <c r="D257" s="144"/>
    </row>
    <row r="258" spans="1:4" x14ac:dyDescent="0.35">
      <c r="A258" s="144">
        <v>420</v>
      </c>
      <c r="B258" s="23" t="s">
        <v>853</v>
      </c>
      <c r="C258" s="24" t="s">
        <v>854</v>
      </c>
      <c r="D258" s="144" t="s">
        <v>1235</v>
      </c>
    </row>
    <row r="259" spans="1:4" x14ac:dyDescent="0.35">
      <c r="A259" s="144">
        <v>421</v>
      </c>
      <c r="B259" s="23" t="s">
        <v>855</v>
      </c>
      <c r="C259" s="24" t="s">
        <v>856</v>
      </c>
      <c r="D259" s="144" t="s">
        <v>1235</v>
      </c>
    </row>
    <row r="260" spans="1:4" x14ac:dyDescent="0.35">
      <c r="A260" s="144">
        <v>422</v>
      </c>
      <c r="B260" s="23" t="s">
        <v>857</v>
      </c>
      <c r="C260" s="24" t="s">
        <v>858</v>
      </c>
      <c r="D260" s="144" t="s">
        <v>1235</v>
      </c>
    </row>
    <row r="261" spans="1:4" x14ac:dyDescent="0.35">
      <c r="A261" s="144">
        <v>423</v>
      </c>
      <c r="B261" s="23" t="s">
        <v>859</v>
      </c>
      <c r="C261" s="24" t="s">
        <v>860</v>
      </c>
      <c r="D261" s="144" t="s">
        <v>1235</v>
      </c>
    </row>
    <row r="262" spans="1:4" x14ac:dyDescent="0.35">
      <c r="A262" s="144">
        <v>188</v>
      </c>
      <c r="B262" s="23" t="s">
        <v>294</v>
      </c>
      <c r="C262" s="24" t="s">
        <v>295</v>
      </c>
      <c r="D262" s="144" t="s">
        <v>1235</v>
      </c>
    </row>
    <row r="263" spans="1:4" x14ac:dyDescent="0.35">
      <c r="A263" s="144">
        <v>189</v>
      </c>
      <c r="B263" s="23" t="s">
        <v>296</v>
      </c>
      <c r="C263" s="25" t="s">
        <v>297</v>
      </c>
      <c r="D263" s="144" t="s">
        <v>164</v>
      </c>
    </row>
    <row r="264" spans="1:4" x14ac:dyDescent="0.35">
      <c r="A264" s="144">
        <v>520</v>
      </c>
      <c r="B264" s="23" t="s">
        <v>302</v>
      </c>
      <c r="C264" s="24" t="s">
        <v>303</v>
      </c>
      <c r="D264" s="144" t="s">
        <v>1235</v>
      </c>
    </row>
    <row r="265" spans="1:4" x14ac:dyDescent="0.35">
      <c r="A265" s="144">
        <v>247</v>
      </c>
      <c r="B265" s="23" t="s">
        <v>311</v>
      </c>
      <c r="C265" s="24" t="s">
        <v>312</v>
      </c>
      <c r="D265" s="144"/>
    </row>
    <row r="266" spans="1:4" x14ac:dyDescent="0.35">
      <c r="A266" s="144">
        <v>248</v>
      </c>
      <c r="B266" s="23" t="s">
        <v>313</v>
      </c>
      <c r="C266" s="24" t="s">
        <v>314</v>
      </c>
      <c r="D266" s="144"/>
    </row>
    <row r="267" spans="1:4" x14ac:dyDescent="0.35">
      <c r="A267" s="144">
        <v>328</v>
      </c>
      <c r="B267" s="23" t="s">
        <v>317</v>
      </c>
      <c r="C267" s="24" t="s">
        <v>1275</v>
      </c>
      <c r="D267" s="144" t="s">
        <v>1235</v>
      </c>
    </row>
    <row r="268" spans="1:4" x14ac:dyDescent="0.35">
      <c r="A268" s="144">
        <v>194</v>
      </c>
      <c r="B268" s="23" t="s">
        <v>320</v>
      </c>
      <c r="C268" s="24" t="s">
        <v>321</v>
      </c>
      <c r="D268" s="144" t="s">
        <v>1235</v>
      </c>
    </row>
    <row r="269" spans="1:4" x14ac:dyDescent="0.35">
      <c r="A269" s="144">
        <v>197</v>
      </c>
      <c r="B269" s="23" t="s">
        <v>325</v>
      </c>
      <c r="C269" s="24" t="s">
        <v>1276</v>
      </c>
      <c r="D269" s="144" t="s">
        <v>1235</v>
      </c>
    </row>
    <row r="270" spans="1:4" x14ac:dyDescent="0.35">
      <c r="A270" s="144">
        <v>198</v>
      </c>
      <c r="B270" s="23" t="s">
        <v>326</v>
      </c>
      <c r="C270" s="24" t="s">
        <v>327</v>
      </c>
      <c r="D270" s="144" t="s">
        <v>164</v>
      </c>
    </row>
    <row r="271" spans="1:4" x14ac:dyDescent="0.35">
      <c r="A271" s="144">
        <v>521</v>
      </c>
      <c r="B271" s="23" t="s">
        <v>328</v>
      </c>
      <c r="C271" s="27" t="s">
        <v>329</v>
      </c>
      <c r="D271" s="144"/>
    </row>
    <row r="272" spans="1:4" x14ac:dyDescent="0.35">
      <c r="A272" s="144">
        <v>199</v>
      </c>
      <c r="B272" s="23" t="s">
        <v>330</v>
      </c>
      <c r="C272" s="25" t="s">
        <v>331</v>
      </c>
      <c r="D272" s="144"/>
    </row>
    <row r="273" spans="1:4" x14ac:dyDescent="0.35">
      <c r="A273" s="144">
        <v>200</v>
      </c>
      <c r="B273" s="23">
        <v>200</v>
      </c>
      <c r="C273" s="25" t="s">
        <v>1277</v>
      </c>
      <c r="D273" s="144" t="s">
        <v>164</v>
      </c>
    </row>
    <row r="274" spans="1:4" x14ac:dyDescent="0.35">
      <c r="A274" s="144">
        <v>201</v>
      </c>
      <c r="B274" s="23" t="s">
        <v>332</v>
      </c>
      <c r="C274" s="24" t="s">
        <v>333</v>
      </c>
      <c r="D274" s="144" t="s">
        <v>1235</v>
      </c>
    </row>
    <row r="275" spans="1:4" x14ac:dyDescent="0.35">
      <c r="A275" s="144">
        <v>202</v>
      </c>
      <c r="B275" s="23" t="s">
        <v>346</v>
      </c>
      <c r="C275" s="24" t="s">
        <v>347</v>
      </c>
      <c r="D275" s="144" t="s">
        <v>1235</v>
      </c>
    </row>
    <row r="276" spans="1:4" x14ac:dyDescent="0.35">
      <c r="A276" s="144">
        <v>258</v>
      </c>
      <c r="B276" s="23" t="s">
        <v>334</v>
      </c>
      <c r="C276" s="24" t="s">
        <v>335</v>
      </c>
      <c r="D276" s="144"/>
    </row>
    <row r="277" spans="1:4" x14ac:dyDescent="0.35">
      <c r="A277" s="144">
        <v>259</v>
      </c>
      <c r="B277" s="23" t="s">
        <v>336</v>
      </c>
      <c r="C277" s="24" t="s">
        <v>337</v>
      </c>
      <c r="D277" s="144" t="s">
        <v>1235</v>
      </c>
    </row>
    <row r="278" spans="1:4" x14ac:dyDescent="0.35">
      <c r="A278" s="144">
        <v>260</v>
      </c>
      <c r="B278" s="23" t="s">
        <v>338</v>
      </c>
      <c r="C278" s="24" t="s">
        <v>339</v>
      </c>
      <c r="D278" s="144" t="s">
        <v>1235</v>
      </c>
    </row>
    <row r="279" spans="1:4" x14ac:dyDescent="0.35">
      <c r="A279" s="144">
        <v>261</v>
      </c>
      <c r="B279" s="23" t="s">
        <v>340</v>
      </c>
      <c r="C279" s="24" t="s">
        <v>341</v>
      </c>
      <c r="D279" s="144" t="s">
        <v>1235</v>
      </c>
    </row>
    <row r="280" spans="1:4" x14ac:dyDescent="0.35">
      <c r="A280" s="144">
        <v>262</v>
      </c>
      <c r="B280" s="23" t="s">
        <v>342</v>
      </c>
      <c r="C280" s="24" t="s">
        <v>343</v>
      </c>
      <c r="D280" s="144" t="s">
        <v>1235</v>
      </c>
    </row>
    <row r="281" spans="1:4" x14ac:dyDescent="0.35">
      <c r="A281" s="144">
        <v>320</v>
      </c>
      <c r="B281" s="23" t="s">
        <v>526</v>
      </c>
      <c r="C281" s="25" t="s">
        <v>1107</v>
      </c>
      <c r="D281" s="144" t="s">
        <v>164</v>
      </c>
    </row>
    <row r="282" spans="1:4" x14ac:dyDescent="0.35">
      <c r="A282" s="144">
        <v>523</v>
      </c>
      <c r="B282" s="23" t="s">
        <v>344</v>
      </c>
      <c r="C282" s="27" t="s">
        <v>345</v>
      </c>
      <c r="D282" s="144" t="s">
        <v>164</v>
      </c>
    </row>
    <row r="283" spans="1:4" x14ac:dyDescent="0.35">
      <c r="A283" s="144">
        <v>204</v>
      </c>
      <c r="B283" s="23" t="s">
        <v>351</v>
      </c>
      <c r="C283" s="25" t="s">
        <v>352</v>
      </c>
      <c r="D283" s="144"/>
    </row>
    <row r="284" spans="1:4" x14ac:dyDescent="0.35">
      <c r="A284" s="144">
        <v>205</v>
      </c>
      <c r="B284" s="23" t="s">
        <v>353</v>
      </c>
      <c r="C284" s="25" t="s">
        <v>354</v>
      </c>
      <c r="D284" s="144"/>
    </row>
    <row r="285" spans="1:4" x14ac:dyDescent="0.35">
      <c r="A285" s="144">
        <v>210</v>
      </c>
      <c r="B285" s="23" t="s">
        <v>362</v>
      </c>
      <c r="C285" s="24" t="s">
        <v>363</v>
      </c>
      <c r="D285" s="144" t="s">
        <v>1235</v>
      </c>
    </row>
    <row r="286" spans="1:4" x14ac:dyDescent="0.35">
      <c r="A286" s="144">
        <v>211</v>
      </c>
      <c r="B286" s="23" t="s">
        <v>364</v>
      </c>
      <c r="C286" s="24" t="s">
        <v>365</v>
      </c>
      <c r="D286" s="144" t="s">
        <v>1235</v>
      </c>
    </row>
    <row r="287" spans="1:4" x14ac:dyDescent="0.35">
      <c r="A287" s="144">
        <v>524</v>
      </c>
      <c r="B287" s="23" t="s">
        <v>368</v>
      </c>
      <c r="C287" s="24" t="s">
        <v>369</v>
      </c>
      <c r="D287" s="144" t="s">
        <v>1235</v>
      </c>
    </row>
    <row r="288" spans="1:4" x14ac:dyDescent="0.35">
      <c r="A288" s="144">
        <v>213</v>
      </c>
      <c r="B288" s="23" t="s">
        <v>370</v>
      </c>
      <c r="C288" s="24" t="s">
        <v>371</v>
      </c>
      <c r="D288" s="144" t="s">
        <v>1235</v>
      </c>
    </row>
    <row r="289" spans="1:4" x14ac:dyDescent="0.35">
      <c r="A289" s="144">
        <v>319</v>
      </c>
      <c r="B289" s="23" t="s">
        <v>527</v>
      </c>
      <c r="C289" s="24" t="s">
        <v>1108</v>
      </c>
      <c r="D289" s="144" t="s">
        <v>164</v>
      </c>
    </row>
    <row r="290" spans="1:4" x14ac:dyDescent="0.35">
      <c r="A290" s="144">
        <v>214</v>
      </c>
      <c r="B290" s="23" t="s">
        <v>372</v>
      </c>
      <c r="C290" s="25" t="s">
        <v>373</v>
      </c>
      <c r="D290" s="144" t="s">
        <v>164</v>
      </c>
    </row>
    <row r="291" spans="1:4" x14ac:dyDescent="0.35">
      <c r="A291" s="144">
        <v>221</v>
      </c>
      <c r="B291" s="23" t="s">
        <v>384</v>
      </c>
      <c r="C291" s="24" t="s">
        <v>385</v>
      </c>
      <c r="D291" s="144" t="s">
        <v>164</v>
      </c>
    </row>
    <row r="292" spans="1:4" x14ac:dyDescent="0.35">
      <c r="A292" s="144">
        <v>263</v>
      </c>
      <c r="B292" s="23" t="s">
        <v>387</v>
      </c>
      <c r="C292" s="24" t="s">
        <v>388</v>
      </c>
      <c r="D292" s="144" t="s">
        <v>164</v>
      </c>
    </row>
    <row r="293" spans="1:4" x14ac:dyDescent="0.35">
      <c r="A293" s="144">
        <v>264</v>
      </c>
      <c r="B293" s="23" t="s">
        <v>389</v>
      </c>
      <c r="C293" s="24" t="s">
        <v>390</v>
      </c>
      <c r="D293" s="144" t="s">
        <v>164</v>
      </c>
    </row>
    <row r="294" spans="1:4" x14ac:dyDescent="0.35">
      <c r="A294" s="144">
        <v>49</v>
      </c>
      <c r="B294" s="23" t="s">
        <v>391</v>
      </c>
      <c r="C294" s="24" t="s">
        <v>392</v>
      </c>
      <c r="D294" s="144" t="s">
        <v>164</v>
      </c>
    </row>
    <row r="295" spans="1:4" x14ac:dyDescent="0.35">
      <c r="A295" s="144">
        <v>50</v>
      </c>
      <c r="B295" s="23" t="s">
        <v>393</v>
      </c>
      <c r="C295" s="24" t="s">
        <v>394</v>
      </c>
      <c r="D295" s="144" t="s">
        <v>164</v>
      </c>
    </row>
    <row r="296" spans="1:4" x14ac:dyDescent="0.35">
      <c r="A296" s="144">
        <v>51</v>
      </c>
      <c r="B296" s="23" t="s">
        <v>395</v>
      </c>
      <c r="C296" s="24" t="s">
        <v>396</v>
      </c>
      <c r="D296" s="144"/>
    </row>
    <row r="297" spans="1:4" x14ac:dyDescent="0.35">
      <c r="A297" s="144">
        <v>223</v>
      </c>
      <c r="B297" s="23" t="s">
        <v>397</v>
      </c>
      <c r="C297" s="25" t="s">
        <v>398</v>
      </c>
      <c r="D297" s="144" t="s">
        <v>164</v>
      </c>
    </row>
    <row r="298" spans="1:4" x14ac:dyDescent="0.35">
      <c r="A298" s="144">
        <v>224</v>
      </c>
      <c r="B298" s="23" t="s">
        <v>399</v>
      </c>
      <c r="C298" s="25" t="s">
        <v>400</v>
      </c>
      <c r="D298" s="144" t="s">
        <v>164</v>
      </c>
    </row>
    <row r="299" spans="1:4" x14ac:dyDescent="0.35">
      <c r="A299" s="144">
        <v>225</v>
      </c>
      <c r="B299" s="23" t="s">
        <v>401</v>
      </c>
      <c r="C299" s="24" t="s">
        <v>402</v>
      </c>
      <c r="D299" s="144" t="s">
        <v>1235</v>
      </c>
    </row>
    <row r="300" spans="1:4" x14ac:dyDescent="0.35">
      <c r="A300" s="144">
        <v>227</v>
      </c>
      <c r="B300" s="23">
        <v>227</v>
      </c>
      <c r="C300" s="24" t="s">
        <v>405</v>
      </c>
      <c r="D300" s="144"/>
    </row>
    <row r="301" spans="1:4" x14ac:dyDescent="0.35">
      <c r="A301" s="144">
        <v>357</v>
      </c>
      <c r="B301" s="23" t="s">
        <v>406</v>
      </c>
      <c r="C301" s="24" t="s">
        <v>407</v>
      </c>
      <c r="D301" s="144" t="s">
        <v>164</v>
      </c>
    </row>
    <row r="302" spans="1:4" x14ac:dyDescent="0.35">
      <c r="A302" s="144">
        <v>228</v>
      </c>
      <c r="B302" s="23" t="s">
        <v>408</v>
      </c>
      <c r="C302" s="24" t="s">
        <v>409</v>
      </c>
      <c r="D302" s="144" t="s">
        <v>1235</v>
      </c>
    </row>
    <row r="303" spans="1:4" x14ac:dyDescent="0.35">
      <c r="A303" s="144">
        <v>229</v>
      </c>
      <c r="B303" s="23" t="s">
        <v>410</v>
      </c>
      <c r="C303" s="24" t="s">
        <v>411</v>
      </c>
      <c r="D303" s="144" t="s">
        <v>1235</v>
      </c>
    </row>
    <row r="304" spans="1:4" x14ac:dyDescent="0.35">
      <c r="A304" s="144">
        <v>231</v>
      </c>
      <c r="B304" s="23" t="s">
        <v>412</v>
      </c>
      <c r="C304" s="24" t="s">
        <v>413</v>
      </c>
      <c r="D304" s="144"/>
    </row>
    <row r="305" spans="1:4" x14ac:dyDescent="0.35">
      <c r="A305" s="144">
        <v>232</v>
      </c>
      <c r="B305" s="23" t="s">
        <v>414</v>
      </c>
      <c r="C305" s="24" t="s">
        <v>1278</v>
      </c>
      <c r="D305" s="144" t="s">
        <v>1235</v>
      </c>
    </row>
    <row r="306" spans="1:4" x14ac:dyDescent="0.35">
      <c r="A306" s="144">
        <v>233</v>
      </c>
      <c r="B306" s="23" t="s">
        <v>415</v>
      </c>
      <c r="C306" s="24" t="s">
        <v>1279</v>
      </c>
      <c r="D306" s="144" t="s">
        <v>1235</v>
      </c>
    </row>
    <row r="307" spans="1:4" x14ac:dyDescent="0.35">
      <c r="A307" s="144">
        <v>234</v>
      </c>
      <c r="B307" s="23" t="s">
        <v>416</v>
      </c>
      <c r="C307" s="24" t="s">
        <v>417</v>
      </c>
      <c r="D307" s="144" t="s">
        <v>1235</v>
      </c>
    </row>
    <row r="308" spans="1:4" x14ac:dyDescent="0.35">
      <c r="A308" s="144">
        <v>265</v>
      </c>
      <c r="B308" s="23" t="s">
        <v>418</v>
      </c>
      <c r="C308" s="24" t="s">
        <v>419</v>
      </c>
      <c r="D308" s="144" t="s">
        <v>1235</v>
      </c>
    </row>
    <row r="309" spans="1:4" x14ac:dyDescent="0.35">
      <c r="A309" s="144">
        <v>266</v>
      </c>
      <c r="B309" s="23" t="s">
        <v>420</v>
      </c>
      <c r="C309" s="24" t="s">
        <v>421</v>
      </c>
      <c r="D309" s="144" t="s">
        <v>1235</v>
      </c>
    </row>
    <row r="310" spans="1:4" x14ac:dyDescent="0.35">
      <c r="A310" s="144">
        <v>267</v>
      </c>
      <c r="B310" s="23" t="s">
        <v>422</v>
      </c>
      <c r="C310" s="24" t="s">
        <v>423</v>
      </c>
      <c r="D310" s="144"/>
    </row>
    <row r="311" spans="1:4" x14ac:dyDescent="0.35">
      <c r="A311" s="144">
        <v>268</v>
      </c>
      <c r="B311" s="23" t="s">
        <v>424</v>
      </c>
      <c r="C311" s="24" t="s">
        <v>425</v>
      </c>
      <c r="D311" s="144" t="s">
        <v>1235</v>
      </c>
    </row>
    <row r="312" spans="1:4" x14ac:dyDescent="0.35">
      <c r="A312" s="144">
        <v>269</v>
      </c>
      <c r="B312" s="23" t="s">
        <v>426</v>
      </c>
      <c r="C312" s="24" t="s">
        <v>427</v>
      </c>
      <c r="D312" s="144" t="s">
        <v>1235</v>
      </c>
    </row>
    <row r="313" spans="1:4" x14ac:dyDescent="0.35">
      <c r="A313" s="144">
        <v>270</v>
      </c>
      <c r="B313" s="23" t="s">
        <v>428</v>
      </c>
      <c r="C313" s="24" t="s">
        <v>429</v>
      </c>
      <c r="D313" s="144" t="s">
        <v>1235</v>
      </c>
    </row>
    <row r="314" spans="1:4" x14ac:dyDescent="0.35">
      <c r="A314" s="144">
        <v>271</v>
      </c>
      <c r="B314" s="23" t="s">
        <v>430</v>
      </c>
      <c r="C314" s="24" t="s">
        <v>431</v>
      </c>
      <c r="D314" s="144" t="s">
        <v>1235</v>
      </c>
    </row>
    <row r="315" spans="1:4" x14ac:dyDescent="0.35">
      <c r="A315" s="144">
        <v>272</v>
      </c>
      <c r="B315" s="23" t="s">
        <v>432</v>
      </c>
      <c r="C315" s="24" t="s">
        <v>433</v>
      </c>
      <c r="D315" s="144" t="s">
        <v>1235</v>
      </c>
    </row>
    <row r="316" spans="1:4" x14ac:dyDescent="0.35">
      <c r="A316" s="144">
        <v>236</v>
      </c>
      <c r="B316" s="23" t="s">
        <v>435</v>
      </c>
      <c r="C316" s="24" t="s">
        <v>436</v>
      </c>
      <c r="D316" s="144" t="s">
        <v>1235</v>
      </c>
    </row>
    <row r="317" spans="1:4" x14ac:dyDescent="0.35">
      <c r="A317" s="144">
        <v>237</v>
      </c>
      <c r="B317" s="23" t="s">
        <v>437</v>
      </c>
      <c r="C317" s="24" t="s">
        <v>438</v>
      </c>
      <c r="D317" s="144" t="s">
        <v>1235</v>
      </c>
    </row>
    <row r="318" spans="1:4" x14ac:dyDescent="0.35">
      <c r="A318" s="144">
        <v>235</v>
      </c>
      <c r="B318" s="23" t="s">
        <v>434</v>
      </c>
      <c r="C318" s="24" t="s">
        <v>1280</v>
      </c>
      <c r="D318" s="144" t="s">
        <v>1235</v>
      </c>
    </row>
    <row r="319" spans="1:4" x14ac:dyDescent="0.35">
      <c r="A319" s="144">
        <v>238</v>
      </c>
      <c r="B319" s="23" t="s">
        <v>439</v>
      </c>
      <c r="C319" s="25" t="s">
        <v>1281</v>
      </c>
      <c r="D319" s="144">
        <v>0</v>
      </c>
    </row>
    <row r="320" spans="1:4" x14ac:dyDescent="0.35">
      <c r="A320" s="144">
        <v>424</v>
      </c>
      <c r="B320" s="23" t="s">
        <v>861</v>
      </c>
      <c r="C320" s="24" t="s">
        <v>862</v>
      </c>
      <c r="D320" s="144" t="s">
        <v>1235</v>
      </c>
    </row>
    <row r="321" spans="1:4" x14ac:dyDescent="0.35">
      <c r="A321" s="144">
        <v>425</v>
      </c>
      <c r="B321" s="23" t="s">
        <v>863</v>
      </c>
      <c r="C321" s="24" t="s">
        <v>864</v>
      </c>
      <c r="D321" s="144" t="s">
        <v>1235</v>
      </c>
    </row>
    <row r="322" spans="1:4" x14ac:dyDescent="0.35">
      <c r="A322" s="144">
        <v>239</v>
      </c>
      <c r="B322" s="23">
        <v>239</v>
      </c>
      <c r="C322" s="24" t="s">
        <v>440</v>
      </c>
      <c r="D322" s="144" t="s">
        <v>164</v>
      </c>
    </row>
    <row r="323" spans="1:4" x14ac:dyDescent="0.35">
      <c r="A323" s="144">
        <v>241</v>
      </c>
      <c r="B323" s="23" t="s">
        <v>441</v>
      </c>
      <c r="C323" s="25" t="s">
        <v>442</v>
      </c>
      <c r="D323" s="144" t="s">
        <v>164</v>
      </c>
    </row>
    <row r="324" spans="1:4" x14ac:dyDescent="0.35">
      <c r="A324" s="144">
        <v>250</v>
      </c>
      <c r="B324" s="23" t="s">
        <v>443</v>
      </c>
      <c r="C324" s="24" t="s">
        <v>444</v>
      </c>
      <c r="D324" s="144" t="s">
        <v>1235</v>
      </c>
    </row>
    <row r="325" spans="1:4" x14ac:dyDescent="0.35">
      <c r="A325" s="144">
        <v>251</v>
      </c>
      <c r="B325" s="23" t="s">
        <v>445</v>
      </c>
      <c r="C325" s="24" t="s">
        <v>446</v>
      </c>
      <c r="D325" s="144" t="s">
        <v>164</v>
      </c>
    </row>
    <row r="326" spans="1:4" x14ac:dyDescent="0.35">
      <c r="A326" s="144">
        <v>252</v>
      </c>
      <c r="B326" s="23" t="s">
        <v>447</v>
      </c>
      <c r="C326" s="25" t="s">
        <v>448</v>
      </c>
      <c r="D326" s="144" t="s">
        <v>164</v>
      </c>
    </row>
    <row r="327" spans="1:4" x14ac:dyDescent="0.35">
      <c r="A327" s="144">
        <v>253</v>
      </c>
      <c r="B327" s="23" t="s">
        <v>449</v>
      </c>
      <c r="C327" s="25" t="s">
        <v>450</v>
      </c>
      <c r="D327" s="144" t="s">
        <v>164</v>
      </c>
    </row>
    <row r="328" spans="1:4" x14ac:dyDescent="0.35">
      <c r="A328" s="144">
        <v>285</v>
      </c>
      <c r="B328" s="23" t="s">
        <v>474</v>
      </c>
      <c r="C328" s="24" t="s">
        <v>1323</v>
      </c>
      <c r="D328" s="144" t="s">
        <v>1235</v>
      </c>
    </row>
    <row r="329" spans="1:4" x14ac:dyDescent="0.35">
      <c r="A329" s="144">
        <v>352</v>
      </c>
      <c r="B329" s="23">
        <v>352</v>
      </c>
      <c r="C329" s="24" t="s">
        <v>451</v>
      </c>
      <c r="D329" s="144" t="s">
        <v>1235</v>
      </c>
    </row>
    <row r="330" spans="1:4" x14ac:dyDescent="0.35">
      <c r="A330" s="144">
        <v>255</v>
      </c>
      <c r="B330" s="23" t="s">
        <v>454</v>
      </c>
      <c r="C330" s="25" t="s">
        <v>455</v>
      </c>
      <c r="D330" s="144" t="s">
        <v>164</v>
      </c>
    </row>
    <row r="331" spans="1:4" x14ac:dyDescent="0.35">
      <c r="A331" s="144">
        <v>256</v>
      </c>
      <c r="B331" s="23" t="s">
        <v>456</v>
      </c>
      <c r="C331" s="25" t="s">
        <v>457</v>
      </c>
      <c r="D331" s="144"/>
    </row>
    <row r="332" spans="1:4" x14ac:dyDescent="0.35">
      <c r="A332" s="144">
        <v>254</v>
      </c>
      <c r="B332" s="23" t="s">
        <v>452</v>
      </c>
      <c r="C332" s="24" t="s">
        <v>453</v>
      </c>
      <c r="D332" s="144" t="s">
        <v>164</v>
      </c>
    </row>
    <row r="333" spans="1:4" x14ac:dyDescent="0.35">
      <c r="A333" s="144">
        <v>276</v>
      </c>
      <c r="B333" s="23" t="s">
        <v>458</v>
      </c>
      <c r="C333" s="25" t="s">
        <v>459</v>
      </c>
      <c r="D333" s="144"/>
    </row>
    <row r="334" spans="1:4" x14ac:dyDescent="0.35">
      <c r="A334" s="144">
        <v>277</v>
      </c>
      <c r="B334" s="23" t="s">
        <v>460</v>
      </c>
      <c r="C334" s="25" t="s">
        <v>461</v>
      </c>
      <c r="D334" s="144"/>
    </row>
    <row r="335" spans="1:4" x14ac:dyDescent="0.35">
      <c r="A335" s="144">
        <v>278</v>
      </c>
      <c r="B335" s="23" t="s">
        <v>462</v>
      </c>
      <c r="C335" s="24" t="s">
        <v>463</v>
      </c>
      <c r="D335" s="144" t="s">
        <v>1235</v>
      </c>
    </row>
    <row r="336" spans="1:4" x14ac:dyDescent="0.35">
      <c r="A336" s="144">
        <v>279</v>
      </c>
      <c r="B336" s="23" t="s">
        <v>464</v>
      </c>
      <c r="C336" s="25" t="s">
        <v>465</v>
      </c>
      <c r="D336" s="144"/>
    </row>
    <row r="337" spans="1:4" x14ac:dyDescent="0.35">
      <c r="A337" s="144">
        <v>280</v>
      </c>
      <c r="B337" s="23" t="s">
        <v>466</v>
      </c>
      <c r="C337" s="24" t="s">
        <v>467</v>
      </c>
      <c r="D337" s="144" t="s">
        <v>1235</v>
      </c>
    </row>
    <row r="338" spans="1:4" x14ac:dyDescent="0.35">
      <c r="A338" s="144">
        <v>281</v>
      </c>
      <c r="B338" s="23" t="s">
        <v>468</v>
      </c>
      <c r="C338" s="24" t="s">
        <v>469</v>
      </c>
      <c r="D338" s="144" t="s">
        <v>1235</v>
      </c>
    </row>
    <row r="339" spans="1:4" x14ac:dyDescent="0.35">
      <c r="A339" s="144">
        <v>282</v>
      </c>
      <c r="B339" s="23" t="s">
        <v>470</v>
      </c>
      <c r="C339" s="24" t="s">
        <v>471</v>
      </c>
      <c r="D339" s="144"/>
    </row>
    <row r="340" spans="1:4" x14ac:dyDescent="0.35">
      <c r="A340" s="144">
        <v>286</v>
      </c>
      <c r="B340" s="23" t="s">
        <v>475</v>
      </c>
      <c r="C340" s="24" t="s">
        <v>476</v>
      </c>
      <c r="D340" s="144" t="s">
        <v>1235</v>
      </c>
    </row>
    <row r="341" spans="1:4" x14ac:dyDescent="0.35">
      <c r="A341" s="144">
        <v>287</v>
      </c>
      <c r="B341" s="23" t="s">
        <v>477</v>
      </c>
      <c r="C341" s="24" t="s">
        <v>478</v>
      </c>
      <c r="D341" s="144" t="s">
        <v>1235</v>
      </c>
    </row>
    <row r="342" spans="1:4" x14ac:dyDescent="0.35">
      <c r="A342" s="144">
        <v>297</v>
      </c>
      <c r="B342" s="23" t="s">
        <v>481</v>
      </c>
      <c r="C342" s="24" t="s">
        <v>482</v>
      </c>
      <c r="D342" s="144" t="s">
        <v>1235</v>
      </c>
    </row>
    <row r="343" spans="1:4" x14ac:dyDescent="0.35">
      <c r="A343" s="144">
        <v>288</v>
      </c>
      <c r="B343" s="23" t="s">
        <v>479</v>
      </c>
      <c r="C343" s="24" t="s">
        <v>480</v>
      </c>
      <c r="D343" s="144" t="s">
        <v>1235</v>
      </c>
    </row>
    <row r="344" spans="1:4" x14ac:dyDescent="0.35">
      <c r="A344" s="144">
        <v>289</v>
      </c>
      <c r="B344" s="23" t="s">
        <v>483</v>
      </c>
      <c r="C344" s="24" t="s">
        <v>484</v>
      </c>
      <c r="D344" s="144" t="s">
        <v>1235</v>
      </c>
    </row>
    <row r="345" spans="1:4" x14ac:dyDescent="0.35">
      <c r="A345" s="144">
        <v>290</v>
      </c>
      <c r="B345" s="23" t="s">
        <v>485</v>
      </c>
      <c r="C345" s="24" t="s">
        <v>486</v>
      </c>
      <c r="D345" s="144" t="s">
        <v>1235</v>
      </c>
    </row>
    <row r="346" spans="1:4" x14ac:dyDescent="0.35">
      <c r="A346" s="144">
        <v>291</v>
      </c>
      <c r="B346" s="23" t="s">
        <v>487</v>
      </c>
      <c r="C346" s="25" t="s">
        <v>488</v>
      </c>
      <c r="D346" s="144" t="s">
        <v>164</v>
      </c>
    </row>
    <row r="347" spans="1:4" x14ac:dyDescent="0.35">
      <c r="A347" s="144">
        <v>292</v>
      </c>
      <c r="B347" s="23" t="s">
        <v>489</v>
      </c>
      <c r="C347" s="24" t="s">
        <v>490</v>
      </c>
      <c r="D347" s="144" t="s">
        <v>1235</v>
      </c>
    </row>
    <row r="348" spans="1:4" x14ac:dyDescent="0.35">
      <c r="A348" s="144">
        <v>69</v>
      </c>
      <c r="B348" s="23" t="s">
        <v>491</v>
      </c>
      <c r="C348" s="24" t="s">
        <v>492</v>
      </c>
      <c r="D348" s="144"/>
    </row>
    <row r="349" spans="1:4" x14ac:dyDescent="0.35">
      <c r="A349" s="144">
        <v>240</v>
      </c>
      <c r="B349" s="23" t="s">
        <v>493</v>
      </c>
      <c r="C349" s="24" t="s">
        <v>494</v>
      </c>
      <c r="D349" s="144" t="s">
        <v>1235</v>
      </c>
    </row>
    <row r="350" spans="1:4" x14ac:dyDescent="0.35">
      <c r="A350" s="144">
        <v>293</v>
      </c>
      <c r="B350" s="29" t="s">
        <v>495</v>
      </c>
      <c r="C350" s="24" t="s">
        <v>496</v>
      </c>
      <c r="D350" s="144" t="s">
        <v>164</v>
      </c>
    </row>
    <row r="351" spans="1:4" x14ac:dyDescent="0.35">
      <c r="A351" s="144">
        <v>294</v>
      </c>
      <c r="B351" s="23" t="s">
        <v>497</v>
      </c>
      <c r="C351" s="24" t="s">
        <v>498</v>
      </c>
      <c r="D351" s="144" t="s">
        <v>1235</v>
      </c>
    </row>
    <row r="352" spans="1:4" x14ac:dyDescent="0.35">
      <c r="A352" s="144">
        <v>426</v>
      </c>
      <c r="B352" s="23" t="s">
        <v>865</v>
      </c>
      <c r="C352" s="24" t="s">
        <v>866</v>
      </c>
      <c r="D352" s="144" t="s">
        <v>1235</v>
      </c>
    </row>
    <row r="353" spans="1:4" x14ac:dyDescent="0.35">
      <c r="A353" s="144">
        <v>570</v>
      </c>
      <c r="B353" s="23" t="s">
        <v>1282</v>
      </c>
      <c r="C353" s="24" t="s">
        <v>499</v>
      </c>
      <c r="D353" s="144" t="s">
        <v>1235</v>
      </c>
    </row>
    <row r="354" spans="1:4" x14ac:dyDescent="0.35">
      <c r="A354" s="144">
        <v>295</v>
      </c>
      <c r="B354" s="23" t="s">
        <v>500</v>
      </c>
      <c r="C354" s="24" t="s">
        <v>501</v>
      </c>
      <c r="D354" s="144"/>
    </row>
    <row r="355" spans="1:4" x14ac:dyDescent="0.35">
      <c r="A355" s="144">
        <v>300</v>
      </c>
      <c r="B355" s="23" t="s">
        <v>502</v>
      </c>
      <c r="C355" s="24" t="s">
        <v>503</v>
      </c>
      <c r="D355" s="144" t="s">
        <v>1235</v>
      </c>
    </row>
    <row r="356" spans="1:4" x14ac:dyDescent="0.35">
      <c r="A356" s="144">
        <v>301</v>
      </c>
      <c r="B356" s="23" t="s">
        <v>504</v>
      </c>
      <c r="C356" s="24" t="s">
        <v>505</v>
      </c>
      <c r="D356" s="144"/>
    </row>
    <row r="357" spans="1:4" x14ac:dyDescent="0.35">
      <c r="A357" s="144">
        <v>302</v>
      </c>
      <c r="B357" s="23" t="s">
        <v>506</v>
      </c>
      <c r="C357" s="24" t="s">
        <v>507</v>
      </c>
      <c r="D357" s="144"/>
    </row>
    <row r="358" spans="1:4" x14ac:dyDescent="0.35">
      <c r="A358" s="144">
        <v>157</v>
      </c>
      <c r="B358" s="23" t="s">
        <v>508</v>
      </c>
      <c r="C358" s="24" t="s">
        <v>1283</v>
      </c>
      <c r="D358" s="144" t="s">
        <v>1235</v>
      </c>
    </row>
    <row r="359" spans="1:4" x14ac:dyDescent="0.35">
      <c r="A359" s="144">
        <v>304</v>
      </c>
      <c r="B359" s="23" t="s">
        <v>510</v>
      </c>
      <c r="C359" s="25" t="s">
        <v>511</v>
      </c>
      <c r="D359" s="144"/>
    </row>
    <row r="360" spans="1:4" x14ac:dyDescent="0.35">
      <c r="A360" s="144">
        <v>305</v>
      </c>
      <c r="B360" s="23" t="s">
        <v>512</v>
      </c>
      <c r="C360" s="24" t="s">
        <v>513</v>
      </c>
      <c r="D360" s="144" t="s">
        <v>1235</v>
      </c>
    </row>
    <row r="361" spans="1:4" x14ac:dyDescent="0.35">
      <c r="A361" s="144">
        <v>306</v>
      </c>
      <c r="B361" s="23" t="s">
        <v>514</v>
      </c>
      <c r="C361" s="25" t="s">
        <v>515</v>
      </c>
      <c r="D361" s="144" t="s">
        <v>164</v>
      </c>
    </row>
    <row r="362" spans="1:4" x14ac:dyDescent="0.35">
      <c r="A362" s="144">
        <v>311</v>
      </c>
      <c r="B362" s="23" t="s">
        <v>516</v>
      </c>
      <c r="C362" s="24" t="s">
        <v>517</v>
      </c>
      <c r="D362" s="144" t="s">
        <v>1235</v>
      </c>
    </row>
    <row r="363" spans="1:4" x14ac:dyDescent="0.35">
      <c r="A363" s="144">
        <v>312</v>
      </c>
      <c r="B363" s="23" t="s">
        <v>518</v>
      </c>
      <c r="C363" s="24" t="s">
        <v>519</v>
      </c>
      <c r="D363" s="144" t="s">
        <v>1235</v>
      </c>
    </row>
    <row r="364" spans="1:4" x14ac:dyDescent="0.35">
      <c r="A364" s="144">
        <v>153</v>
      </c>
      <c r="B364" s="23" t="s">
        <v>243</v>
      </c>
      <c r="C364" s="24" t="s">
        <v>1104</v>
      </c>
      <c r="D364" s="144" t="s">
        <v>1235</v>
      </c>
    </row>
    <row r="365" spans="1:4" x14ac:dyDescent="0.35">
      <c r="A365" s="144">
        <v>314</v>
      </c>
      <c r="B365" s="23" t="s">
        <v>520</v>
      </c>
      <c r="C365" s="25" t="s">
        <v>521</v>
      </c>
      <c r="D365" s="144"/>
    </row>
    <row r="366" spans="1:4" x14ac:dyDescent="0.35">
      <c r="A366" s="144">
        <v>315</v>
      </c>
      <c r="B366" s="29" t="s">
        <v>522</v>
      </c>
      <c r="C366" s="25" t="s">
        <v>523</v>
      </c>
      <c r="D366" s="144"/>
    </row>
    <row r="367" spans="1:4" x14ac:dyDescent="0.35">
      <c r="A367" s="144">
        <v>316</v>
      </c>
      <c r="B367" s="23" t="s">
        <v>524</v>
      </c>
      <c r="C367" s="24" t="s">
        <v>525</v>
      </c>
      <c r="D367" s="144" t="s">
        <v>1235</v>
      </c>
    </row>
    <row r="368" spans="1:4" x14ac:dyDescent="0.35">
      <c r="A368" s="144">
        <v>321</v>
      </c>
      <c r="B368" s="23" t="s">
        <v>529</v>
      </c>
      <c r="C368" s="24" t="s">
        <v>530</v>
      </c>
      <c r="D368" s="144" t="s">
        <v>1235</v>
      </c>
    </row>
    <row r="369" spans="1:4" x14ac:dyDescent="0.35">
      <c r="A369" s="144">
        <v>322</v>
      </c>
      <c r="B369" s="23" t="s">
        <v>531</v>
      </c>
      <c r="C369" s="24" t="s">
        <v>532</v>
      </c>
      <c r="D369" s="144" t="s">
        <v>1235</v>
      </c>
    </row>
    <row r="370" spans="1:4" x14ac:dyDescent="0.35">
      <c r="A370" s="144">
        <v>334</v>
      </c>
      <c r="B370" s="23" t="s">
        <v>544</v>
      </c>
      <c r="C370" s="24" t="s">
        <v>545</v>
      </c>
      <c r="D370" s="144" t="s">
        <v>1235</v>
      </c>
    </row>
    <row r="371" spans="1:4" x14ac:dyDescent="0.35">
      <c r="A371" s="144">
        <v>336</v>
      </c>
      <c r="B371" s="23" t="s">
        <v>548</v>
      </c>
      <c r="C371" s="24" t="s">
        <v>1284</v>
      </c>
      <c r="D371" s="144" t="s">
        <v>1235</v>
      </c>
    </row>
    <row r="372" spans="1:4" x14ac:dyDescent="0.35">
      <c r="A372" s="144">
        <v>337</v>
      </c>
      <c r="B372" s="23" t="s">
        <v>549</v>
      </c>
      <c r="C372" s="24" t="s">
        <v>1285</v>
      </c>
      <c r="D372" s="144" t="s">
        <v>1235</v>
      </c>
    </row>
    <row r="373" spans="1:4" x14ac:dyDescent="0.35">
      <c r="A373" s="144">
        <v>299</v>
      </c>
      <c r="B373" s="23" t="s">
        <v>550</v>
      </c>
      <c r="C373" s="24" t="s">
        <v>551</v>
      </c>
      <c r="D373" s="144" t="s">
        <v>1235</v>
      </c>
    </row>
    <row r="374" spans="1:4" x14ac:dyDescent="0.35">
      <c r="A374" s="144">
        <v>339</v>
      </c>
      <c r="B374" s="23" t="s">
        <v>553</v>
      </c>
      <c r="C374" s="24" t="s">
        <v>554</v>
      </c>
      <c r="D374" s="144" t="s">
        <v>1235</v>
      </c>
    </row>
    <row r="375" spans="1:4" x14ac:dyDescent="0.35">
      <c r="A375" s="144">
        <v>340</v>
      </c>
      <c r="B375" s="23" t="s">
        <v>555</v>
      </c>
      <c r="C375" s="25" t="s">
        <v>1286</v>
      </c>
      <c r="D375" s="144" t="s">
        <v>164</v>
      </c>
    </row>
    <row r="376" spans="1:4" x14ac:dyDescent="0.35">
      <c r="A376" s="144">
        <v>346</v>
      </c>
      <c r="B376" s="23" t="s">
        <v>564</v>
      </c>
      <c r="C376" s="24" t="s">
        <v>565</v>
      </c>
      <c r="D376" s="144" t="s">
        <v>1235</v>
      </c>
    </row>
    <row r="377" spans="1:4" x14ac:dyDescent="0.35">
      <c r="A377" s="144">
        <v>298</v>
      </c>
      <c r="B377" s="23" t="s">
        <v>542</v>
      </c>
      <c r="C377" s="24" t="s">
        <v>543</v>
      </c>
      <c r="D377" s="144" t="s">
        <v>1235</v>
      </c>
    </row>
    <row r="378" spans="1:4" x14ac:dyDescent="0.35">
      <c r="A378" s="144">
        <v>638</v>
      </c>
      <c r="B378" s="23" t="s">
        <v>528</v>
      </c>
      <c r="C378" s="24" t="s">
        <v>1109</v>
      </c>
      <c r="D378" s="144" t="s">
        <v>164</v>
      </c>
    </row>
    <row r="379" spans="1:4" x14ac:dyDescent="0.35">
      <c r="A379" s="144">
        <v>347</v>
      </c>
      <c r="B379" s="23" t="s">
        <v>566</v>
      </c>
      <c r="C379" s="25" t="s">
        <v>567</v>
      </c>
      <c r="D379" s="144" t="s">
        <v>164</v>
      </c>
    </row>
    <row r="380" spans="1:4" x14ac:dyDescent="0.35">
      <c r="A380" s="144">
        <v>348</v>
      </c>
      <c r="B380" s="23" t="s">
        <v>568</v>
      </c>
      <c r="C380" s="24" t="s">
        <v>569</v>
      </c>
      <c r="D380" s="144" t="s">
        <v>164</v>
      </c>
    </row>
    <row r="381" spans="1:4" x14ac:dyDescent="0.35">
      <c r="A381" s="23">
        <v>349</v>
      </c>
      <c r="B381" s="23">
        <v>349</v>
      </c>
      <c r="C381" s="24" t="s">
        <v>570</v>
      </c>
      <c r="D381" s="144" t="s">
        <v>1235</v>
      </c>
    </row>
    <row r="382" spans="1:4" x14ac:dyDescent="0.35">
      <c r="A382" s="23">
        <v>350</v>
      </c>
      <c r="B382" s="23">
        <v>350</v>
      </c>
      <c r="C382" s="24" t="s">
        <v>1090</v>
      </c>
      <c r="D382" s="144" t="s">
        <v>164</v>
      </c>
    </row>
    <row r="383" spans="1:4" x14ac:dyDescent="0.35">
      <c r="A383" s="144">
        <v>359</v>
      </c>
      <c r="B383" s="23" t="s">
        <v>571</v>
      </c>
      <c r="C383" s="25" t="s">
        <v>572</v>
      </c>
      <c r="D383" s="144"/>
    </row>
    <row r="384" spans="1:4" x14ac:dyDescent="0.35">
      <c r="A384" s="144">
        <v>360</v>
      </c>
      <c r="B384" s="23" t="s">
        <v>573</v>
      </c>
      <c r="C384" s="25" t="s">
        <v>574</v>
      </c>
      <c r="D384" s="144"/>
    </row>
    <row r="385" spans="1:4" x14ac:dyDescent="0.35">
      <c r="A385" s="144">
        <v>361</v>
      </c>
      <c r="B385" s="23" t="s">
        <v>575</v>
      </c>
      <c r="C385" s="24" t="s">
        <v>576</v>
      </c>
      <c r="D385" s="144" t="s">
        <v>164</v>
      </c>
    </row>
    <row r="386" spans="1:4" x14ac:dyDescent="0.35">
      <c r="A386" s="144">
        <v>362</v>
      </c>
      <c r="B386" s="23" t="s">
        <v>577</v>
      </c>
      <c r="C386" s="25" t="s">
        <v>578</v>
      </c>
      <c r="D386" s="144"/>
    </row>
    <row r="387" spans="1:4" x14ac:dyDescent="0.35">
      <c r="A387" s="144">
        <v>629</v>
      </c>
      <c r="B387" s="23" t="s">
        <v>1073</v>
      </c>
      <c r="C387" s="24" t="s">
        <v>1125</v>
      </c>
      <c r="D387" s="144" t="s">
        <v>1235</v>
      </c>
    </row>
    <row r="388" spans="1:4" x14ac:dyDescent="0.35">
      <c r="A388" s="144">
        <v>203</v>
      </c>
      <c r="B388" s="23" t="s">
        <v>348</v>
      </c>
      <c r="C388" s="27" t="s">
        <v>1287</v>
      </c>
      <c r="D388" s="144"/>
    </row>
    <row r="389" spans="1:4" x14ac:dyDescent="0.35">
      <c r="A389" s="144">
        <v>208</v>
      </c>
      <c r="B389" s="23" t="s">
        <v>359</v>
      </c>
      <c r="C389" s="24" t="s">
        <v>360</v>
      </c>
      <c r="D389" s="144" t="s">
        <v>1235</v>
      </c>
    </row>
    <row r="390" spans="1:4" x14ac:dyDescent="0.35">
      <c r="A390" s="144">
        <v>386</v>
      </c>
      <c r="B390" s="23" t="s">
        <v>630</v>
      </c>
      <c r="C390" s="25" t="s">
        <v>1288</v>
      </c>
      <c r="D390" s="144"/>
    </row>
    <row r="391" spans="1:4" x14ac:dyDescent="0.35">
      <c r="A391" s="144">
        <v>428</v>
      </c>
      <c r="B391" s="23" t="s">
        <v>581</v>
      </c>
      <c r="C391" s="24" t="s">
        <v>582</v>
      </c>
      <c r="D391" s="144" t="s">
        <v>1235</v>
      </c>
    </row>
    <row r="392" spans="1:4" x14ac:dyDescent="0.35">
      <c r="A392" s="144">
        <v>78</v>
      </c>
      <c r="B392" s="23" t="s">
        <v>142</v>
      </c>
      <c r="C392" s="24" t="s">
        <v>143</v>
      </c>
      <c r="D392" s="144"/>
    </row>
    <row r="393" spans="1:4" x14ac:dyDescent="0.35">
      <c r="A393" s="144">
        <v>369</v>
      </c>
      <c r="B393" s="23" t="s">
        <v>591</v>
      </c>
      <c r="C393" s="24" t="s">
        <v>592</v>
      </c>
      <c r="D393" s="144"/>
    </row>
    <row r="394" spans="1:4" x14ac:dyDescent="0.35">
      <c r="A394" s="144">
        <v>364</v>
      </c>
      <c r="B394" s="23" t="s">
        <v>583</v>
      </c>
      <c r="C394" s="24" t="s">
        <v>584</v>
      </c>
      <c r="D394" s="144" t="s">
        <v>1235</v>
      </c>
    </row>
    <row r="395" spans="1:4" x14ac:dyDescent="0.35">
      <c r="A395" s="144">
        <v>370</v>
      </c>
      <c r="B395" s="23" t="s">
        <v>593</v>
      </c>
      <c r="C395" s="24" t="s">
        <v>594</v>
      </c>
      <c r="D395" s="144" t="s">
        <v>1235</v>
      </c>
    </row>
    <row r="396" spans="1:4" x14ac:dyDescent="0.35">
      <c r="A396" s="144">
        <v>640</v>
      </c>
      <c r="B396" s="23" t="s">
        <v>595</v>
      </c>
      <c r="C396" s="24" t="s">
        <v>596</v>
      </c>
      <c r="D396" s="144" t="s">
        <v>1235</v>
      </c>
    </row>
    <row r="397" spans="1:4" x14ac:dyDescent="0.35">
      <c r="A397" s="144">
        <v>371</v>
      </c>
      <c r="B397" s="23" t="s">
        <v>597</v>
      </c>
      <c r="C397" s="24" t="s">
        <v>598</v>
      </c>
      <c r="D397" s="144" t="s">
        <v>1235</v>
      </c>
    </row>
    <row r="398" spans="1:4" x14ac:dyDescent="0.35">
      <c r="A398" s="144">
        <v>641</v>
      </c>
      <c r="B398" s="23" t="s">
        <v>599</v>
      </c>
      <c r="C398" s="24" t="s">
        <v>600</v>
      </c>
      <c r="D398" s="144" t="s">
        <v>1235</v>
      </c>
    </row>
    <row r="399" spans="1:4" x14ac:dyDescent="0.35">
      <c r="A399" s="144">
        <v>365</v>
      </c>
      <c r="B399" s="23">
        <v>365</v>
      </c>
      <c r="C399" s="24" t="s">
        <v>1091</v>
      </c>
      <c r="D399" s="144" t="s">
        <v>1235</v>
      </c>
    </row>
    <row r="400" spans="1:4" x14ac:dyDescent="0.35">
      <c r="A400" s="144">
        <v>368</v>
      </c>
      <c r="B400" s="23">
        <v>368</v>
      </c>
      <c r="C400" s="24" t="s">
        <v>1092</v>
      </c>
      <c r="D400" s="144" t="s">
        <v>1235</v>
      </c>
    </row>
    <row r="401" spans="1:4" x14ac:dyDescent="0.35">
      <c r="A401" s="144">
        <v>372</v>
      </c>
      <c r="B401" s="23" t="s">
        <v>601</v>
      </c>
      <c r="C401" s="24" t="s">
        <v>602</v>
      </c>
      <c r="D401" s="144" t="s">
        <v>1235</v>
      </c>
    </row>
    <row r="402" spans="1:4" x14ac:dyDescent="0.35">
      <c r="A402" s="144">
        <v>644</v>
      </c>
      <c r="B402" s="23" t="s">
        <v>607</v>
      </c>
      <c r="C402" s="24" t="s">
        <v>608</v>
      </c>
      <c r="D402" s="144" t="s">
        <v>1235</v>
      </c>
    </row>
    <row r="403" spans="1:4" x14ac:dyDescent="0.35">
      <c r="A403" s="144">
        <v>366</v>
      </c>
      <c r="B403" s="23" t="s">
        <v>585</v>
      </c>
      <c r="C403" s="24" t="s">
        <v>586</v>
      </c>
      <c r="D403" s="144" t="s">
        <v>1235</v>
      </c>
    </row>
    <row r="404" spans="1:4" x14ac:dyDescent="0.35">
      <c r="A404" s="144">
        <v>367</v>
      </c>
      <c r="B404" s="23" t="s">
        <v>587</v>
      </c>
      <c r="C404" s="24" t="s">
        <v>588</v>
      </c>
      <c r="D404" s="144" t="s">
        <v>1235</v>
      </c>
    </row>
    <row r="405" spans="1:4" x14ac:dyDescent="0.35">
      <c r="A405" s="144">
        <v>642</v>
      </c>
      <c r="B405" s="23" t="s">
        <v>603</v>
      </c>
      <c r="C405" s="24" t="s">
        <v>604</v>
      </c>
      <c r="D405" s="144" t="s">
        <v>1235</v>
      </c>
    </row>
    <row r="406" spans="1:4" x14ac:dyDescent="0.35">
      <c r="A406" s="144">
        <v>643</v>
      </c>
      <c r="B406" s="23" t="s">
        <v>605</v>
      </c>
      <c r="C406" s="24" t="s">
        <v>606</v>
      </c>
      <c r="D406" s="144" t="s">
        <v>1235</v>
      </c>
    </row>
    <row r="407" spans="1:4" x14ac:dyDescent="0.35">
      <c r="A407" s="144">
        <v>639</v>
      </c>
      <c r="B407" s="23" t="s">
        <v>589</v>
      </c>
      <c r="C407" s="24" t="s">
        <v>590</v>
      </c>
      <c r="D407" s="144" t="s">
        <v>1235</v>
      </c>
    </row>
    <row r="408" spans="1:4" x14ac:dyDescent="0.35">
      <c r="A408" s="144">
        <v>373</v>
      </c>
      <c r="B408" s="23" t="s">
        <v>609</v>
      </c>
      <c r="C408" s="24" t="s">
        <v>610</v>
      </c>
      <c r="D408" s="144" t="s">
        <v>1235</v>
      </c>
    </row>
    <row r="409" spans="1:4" x14ac:dyDescent="0.35">
      <c r="A409" s="144">
        <v>376</v>
      </c>
      <c r="B409" s="23" t="s">
        <v>611</v>
      </c>
      <c r="C409" s="25" t="s">
        <v>612</v>
      </c>
      <c r="D409" s="144" t="s">
        <v>164</v>
      </c>
    </row>
    <row r="410" spans="1:4" x14ac:dyDescent="0.35">
      <c r="A410" s="144">
        <v>377</v>
      </c>
      <c r="B410" s="23" t="s">
        <v>613</v>
      </c>
      <c r="C410" s="24" t="s">
        <v>614</v>
      </c>
      <c r="D410" s="144" t="s">
        <v>164</v>
      </c>
    </row>
    <row r="411" spans="1:4" x14ac:dyDescent="0.35">
      <c r="A411" s="144">
        <v>378</v>
      </c>
      <c r="B411" s="23" t="s">
        <v>615</v>
      </c>
      <c r="C411" s="24" t="s">
        <v>616</v>
      </c>
      <c r="D411" s="144" t="s">
        <v>164</v>
      </c>
    </row>
    <row r="412" spans="1:4" x14ac:dyDescent="0.35">
      <c r="A412" s="144">
        <v>379</v>
      </c>
      <c r="B412" s="23" t="s">
        <v>617</v>
      </c>
      <c r="C412" s="25" t="s">
        <v>618</v>
      </c>
      <c r="D412" s="144" t="s">
        <v>164</v>
      </c>
    </row>
    <row r="413" spans="1:4" x14ac:dyDescent="0.35">
      <c r="A413" s="144">
        <v>381</v>
      </c>
      <c r="B413" s="23" t="s">
        <v>620</v>
      </c>
      <c r="C413" s="24" t="s">
        <v>621</v>
      </c>
      <c r="D413" s="144" t="s">
        <v>1235</v>
      </c>
    </row>
    <row r="414" spans="1:4" x14ac:dyDescent="0.35">
      <c r="A414" s="144">
        <v>383</v>
      </c>
      <c r="B414" s="23" t="s">
        <v>624</v>
      </c>
      <c r="C414" s="25" t="s">
        <v>625</v>
      </c>
      <c r="D414" s="144" t="s">
        <v>164</v>
      </c>
    </row>
    <row r="415" spans="1:4" x14ac:dyDescent="0.35">
      <c r="A415" s="144">
        <v>384</v>
      </c>
      <c r="B415" s="23" t="s">
        <v>626</v>
      </c>
      <c r="C415" s="25" t="s">
        <v>627</v>
      </c>
      <c r="D415" s="144"/>
    </row>
    <row r="416" spans="1:4" x14ac:dyDescent="0.35">
      <c r="A416" s="144">
        <v>387</v>
      </c>
      <c r="B416" s="23" t="s">
        <v>631</v>
      </c>
      <c r="C416" s="24" t="s">
        <v>632</v>
      </c>
      <c r="D416" s="144" t="s">
        <v>164</v>
      </c>
    </row>
    <row r="417" spans="1:4" x14ac:dyDescent="0.35">
      <c r="A417" s="144">
        <v>342</v>
      </c>
      <c r="B417" s="23" t="s">
        <v>558</v>
      </c>
      <c r="C417" s="25" t="s">
        <v>559</v>
      </c>
      <c r="D417" s="144" t="s">
        <v>164</v>
      </c>
    </row>
    <row r="418" spans="1:4" x14ac:dyDescent="0.35">
      <c r="A418" s="144">
        <v>178</v>
      </c>
      <c r="B418" s="23" t="s">
        <v>639</v>
      </c>
      <c r="C418" s="24" t="s">
        <v>640</v>
      </c>
      <c r="D418" s="144" t="s">
        <v>164</v>
      </c>
    </row>
    <row r="419" spans="1:4" x14ac:dyDescent="0.35">
      <c r="A419" s="144">
        <v>179</v>
      </c>
      <c r="B419" s="23" t="s">
        <v>641</v>
      </c>
      <c r="C419" s="24" t="s">
        <v>642</v>
      </c>
      <c r="D419" s="144" t="s">
        <v>164</v>
      </c>
    </row>
    <row r="420" spans="1:4" x14ac:dyDescent="0.35">
      <c r="A420" s="144">
        <v>180</v>
      </c>
      <c r="B420" s="23" t="s">
        <v>643</v>
      </c>
      <c r="C420" s="24" t="s">
        <v>644</v>
      </c>
      <c r="D420" s="144" t="s">
        <v>1235</v>
      </c>
    </row>
    <row r="421" spans="1:4" x14ac:dyDescent="0.35">
      <c r="A421" s="144">
        <v>177</v>
      </c>
      <c r="B421" s="23" t="s">
        <v>637</v>
      </c>
      <c r="C421" s="24" t="s">
        <v>638</v>
      </c>
      <c r="D421" s="144" t="s">
        <v>164</v>
      </c>
    </row>
    <row r="422" spans="1:4" x14ac:dyDescent="0.35">
      <c r="A422" s="144">
        <v>390</v>
      </c>
      <c r="B422" s="23" t="s">
        <v>645</v>
      </c>
      <c r="C422" s="24" t="s">
        <v>646</v>
      </c>
      <c r="D422" s="144"/>
    </row>
    <row r="423" spans="1:4" x14ac:dyDescent="0.35">
      <c r="A423" s="144">
        <v>181</v>
      </c>
      <c r="B423" s="23" t="s">
        <v>649</v>
      </c>
      <c r="C423" s="24" t="s">
        <v>1289</v>
      </c>
      <c r="D423" s="144"/>
    </row>
    <row r="424" spans="1:4" x14ac:dyDescent="0.35">
      <c r="A424" s="144">
        <v>182</v>
      </c>
      <c r="B424" s="23" t="s">
        <v>650</v>
      </c>
      <c r="C424" s="24" t="s">
        <v>651</v>
      </c>
      <c r="D424" s="144" t="s">
        <v>164</v>
      </c>
    </row>
    <row r="425" spans="1:4" x14ac:dyDescent="0.35">
      <c r="A425" s="144">
        <v>395</v>
      </c>
      <c r="B425" s="23" t="s">
        <v>658</v>
      </c>
      <c r="C425" s="24" t="s">
        <v>659</v>
      </c>
      <c r="D425" s="144" t="s">
        <v>1235</v>
      </c>
    </row>
    <row r="426" spans="1:4" x14ac:dyDescent="0.35">
      <c r="A426" s="144">
        <v>392</v>
      </c>
      <c r="B426" s="23" t="s">
        <v>652</v>
      </c>
      <c r="C426" s="25" t="s">
        <v>653</v>
      </c>
      <c r="D426" s="144" t="s">
        <v>164</v>
      </c>
    </row>
    <row r="427" spans="1:4" x14ac:dyDescent="0.35">
      <c r="A427" s="144">
        <v>394</v>
      </c>
      <c r="B427" s="23" t="s">
        <v>656</v>
      </c>
      <c r="C427" s="24" t="s">
        <v>657</v>
      </c>
      <c r="D427" s="144" t="s">
        <v>1235</v>
      </c>
    </row>
    <row r="428" spans="1:4" x14ac:dyDescent="0.35">
      <c r="A428" s="144">
        <v>393</v>
      </c>
      <c r="B428" s="23" t="s">
        <v>654</v>
      </c>
      <c r="C428" s="25" t="s">
        <v>655</v>
      </c>
      <c r="D428" s="144"/>
    </row>
    <row r="429" spans="1:4" x14ac:dyDescent="0.35">
      <c r="A429" s="144">
        <v>396</v>
      </c>
      <c r="B429" s="23" t="s">
        <v>660</v>
      </c>
      <c r="C429" s="25" t="s">
        <v>661</v>
      </c>
      <c r="D429" s="144" t="s">
        <v>164</v>
      </c>
    </row>
    <row r="430" spans="1:4" x14ac:dyDescent="0.35">
      <c r="A430" s="144">
        <v>397</v>
      </c>
      <c r="B430" s="23" t="s">
        <v>662</v>
      </c>
      <c r="C430" s="24" t="s">
        <v>663</v>
      </c>
      <c r="D430" s="144"/>
    </row>
    <row r="431" spans="1:4" x14ac:dyDescent="0.35">
      <c r="A431" s="144">
        <v>398</v>
      </c>
      <c r="B431" s="23" t="s">
        <v>664</v>
      </c>
      <c r="C431" s="24" t="s">
        <v>665</v>
      </c>
      <c r="D431" s="144"/>
    </row>
    <row r="432" spans="1:4" x14ac:dyDescent="0.35">
      <c r="A432" s="144">
        <v>31</v>
      </c>
      <c r="B432" s="23" t="s">
        <v>71</v>
      </c>
      <c r="C432" s="24" t="s">
        <v>72</v>
      </c>
      <c r="D432" s="144" t="s">
        <v>1235</v>
      </c>
    </row>
    <row r="433" spans="1:4" x14ac:dyDescent="0.35">
      <c r="A433" s="144">
        <v>32</v>
      </c>
      <c r="B433" s="23" t="s">
        <v>73</v>
      </c>
      <c r="C433" s="25" t="s">
        <v>74</v>
      </c>
      <c r="D433" s="144" t="s">
        <v>164</v>
      </c>
    </row>
    <row r="434" spans="1:4" x14ac:dyDescent="0.35">
      <c r="A434" s="144">
        <v>154</v>
      </c>
      <c r="B434" s="23" t="s">
        <v>244</v>
      </c>
      <c r="C434" s="24" t="s">
        <v>1105</v>
      </c>
      <c r="D434" s="144" t="s">
        <v>1235</v>
      </c>
    </row>
    <row r="435" spans="1:4" x14ac:dyDescent="0.35">
      <c r="A435" s="144">
        <v>548</v>
      </c>
      <c r="B435" s="23" t="s">
        <v>811</v>
      </c>
      <c r="C435" s="24" t="s">
        <v>812</v>
      </c>
      <c r="D435" s="144" t="s">
        <v>1235</v>
      </c>
    </row>
    <row r="436" spans="1:4" x14ac:dyDescent="0.35">
      <c r="A436" s="144">
        <v>533</v>
      </c>
      <c r="B436" s="23" t="s">
        <v>792</v>
      </c>
      <c r="C436" s="24" t="s">
        <v>793</v>
      </c>
      <c r="D436" s="144" t="s">
        <v>1235</v>
      </c>
    </row>
    <row r="437" spans="1:4" x14ac:dyDescent="0.35">
      <c r="A437" s="144">
        <v>589</v>
      </c>
      <c r="B437" s="23" t="s">
        <v>668</v>
      </c>
      <c r="C437" s="24" t="s">
        <v>669</v>
      </c>
      <c r="D437" s="144"/>
    </row>
    <row r="438" spans="1:4" x14ac:dyDescent="0.35">
      <c r="A438" s="144">
        <v>501</v>
      </c>
      <c r="B438" s="23" t="s">
        <v>701</v>
      </c>
      <c r="C438" s="25" t="s">
        <v>702</v>
      </c>
      <c r="D438" s="144"/>
    </row>
    <row r="439" spans="1:4" x14ac:dyDescent="0.35">
      <c r="A439" s="144">
        <v>16</v>
      </c>
      <c r="B439" s="23" t="s">
        <v>44</v>
      </c>
      <c r="C439" s="25" t="s">
        <v>45</v>
      </c>
      <c r="D439" s="144" t="s">
        <v>164</v>
      </c>
    </row>
    <row r="440" spans="1:4" x14ac:dyDescent="0.35">
      <c r="A440" s="144">
        <v>604</v>
      </c>
      <c r="B440" s="23" t="s">
        <v>1002</v>
      </c>
      <c r="C440" s="24" t="s">
        <v>1003</v>
      </c>
      <c r="D440" s="144" t="s">
        <v>1235</v>
      </c>
    </row>
    <row r="441" spans="1:4" x14ac:dyDescent="0.35">
      <c r="A441" s="144">
        <v>605</v>
      </c>
      <c r="B441" s="23" t="s">
        <v>1004</v>
      </c>
      <c r="C441" s="25" t="s">
        <v>1005</v>
      </c>
      <c r="D441" s="144" t="s">
        <v>164</v>
      </c>
    </row>
    <row r="442" spans="1:4" x14ac:dyDescent="0.35">
      <c r="A442" s="144">
        <v>630</v>
      </c>
      <c r="B442" s="23" t="s">
        <v>1074</v>
      </c>
      <c r="C442" s="24" t="s">
        <v>1126</v>
      </c>
      <c r="D442" s="144" t="s">
        <v>1235</v>
      </c>
    </row>
    <row r="443" spans="1:4" x14ac:dyDescent="0.35">
      <c r="A443" s="144">
        <v>446</v>
      </c>
      <c r="B443" s="23" t="s">
        <v>670</v>
      </c>
      <c r="C443" s="24" t="s">
        <v>671</v>
      </c>
      <c r="D443" s="144" t="s">
        <v>1235</v>
      </c>
    </row>
    <row r="444" spans="1:4" x14ac:dyDescent="0.35">
      <c r="A444" s="144">
        <v>450</v>
      </c>
      <c r="B444" s="23" t="s">
        <v>725</v>
      </c>
      <c r="C444" s="27" t="s">
        <v>1290</v>
      </c>
      <c r="D444" s="144" t="s">
        <v>164</v>
      </c>
    </row>
    <row r="445" spans="1:4" x14ac:dyDescent="0.35">
      <c r="A445" s="144">
        <v>451</v>
      </c>
      <c r="B445" s="23" t="s">
        <v>1291</v>
      </c>
      <c r="C445" s="27" t="s">
        <v>1292</v>
      </c>
      <c r="D445" s="144" t="s">
        <v>164</v>
      </c>
    </row>
    <row r="446" spans="1:4" x14ac:dyDescent="0.35">
      <c r="A446" s="144">
        <v>452</v>
      </c>
      <c r="B446" s="23" t="s">
        <v>726</v>
      </c>
      <c r="C446" s="27" t="s">
        <v>727</v>
      </c>
      <c r="D446" s="144" t="s">
        <v>164</v>
      </c>
    </row>
    <row r="447" spans="1:4" x14ac:dyDescent="0.35">
      <c r="A447" s="144">
        <v>453</v>
      </c>
      <c r="B447" s="23" t="s">
        <v>1293</v>
      </c>
      <c r="C447" s="27" t="s">
        <v>1294</v>
      </c>
      <c r="D447" s="144"/>
    </row>
    <row r="448" spans="1:4" x14ac:dyDescent="0.35">
      <c r="A448" s="144">
        <v>454</v>
      </c>
      <c r="B448" s="23" t="s">
        <v>1295</v>
      </c>
      <c r="C448" s="27" t="s">
        <v>1296</v>
      </c>
      <c r="D448" s="144"/>
    </row>
    <row r="449" spans="1:4" x14ac:dyDescent="0.35">
      <c r="A449" s="144">
        <v>455</v>
      </c>
      <c r="B449" s="23" t="s">
        <v>728</v>
      </c>
      <c r="C449" s="27" t="s">
        <v>1297</v>
      </c>
      <c r="D449" s="144"/>
    </row>
    <row r="450" spans="1:4" x14ac:dyDescent="0.35">
      <c r="A450" s="144">
        <v>448</v>
      </c>
      <c r="B450" s="23" t="s">
        <v>723</v>
      </c>
      <c r="C450" s="27" t="s">
        <v>1298</v>
      </c>
      <c r="D450" s="144"/>
    </row>
    <row r="451" spans="1:4" x14ac:dyDescent="0.35">
      <c r="A451" s="144">
        <v>449</v>
      </c>
      <c r="B451" s="23" t="s">
        <v>724</v>
      </c>
      <c r="C451" s="27" t="s">
        <v>1299</v>
      </c>
      <c r="D451" s="144"/>
    </row>
    <row r="452" spans="1:4" x14ac:dyDescent="0.35">
      <c r="A452" s="144">
        <v>466</v>
      </c>
      <c r="B452" s="23" t="s">
        <v>746</v>
      </c>
      <c r="C452" s="30" t="s">
        <v>747</v>
      </c>
      <c r="D452" s="144" t="s">
        <v>1235</v>
      </c>
    </row>
    <row r="453" spans="1:4" x14ac:dyDescent="0.35">
      <c r="A453" s="144">
        <v>467</v>
      </c>
      <c r="B453" s="23" t="s">
        <v>748</v>
      </c>
      <c r="C453" s="30" t="s">
        <v>749</v>
      </c>
      <c r="D453" s="144" t="s">
        <v>1235</v>
      </c>
    </row>
    <row r="454" spans="1:4" x14ac:dyDescent="0.35">
      <c r="A454" s="144">
        <v>468</v>
      </c>
      <c r="B454" s="23" t="s">
        <v>750</v>
      </c>
      <c r="C454" s="30" t="s">
        <v>751</v>
      </c>
      <c r="D454" s="144" t="s">
        <v>1235</v>
      </c>
    </row>
    <row r="455" spans="1:4" x14ac:dyDescent="0.35">
      <c r="A455" s="144">
        <v>469</v>
      </c>
      <c r="B455" s="23" t="s">
        <v>752</v>
      </c>
      <c r="C455" s="30" t="s">
        <v>753</v>
      </c>
      <c r="D455" s="144" t="s">
        <v>1235</v>
      </c>
    </row>
    <row r="456" spans="1:4" x14ac:dyDescent="0.35">
      <c r="A456" s="144">
        <v>470</v>
      </c>
      <c r="B456" s="23" t="s">
        <v>754</v>
      </c>
      <c r="C456" s="30" t="s">
        <v>755</v>
      </c>
      <c r="D456" s="144" t="s">
        <v>1235</v>
      </c>
    </row>
    <row r="457" spans="1:4" x14ac:dyDescent="0.35">
      <c r="A457" s="144">
        <v>474</v>
      </c>
      <c r="B457" s="23" t="s">
        <v>760</v>
      </c>
      <c r="C457" s="30" t="s">
        <v>761</v>
      </c>
      <c r="D457" s="144" t="s">
        <v>1235</v>
      </c>
    </row>
    <row r="458" spans="1:4" x14ac:dyDescent="0.35">
      <c r="A458" s="144">
        <v>475</v>
      </c>
      <c r="B458" s="23" t="s">
        <v>762</v>
      </c>
      <c r="C458" s="30" t="s">
        <v>763</v>
      </c>
      <c r="D458" s="144" t="s">
        <v>1235</v>
      </c>
    </row>
    <row r="459" spans="1:4" x14ac:dyDescent="0.35">
      <c r="A459" s="144">
        <v>476</v>
      </c>
      <c r="B459" s="23" t="s">
        <v>764</v>
      </c>
      <c r="C459" s="30" t="s">
        <v>765</v>
      </c>
      <c r="D459" s="144" t="s">
        <v>1235</v>
      </c>
    </row>
    <row r="460" spans="1:4" x14ac:dyDescent="0.35">
      <c r="A460" s="144">
        <v>477</v>
      </c>
      <c r="B460" s="23" t="s">
        <v>766</v>
      </c>
      <c r="C460" s="30" t="s">
        <v>767</v>
      </c>
      <c r="D460" s="144" t="s">
        <v>1235</v>
      </c>
    </row>
    <row r="461" spans="1:4" x14ac:dyDescent="0.35">
      <c r="A461" s="144">
        <v>458</v>
      </c>
      <c r="B461" s="23" t="s">
        <v>733</v>
      </c>
      <c r="C461" s="27" t="s">
        <v>734</v>
      </c>
      <c r="D461" s="144" t="s">
        <v>1235</v>
      </c>
    </row>
    <row r="462" spans="1:4" x14ac:dyDescent="0.35">
      <c r="A462" s="144">
        <v>481</v>
      </c>
      <c r="B462" s="23" t="s">
        <v>773</v>
      </c>
      <c r="C462" s="30" t="s">
        <v>774</v>
      </c>
      <c r="D462" s="144" t="s">
        <v>1235</v>
      </c>
    </row>
    <row r="463" spans="1:4" x14ac:dyDescent="0.35">
      <c r="A463" s="144">
        <v>463</v>
      </c>
      <c r="B463" s="23" t="s">
        <v>741</v>
      </c>
      <c r="C463" s="30" t="s">
        <v>742</v>
      </c>
      <c r="D463" s="144" t="s">
        <v>1235</v>
      </c>
    </row>
    <row r="464" spans="1:4" x14ac:dyDescent="0.35">
      <c r="A464" s="144">
        <v>464</v>
      </c>
      <c r="B464" s="23" t="s">
        <v>743</v>
      </c>
      <c r="C464" s="30" t="s">
        <v>744</v>
      </c>
      <c r="D464" s="144" t="s">
        <v>1235</v>
      </c>
    </row>
    <row r="465" spans="1:4" x14ac:dyDescent="0.35">
      <c r="A465" s="144">
        <v>465</v>
      </c>
      <c r="B465" s="23" t="s">
        <v>745</v>
      </c>
      <c r="C465" s="27" t="s">
        <v>1116</v>
      </c>
      <c r="D465" s="144" t="s">
        <v>1235</v>
      </c>
    </row>
    <row r="466" spans="1:4" x14ac:dyDescent="0.35">
      <c r="A466" s="144">
        <v>471</v>
      </c>
      <c r="B466" s="23" t="s">
        <v>756</v>
      </c>
      <c r="C466" s="27" t="s">
        <v>757</v>
      </c>
      <c r="D466" s="144" t="s">
        <v>1235</v>
      </c>
    </row>
    <row r="467" spans="1:4" x14ac:dyDescent="0.35">
      <c r="A467" s="144">
        <v>472</v>
      </c>
      <c r="B467" s="23" t="s">
        <v>758</v>
      </c>
      <c r="C467" s="27" t="s">
        <v>1117</v>
      </c>
      <c r="D467" s="144" t="s">
        <v>1235</v>
      </c>
    </row>
    <row r="468" spans="1:4" x14ac:dyDescent="0.35">
      <c r="A468" s="144">
        <v>473</v>
      </c>
      <c r="B468" s="23" t="s">
        <v>759</v>
      </c>
      <c r="C468" s="27" t="s">
        <v>1118</v>
      </c>
      <c r="D468" s="144" t="s">
        <v>1235</v>
      </c>
    </row>
    <row r="469" spans="1:4" x14ac:dyDescent="0.35">
      <c r="A469" s="144">
        <v>478</v>
      </c>
      <c r="B469" s="23" t="s">
        <v>768</v>
      </c>
      <c r="C469" s="27" t="s">
        <v>769</v>
      </c>
      <c r="D469" s="144" t="s">
        <v>1235</v>
      </c>
    </row>
    <row r="470" spans="1:4" x14ac:dyDescent="0.35">
      <c r="A470" s="144">
        <v>479</v>
      </c>
      <c r="B470" s="23" t="s">
        <v>770</v>
      </c>
      <c r="C470" s="27" t="s">
        <v>1119</v>
      </c>
      <c r="D470" s="144" t="s">
        <v>1235</v>
      </c>
    </row>
    <row r="471" spans="1:4" x14ac:dyDescent="0.35">
      <c r="A471" s="144">
        <v>480</v>
      </c>
      <c r="B471" s="23" t="s">
        <v>771</v>
      </c>
      <c r="C471" s="27" t="s">
        <v>772</v>
      </c>
      <c r="D471" s="144" t="s">
        <v>1235</v>
      </c>
    </row>
    <row r="472" spans="1:4" x14ac:dyDescent="0.35">
      <c r="A472" s="144">
        <v>482</v>
      </c>
      <c r="B472" s="23" t="s">
        <v>775</v>
      </c>
      <c r="C472" s="27" t="s">
        <v>776</v>
      </c>
      <c r="D472" s="144" t="s">
        <v>1235</v>
      </c>
    </row>
    <row r="473" spans="1:4" x14ac:dyDescent="0.35">
      <c r="A473" s="144">
        <v>483</v>
      </c>
      <c r="B473" s="23" t="s">
        <v>777</v>
      </c>
      <c r="C473" s="27" t="s">
        <v>778</v>
      </c>
      <c r="D473" s="144" t="s">
        <v>1235</v>
      </c>
    </row>
    <row r="474" spans="1:4" x14ac:dyDescent="0.35">
      <c r="A474" s="144">
        <v>484</v>
      </c>
      <c r="B474" s="23" t="s">
        <v>779</v>
      </c>
      <c r="C474" s="27" t="s">
        <v>1300</v>
      </c>
      <c r="D474" s="144" t="s">
        <v>1235</v>
      </c>
    </row>
    <row r="475" spans="1:4" x14ac:dyDescent="0.35">
      <c r="A475" s="144">
        <v>459</v>
      </c>
      <c r="B475" s="23" t="s">
        <v>735</v>
      </c>
      <c r="C475" s="27" t="s">
        <v>1114</v>
      </c>
      <c r="D475" s="144" t="s">
        <v>1235</v>
      </c>
    </row>
    <row r="476" spans="1:4" x14ac:dyDescent="0.35">
      <c r="A476" s="144">
        <v>460</v>
      </c>
      <c r="B476" s="23" t="s">
        <v>736</v>
      </c>
      <c r="C476" s="27" t="s">
        <v>737</v>
      </c>
      <c r="D476" s="144" t="s">
        <v>1235</v>
      </c>
    </row>
    <row r="477" spans="1:4" x14ac:dyDescent="0.35">
      <c r="A477" s="144">
        <v>461</v>
      </c>
      <c r="B477" s="23" t="s">
        <v>738</v>
      </c>
      <c r="C477" s="27" t="s">
        <v>1115</v>
      </c>
      <c r="D477" s="144" t="s">
        <v>1235</v>
      </c>
    </row>
    <row r="478" spans="1:4" x14ac:dyDescent="0.35">
      <c r="A478" s="144">
        <v>462</v>
      </c>
      <c r="B478" s="23" t="s">
        <v>739</v>
      </c>
      <c r="C478" s="27" t="s">
        <v>740</v>
      </c>
      <c r="D478" s="144" t="s">
        <v>1235</v>
      </c>
    </row>
    <row r="479" spans="1:4" x14ac:dyDescent="0.35">
      <c r="A479" s="144">
        <v>457</v>
      </c>
      <c r="B479" s="23" t="s">
        <v>731</v>
      </c>
      <c r="C479" s="27" t="s">
        <v>732</v>
      </c>
      <c r="D479" s="144" t="s">
        <v>1235</v>
      </c>
    </row>
    <row r="480" spans="1:4" x14ac:dyDescent="0.35">
      <c r="A480" s="144">
        <v>106</v>
      </c>
      <c r="B480" s="23" t="s">
        <v>198</v>
      </c>
      <c r="C480" s="24" t="s">
        <v>199</v>
      </c>
      <c r="D480" s="144" t="s">
        <v>164</v>
      </c>
    </row>
    <row r="481" spans="1:4" x14ac:dyDescent="0.35">
      <c r="A481" s="144">
        <v>133</v>
      </c>
      <c r="B481" s="23" t="s">
        <v>225</v>
      </c>
      <c r="C481" s="24" t="s">
        <v>226</v>
      </c>
      <c r="D481" s="144"/>
    </row>
    <row r="482" spans="1:4" x14ac:dyDescent="0.35">
      <c r="A482" s="144">
        <v>151</v>
      </c>
      <c r="B482" s="23" t="s">
        <v>239</v>
      </c>
      <c r="C482" s="24" t="s">
        <v>240</v>
      </c>
      <c r="D482" s="144"/>
    </row>
    <row r="483" spans="1:4" x14ac:dyDescent="0.35">
      <c r="A483" s="144">
        <v>155</v>
      </c>
      <c r="B483" s="23" t="s">
        <v>245</v>
      </c>
      <c r="C483" s="24" t="s">
        <v>1106</v>
      </c>
      <c r="D483" s="144" t="s">
        <v>1235</v>
      </c>
    </row>
    <row r="484" spans="1:4" x14ac:dyDescent="0.35">
      <c r="A484" s="144">
        <v>112</v>
      </c>
      <c r="B484" s="23" t="s">
        <v>308</v>
      </c>
      <c r="C484" s="24" t="s">
        <v>1324</v>
      </c>
      <c r="D484" s="144" t="s">
        <v>1235</v>
      </c>
    </row>
    <row r="485" spans="1:4" x14ac:dyDescent="0.35">
      <c r="A485" s="144">
        <v>485</v>
      </c>
      <c r="B485" s="23" t="s">
        <v>674</v>
      </c>
      <c r="C485" s="25" t="s">
        <v>675</v>
      </c>
      <c r="D485" s="144" t="s">
        <v>164</v>
      </c>
    </row>
    <row r="486" spans="1:4" x14ac:dyDescent="0.35">
      <c r="A486" s="144">
        <v>486</v>
      </c>
      <c r="B486" s="23" t="s">
        <v>676</v>
      </c>
      <c r="C486" s="24" t="s">
        <v>1301</v>
      </c>
      <c r="D486" s="144" t="s">
        <v>1235</v>
      </c>
    </row>
    <row r="487" spans="1:4" x14ac:dyDescent="0.35">
      <c r="A487" s="144">
        <v>124</v>
      </c>
      <c r="B487" s="23" t="s">
        <v>672</v>
      </c>
      <c r="C487" s="24" t="s">
        <v>673</v>
      </c>
      <c r="D487" s="144" t="s">
        <v>1235</v>
      </c>
    </row>
    <row r="488" spans="1:4" x14ac:dyDescent="0.35">
      <c r="A488" s="144">
        <v>487</v>
      </c>
      <c r="B488" s="23" t="s">
        <v>677</v>
      </c>
      <c r="C488" s="24" t="s">
        <v>678</v>
      </c>
      <c r="D488" s="144" t="s">
        <v>164</v>
      </c>
    </row>
    <row r="489" spans="1:4" x14ac:dyDescent="0.35">
      <c r="A489" s="144">
        <v>489</v>
      </c>
      <c r="B489" s="23">
        <v>489</v>
      </c>
      <c r="C489" s="24" t="s">
        <v>1093</v>
      </c>
      <c r="D489" s="144"/>
    </row>
    <row r="490" spans="1:4" x14ac:dyDescent="0.35">
      <c r="A490" s="144">
        <v>491</v>
      </c>
      <c r="B490" s="23" t="s">
        <v>681</v>
      </c>
      <c r="C490" s="24" t="s">
        <v>682</v>
      </c>
      <c r="D490" s="144" t="s">
        <v>164</v>
      </c>
    </row>
    <row r="491" spans="1:4" x14ac:dyDescent="0.35">
      <c r="A491" s="144">
        <v>490</v>
      </c>
      <c r="B491" s="23" t="s">
        <v>679</v>
      </c>
      <c r="C491" s="24" t="s">
        <v>680</v>
      </c>
      <c r="D491" s="144" t="s">
        <v>164</v>
      </c>
    </row>
    <row r="492" spans="1:4" x14ac:dyDescent="0.35">
      <c r="A492" s="144">
        <v>429</v>
      </c>
      <c r="B492" s="23" t="s">
        <v>869</v>
      </c>
      <c r="C492" s="24" t="s">
        <v>870</v>
      </c>
      <c r="D492" s="144" t="s">
        <v>1235</v>
      </c>
    </row>
    <row r="493" spans="1:4" x14ac:dyDescent="0.35">
      <c r="A493" s="144">
        <v>492</v>
      </c>
      <c r="B493" s="23" t="s">
        <v>683</v>
      </c>
      <c r="C493" s="25" t="s">
        <v>684</v>
      </c>
      <c r="D493" s="144" t="s">
        <v>164</v>
      </c>
    </row>
    <row r="494" spans="1:4" x14ac:dyDescent="0.35">
      <c r="A494" s="144">
        <v>430</v>
      </c>
      <c r="B494" s="23" t="s">
        <v>871</v>
      </c>
      <c r="C494" s="24" t="s">
        <v>872</v>
      </c>
      <c r="D494" s="144" t="s">
        <v>1235</v>
      </c>
    </row>
    <row r="495" spans="1:4" x14ac:dyDescent="0.35">
      <c r="A495" s="144">
        <v>493</v>
      </c>
      <c r="B495" s="23" t="s">
        <v>685</v>
      </c>
      <c r="C495" s="25" t="s">
        <v>686</v>
      </c>
      <c r="D495" s="144" t="s">
        <v>164</v>
      </c>
    </row>
    <row r="496" spans="1:4" x14ac:dyDescent="0.35">
      <c r="A496" s="144">
        <v>494</v>
      </c>
      <c r="B496" s="23" t="s">
        <v>687</v>
      </c>
      <c r="C496" s="25" t="s">
        <v>688</v>
      </c>
      <c r="D496" s="144" t="s">
        <v>164</v>
      </c>
    </row>
    <row r="497" spans="1:4" x14ac:dyDescent="0.35">
      <c r="A497" s="144">
        <v>495</v>
      </c>
      <c r="B497" s="29" t="s">
        <v>689</v>
      </c>
      <c r="C497" s="25" t="s">
        <v>690</v>
      </c>
      <c r="D497" s="144"/>
    </row>
    <row r="498" spans="1:4" x14ac:dyDescent="0.35">
      <c r="A498" s="144">
        <v>496</v>
      </c>
      <c r="B498" s="23" t="s">
        <v>691</v>
      </c>
      <c r="C498" s="25" t="s">
        <v>692</v>
      </c>
      <c r="D498" s="144"/>
    </row>
    <row r="499" spans="1:4" x14ac:dyDescent="0.35">
      <c r="A499" s="144">
        <v>497</v>
      </c>
      <c r="B499" s="23" t="s">
        <v>693</v>
      </c>
      <c r="C499" s="24" t="s">
        <v>694</v>
      </c>
      <c r="D499" s="144" t="s">
        <v>1235</v>
      </c>
    </row>
    <row r="500" spans="1:4" x14ac:dyDescent="0.35">
      <c r="A500" s="144">
        <v>498</v>
      </c>
      <c r="B500" s="23" t="s">
        <v>695</v>
      </c>
      <c r="C500" s="25" t="s">
        <v>696</v>
      </c>
      <c r="D500" s="144"/>
    </row>
    <row r="501" spans="1:4" x14ac:dyDescent="0.35">
      <c r="A501" s="144">
        <v>499</v>
      </c>
      <c r="B501" s="23" t="s">
        <v>697</v>
      </c>
      <c r="C501" s="25" t="s">
        <v>698</v>
      </c>
      <c r="D501" s="144"/>
    </row>
    <row r="502" spans="1:4" x14ac:dyDescent="0.35">
      <c r="A502" s="144">
        <v>503</v>
      </c>
      <c r="B502" s="23" t="s">
        <v>704</v>
      </c>
      <c r="C502" s="24" t="s">
        <v>705</v>
      </c>
      <c r="D502" s="144" t="s">
        <v>1235</v>
      </c>
    </row>
    <row r="503" spans="1:4" x14ac:dyDescent="0.35">
      <c r="A503" s="144">
        <v>506</v>
      </c>
      <c r="B503" s="23" t="s">
        <v>706</v>
      </c>
      <c r="C503" s="24" t="s">
        <v>707</v>
      </c>
      <c r="D503" s="144" t="s">
        <v>1235</v>
      </c>
    </row>
    <row r="504" spans="1:4" x14ac:dyDescent="0.35">
      <c r="A504" s="144">
        <v>507</v>
      </c>
      <c r="B504" s="23" t="s">
        <v>708</v>
      </c>
      <c r="C504" s="24" t="s">
        <v>709</v>
      </c>
      <c r="D504" s="144"/>
    </row>
    <row r="505" spans="1:4" x14ac:dyDescent="0.35">
      <c r="A505" s="144">
        <v>504</v>
      </c>
      <c r="B505" s="144">
        <v>504</v>
      </c>
      <c r="C505" s="24" t="s">
        <v>1094</v>
      </c>
      <c r="D505" s="144" t="s">
        <v>1235</v>
      </c>
    </row>
    <row r="506" spans="1:4" x14ac:dyDescent="0.35">
      <c r="A506" s="144">
        <v>508</v>
      </c>
      <c r="B506" s="23" t="s">
        <v>710</v>
      </c>
      <c r="C506" s="24" t="s">
        <v>711</v>
      </c>
      <c r="D506" s="144"/>
    </row>
    <row r="507" spans="1:4" x14ac:dyDescent="0.35">
      <c r="A507" s="144">
        <v>509</v>
      </c>
      <c r="B507" s="23" t="s">
        <v>712</v>
      </c>
      <c r="C507" s="24" t="s">
        <v>713</v>
      </c>
      <c r="D507" s="144"/>
    </row>
    <row r="508" spans="1:4" x14ac:dyDescent="0.35">
      <c r="A508" s="144">
        <v>510</v>
      </c>
      <c r="B508" s="23" t="s">
        <v>714</v>
      </c>
      <c r="C508" s="24" t="s">
        <v>715</v>
      </c>
      <c r="D508" s="144" t="s">
        <v>164</v>
      </c>
    </row>
    <row r="509" spans="1:4" x14ac:dyDescent="0.35">
      <c r="A509" s="144">
        <v>511</v>
      </c>
      <c r="B509" s="29" t="s">
        <v>716</v>
      </c>
      <c r="C509" s="24" t="s">
        <v>717</v>
      </c>
      <c r="D509" s="144" t="s">
        <v>164</v>
      </c>
    </row>
    <row r="510" spans="1:4" x14ac:dyDescent="0.35">
      <c r="A510" s="144">
        <v>636</v>
      </c>
      <c r="B510" s="23" t="s">
        <v>718</v>
      </c>
      <c r="C510" s="24" t="s">
        <v>719</v>
      </c>
      <c r="D510" s="144"/>
    </row>
    <row r="511" spans="1:4" x14ac:dyDescent="0.35">
      <c r="A511" s="144">
        <v>518</v>
      </c>
      <c r="B511" s="23">
        <v>518</v>
      </c>
      <c r="C511" s="24" t="s">
        <v>1095</v>
      </c>
      <c r="D511" s="144"/>
    </row>
    <row r="512" spans="1:4" x14ac:dyDescent="0.35">
      <c r="A512" s="144">
        <v>525</v>
      </c>
      <c r="B512" s="23" t="s">
        <v>720</v>
      </c>
      <c r="C512" s="24" t="s">
        <v>721</v>
      </c>
      <c r="D512" s="144" t="s">
        <v>1235</v>
      </c>
    </row>
    <row r="513" spans="1:4" x14ac:dyDescent="0.35">
      <c r="A513" s="144">
        <v>391</v>
      </c>
      <c r="B513" s="23" t="s">
        <v>647</v>
      </c>
      <c r="C513" s="24" t="s">
        <v>648</v>
      </c>
      <c r="D513" s="144"/>
    </row>
    <row r="514" spans="1:4" x14ac:dyDescent="0.35">
      <c r="A514" s="144">
        <v>447</v>
      </c>
      <c r="B514" s="23">
        <v>447</v>
      </c>
      <c r="C514" s="24" t="s">
        <v>722</v>
      </c>
      <c r="D514" s="144"/>
    </row>
    <row r="515" spans="1:4" x14ac:dyDescent="0.35">
      <c r="A515" s="144">
        <v>456</v>
      </c>
      <c r="B515" s="23" t="s">
        <v>729</v>
      </c>
      <c r="C515" s="24" t="s">
        <v>730</v>
      </c>
      <c r="D515" s="144" t="s">
        <v>1235</v>
      </c>
    </row>
    <row r="516" spans="1:4" x14ac:dyDescent="0.35">
      <c r="A516" s="144">
        <v>645</v>
      </c>
      <c r="B516" s="23">
        <v>645</v>
      </c>
      <c r="C516" s="24" t="s">
        <v>1096</v>
      </c>
      <c r="D516" s="144" t="s">
        <v>164</v>
      </c>
    </row>
    <row r="517" spans="1:4" x14ac:dyDescent="0.35">
      <c r="A517" s="144">
        <v>646</v>
      </c>
      <c r="B517" s="23">
        <v>646</v>
      </c>
      <c r="C517" s="24" t="s">
        <v>1097</v>
      </c>
      <c r="D517" s="144" t="s">
        <v>1235</v>
      </c>
    </row>
    <row r="518" spans="1:4" x14ac:dyDescent="0.35">
      <c r="A518" s="144">
        <v>432</v>
      </c>
      <c r="B518" s="23">
        <v>432</v>
      </c>
      <c r="C518" s="24" t="s">
        <v>1099</v>
      </c>
      <c r="D518" s="144" t="s">
        <v>1235</v>
      </c>
    </row>
    <row r="519" spans="1:4" x14ac:dyDescent="0.35">
      <c r="A519" s="144">
        <v>401</v>
      </c>
      <c r="B519" s="23">
        <v>401</v>
      </c>
      <c r="C519" s="24" t="s">
        <v>1098</v>
      </c>
      <c r="D519" s="144" t="s">
        <v>1235</v>
      </c>
    </row>
    <row r="520" spans="1:4" x14ac:dyDescent="0.35">
      <c r="A520" s="144">
        <v>553</v>
      </c>
      <c r="B520" s="29" t="s">
        <v>901</v>
      </c>
      <c r="C520" s="25" t="s">
        <v>902</v>
      </c>
      <c r="D520" s="144" t="s">
        <v>164</v>
      </c>
    </row>
    <row r="521" spans="1:4" x14ac:dyDescent="0.35">
      <c r="A521" s="144">
        <v>554</v>
      </c>
      <c r="B521" s="23" t="s">
        <v>903</v>
      </c>
      <c r="C521" s="25" t="s">
        <v>904</v>
      </c>
      <c r="D521" s="144"/>
    </row>
    <row r="522" spans="1:4" x14ac:dyDescent="0.35">
      <c r="A522" s="144">
        <v>70</v>
      </c>
      <c r="B522" s="29" t="s">
        <v>905</v>
      </c>
      <c r="C522" s="24" t="s">
        <v>906</v>
      </c>
      <c r="D522" s="144"/>
    </row>
    <row r="523" spans="1:4" x14ac:dyDescent="0.35">
      <c r="A523" s="144">
        <v>500</v>
      </c>
      <c r="B523" s="23" t="s">
        <v>699</v>
      </c>
      <c r="C523" s="24" t="s">
        <v>700</v>
      </c>
      <c r="D523" s="144" t="s">
        <v>1235</v>
      </c>
    </row>
    <row r="524" spans="1:4" x14ac:dyDescent="0.35">
      <c r="A524" s="144">
        <v>555</v>
      </c>
      <c r="B524" s="23" t="s">
        <v>907</v>
      </c>
      <c r="C524" s="25" t="s">
        <v>908</v>
      </c>
      <c r="D524" s="144" t="s">
        <v>164</v>
      </c>
    </row>
    <row r="525" spans="1:4" x14ac:dyDescent="0.35">
      <c r="A525" s="144">
        <v>556</v>
      </c>
      <c r="B525" s="23" t="s">
        <v>909</v>
      </c>
      <c r="C525" s="25" t="s">
        <v>910</v>
      </c>
      <c r="D525" s="144" t="s">
        <v>164</v>
      </c>
    </row>
    <row r="526" spans="1:4" x14ac:dyDescent="0.35">
      <c r="A526" s="144">
        <v>559</v>
      </c>
      <c r="B526" s="23" t="s">
        <v>915</v>
      </c>
      <c r="C526" s="24" t="s">
        <v>916</v>
      </c>
      <c r="D526" s="144" t="s">
        <v>1235</v>
      </c>
    </row>
    <row r="527" spans="1:4" x14ac:dyDescent="0.35">
      <c r="A527" s="144">
        <v>560</v>
      </c>
      <c r="B527" s="23" t="s">
        <v>917</v>
      </c>
      <c r="C527" s="24" t="s">
        <v>918</v>
      </c>
      <c r="D527" s="144" t="s">
        <v>1235</v>
      </c>
    </row>
    <row r="528" spans="1:4" x14ac:dyDescent="0.35">
      <c r="A528" s="144">
        <v>561</v>
      </c>
      <c r="B528" s="23" t="s">
        <v>919</v>
      </c>
      <c r="C528" s="24" t="s">
        <v>920</v>
      </c>
      <c r="D528" s="144" t="s">
        <v>164</v>
      </c>
    </row>
    <row r="529" spans="1:4" x14ac:dyDescent="0.35">
      <c r="A529" s="144">
        <v>562</v>
      </c>
      <c r="B529" s="23" t="s">
        <v>921</v>
      </c>
      <c r="C529" s="25" t="s">
        <v>922</v>
      </c>
      <c r="D529" s="144"/>
    </row>
    <row r="530" spans="1:4" x14ac:dyDescent="0.35">
      <c r="A530" s="144">
        <v>273</v>
      </c>
      <c r="B530" s="23" t="s">
        <v>923</v>
      </c>
      <c r="C530" s="24" t="s">
        <v>924</v>
      </c>
      <c r="D530" s="144"/>
    </row>
    <row r="531" spans="1:4" x14ac:dyDescent="0.35">
      <c r="A531" s="144">
        <v>274</v>
      </c>
      <c r="B531" s="23" t="s">
        <v>925</v>
      </c>
      <c r="C531" s="24" t="s">
        <v>926</v>
      </c>
      <c r="D531" s="144" t="s">
        <v>164</v>
      </c>
    </row>
    <row r="532" spans="1:4" x14ac:dyDescent="0.35">
      <c r="A532" s="144">
        <v>563</v>
      </c>
      <c r="B532" s="23" t="s">
        <v>927</v>
      </c>
      <c r="C532" s="24" t="s">
        <v>928</v>
      </c>
      <c r="D532" s="144" t="s">
        <v>1235</v>
      </c>
    </row>
    <row r="533" spans="1:4" x14ac:dyDescent="0.35">
      <c r="A533" s="144">
        <v>565</v>
      </c>
      <c r="B533" s="23" t="s">
        <v>930</v>
      </c>
      <c r="C533" s="25" t="s">
        <v>931</v>
      </c>
      <c r="D533" s="144"/>
    </row>
    <row r="534" spans="1:4" x14ac:dyDescent="0.35">
      <c r="A534" s="144">
        <v>631</v>
      </c>
      <c r="B534" s="23" t="s">
        <v>1075</v>
      </c>
      <c r="C534" s="24" t="s">
        <v>1127</v>
      </c>
      <c r="D534" s="144" t="s">
        <v>1235</v>
      </c>
    </row>
    <row r="535" spans="1:4" x14ac:dyDescent="0.35">
      <c r="A535" s="144">
        <v>431</v>
      </c>
      <c r="B535" s="23" t="s">
        <v>873</v>
      </c>
      <c r="C535" s="24" t="s">
        <v>874</v>
      </c>
      <c r="D535" s="144" t="s">
        <v>1235</v>
      </c>
    </row>
    <row r="536" spans="1:4" x14ac:dyDescent="0.35">
      <c r="A536" s="144">
        <v>566</v>
      </c>
      <c r="B536" s="23" t="s">
        <v>932</v>
      </c>
      <c r="C536" s="24" t="s">
        <v>933</v>
      </c>
      <c r="D536" s="144" t="s">
        <v>164</v>
      </c>
    </row>
    <row r="537" spans="1:4" x14ac:dyDescent="0.35">
      <c r="A537" s="144">
        <v>567</v>
      </c>
      <c r="B537" s="23" t="s">
        <v>934</v>
      </c>
      <c r="C537" s="24" t="s">
        <v>935</v>
      </c>
      <c r="D537" s="144" t="s">
        <v>1235</v>
      </c>
    </row>
    <row r="538" spans="1:4" x14ac:dyDescent="0.35">
      <c r="A538" s="144">
        <v>568</v>
      </c>
      <c r="B538" s="23" t="s">
        <v>936</v>
      </c>
      <c r="C538" s="24" t="s">
        <v>937</v>
      </c>
      <c r="D538" s="144" t="s">
        <v>1235</v>
      </c>
    </row>
    <row r="539" spans="1:4" x14ac:dyDescent="0.35">
      <c r="A539" s="144">
        <v>571</v>
      </c>
      <c r="B539" s="23">
        <v>571</v>
      </c>
      <c r="C539" s="24" t="s">
        <v>938</v>
      </c>
      <c r="D539" s="144" t="s">
        <v>1235</v>
      </c>
    </row>
    <row r="540" spans="1:4" x14ac:dyDescent="0.35">
      <c r="A540" s="144">
        <v>572</v>
      </c>
      <c r="B540" s="23">
        <v>572</v>
      </c>
      <c r="C540" s="24" t="s">
        <v>1302</v>
      </c>
      <c r="D540" s="144"/>
    </row>
    <row r="541" spans="1:4" x14ac:dyDescent="0.35">
      <c r="A541" s="144">
        <v>573</v>
      </c>
      <c r="B541" s="23" t="s">
        <v>939</v>
      </c>
      <c r="C541" s="24" t="s">
        <v>1121</v>
      </c>
      <c r="D541" s="144"/>
    </row>
    <row r="542" spans="1:4" x14ac:dyDescent="0.35">
      <c r="A542" s="144">
        <v>353</v>
      </c>
      <c r="B542" s="23">
        <v>353</v>
      </c>
      <c r="C542" s="24" t="s">
        <v>940</v>
      </c>
      <c r="D542" s="144" t="s">
        <v>1235</v>
      </c>
    </row>
    <row r="543" spans="1:4" x14ac:dyDescent="0.35">
      <c r="A543" s="144">
        <v>574</v>
      </c>
      <c r="B543" s="23" t="s">
        <v>941</v>
      </c>
      <c r="C543" s="25" t="s">
        <v>942</v>
      </c>
      <c r="D543" s="144" t="s">
        <v>164</v>
      </c>
    </row>
    <row r="544" spans="1:4" x14ac:dyDescent="0.35">
      <c r="A544" s="144">
        <v>79</v>
      </c>
      <c r="B544" s="23" t="s">
        <v>144</v>
      </c>
      <c r="C544" s="24" t="s">
        <v>145</v>
      </c>
      <c r="D544" s="144" t="s">
        <v>164</v>
      </c>
    </row>
    <row r="545" spans="1:4" x14ac:dyDescent="0.35">
      <c r="A545" s="144">
        <v>577</v>
      </c>
      <c r="B545" s="29" t="s">
        <v>943</v>
      </c>
      <c r="C545" s="24" t="s">
        <v>944</v>
      </c>
      <c r="D545" s="144" t="s">
        <v>164</v>
      </c>
    </row>
    <row r="546" spans="1:4" x14ac:dyDescent="0.35">
      <c r="A546" s="144">
        <v>575</v>
      </c>
      <c r="B546" s="23" t="s">
        <v>945</v>
      </c>
      <c r="C546" s="24" t="s">
        <v>946</v>
      </c>
      <c r="D546" s="144" t="s">
        <v>1235</v>
      </c>
    </row>
    <row r="547" spans="1:4" x14ac:dyDescent="0.35">
      <c r="A547" s="144">
        <v>578</v>
      </c>
      <c r="B547" s="23" t="s">
        <v>947</v>
      </c>
      <c r="C547" s="24" t="s">
        <v>948</v>
      </c>
      <c r="D547" s="144" t="s">
        <v>164</v>
      </c>
    </row>
    <row r="548" spans="1:4" x14ac:dyDescent="0.35">
      <c r="A548" s="144">
        <v>579</v>
      </c>
      <c r="B548" s="23" t="s">
        <v>949</v>
      </c>
      <c r="C548" s="25" t="s">
        <v>950</v>
      </c>
      <c r="D548" s="144" t="s">
        <v>164</v>
      </c>
    </row>
    <row r="549" spans="1:4" x14ac:dyDescent="0.35">
      <c r="A549" s="144">
        <v>580</v>
      </c>
      <c r="B549" s="23" t="s">
        <v>951</v>
      </c>
      <c r="C549" s="24" t="s">
        <v>952</v>
      </c>
      <c r="D549" s="144"/>
    </row>
    <row r="550" spans="1:4" x14ac:dyDescent="0.35">
      <c r="A550" s="144">
        <v>354</v>
      </c>
      <c r="B550" s="23">
        <v>354</v>
      </c>
      <c r="C550" s="24" t="s">
        <v>953</v>
      </c>
      <c r="D550" s="144" t="s">
        <v>1235</v>
      </c>
    </row>
    <row r="551" spans="1:4" x14ac:dyDescent="0.35">
      <c r="A551" s="144">
        <v>582</v>
      </c>
      <c r="B551" s="23" t="s">
        <v>954</v>
      </c>
      <c r="C551" s="24" t="s">
        <v>955</v>
      </c>
      <c r="D551" s="144" t="s">
        <v>164</v>
      </c>
    </row>
    <row r="552" spans="1:4" x14ac:dyDescent="0.35">
      <c r="A552" s="144">
        <v>583</v>
      </c>
      <c r="B552" s="23" t="s">
        <v>956</v>
      </c>
      <c r="C552" s="25" t="s">
        <v>957</v>
      </c>
      <c r="D552" s="144" t="s">
        <v>164</v>
      </c>
    </row>
    <row r="553" spans="1:4" x14ac:dyDescent="0.35">
      <c r="A553" s="144">
        <v>584</v>
      </c>
      <c r="B553" s="23" t="s">
        <v>958</v>
      </c>
      <c r="C553" s="25" t="s">
        <v>959</v>
      </c>
      <c r="D553" s="144" t="s">
        <v>164</v>
      </c>
    </row>
    <row r="554" spans="1:4" x14ac:dyDescent="0.35">
      <c r="A554" s="144">
        <v>585</v>
      </c>
      <c r="B554" s="23" t="s">
        <v>960</v>
      </c>
      <c r="C554" s="24" t="s">
        <v>961</v>
      </c>
      <c r="D554" s="144" t="s">
        <v>1235</v>
      </c>
    </row>
    <row r="555" spans="1:4" x14ac:dyDescent="0.35">
      <c r="A555" s="144">
        <v>586</v>
      </c>
      <c r="B555" s="23" t="s">
        <v>962</v>
      </c>
      <c r="C555" s="24" t="s">
        <v>963</v>
      </c>
      <c r="D555" s="144" t="s">
        <v>1235</v>
      </c>
    </row>
    <row r="556" spans="1:4" x14ac:dyDescent="0.35">
      <c r="A556" s="144">
        <v>587</v>
      </c>
      <c r="B556" s="23" t="s">
        <v>964</v>
      </c>
      <c r="C556" s="25" t="s">
        <v>965</v>
      </c>
      <c r="D556" s="144" t="s">
        <v>164</v>
      </c>
    </row>
    <row r="557" spans="1:4" x14ac:dyDescent="0.35">
      <c r="A557" s="144">
        <v>588</v>
      </c>
      <c r="B557" s="23" t="s">
        <v>968</v>
      </c>
      <c r="C557" s="25" t="s">
        <v>969</v>
      </c>
      <c r="D557" s="144"/>
    </row>
    <row r="558" spans="1:4" x14ac:dyDescent="0.35">
      <c r="A558" s="144">
        <v>590</v>
      </c>
      <c r="B558" s="29" t="s">
        <v>1303</v>
      </c>
      <c r="C558" s="24" t="s">
        <v>970</v>
      </c>
      <c r="D558" s="144" t="s">
        <v>164</v>
      </c>
    </row>
    <row r="559" spans="1:4" x14ac:dyDescent="0.35">
      <c r="A559" s="144">
        <v>591</v>
      </c>
      <c r="B559" s="23" t="s">
        <v>966</v>
      </c>
      <c r="C559" s="24" t="s">
        <v>967</v>
      </c>
      <c r="D559" s="144" t="s">
        <v>164</v>
      </c>
    </row>
    <row r="560" spans="1:4" x14ac:dyDescent="0.35">
      <c r="A560" s="144">
        <v>358</v>
      </c>
      <c r="B560" s="23">
        <v>358</v>
      </c>
      <c r="C560" s="24" t="s">
        <v>971</v>
      </c>
      <c r="D560" s="144"/>
    </row>
    <row r="561" spans="1:4" x14ac:dyDescent="0.35">
      <c r="A561" s="144">
        <v>76</v>
      </c>
      <c r="B561" s="23" t="s">
        <v>138</v>
      </c>
      <c r="C561" s="24" t="s">
        <v>139</v>
      </c>
      <c r="D561" s="144" t="s">
        <v>1235</v>
      </c>
    </row>
    <row r="562" spans="1:4" x14ac:dyDescent="0.35">
      <c r="A562" s="144">
        <v>592</v>
      </c>
      <c r="B562" s="23" t="s">
        <v>972</v>
      </c>
      <c r="C562" s="24" t="s">
        <v>973</v>
      </c>
      <c r="D562" s="144" t="s">
        <v>164</v>
      </c>
    </row>
    <row r="563" spans="1:4" x14ac:dyDescent="0.35">
      <c r="A563" s="144">
        <v>80</v>
      </c>
      <c r="B563" s="23" t="s">
        <v>146</v>
      </c>
      <c r="C563" s="24" t="s">
        <v>147</v>
      </c>
      <c r="D563" s="144" t="s">
        <v>164</v>
      </c>
    </row>
    <row r="564" spans="1:4" x14ac:dyDescent="0.35">
      <c r="A564" s="144">
        <v>593</v>
      </c>
      <c r="B564" s="23" t="s">
        <v>974</v>
      </c>
      <c r="C564" s="25" t="s">
        <v>975</v>
      </c>
      <c r="D564" s="144"/>
    </row>
    <row r="565" spans="1:4" x14ac:dyDescent="0.35">
      <c r="A565" s="144">
        <v>488</v>
      </c>
      <c r="B565" s="23" t="s">
        <v>980</v>
      </c>
      <c r="C565" s="24" t="s">
        <v>1304</v>
      </c>
      <c r="D565" s="144" t="s">
        <v>1235</v>
      </c>
    </row>
    <row r="566" spans="1:4" x14ac:dyDescent="0.35">
      <c r="A566" s="144">
        <v>595</v>
      </c>
      <c r="B566" s="23" t="s">
        <v>985</v>
      </c>
      <c r="C566" s="24" t="s">
        <v>986</v>
      </c>
      <c r="D566" s="144" t="s">
        <v>164</v>
      </c>
    </row>
    <row r="567" spans="1:4" x14ac:dyDescent="0.35">
      <c r="A567" s="144">
        <v>596</v>
      </c>
      <c r="B567" s="23" t="s">
        <v>987</v>
      </c>
      <c r="C567" s="24" t="s">
        <v>988</v>
      </c>
      <c r="D567" s="144"/>
    </row>
    <row r="568" spans="1:4" x14ac:dyDescent="0.35">
      <c r="A568" s="144">
        <v>598</v>
      </c>
      <c r="B568" s="23" t="s">
        <v>990</v>
      </c>
      <c r="C568" s="24" t="s">
        <v>991</v>
      </c>
      <c r="D568" s="144" t="s">
        <v>164</v>
      </c>
    </row>
    <row r="569" spans="1:4" x14ac:dyDescent="0.35">
      <c r="A569" s="144">
        <v>599</v>
      </c>
      <c r="B569" s="23" t="s">
        <v>992</v>
      </c>
      <c r="C569" s="24" t="s">
        <v>993</v>
      </c>
      <c r="D569" s="144" t="s">
        <v>1235</v>
      </c>
    </row>
    <row r="570" spans="1:4" x14ac:dyDescent="0.35">
      <c r="A570" s="144">
        <v>600</v>
      </c>
      <c r="B570" s="23" t="s">
        <v>994</v>
      </c>
      <c r="C570" s="24" t="s">
        <v>995</v>
      </c>
      <c r="D570" s="144" t="s">
        <v>1235</v>
      </c>
    </row>
    <row r="571" spans="1:4" x14ac:dyDescent="0.35">
      <c r="A571" s="144">
        <v>601</v>
      </c>
      <c r="B571" s="23" t="s">
        <v>996</v>
      </c>
      <c r="C571" s="24" t="s">
        <v>997</v>
      </c>
      <c r="D571" s="144"/>
    </row>
    <row r="572" spans="1:4" x14ac:dyDescent="0.35">
      <c r="A572" s="144">
        <v>602</v>
      </c>
      <c r="B572" s="23" t="s">
        <v>998</v>
      </c>
      <c r="C572" s="24" t="s">
        <v>999</v>
      </c>
      <c r="D572" s="144" t="s">
        <v>1235</v>
      </c>
    </row>
    <row r="573" spans="1:4" x14ac:dyDescent="0.35">
      <c r="A573" s="144">
        <v>603</v>
      </c>
      <c r="B573" s="23" t="s">
        <v>1000</v>
      </c>
      <c r="C573" s="24" t="s">
        <v>1001</v>
      </c>
      <c r="D573" s="144"/>
    </row>
    <row r="574" spans="1:4" x14ac:dyDescent="0.35">
      <c r="A574" s="144">
        <v>552</v>
      </c>
      <c r="B574" s="23" t="s">
        <v>1013</v>
      </c>
      <c r="C574" s="24" t="s">
        <v>1305</v>
      </c>
      <c r="D574" s="144"/>
    </row>
    <row r="575" spans="1:4" x14ac:dyDescent="0.35">
      <c r="A575" s="144">
        <v>537</v>
      </c>
      <c r="B575" s="23" t="s">
        <v>1009</v>
      </c>
      <c r="C575" s="24" t="s">
        <v>1325</v>
      </c>
      <c r="D575" s="144"/>
    </row>
    <row r="576" spans="1:4" x14ac:dyDescent="0.35">
      <c r="A576" s="144">
        <v>551</v>
      </c>
      <c r="B576" s="23" t="s">
        <v>1012</v>
      </c>
      <c r="C576" s="24" t="s">
        <v>1306</v>
      </c>
      <c r="D576" s="144"/>
    </row>
    <row r="577" spans="1:4" x14ac:dyDescent="0.35">
      <c r="A577" s="144">
        <v>536</v>
      </c>
      <c r="B577" s="23" t="s">
        <v>1008</v>
      </c>
      <c r="C577" s="24" t="s">
        <v>1326</v>
      </c>
      <c r="D577" s="144"/>
    </row>
    <row r="578" spans="1:4" x14ac:dyDescent="0.35">
      <c r="A578" s="144">
        <v>550</v>
      </c>
      <c r="B578" s="23" t="s">
        <v>1011</v>
      </c>
      <c r="C578" s="24" t="s">
        <v>1307</v>
      </c>
      <c r="D578" s="144" t="s">
        <v>164</v>
      </c>
    </row>
    <row r="579" spans="1:4" x14ac:dyDescent="0.35">
      <c r="A579" s="144">
        <v>535</v>
      </c>
      <c r="B579" s="23" t="s">
        <v>1007</v>
      </c>
      <c r="C579" s="24" t="s">
        <v>1327</v>
      </c>
      <c r="D579" s="144" t="s">
        <v>164</v>
      </c>
    </row>
    <row r="580" spans="1:4" x14ac:dyDescent="0.35">
      <c r="A580" s="144">
        <v>549</v>
      </c>
      <c r="B580" s="23" t="s">
        <v>1010</v>
      </c>
      <c r="C580" s="24" t="s">
        <v>1308</v>
      </c>
      <c r="D580" s="144" t="s">
        <v>164</v>
      </c>
    </row>
    <row r="581" spans="1:4" x14ac:dyDescent="0.35">
      <c r="A581" s="144">
        <v>534</v>
      </c>
      <c r="B581" s="23" t="s">
        <v>1006</v>
      </c>
      <c r="C581" s="24" t="s">
        <v>1328</v>
      </c>
      <c r="D581" s="144" t="s">
        <v>164</v>
      </c>
    </row>
    <row r="582" spans="1:4" x14ac:dyDescent="0.35">
      <c r="A582" s="144">
        <v>606</v>
      </c>
      <c r="B582" s="23" t="s">
        <v>1014</v>
      </c>
      <c r="C582" s="24" t="s">
        <v>1309</v>
      </c>
      <c r="D582" s="144" t="s">
        <v>1235</v>
      </c>
    </row>
    <row r="583" spans="1:4" x14ac:dyDescent="0.35">
      <c r="A583" s="144">
        <v>116</v>
      </c>
      <c r="B583" s="23" t="s">
        <v>316</v>
      </c>
      <c r="C583" s="25" t="s">
        <v>1329</v>
      </c>
      <c r="D583" s="144" t="s">
        <v>164</v>
      </c>
    </row>
    <row r="584" spans="1:4" x14ac:dyDescent="0.35">
      <c r="A584" s="23">
        <v>323</v>
      </c>
      <c r="B584" s="23" t="s">
        <v>533</v>
      </c>
      <c r="C584" s="25" t="s">
        <v>1330</v>
      </c>
      <c r="D584" s="144" t="s">
        <v>164</v>
      </c>
    </row>
    <row r="585" spans="1:4" x14ac:dyDescent="0.35">
      <c r="A585" s="144">
        <v>399</v>
      </c>
      <c r="B585" s="23" t="s">
        <v>666</v>
      </c>
      <c r="C585" s="27" t="s">
        <v>1112</v>
      </c>
      <c r="D585" s="144"/>
    </row>
    <row r="586" spans="1:4" x14ac:dyDescent="0.35">
      <c r="A586" s="144">
        <v>512</v>
      </c>
      <c r="B586" s="23" t="s">
        <v>1015</v>
      </c>
      <c r="C586" s="24" t="s">
        <v>1016</v>
      </c>
      <c r="D586" s="144"/>
    </row>
    <row r="587" spans="1:4" x14ac:dyDescent="0.35">
      <c r="A587" s="144">
        <v>608</v>
      </c>
      <c r="B587" s="23" t="s">
        <v>1021</v>
      </c>
      <c r="C587" s="24" t="s">
        <v>1310</v>
      </c>
      <c r="D587" s="144" t="s">
        <v>1235</v>
      </c>
    </row>
    <row r="588" spans="1:4" x14ac:dyDescent="0.35">
      <c r="A588" s="144">
        <v>249</v>
      </c>
      <c r="B588" s="23" t="s">
        <v>1022</v>
      </c>
      <c r="C588" s="24" t="s">
        <v>1023</v>
      </c>
      <c r="D588" s="144" t="s">
        <v>164</v>
      </c>
    </row>
    <row r="589" spans="1:4" x14ac:dyDescent="0.35">
      <c r="A589" s="144">
        <v>513</v>
      </c>
      <c r="B589" s="23" t="s">
        <v>1030</v>
      </c>
      <c r="C589" s="24" t="s">
        <v>1311</v>
      </c>
      <c r="D589" s="144" t="s">
        <v>164</v>
      </c>
    </row>
    <row r="590" spans="1:4" x14ac:dyDescent="0.35">
      <c r="A590" s="144">
        <v>610</v>
      </c>
      <c r="B590" s="23" t="s">
        <v>1031</v>
      </c>
      <c r="C590" s="24" t="s">
        <v>1032</v>
      </c>
      <c r="D590" s="144" t="s">
        <v>1235</v>
      </c>
    </row>
    <row r="591" spans="1:4" x14ac:dyDescent="0.35">
      <c r="A591" s="144">
        <v>275</v>
      </c>
      <c r="B591" s="23" t="s">
        <v>1033</v>
      </c>
      <c r="C591" s="24" t="s">
        <v>1034</v>
      </c>
      <c r="D591" s="144" t="s">
        <v>1235</v>
      </c>
    </row>
    <row r="592" spans="1:4" x14ac:dyDescent="0.35">
      <c r="A592" s="144">
        <v>611</v>
      </c>
      <c r="B592" s="23" t="s">
        <v>1040</v>
      </c>
      <c r="C592" s="24" t="s">
        <v>1041</v>
      </c>
      <c r="D592" s="144" t="s">
        <v>1235</v>
      </c>
    </row>
    <row r="593" spans="1:4" x14ac:dyDescent="0.35">
      <c r="A593" s="144">
        <v>514</v>
      </c>
      <c r="B593" s="23" t="s">
        <v>1035</v>
      </c>
      <c r="C593" s="24" t="s">
        <v>1036</v>
      </c>
      <c r="D593" s="144" t="s">
        <v>164</v>
      </c>
    </row>
    <row r="594" spans="1:4" x14ac:dyDescent="0.35">
      <c r="A594" s="144">
        <v>515</v>
      </c>
      <c r="B594" s="23" t="s">
        <v>1037</v>
      </c>
      <c r="C594" s="24" t="s">
        <v>1122</v>
      </c>
      <c r="D594" s="144" t="s">
        <v>164</v>
      </c>
    </row>
    <row r="595" spans="1:4" x14ac:dyDescent="0.35">
      <c r="A595" s="144">
        <v>516</v>
      </c>
      <c r="B595" s="23" t="s">
        <v>1038</v>
      </c>
      <c r="C595" s="24" t="s">
        <v>1123</v>
      </c>
      <c r="D595" s="144" t="s">
        <v>164</v>
      </c>
    </row>
    <row r="596" spans="1:4" x14ac:dyDescent="0.35">
      <c r="A596" s="144">
        <v>517</v>
      </c>
      <c r="B596" s="23" t="s">
        <v>1039</v>
      </c>
      <c r="C596" s="24" t="s">
        <v>1124</v>
      </c>
      <c r="D596" s="144"/>
    </row>
    <row r="597" spans="1:4" x14ac:dyDescent="0.35">
      <c r="A597" s="144">
        <v>43</v>
      </c>
      <c r="B597" s="23" t="s">
        <v>93</v>
      </c>
      <c r="C597" s="25" t="s">
        <v>1331</v>
      </c>
      <c r="D597" s="144" t="s">
        <v>164</v>
      </c>
    </row>
    <row r="598" spans="1:4" x14ac:dyDescent="0.35">
      <c r="A598" s="144">
        <v>74</v>
      </c>
      <c r="B598" s="23" t="s">
        <v>134</v>
      </c>
      <c r="C598" s="25" t="s">
        <v>1332</v>
      </c>
      <c r="D598" s="144" t="s">
        <v>164</v>
      </c>
    </row>
    <row r="599" spans="1:4" x14ac:dyDescent="0.35">
      <c r="A599" s="144">
        <v>617</v>
      </c>
      <c r="B599" s="23" t="s">
        <v>1050</v>
      </c>
      <c r="C599" s="25" t="s">
        <v>1051</v>
      </c>
      <c r="D599" s="144"/>
    </row>
    <row r="600" spans="1:4" x14ac:dyDescent="0.35">
      <c r="A600" s="144">
        <v>618</v>
      </c>
      <c r="B600" s="23" t="s">
        <v>1052</v>
      </c>
      <c r="C600" s="25" t="s">
        <v>1053</v>
      </c>
      <c r="D600" s="144"/>
    </row>
    <row r="601" spans="1:4" x14ac:dyDescent="0.35">
      <c r="A601" s="144">
        <v>619</v>
      </c>
      <c r="B601" s="23" t="s">
        <v>1054</v>
      </c>
      <c r="C601" s="24" t="s">
        <v>1312</v>
      </c>
      <c r="D601" s="144" t="s">
        <v>1235</v>
      </c>
    </row>
    <row r="602" spans="1:4" x14ac:dyDescent="0.35">
      <c r="A602" s="144">
        <v>620</v>
      </c>
      <c r="B602" s="23" t="s">
        <v>1055</v>
      </c>
      <c r="C602" s="24" t="s">
        <v>1056</v>
      </c>
      <c r="D602" s="144" t="s">
        <v>164</v>
      </c>
    </row>
    <row r="603" spans="1:4" x14ac:dyDescent="0.35">
      <c r="A603" s="144">
        <v>621</v>
      </c>
      <c r="B603" s="23" t="s">
        <v>1057</v>
      </c>
      <c r="C603" s="24" t="s">
        <v>1058</v>
      </c>
      <c r="D603" s="144"/>
    </row>
    <row r="604" spans="1:4" x14ac:dyDescent="0.35">
      <c r="A604" s="144">
        <v>622</v>
      </c>
      <c r="B604" s="23" t="s">
        <v>1059</v>
      </c>
      <c r="C604" s="24" t="s">
        <v>1060</v>
      </c>
      <c r="D604" s="144" t="s">
        <v>1235</v>
      </c>
    </row>
    <row r="605" spans="1:4" x14ac:dyDescent="0.35">
      <c r="A605" s="144">
        <v>623</v>
      </c>
      <c r="B605" s="23" t="s">
        <v>1061</v>
      </c>
      <c r="C605" s="24" t="s">
        <v>1062</v>
      </c>
      <c r="D605" s="144" t="s">
        <v>1235</v>
      </c>
    </row>
    <row r="606" spans="1:4" x14ac:dyDescent="0.35">
      <c r="A606" s="144">
        <v>624</v>
      </c>
      <c r="B606" s="23" t="s">
        <v>1063</v>
      </c>
      <c r="C606" s="24" t="s">
        <v>1064</v>
      </c>
      <c r="D606" s="144" t="s">
        <v>1235</v>
      </c>
    </row>
    <row r="607" spans="1:4" x14ac:dyDescent="0.35">
      <c r="A607" s="144">
        <v>626</v>
      </c>
      <c r="B607" s="23" t="s">
        <v>1067</v>
      </c>
      <c r="C607" s="24" t="s">
        <v>1068</v>
      </c>
      <c r="D607" s="144" t="s">
        <v>164</v>
      </c>
    </row>
    <row r="608" spans="1:4" x14ac:dyDescent="0.35">
      <c r="A608" s="144">
        <v>627</v>
      </c>
      <c r="B608" s="23" t="s">
        <v>1069</v>
      </c>
      <c r="C608" s="24" t="s">
        <v>1070</v>
      </c>
      <c r="D608" s="144" t="s">
        <v>1235</v>
      </c>
    </row>
    <row r="609" spans="1:4" x14ac:dyDescent="0.35">
      <c r="A609" s="144">
        <v>628</v>
      </c>
      <c r="B609" s="23" t="s">
        <v>1071</v>
      </c>
      <c r="C609" s="24" t="s">
        <v>1072</v>
      </c>
      <c r="D609" s="144" t="s">
        <v>1235</v>
      </c>
    </row>
    <row r="610" spans="1:4" x14ac:dyDescent="0.35">
      <c r="A610" s="144">
        <v>632</v>
      </c>
      <c r="B610" s="23" t="s">
        <v>1076</v>
      </c>
      <c r="C610" s="24" t="s">
        <v>1077</v>
      </c>
      <c r="D610" s="144"/>
    </row>
    <row r="611" spans="1:4" x14ac:dyDescent="0.35">
      <c r="A611" s="144">
        <v>633</v>
      </c>
      <c r="B611" s="23" t="s">
        <v>1078</v>
      </c>
      <c r="C611" s="24" t="s">
        <v>1079</v>
      </c>
      <c r="D611" s="144"/>
    </row>
  </sheetData>
  <sheetProtection algorithmName="SHA-512" hashValue="4EpGaG/mFxKn98dsXCeuEc6sJat4XCAd22URMylEopWGCp2f7sjnskMRPSxGz1fsQ0gBHqKInIn18gVuE3e2zw==" saltValue="l+itqcqhES/U3ex/cNX8aw==" spinCount="100000" sheet="1" objects="1" scenarios="1"/>
  <autoFilter ref="A6:D611" xr:uid="{00000000-0009-0000-0000-000006000000}"/>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C3:E15"/>
  <sheetViews>
    <sheetView topLeftCell="A10" zoomScale="140" zoomScaleNormal="140" workbookViewId="0">
      <selection activeCell="E15" sqref="E15"/>
    </sheetView>
  </sheetViews>
  <sheetFormatPr defaultRowHeight="14.5" x14ac:dyDescent="0.35"/>
  <cols>
    <col min="3" max="3" width="9.1796875" style="4"/>
    <col min="4" max="4" width="24" bestFit="1" customWidth="1"/>
    <col min="5" max="5" width="108.1796875" customWidth="1"/>
  </cols>
  <sheetData>
    <row r="3" spans="3:5" s="6" customFormat="1" x14ac:dyDescent="0.35">
      <c r="C3" s="5" t="s">
        <v>1141</v>
      </c>
      <c r="D3" s="6" t="s">
        <v>1142</v>
      </c>
      <c r="E3" s="6" t="s">
        <v>1143</v>
      </c>
    </row>
    <row r="4" spans="3:5" x14ac:dyDescent="0.35">
      <c r="C4" s="4">
        <v>0</v>
      </c>
      <c r="D4" t="s">
        <v>1144</v>
      </c>
      <c r="E4" t="s">
        <v>1145</v>
      </c>
    </row>
    <row r="5" spans="3:5" ht="43.5" x14ac:dyDescent="0.35">
      <c r="C5" s="4">
        <v>1</v>
      </c>
      <c r="D5" t="s">
        <v>1146</v>
      </c>
      <c r="E5" s="2" t="s">
        <v>1147</v>
      </c>
    </row>
    <row r="6" spans="3:5" ht="29" x14ac:dyDescent="0.35">
      <c r="C6" s="4">
        <v>1.2</v>
      </c>
      <c r="D6" t="s">
        <v>1146</v>
      </c>
      <c r="E6" s="2" t="s">
        <v>1149</v>
      </c>
    </row>
    <row r="7" spans="3:5" ht="72.5" x14ac:dyDescent="0.35">
      <c r="C7" s="4">
        <v>1.3</v>
      </c>
      <c r="D7" t="s">
        <v>1148</v>
      </c>
      <c r="E7" s="2" t="s">
        <v>1152</v>
      </c>
    </row>
    <row r="8" spans="3:5" x14ac:dyDescent="0.35">
      <c r="C8" s="4">
        <v>1.4</v>
      </c>
      <c r="D8" t="s">
        <v>1144</v>
      </c>
      <c r="E8" s="2" t="s">
        <v>1204</v>
      </c>
    </row>
    <row r="9" spans="3:5" ht="43.5" x14ac:dyDescent="0.35">
      <c r="C9" s="21">
        <v>1.5</v>
      </c>
      <c r="D9" t="s">
        <v>1232</v>
      </c>
      <c r="E9" s="2" t="s">
        <v>1233</v>
      </c>
    </row>
    <row r="10" spans="3:5" x14ac:dyDescent="0.35">
      <c r="C10" s="21">
        <v>1.51</v>
      </c>
      <c r="D10" t="s">
        <v>1144</v>
      </c>
      <c r="E10" s="2" t="s">
        <v>1236</v>
      </c>
    </row>
    <row r="11" spans="3:5" x14ac:dyDescent="0.35">
      <c r="C11" s="21">
        <v>1.52</v>
      </c>
      <c r="D11" t="s">
        <v>1144</v>
      </c>
      <c r="E11" s="2" t="s">
        <v>1237</v>
      </c>
    </row>
    <row r="12" spans="3:5" x14ac:dyDescent="0.35">
      <c r="C12" s="21">
        <v>1.53</v>
      </c>
      <c r="D12" t="s">
        <v>1144</v>
      </c>
      <c r="E12" s="2" t="s">
        <v>1238</v>
      </c>
    </row>
    <row r="13" spans="3:5" x14ac:dyDescent="0.35">
      <c r="C13" s="21">
        <v>1.54</v>
      </c>
      <c r="D13" t="s">
        <v>1144</v>
      </c>
      <c r="E13" s="2" t="s">
        <v>1239</v>
      </c>
    </row>
    <row r="14" spans="3:5" x14ac:dyDescent="0.35">
      <c r="C14" s="21">
        <v>1.55</v>
      </c>
      <c r="D14" t="s">
        <v>1359</v>
      </c>
      <c r="E14" s="2" t="s">
        <v>1360</v>
      </c>
    </row>
    <row r="15" spans="3:5" ht="203" x14ac:dyDescent="0.35">
      <c r="C15" s="4">
        <v>1.6</v>
      </c>
      <c r="D15" t="s">
        <v>1357</v>
      </c>
      <c r="E15" s="2" t="s">
        <v>1358</v>
      </c>
    </row>
  </sheetData>
  <sheetProtection algorithmName="SHA-512" hashValue="E6pyUUcuUSy0u6UM5PbO4A9VOILrvrYKjI/sxSJ0O1UcP49tdSsWx6LwAlwChGcaYjWS2+kiLGGl9a6TNiDZbw==" saltValue="taRdmPPOFlsEkO+XRtDoaA=="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9b161f5c-2fea-4d23-b13d-30421616d8c4">
      <Terms xmlns="http://schemas.microsoft.com/office/infopath/2007/PartnerControls"/>
    </lcf76f155ced4ddcb4097134ff3c332f>
    <TaxCatchAll xmlns="bf37bb64-b1c2-4610-887e-88a5c96b3737"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A588992B2FA8E4EBA0D24D6E447A7FB" ma:contentTypeVersion="13" ma:contentTypeDescription="Create a new document." ma:contentTypeScope="" ma:versionID="7c2b6b5b02da84b64c44344d34b026ac">
  <xsd:schema xmlns:xsd="http://www.w3.org/2001/XMLSchema" xmlns:xs="http://www.w3.org/2001/XMLSchema" xmlns:p="http://schemas.microsoft.com/office/2006/metadata/properties" xmlns:ns2="9b161f5c-2fea-4d23-b13d-30421616d8c4" xmlns:ns3="bf37bb64-b1c2-4610-887e-88a5c96b3737" targetNamespace="http://schemas.microsoft.com/office/2006/metadata/properties" ma:root="true" ma:fieldsID="688057c53f457cb1fad4749d00179564" ns2:_="" ns3:_="">
    <xsd:import namespace="9b161f5c-2fea-4d23-b13d-30421616d8c4"/>
    <xsd:import namespace="bf37bb64-b1c2-4610-887e-88a5c96b373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ObjectDetectorVersions" minOccurs="0"/>
                <xsd:element ref="ns2:lcf76f155ced4ddcb4097134ff3c332f" minOccurs="0"/>
                <xsd:element ref="ns3:TaxCatchAll" minOccurs="0"/>
                <xsd:element ref="ns2:MediaServiceGenerationTime" minOccurs="0"/>
                <xsd:element ref="ns2:MediaServiceEventHashCode"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b161f5c-2fea-4d23-b13d-30421616d8c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element name="lcf76f155ced4ddcb4097134ff3c332f" ma:index="16" nillable="true" ma:taxonomy="true" ma:internalName="lcf76f155ced4ddcb4097134ff3c332f" ma:taxonomyFieldName="MediaServiceImageTags" ma:displayName="Image Tags" ma:readOnly="false" ma:fieldId="{5cf76f15-5ced-4ddc-b409-7134ff3c332f}" ma:taxonomyMulti="true" ma:sspId="daac244c-09f3-41c0-a84d-da3aec2a982e" ma:termSetId="09814cd3-568e-fe90-9814-8d621ff8fb84" ma:anchorId="fba54fb3-c3e1-fe81-a776-ca4b69148c4d" ma:open="true" ma:isKeyword="false">
      <xsd:complexType>
        <xsd:sequence>
          <xsd:element ref="pc:Terms" minOccurs="0" maxOccurs="1"/>
        </xsd:sequence>
      </xsd:complex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f37bb64-b1c2-4610-887e-88a5c96b3737"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7" nillable="true" ma:displayName="Taxonomy Catch All Column" ma:hidden="true" ma:list="{e7df74d0-d54c-452c-961d-d37f8af55e3f}" ma:internalName="TaxCatchAll" ma:showField="CatchAllData" ma:web="bf37bb64-b1c2-4610-887e-88a5c96b373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830CE87-5566-4B65-B9AB-B9964C923CAB}">
  <ds:schemaRefs>
    <ds:schemaRef ds:uri="http://schemas.microsoft.com/sharepoint/v3/contenttype/forms"/>
  </ds:schemaRefs>
</ds:datastoreItem>
</file>

<file path=customXml/itemProps2.xml><?xml version="1.0" encoding="utf-8"?>
<ds:datastoreItem xmlns:ds="http://schemas.openxmlformats.org/officeDocument/2006/customXml" ds:itemID="{B109E766-2BDA-4129-9A73-694C71718DF9}">
  <ds:schemaRefs>
    <ds:schemaRef ds:uri="http://schemas.microsoft.com/office/2006/metadata/properties"/>
    <ds:schemaRef ds:uri="http://purl.org/dc/terms/"/>
    <ds:schemaRef ds:uri="http://purl.org/dc/dcmitype/"/>
    <ds:schemaRef ds:uri="http://schemas.microsoft.com/office/2006/documentManagement/types"/>
    <ds:schemaRef ds:uri="http://purl.org/dc/elements/1.1/"/>
    <ds:schemaRef ds:uri="bf37bb64-b1c2-4610-887e-88a5c96b3737"/>
    <ds:schemaRef ds:uri="http://schemas.microsoft.com/office/infopath/2007/PartnerControls"/>
    <ds:schemaRef ds:uri="http://schemas.openxmlformats.org/package/2006/metadata/core-properties"/>
    <ds:schemaRef ds:uri="9b161f5c-2fea-4d23-b13d-30421616d8c4"/>
    <ds:schemaRef ds:uri="http://www.w3.org/XML/1998/namespace"/>
  </ds:schemaRefs>
</ds:datastoreItem>
</file>

<file path=customXml/itemProps3.xml><?xml version="1.0" encoding="utf-8"?>
<ds:datastoreItem xmlns:ds="http://schemas.openxmlformats.org/officeDocument/2006/customXml" ds:itemID="{C93968EC-364F-495C-B653-887C1F56E6D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b161f5c-2fea-4d23-b13d-30421616d8c4"/>
    <ds:schemaRef ds:uri="bf37bb64-b1c2-4610-887e-88a5c96b373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vt:i4>
      </vt:variant>
    </vt:vector>
  </HeadingPairs>
  <TitlesOfParts>
    <vt:vector size="11" baseType="lpstr">
      <vt:lpstr>Form Instructions</vt:lpstr>
      <vt:lpstr>1. Facility Information</vt:lpstr>
      <vt:lpstr>NOTES</vt:lpstr>
      <vt:lpstr>2. Emissions Units &amp; Activities</vt:lpstr>
      <vt:lpstr>3. Pollutant Emissions - EF</vt:lpstr>
      <vt:lpstr>4. Material Balance Activities</vt:lpstr>
      <vt:lpstr>5. Pollutant Emissions - MB</vt:lpstr>
      <vt:lpstr>DEQ Pollutant List</vt:lpstr>
      <vt:lpstr>RevHistory</vt:lpstr>
      <vt:lpstr>'Form Instructions'!OLE_LINK7</vt:lpstr>
      <vt:lpstr>'Form Instructions'!Print_Area</vt:lpstr>
    </vt:vector>
  </TitlesOfParts>
  <Company>Oregon Department of Environmental Quality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GISKA Jonathan</dc:creator>
  <cp:lastModifiedBy>Teri Bowman</cp:lastModifiedBy>
  <cp:lastPrinted>2018-12-14T23:57:06Z</cp:lastPrinted>
  <dcterms:created xsi:type="dcterms:W3CDTF">2018-11-29T22:27:46Z</dcterms:created>
  <dcterms:modified xsi:type="dcterms:W3CDTF">2024-01-26T17:21:17Z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0x010100FA588992B2FA8E4EBA0D24D6E447A7FB</vt:lpwstr>
  </property>
</Properties>
</file>