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qhq1\AQCOMMON\CleanerAirOR\Web Content\Facility Webpages\Existing\EcoLube Recovery\Emissions Inventory\1-19-2024\"/>
    </mc:Choice>
  </mc:AlternateContent>
  <xr:revisionPtr revIDLastSave="0" documentId="13_ncr:1_{7F165D13-3BD9-4645-AE38-3B03BDDD9117}" xr6:coauthVersionLast="47" xr6:coauthVersionMax="47" xr10:uidLastSave="{00000000-0000-0000-0000-000000000000}"/>
  <bookViews>
    <workbookView xWindow="57480" yWindow="-120" windowWidth="29040" windowHeight="15840" xr2:uid="{F46999A6-AC80-F94D-BF2A-9F3D2E846BE3}"/>
  </bookViews>
  <sheets>
    <sheet name="Short-term Fill Calcs" sheetId="1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Billable_Service_Item">[1]Timesheet!$S$12:$S$24</definedName>
    <definedName name="CARBO134">'[2]HAP Content'!$J$31:$T$44</definedName>
    <definedName name="CARBO890">'[2]HAP Content'!$J$22:$T$27</definedName>
    <definedName name="COMP">#REF!</definedName>
    <definedName name="Detail_Reference">[1]Timesheet!$U$12:$V$27</definedName>
    <definedName name="DistrictName">#REF!</definedName>
    <definedName name="ElementMolecule">[1]Molecular_Weights!$A$4:$A$28</definedName>
    <definedName name="EPA_HAPs">'[2]HAP Content'!$A$4:$B$176</definedName>
    <definedName name="FIX_Emiss">'[3]CALC-Tanks Fixed Roof Monthly'!$C$16:$HN$74</definedName>
    <definedName name="FLT_Emiss">'[3]CALC-Floating Roof Monthly'!$D$13:$GJ$22</definedName>
    <definedName name="FLT_Inputs">'[3]Floating Roof Inputs'!$C$8:$DK$27</definedName>
    <definedName name="GaseousEfficiency">[1]Calculations!$I$158:$I$175</definedName>
    <definedName name="GaseousIndex">[1]Molecular_Weights!$A$4:$B$28</definedName>
    <definedName name="GramConversion">[1]Calculations!$I$140:$I$143</definedName>
    <definedName name="HAP_Col">'[2]HAP Content'!$F$3:$P$3</definedName>
    <definedName name="HAP_Row">'[2]HAP Content'!$F$3:$F$17</definedName>
    <definedName name="HAPs">'[2]HAP Content'!$F$3:$Q$17</definedName>
    <definedName name="HTML_CodePage" hidden="1">1252</definedName>
    <definedName name="HTML_Control" hidden="1">{"'RT614_Data'!$A$1:$Z$13","'RT614_Data'!$A$1:$AA$13"}</definedName>
    <definedName name="HTML_Description" hidden="1">""</definedName>
    <definedName name="HTML_Email" hidden="1">""</definedName>
    <definedName name="HTML_Header" hidden="1">"Data"</definedName>
    <definedName name="HTML_LastUpdate" hidden="1">"6/22/00"</definedName>
    <definedName name="HTML_LineAfter" hidden="1">FALSE</definedName>
    <definedName name="HTML_LineBefore" hidden="1">FALSE</definedName>
    <definedName name="HTML_Name" hidden="1">"ROMELIA"</definedName>
    <definedName name="HTML_OBDlg2" hidden="1">TRUE</definedName>
    <definedName name="HTML_OBDlg4" hidden="1">TRUE</definedName>
    <definedName name="HTML_OS" hidden="1">0</definedName>
    <definedName name="HTML_PathFile" hidden="1">"C:\Flow Rata\RT614_HTML.htm"</definedName>
    <definedName name="HTML_Title" hidden="1">"RT614_Export"</definedName>
    <definedName name="IMPACTOUT">[4]ISOSET!#REF!</definedName>
    <definedName name="INLETPART">[4]ISOSET!#REF!</definedName>
    <definedName name="MMPaint">'[2]HAP Content'!$J$49:$T$57</definedName>
    <definedName name="NOUTPART">[4]ISOSET!#REF!</definedName>
    <definedName name="Office">[1]Timesheet!$R$12:$R$15</definedName>
    <definedName name="Overhead_Service_Items">[1]Timesheet!$U$12:$U$27</definedName>
    <definedName name="_xlnm.Print_Area">[1]Calculations!#REF!</definedName>
    <definedName name="Solvent33">'[2]HAP Content'!$J$61:$T$64</definedName>
    <definedName name="Title">[1]Timesheet!$T$12:$T$21</definedName>
    <definedName name="valuevx">42.314159</definedName>
    <definedName name="Week_Ending_All_Quarters">[1]Timesheet!$W$12:$W$64</definedName>
    <definedName name="wrn.Confidential." hidden="1">{#N/A,#N/A,FALSE,"11-4S D1";#N/A,#N/A,FALSE,"11-4S D2";#N/A,#N/A,FALSE,"11-4S Calc";#N/A,#N/A,FALSE,"11-5S D1";#N/A,#N/A,FALSE,"11-5S D2";#N/A,#N/A,FALSE,"11-5S Calc";#N/A,#N/A,FALSE,"11-6S D1";#N/A,#N/A,FALSE,"11-6S D2";#N/A,#N/A,FALSE,"11-6S Calc";#N/A,#N/A,FALSE,"11-7S D1";#N/A,#N/A,FALSE,"11-7S D2";#N/A,#N/A,FALSE,"11-7S Calc";#N/A,#N/A,FALSE,"11-8S D1";#N/A,#N/A,FALSE,"11-8S D2";#N/A,#N/A,FALSE,"11-8S Calc";#N/A,#N/A,FALSE,"11-1S D1";#N/A,#N/A,FALSE,"11-1S D2";#N/A,#N/A,FALSE,"11-1S Calc";#N/A,#N/A,FALSE,"ES-30 D1";#N/A,#N/A,FALSE,"ES-30 D2";#N/A,#N/A,FALSE,"ES-30 Calc";#N/A,#N/A,FALSE,"ES-31 D1";#N/A,#N/A,FALSE,"ES-31 D2";#N/A,#N/A,FALSE,"ES-31 Calc";#N/A,#N/A,FALSE,"F-7 D1";#N/A,#N/A,FALSE,"F-7 D2";#N/A,#N/A,FALSE,"F-7 Calc";#N/A,#N/A,FALSE,"Fugitive"}</definedName>
    <definedName name="wrn.Redacted." hidden="1">{#N/A,#N/A,FALSE,"11-4S D1R";#N/A,#N/A,FALSE,"11-4S D2";#N/A,#N/A,FALSE,"11-5S D1R";#N/A,#N/A,FALSE,"11-5S D2";#N/A,#N/A,FALSE,"11-6S D1R";#N/A,#N/A,FALSE,"11-6S D2";#N/A,#N/A,FALSE,"11-7S D1R";#N/A,#N/A,FALSE,"11-7S D2";#N/A,#N/A,FALSE,"11-8S D1R";#N/A,#N/A,FALSE,"11-8S D2";#N/A,#N/A,FALSE,"11-1S D1R";#N/A,#N/A,FALSE,"11-1S D2";#N/A,#N/A,FALSE,"ES-30 D1R";#N/A,#N/A,FALSE,"ES-30 D2";#N/A,#N/A,FALSE,"ES-31 D1R";#N/A,#N/A,FALSE,"ES-31 D2";#N/A,#N/A,FALSE,"F-7 D1R";#N/A,#N/A,FALSE,"F-7 D2";#N/A,#N/A,FALSE,"Fugitive"}</definedName>
    <definedName name="WW_FUG_HAP">'[2]HAP Content'!$U$4:$W$18</definedName>
    <definedName name="year">YEAR(theDate)</definedName>
    <definedName name="YES_NO">[1]Timesheet!$AA$12:$AA$13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0" i="1"/>
  <c r="H30" i="1" s="1"/>
  <c r="G30" i="1"/>
  <c r="G35" i="1"/>
  <c r="F30" i="1"/>
  <c r="F31" i="1"/>
  <c r="F32" i="1"/>
  <c r="F33" i="1"/>
  <c r="F34" i="1"/>
  <c r="F35" i="1"/>
  <c r="H35" i="1" l="1"/>
  <c r="L29" i="1" l="1"/>
  <c r="G29" i="1" s="1"/>
  <c r="L31" i="1"/>
  <c r="L32" i="1"/>
  <c r="L33" i="1"/>
  <c r="L34" i="1"/>
  <c r="F29" i="1"/>
  <c r="L42" i="1"/>
  <c r="L43" i="1"/>
  <c r="L16" i="1"/>
  <c r="G16" i="1" s="1"/>
  <c r="L17" i="1"/>
  <c r="G17" i="1" s="1"/>
  <c r="G33" i="1" l="1"/>
  <c r="H33" i="1"/>
  <c r="G32" i="1"/>
  <c r="H32" i="1"/>
  <c r="G31" i="1"/>
  <c r="H31" i="1"/>
  <c r="G34" i="1"/>
  <c r="H34" i="1"/>
  <c r="H29" i="1"/>
  <c r="F42" i="1"/>
  <c r="H42" i="1" s="1"/>
  <c r="F43" i="1"/>
  <c r="H43" i="1" s="1"/>
  <c r="F16" i="1"/>
  <c r="H16" i="1" s="1"/>
  <c r="F17" i="1"/>
  <c r="H17" i="1" s="1"/>
  <c r="F21" i="1" l="1"/>
  <c r="L21" i="1"/>
  <c r="G21" i="1" s="1"/>
  <c r="H21" i="1" l="1"/>
  <c r="F48" i="1"/>
  <c r="F47" i="1"/>
  <c r="F46" i="1"/>
  <c r="F45" i="1"/>
  <c r="F41" i="1"/>
  <c r="F40" i="1"/>
  <c r="F39" i="1"/>
  <c r="F38" i="1"/>
  <c r="F37" i="1"/>
  <c r="F36" i="1"/>
  <c r="F28" i="1"/>
  <c r="F27" i="1"/>
  <c r="F26" i="1"/>
  <c r="F25" i="1"/>
  <c r="F24" i="1"/>
  <c r="F23" i="1"/>
  <c r="F22" i="1"/>
  <c r="F20" i="1"/>
  <c r="F19" i="1"/>
  <c r="F18" i="1"/>
  <c r="F15" i="1"/>
  <c r="F14" i="1"/>
  <c r="F13" i="1"/>
  <c r="F12" i="1"/>
  <c r="F11" i="1"/>
  <c r="F10" i="1"/>
  <c r="F9" i="1"/>
  <c r="F8" i="1"/>
  <c r="F7" i="1"/>
  <c r="F6" i="1"/>
  <c r="F5" i="1"/>
  <c r="F44" i="1" l="1"/>
  <c r="L6" i="1" l="1"/>
  <c r="L7" i="1"/>
  <c r="L8" i="1"/>
  <c r="L9" i="1"/>
  <c r="L10" i="1"/>
  <c r="L11" i="1"/>
  <c r="L12" i="1"/>
  <c r="L13" i="1"/>
  <c r="L14" i="1"/>
  <c r="L15" i="1"/>
  <c r="L18" i="1"/>
  <c r="L19" i="1"/>
  <c r="L20" i="1"/>
  <c r="L22" i="1"/>
  <c r="L23" i="1"/>
  <c r="L24" i="1"/>
  <c r="L25" i="1"/>
  <c r="L26" i="1"/>
  <c r="G26" i="1" s="1"/>
  <c r="L27" i="1"/>
  <c r="G27" i="1" s="1"/>
  <c r="L28" i="1"/>
  <c r="G28" i="1" s="1"/>
  <c r="L36" i="1"/>
  <c r="L37" i="1"/>
  <c r="H37" i="1" s="1"/>
  <c r="L38" i="1"/>
  <c r="H38" i="1" s="1"/>
  <c r="L39" i="1"/>
  <c r="H39" i="1" s="1"/>
  <c r="L40" i="1"/>
  <c r="H40" i="1" s="1"/>
  <c r="L41" i="1"/>
  <c r="H41" i="1" s="1"/>
  <c r="L44" i="1"/>
  <c r="L45" i="1"/>
  <c r="L46" i="1"/>
  <c r="L47" i="1"/>
  <c r="L48" i="1"/>
  <c r="L5" i="1"/>
  <c r="H36" i="1" l="1"/>
  <c r="G36" i="1"/>
  <c r="H14" i="1"/>
  <c r="G14" i="1"/>
  <c r="H28" i="1"/>
  <c r="H47" i="1"/>
  <c r="G47" i="1"/>
  <c r="H15" i="1"/>
  <c r="G15" i="1"/>
  <c r="H13" i="1"/>
  <c r="G13" i="1"/>
  <c r="H25" i="1"/>
  <c r="G25" i="1"/>
  <c r="H10" i="1"/>
  <c r="G10" i="1"/>
  <c r="H48" i="1"/>
  <c r="G48" i="1"/>
  <c r="H46" i="1"/>
  <c r="G46" i="1"/>
  <c r="H45" i="1"/>
  <c r="G45" i="1"/>
  <c r="H24" i="1"/>
  <c r="G24" i="1"/>
  <c r="H9" i="1"/>
  <c r="G9" i="1"/>
  <c r="H18" i="1"/>
  <c r="G18" i="1"/>
  <c r="H44" i="1"/>
  <c r="G44" i="1"/>
  <c r="H23" i="1"/>
  <c r="G23" i="1"/>
  <c r="H8" i="1"/>
  <c r="G8" i="1"/>
  <c r="H5" i="1"/>
  <c r="G5" i="1"/>
  <c r="H12" i="1"/>
  <c r="G12" i="1"/>
  <c r="H11" i="1"/>
  <c r="G11" i="1"/>
  <c r="H22" i="1"/>
  <c r="G22" i="1"/>
  <c r="H7" i="1"/>
  <c r="G7" i="1"/>
  <c r="G40" i="1"/>
  <c r="H20" i="1"/>
  <c r="G20" i="1"/>
  <c r="H6" i="1"/>
  <c r="G6" i="1"/>
  <c r="G38" i="1"/>
  <c r="G37" i="1"/>
  <c r="H27" i="1"/>
  <c r="H26" i="1"/>
  <c r="G41" i="1"/>
  <c r="G39" i="1"/>
  <c r="H19" i="1"/>
  <c r="G19" i="1"/>
</calcChain>
</file>

<file path=xl/sharedStrings.xml><?xml version="1.0" encoding="utf-8"?>
<sst xmlns="http://schemas.openxmlformats.org/spreadsheetml/2006/main" count="78" uniqueCount="41">
  <si>
    <r>
      <t>M</t>
    </r>
    <r>
      <rPr>
        <vertAlign val="subscript"/>
        <sz val="12"/>
        <color theme="1"/>
        <rFont val="Calibri"/>
        <family val="2"/>
        <scheme val="minor"/>
      </rPr>
      <t>v</t>
    </r>
    <r>
      <rPr>
        <sz val="12"/>
        <color theme="1"/>
        <rFont val="Calibri"/>
        <family val="2"/>
        <scheme val="minor"/>
      </rPr>
      <t xml:space="preserve">
(lb/lbmol)</t>
    </r>
  </si>
  <si>
    <r>
      <t>P</t>
    </r>
    <r>
      <rPr>
        <vertAlign val="subscript"/>
        <sz val="12"/>
        <color theme="1"/>
        <rFont val="Calibri"/>
        <family val="2"/>
        <scheme val="minor"/>
      </rPr>
      <t>VA</t>
    </r>
    <r>
      <rPr>
        <sz val="12"/>
        <color theme="1"/>
        <rFont val="Calibri"/>
        <family val="2"/>
        <scheme val="minor"/>
      </rPr>
      <t xml:space="preserve">
(psia)</t>
    </r>
  </si>
  <si>
    <t>Tank Name</t>
  </si>
  <si>
    <t>Tank Number</t>
  </si>
  <si>
    <r>
      <t>TCEQ – (APDG 6250v3, revised 02/20),</t>
    </r>
    <r>
      <rPr>
        <b/>
        <sz val="12"/>
        <color theme="1"/>
        <rFont val="Calibri"/>
        <family val="2"/>
        <scheme val="minor"/>
      </rPr>
      <t xml:space="preserve"> Estimating Short Term Emission Rates from Fixed Roof Tanks</t>
    </r>
  </si>
  <si>
    <t>Tank and Fill Info</t>
  </si>
  <si>
    <r>
      <t xml:space="preserve">R 
</t>
    </r>
    <r>
      <rPr>
        <sz val="12"/>
        <rFont val="Calibri"/>
        <family val="2"/>
        <scheme val="minor"/>
      </rPr>
      <t>(psia-gal / lbmol-R)</t>
    </r>
  </si>
  <si>
    <r>
      <t xml:space="preserve">T
</t>
    </r>
    <r>
      <rPr>
        <sz val="12"/>
        <rFont val="Calibri"/>
        <family val="2"/>
        <scheme val="minor"/>
      </rPr>
      <t>(R)</t>
    </r>
  </si>
  <si>
    <t>Headspace Volume 
(calc gal)</t>
  </si>
  <si>
    <t>Number of Full Fills per day</t>
  </si>
  <si>
    <t>Control at 90%?</t>
  </si>
  <si>
    <t>yes</t>
  </si>
  <si>
    <t>*0 or unknown</t>
  </si>
  <si>
    <r>
      <t>FR</t>
    </r>
    <r>
      <rPr>
        <vertAlign val="subscript"/>
        <sz val="12"/>
        <color theme="1"/>
        <rFont val="Calibri"/>
        <family val="2"/>
        <scheme val="minor"/>
      </rPr>
      <t>M</t>
    </r>
    <r>
      <rPr>
        <sz val="12"/>
        <color theme="1"/>
        <rFont val="Calibri"/>
        <family val="2"/>
        <scheme val="minor"/>
      </rPr>
      <t xml:space="preserve">
(gal/day)</t>
    </r>
  </si>
  <si>
    <r>
      <t>L</t>
    </r>
    <r>
      <rPr>
        <b/>
        <vertAlign val="subscript"/>
        <sz val="12"/>
        <rFont val="Calibri (Body)"/>
      </rPr>
      <t>MAX</t>
    </r>
    <r>
      <rPr>
        <b/>
        <sz val="12"/>
        <rFont val="Calibri"/>
        <family val="2"/>
        <scheme val="minor"/>
      </rPr>
      <t xml:space="preserve"> VOC 
</t>
    </r>
    <r>
      <rPr>
        <sz val="12"/>
        <rFont val="Calibri"/>
        <family val="2"/>
        <scheme val="minor"/>
      </rPr>
      <t>(lb/day)</t>
    </r>
  </si>
  <si>
    <t>Daily</t>
  </si>
  <si>
    <t>EcoLube Recovery LLC</t>
  </si>
  <si>
    <t>Short-term Tank Emission Calculations from Filling</t>
  </si>
  <si>
    <t>Liquid Remaining at "Empty"
(gal)</t>
  </si>
  <si>
    <t>Tank Volume
(gal)</t>
  </si>
  <si>
    <t>IT</t>
  </si>
  <si>
    <t>220-1</t>
  </si>
  <si>
    <t>JAIL</t>
  </si>
  <si>
    <t>CT</t>
  </si>
  <si>
    <t>TANK</t>
  </si>
  <si>
    <t>100-1</t>
  </si>
  <si>
    <t>100-2</t>
  </si>
  <si>
    <t>220-2</t>
  </si>
  <si>
    <t>TK</t>
  </si>
  <si>
    <t>UO</t>
  </si>
  <si>
    <t>AF</t>
  </si>
  <si>
    <t>MDO</t>
  </si>
  <si>
    <t>WLE</t>
  </si>
  <si>
    <t>PF</t>
  </si>
  <si>
    <t>SO</t>
  </si>
  <si>
    <t>EG</t>
  </si>
  <si>
    <t>NewAF1</t>
  </si>
  <si>
    <t>NewAF2</t>
  </si>
  <si>
    <t>NewAF3</t>
  </si>
  <si>
    <t>NewAF4</t>
  </si>
  <si>
    <t>WWF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</si>
</sst>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2"/>
      <name val="Calibri (Body)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0" fillId="0" borderId="2" xfId="0" applyBorder="1"/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6" xfId="0" applyBorder="1"/>
    <xf numFmtId="0" fontId="3" fillId="0" borderId="8" xfId="0" applyFont="1" applyBorder="1" applyAlignment="1">
      <alignment horizontal="center" wrapText="1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8" xfId="0" applyNumberFormat="1" applyBorder="1"/>
    <xf numFmtId="0" fontId="3" fillId="3" borderId="7" xfId="0" applyFont="1" applyFill="1" applyBorder="1" applyAlignment="1">
      <alignment horizontal="center" wrapText="1"/>
    </xf>
    <xf numFmtId="2" fontId="2" fillId="3" borderId="11" xfId="0" applyNumberFormat="1" applyFont="1" applyFill="1" applyBorder="1"/>
    <xf numFmtId="0" fontId="6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4" xfId="1" applyNumberFormat="1" applyFont="1" applyBorder="1"/>
    <xf numFmtId="3" fontId="0" fillId="2" borderId="4" xfId="1" applyNumberFormat="1" applyFont="1" applyFill="1" applyBorder="1"/>
    <xf numFmtId="0" fontId="2" fillId="0" borderId="0" xfId="0" applyFont="1"/>
    <xf numFmtId="0" fontId="3" fillId="0" borderId="0" xfId="0" applyFont="1" applyAlignment="1">
      <alignment horizontal="center" wrapText="1"/>
    </xf>
    <xf numFmtId="3" fontId="0" fillId="5" borderId="4" xfId="1" applyNumberFormat="1" applyFont="1" applyFill="1" applyBorder="1"/>
    <xf numFmtId="0" fontId="0" fillId="5" borderId="0" xfId="0" applyFill="1"/>
    <xf numFmtId="3" fontId="0" fillId="0" borderId="4" xfId="1" applyNumberFormat="1" applyFont="1" applyFill="1" applyBorder="1"/>
    <xf numFmtId="0" fontId="0" fillId="6" borderId="4" xfId="0" applyFill="1" applyBorder="1"/>
    <xf numFmtId="0" fontId="5" fillId="6" borderId="4" xfId="0" applyFont="1" applyFill="1" applyBorder="1" applyAlignment="1">
      <alignment horizontal="center"/>
    </xf>
    <xf numFmtId="2" fontId="2" fillId="6" borderId="11" xfId="0" applyNumberFormat="1" applyFont="1" applyFill="1" applyBorder="1"/>
    <xf numFmtId="0" fontId="5" fillId="7" borderId="4" xfId="0" applyFont="1" applyFill="1" applyBorder="1" applyAlignment="1">
      <alignment horizontal="center"/>
    </xf>
    <xf numFmtId="2" fontId="2" fillId="7" borderId="11" xfId="0" applyNumberFormat="1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2" fontId="2" fillId="4" borderId="11" xfId="0" applyNumberFormat="1" applyFont="1" applyFill="1" applyBorder="1"/>
    <xf numFmtId="0" fontId="0" fillId="4" borderId="0" xfId="0" applyFill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0" fillId="8" borderId="4" xfId="0" applyFill="1" applyBorder="1"/>
    <xf numFmtId="2" fontId="2" fillId="8" borderId="11" xfId="0" applyNumberFormat="1" applyFont="1" applyFill="1" applyBorder="1"/>
    <xf numFmtId="165" fontId="0" fillId="8" borderId="4" xfId="0" applyNumberFormat="1" applyFill="1" applyBorder="1"/>
    <xf numFmtId="2" fontId="0" fillId="8" borderId="4" xfId="0" applyNumberFormat="1" applyFill="1" applyBorder="1"/>
  </cellXfs>
  <cellStyles count="4">
    <cellStyle name="Comma" xfId="1" builtinId="3"/>
    <cellStyle name="Normal" xfId="0" builtinId="0"/>
    <cellStyle name="Normal 2" xfId="2" xr:uid="{E1B6D059-EB7B-8042-8F50-D79FE6D77CE1}"/>
    <cellStyle name="Percent 2" xfId="3" xr:uid="{54EF85E1-B98E-744A-B252-DB963CE0D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224691</xdr:colOff>
      <xdr:row>51</xdr:row>
      <xdr:rowOff>9769</xdr:rowOff>
    </xdr:from>
    <xdr:to>
      <xdr:col>9</xdr:col>
      <xdr:colOff>217902</xdr:colOff>
      <xdr:row>67</xdr:row>
      <xdr:rowOff>17705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AE03DB-DE8B-1FEF-AB0E-80797858E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691" y="8920936"/>
          <a:ext cx="6569809" cy="33907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ne%20Mascitelli\Shane's%20Ultimate%20Excel%20Workboo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browning\Documents\Was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:\Users\jbrowning\Bridgewater%20Group%20Dropbox\John%20Browning\Zenith%20Energy-Confidential\CAO_Level_3_RA_WIP\Tank_Calcs_Other_From_Andrew_Zenith\110tpy_set\110%20TPY%20-%20Refining%20Tank%20Emissions_8_14_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%202012\12032%20Shell%20Exploration%20(Discoverer-Kulluk)\12032.4%20Discoverer%20Compliance\spreadsheets\FD-6\12032.4%20Shell%20Discoverer%20-%20Generator%20FD-6%20-%20High%20Loa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imesheet"/>
      <sheetName val="Project_Budgeting"/>
      <sheetName val="Timesheets"/>
      <sheetName val="Expense_Reports"/>
      <sheetName val="Goal_Relationship_Graph"/>
      <sheetName val="Incentive_Plan"/>
      <sheetName val="PM_Fiscal_Year_Budget"/>
      <sheetName val="Periodic_Table"/>
      <sheetName val="EPA_Method_1"/>
      <sheetName val="Office_Budget"/>
      <sheetName val="Old_Calculations"/>
      <sheetName val="Calculations"/>
      <sheetName val="RATA_Calculation"/>
      <sheetName val="Molecular_Weights"/>
      <sheetName val="Example_Calculations"/>
      <sheetName val="Equations"/>
      <sheetName val="EPA_Region_Map"/>
      <sheetName val="Particulate_Runs_1-3"/>
      <sheetName val="RATA Analysis"/>
      <sheetName val="RATA_Runs_(1-15)"/>
      <sheetName val="Compliance"/>
      <sheetName val="Missing"/>
      <sheetName val="Disciplinary_Action"/>
      <sheetName val="Sheet1"/>
      <sheetName val="Sales by Rep"/>
      <sheetName val="Billable Ratio"/>
      <sheetName val="Profit Goal"/>
    </sheetNames>
    <sheetDataSet>
      <sheetData sheetId="0"/>
      <sheetData sheetId="1">
        <row r="12">
          <cell r="R12" t="str">
            <v>California</v>
          </cell>
          <cell r="S12" t="str">
            <v>Project management</v>
          </cell>
          <cell r="T12" t="str">
            <v>Consultant</v>
          </cell>
          <cell r="U12" t="str">
            <v>Administration</v>
          </cell>
          <cell r="V12" t="str">
            <v>Office tasks, timesheet, SOPs, policy</v>
          </cell>
          <cell r="W12">
            <v>40545</v>
          </cell>
          <cell r="AA12" t="str">
            <v>Yes</v>
          </cell>
        </row>
        <row r="13">
          <cell r="R13" t="str">
            <v>Medford</v>
          </cell>
          <cell r="S13" t="str">
            <v>Analytical</v>
          </cell>
          <cell r="T13" t="str">
            <v>Client Account Manager</v>
          </cell>
          <cell r="U13" t="str">
            <v>Bereavement</v>
          </cell>
          <cell r="V13" t="str">
            <v>-</v>
          </cell>
          <cell r="W13">
            <v>40552</v>
          </cell>
          <cell r="AA13" t="str">
            <v>No</v>
          </cell>
        </row>
        <row r="14">
          <cell r="R14" t="str">
            <v>Phoenix</v>
          </cell>
          <cell r="S14" t="str">
            <v>Consulting</v>
          </cell>
          <cell r="T14" t="str">
            <v>Senior Project Manager</v>
          </cell>
          <cell r="U14" t="str">
            <v>Business development</v>
          </cell>
          <cell r="V14" t="str">
            <v>Pre-proposal activities, marketing</v>
          </cell>
          <cell r="W14">
            <v>40559</v>
          </cell>
        </row>
        <row r="15">
          <cell r="R15" t="str">
            <v>Portland</v>
          </cell>
          <cell r="S15" t="str">
            <v>Test plan</v>
          </cell>
          <cell r="T15" t="str">
            <v>Project Manager</v>
          </cell>
          <cell r="U15" t="str">
            <v>Equipment</v>
          </cell>
          <cell r="V15" t="str">
            <v>Repairs, maintenance, calibrations</v>
          </cell>
          <cell r="W15">
            <v>40566</v>
          </cell>
        </row>
        <row r="16">
          <cell r="S16" t="str">
            <v>Prep</v>
          </cell>
          <cell r="T16" t="str">
            <v>Test Team Leader</v>
          </cell>
          <cell r="U16" t="str">
            <v>Facilities</v>
          </cell>
          <cell r="V16" t="str">
            <v>Shop, scheduling, ordering, inventory</v>
          </cell>
          <cell r="W16">
            <v>40573</v>
          </cell>
        </row>
        <row r="17">
          <cell r="S17" t="str">
            <v>Travel</v>
          </cell>
          <cell r="T17" t="str">
            <v>Senior Technician</v>
          </cell>
          <cell r="U17" t="str">
            <v>Holiday</v>
          </cell>
          <cell r="V17" t="str">
            <v>-</v>
          </cell>
          <cell r="W17">
            <v>40580</v>
          </cell>
        </row>
        <row r="18">
          <cell r="S18" t="str">
            <v>Setup / teardown</v>
          </cell>
          <cell r="T18" t="str">
            <v>Technician</v>
          </cell>
          <cell r="U18" t="str">
            <v>Information Technology (IT)</v>
          </cell>
          <cell r="V18" t="str">
            <v>Computer, network, e-mail, phones</v>
          </cell>
          <cell r="W18">
            <v>40587</v>
          </cell>
        </row>
        <row r="19">
          <cell r="S19" t="str">
            <v>Testing</v>
          </cell>
          <cell r="T19" t="str">
            <v>Senior Office Worker</v>
          </cell>
          <cell r="U19" t="str">
            <v>Laboratory</v>
          </cell>
          <cell r="V19" t="str">
            <v>General non-billable lab tasks</v>
          </cell>
          <cell r="W19">
            <v>40594</v>
          </cell>
        </row>
        <row r="20">
          <cell r="S20" t="str">
            <v>De-prep</v>
          </cell>
          <cell r="T20" t="str">
            <v>Office Worker</v>
          </cell>
          <cell r="U20" t="str">
            <v>Mentoring / training</v>
          </cell>
          <cell r="V20" t="str">
            <v>Coaching, educating as trainer</v>
          </cell>
          <cell r="W20">
            <v>40601</v>
          </cell>
        </row>
        <row r="21">
          <cell r="S21" t="str">
            <v>Report</v>
          </cell>
          <cell r="T21" t="str">
            <v>Director</v>
          </cell>
          <cell r="U21" t="str">
            <v>Non-Specified Time</v>
          </cell>
          <cell r="V21" t="str">
            <v xml:space="preserve">Miscellaneous time spent </v>
          </cell>
          <cell r="W21">
            <v>40608</v>
          </cell>
        </row>
        <row r="22">
          <cell r="S22" t="str">
            <v>Proposal</v>
          </cell>
          <cell r="U22" t="str">
            <v>Proposal</v>
          </cell>
          <cell r="V22" t="str">
            <v>-</v>
          </cell>
          <cell r="W22">
            <v>40615</v>
          </cell>
        </row>
        <row r="23">
          <cell r="S23" t="str">
            <v>T&amp;M - Standby</v>
          </cell>
          <cell r="U23" t="str">
            <v>Safety (admin / training)</v>
          </cell>
          <cell r="V23" t="str">
            <v>Safety - admin / training / meetings</v>
          </cell>
          <cell r="W23">
            <v>40622</v>
          </cell>
        </row>
        <row r="24">
          <cell r="S24" t="str">
            <v>T&amp;M - Out of scope</v>
          </cell>
          <cell r="U24" t="str">
            <v>Sick Leave</v>
          </cell>
          <cell r="V24" t="str">
            <v>-</v>
          </cell>
          <cell r="W24">
            <v>40629</v>
          </cell>
        </row>
        <row r="25">
          <cell r="U25" t="str">
            <v>Training (recipient)</v>
          </cell>
          <cell r="V25" t="str">
            <v>Classroom, conference, seminar</v>
          </cell>
          <cell r="W25">
            <v>40636</v>
          </cell>
        </row>
        <row r="26">
          <cell r="U26" t="str">
            <v>Travel (inter-office)</v>
          </cell>
          <cell r="V26" t="str">
            <v>Non-billable travel</v>
          </cell>
          <cell r="W26">
            <v>40643</v>
          </cell>
        </row>
        <row r="27">
          <cell r="U27" t="str">
            <v>Vacation</v>
          </cell>
          <cell r="V27" t="str">
            <v>-</v>
          </cell>
          <cell r="W27">
            <v>40650</v>
          </cell>
        </row>
        <row r="28">
          <cell r="W28">
            <v>40657</v>
          </cell>
        </row>
        <row r="29">
          <cell r="W29">
            <v>40664</v>
          </cell>
        </row>
        <row r="30">
          <cell r="W30">
            <v>40671</v>
          </cell>
        </row>
        <row r="31">
          <cell r="W31">
            <v>40678</v>
          </cell>
        </row>
        <row r="32">
          <cell r="W32">
            <v>40685</v>
          </cell>
        </row>
        <row r="33">
          <cell r="W33">
            <v>40692</v>
          </cell>
        </row>
        <row r="34">
          <cell r="W34">
            <v>40699</v>
          </cell>
        </row>
        <row r="35">
          <cell r="W35">
            <v>40706</v>
          </cell>
        </row>
        <row r="36">
          <cell r="W36">
            <v>40713</v>
          </cell>
        </row>
        <row r="37">
          <cell r="W37">
            <v>40720</v>
          </cell>
        </row>
        <row r="38">
          <cell r="W38">
            <v>40727</v>
          </cell>
        </row>
        <row r="39">
          <cell r="W39">
            <v>40734</v>
          </cell>
        </row>
        <row r="40">
          <cell r="W40">
            <v>40741</v>
          </cell>
        </row>
        <row r="41">
          <cell r="W41">
            <v>40748</v>
          </cell>
        </row>
        <row r="42">
          <cell r="W42">
            <v>40755</v>
          </cell>
        </row>
        <row r="43">
          <cell r="W43">
            <v>40762</v>
          </cell>
        </row>
        <row r="44">
          <cell r="W44">
            <v>40769</v>
          </cell>
        </row>
        <row r="45">
          <cell r="W45">
            <v>40776</v>
          </cell>
        </row>
        <row r="46">
          <cell r="W46">
            <v>40783</v>
          </cell>
        </row>
        <row r="47">
          <cell r="W47">
            <v>40790</v>
          </cell>
        </row>
        <row r="48">
          <cell r="W48">
            <v>40797</v>
          </cell>
        </row>
        <row r="49">
          <cell r="W49">
            <v>40804</v>
          </cell>
        </row>
        <row r="50">
          <cell r="W50">
            <v>40811</v>
          </cell>
        </row>
        <row r="51">
          <cell r="W51">
            <v>40818</v>
          </cell>
        </row>
        <row r="52">
          <cell r="W52">
            <v>40825</v>
          </cell>
        </row>
        <row r="53">
          <cell r="W53">
            <v>40832</v>
          </cell>
        </row>
        <row r="54">
          <cell r="W54">
            <v>40839</v>
          </cell>
        </row>
        <row r="55">
          <cell r="W55">
            <v>40846</v>
          </cell>
        </row>
        <row r="56">
          <cell r="W56">
            <v>40853</v>
          </cell>
        </row>
        <row r="57">
          <cell r="W57">
            <v>40860</v>
          </cell>
        </row>
        <row r="58">
          <cell r="W58">
            <v>40867</v>
          </cell>
        </row>
        <row r="59">
          <cell r="W59">
            <v>40874</v>
          </cell>
        </row>
        <row r="60">
          <cell r="W60">
            <v>40881</v>
          </cell>
        </row>
        <row r="61">
          <cell r="W61">
            <v>40888</v>
          </cell>
        </row>
        <row r="62">
          <cell r="W62">
            <v>40895</v>
          </cell>
        </row>
        <row r="63">
          <cell r="W63">
            <v>40902</v>
          </cell>
        </row>
        <row r="64">
          <cell r="W64">
            <v>40909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0">
          <cell r="I140" t="str">
            <v>mg</v>
          </cell>
        </row>
        <row r="141">
          <cell r="I141" t="str">
            <v>µg</v>
          </cell>
        </row>
        <row r="142">
          <cell r="I142" t="str">
            <v>ng</v>
          </cell>
        </row>
        <row r="143">
          <cell r="I143" t="str">
            <v>pg</v>
          </cell>
        </row>
        <row r="158">
          <cell r="I158" t="str">
            <v>CO</v>
          </cell>
        </row>
        <row r="159">
          <cell r="I159" t="str">
            <v>NH3</v>
          </cell>
        </row>
        <row r="160">
          <cell r="I160" t="str">
            <v>NOX</v>
          </cell>
        </row>
        <row r="161">
          <cell r="I161" t="str">
            <v>C</v>
          </cell>
        </row>
        <row r="162">
          <cell r="I162" t="str">
            <v>SOX</v>
          </cell>
        </row>
        <row r="163">
          <cell r="I163" t="str">
            <v>CH4</v>
          </cell>
        </row>
        <row r="164">
          <cell r="I164" t="str">
            <v>N/A</v>
          </cell>
        </row>
      </sheetData>
      <sheetData sheetId="13"/>
      <sheetData sheetId="14">
        <row r="4">
          <cell r="A4" t="str">
            <v>(NH4)2SO4</v>
          </cell>
          <cell r="B4">
            <v>132.13999999999999</v>
          </cell>
        </row>
        <row r="5">
          <cell r="A5" t="str">
            <v>Ba</v>
          </cell>
          <cell r="B5">
            <v>137.327</v>
          </cell>
        </row>
        <row r="6">
          <cell r="A6" t="str">
            <v>BaCl2</v>
          </cell>
          <cell r="B6">
            <v>208.233</v>
          </cell>
        </row>
        <row r="7">
          <cell r="A7" t="str">
            <v>BaCl2•2H2O</v>
          </cell>
          <cell r="B7">
            <v>244.26300000000001</v>
          </cell>
        </row>
        <row r="8">
          <cell r="A8" t="str">
            <v>BaSO4</v>
          </cell>
          <cell r="B8">
            <v>233.38900000000001</v>
          </cell>
        </row>
        <row r="9">
          <cell r="A9" t="str">
            <v>C</v>
          </cell>
          <cell r="B9">
            <v>12.01</v>
          </cell>
        </row>
        <row r="10">
          <cell r="A10" t="str">
            <v>C2H6</v>
          </cell>
          <cell r="B10">
            <v>30.07</v>
          </cell>
        </row>
        <row r="11">
          <cell r="A11" t="str">
            <v>C3H8</v>
          </cell>
          <cell r="B11">
            <v>44.09</v>
          </cell>
        </row>
        <row r="12">
          <cell r="A12" t="str">
            <v>CH4</v>
          </cell>
          <cell r="B12">
            <v>16.04</v>
          </cell>
        </row>
        <row r="13">
          <cell r="A13" t="str">
            <v>Cl</v>
          </cell>
          <cell r="B13">
            <v>35.453000000000003</v>
          </cell>
        </row>
        <row r="14">
          <cell r="A14" t="str">
            <v>CO</v>
          </cell>
          <cell r="B14">
            <v>28.01</v>
          </cell>
        </row>
        <row r="15">
          <cell r="A15" t="str">
            <v>CO2</v>
          </cell>
          <cell r="B15">
            <v>44.01</v>
          </cell>
        </row>
        <row r="16">
          <cell r="A16" t="str">
            <v>H</v>
          </cell>
          <cell r="B16">
            <v>1.008</v>
          </cell>
        </row>
        <row r="17">
          <cell r="A17" t="str">
            <v>H2SO4</v>
          </cell>
          <cell r="B17">
            <v>98.08</v>
          </cell>
        </row>
        <row r="18">
          <cell r="A18" t="str">
            <v>H2SO4•2H2O</v>
          </cell>
          <cell r="B18">
            <v>134.11000000000001</v>
          </cell>
        </row>
        <row r="19">
          <cell r="A19" t="str">
            <v>N</v>
          </cell>
          <cell r="B19">
            <v>14.007</v>
          </cell>
        </row>
        <row r="20">
          <cell r="A20" t="str">
            <v>N2O</v>
          </cell>
          <cell r="B20">
            <v>44.01</v>
          </cell>
        </row>
        <row r="21">
          <cell r="A21" t="str">
            <v>NH3</v>
          </cell>
          <cell r="B21">
            <v>17.03</v>
          </cell>
        </row>
        <row r="22">
          <cell r="A22" t="str">
            <v>NH4+</v>
          </cell>
          <cell r="B22">
            <v>18.04</v>
          </cell>
        </row>
        <row r="23">
          <cell r="A23" t="str">
            <v>NO2</v>
          </cell>
          <cell r="B23">
            <v>46.01</v>
          </cell>
        </row>
        <row r="24">
          <cell r="A24" t="str">
            <v>O</v>
          </cell>
          <cell r="B24">
            <v>15.999000000000001</v>
          </cell>
        </row>
        <row r="25">
          <cell r="A25" t="str">
            <v>S</v>
          </cell>
          <cell r="B25">
            <v>32.064999999999998</v>
          </cell>
        </row>
        <row r="26">
          <cell r="A26" t="str">
            <v>SO2</v>
          </cell>
          <cell r="B26">
            <v>64.063000000000002</v>
          </cell>
        </row>
        <row r="27">
          <cell r="A27" t="str">
            <v>SO3-</v>
          </cell>
          <cell r="B27">
            <v>80.061999999999998</v>
          </cell>
        </row>
        <row r="28">
          <cell r="A28" t="str">
            <v>SO4-2</v>
          </cell>
          <cell r="B28">
            <v>96.06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P Conten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-Tanks Fixed Roof Monthly"/>
      <sheetName val="CALC-Floating Roof Monthly"/>
      <sheetName val="Floating Roof Inpu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%"/>
      <sheetName val="1-FD-6-100%-NH3"/>
      <sheetName val="1-FD-6-100%-PM"/>
      <sheetName val="2-FD-6-100%-NH3"/>
      <sheetName val="2-FD-6-100%-PM"/>
      <sheetName val="3-FD-6-100%-NH3"/>
      <sheetName val="3-FD-6-100%-PM"/>
      <sheetName val="Process Data"/>
      <sheetName val="ISOSET"/>
      <sheetName val="120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FE0D-043A-5746-A238-6933AE9A1897}">
  <dimension ref="A1:M50"/>
  <sheetViews>
    <sheetView tabSelected="1" view="pageBreakPreview" zoomScale="60" zoomScaleNormal="130" workbookViewId="0">
      <selection activeCell="D11" sqref="D11"/>
    </sheetView>
  </sheetViews>
  <sheetFormatPr defaultColWidth="11.19921875" defaultRowHeight="15.6" x14ac:dyDescent="0.3"/>
  <cols>
    <col min="1" max="1" width="9" customWidth="1"/>
    <col min="2" max="2" width="10.19921875" customWidth="1"/>
    <col min="3" max="3" width="10" customWidth="1"/>
    <col min="4" max="4" width="8.296875" customWidth="1"/>
    <col min="5" max="5" width="10.296875" customWidth="1"/>
    <col min="6" max="6" width="8.796875" customWidth="1"/>
    <col min="7" max="7" width="10.296875" customWidth="1"/>
    <col min="8" max="8" width="10.5" customWidth="1"/>
    <col min="9" max="9" width="9" style="21" customWidth="1"/>
    <col min="10" max="10" width="13.796875" customWidth="1"/>
    <col min="11" max="11" width="15.5" customWidth="1"/>
    <col min="12" max="12" width="13.296875" customWidth="1"/>
    <col min="13" max="13" width="14.19921875" customWidth="1"/>
  </cols>
  <sheetData>
    <row r="1" spans="1:13" x14ac:dyDescent="0.3">
      <c r="A1" s="24" t="s">
        <v>16</v>
      </c>
    </row>
    <row r="2" spans="1:13" x14ac:dyDescent="0.3">
      <c r="A2" s="24" t="s">
        <v>17</v>
      </c>
    </row>
    <row r="3" spans="1:13" ht="16.2" thickBot="1" x14ac:dyDescent="0.35">
      <c r="F3" s="21">
        <v>95</v>
      </c>
      <c r="G3" s="21" t="s">
        <v>15</v>
      </c>
      <c r="J3" s="13" t="s">
        <v>5</v>
      </c>
      <c r="M3" s="21"/>
    </row>
    <row r="4" spans="1:13" s="1" customFormat="1" ht="47.4" thickBot="1" x14ac:dyDescent="0.35">
      <c r="A4" s="4" t="s">
        <v>2</v>
      </c>
      <c r="B4" s="5" t="s">
        <v>3</v>
      </c>
      <c r="C4" s="5" t="s">
        <v>0</v>
      </c>
      <c r="D4" s="5" t="s">
        <v>1</v>
      </c>
      <c r="E4" s="5" t="s">
        <v>6</v>
      </c>
      <c r="F4" s="5" t="s">
        <v>7</v>
      </c>
      <c r="G4" s="7" t="s">
        <v>13</v>
      </c>
      <c r="H4" s="11" t="s">
        <v>14</v>
      </c>
      <c r="I4" s="25" t="s">
        <v>10</v>
      </c>
      <c r="J4" s="14" t="s">
        <v>19</v>
      </c>
      <c r="K4" s="14" t="s">
        <v>18</v>
      </c>
      <c r="L4" s="14" t="s">
        <v>8</v>
      </c>
      <c r="M4" s="14" t="s">
        <v>9</v>
      </c>
    </row>
    <row r="5" spans="1:13" x14ac:dyDescent="0.3">
      <c r="A5" s="15" t="s">
        <v>22</v>
      </c>
      <c r="B5" s="16">
        <v>1</v>
      </c>
      <c r="C5" s="3">
        <v>50</v>
      </c>
      <c r="D5" s="3">
        <v>0.6</v>
      </c>
      <c r="E5" s="3">
        <v>80.272999999999996</v>
      </c>
      <c r="F5" s="3">
        <f>$F$3+459.67</f>
        <v>554.67000000000007</v>
      </c>
      <c r="G5" s="8">
        <f>L5*M5</f>
        <v>20049</v>
      </c>
      <c r="H5" s="12">
        <f t="shared" ref="H5:H21" si="0">C5*D5*L5*M5/(E5*F5)</f>
        <v>13.508583121868488</v>
      </c>
      <c r="J5" s="22">
        <v>20563</v>
      </c>
      <c r="K5" s="22">
        <v>514</v>
      </c>
      <c r="L5" s="22">
        <f>J5-K5</f>
        <v>20049</v>
      </c>
      <c r="M5" s="23">
        <v>1</v>
      </c>
    </row>
    <row r="6" spans="1:13" x14ac:dyDescent="0.3">
      <c r="A6" s="17" t="s">
        <v>22</v>
      </c>
      <c r="B6" s="18">
        <v>2</v>
      </c>
      <c r="C6" s="2">
        <v>50</v>
      </c>
      <c r="D6" s="2">
        <v>0.6</v>
      </c>
      <c r="E6" s="2">
        <v>80.272999999999996</v>
      </c>
      <c r="F6" s="2">
        <f t="shared" ref="F6:F43" si="1">$F$3+459.67</f>
        <v>554.67000000000007</v>
      </c>
      <c r="G6" s="9">
        <f t="shared" ref="G6:G48" si="2">L6*M6</f>
        <v>20049</v>
      </c>
      <c r="H6" s="12">
        <f t="shared" si="0"/>
        <v>13.508583121868488</v>
      </c>
      <c r="J6" s="22">
        <v>20563</v>
      </c>
      <c r="K6" s="22">
        <v>514</v>
      </c>
      <c r="L6" s="22">
        <f t="shared" ref="L6:L48" si="3">J6-K6</f>
        <v>20049</v>
      </c>
      <c r="M6" s="23">
        <v>1</v>
      </c>
    </row>
    <row r="7" spans="1:13" x14ac:dyDescent="0.3">
      <c r="A7" s="17" t="s">
        <v>22</v>
      </c>
      <c r="B7" s="18">
        <v>3</v>
      </c>
      <c r="C7" s="2">
        <v>50</v>
      </c>
      <c r="D7" s="2">
        <v>0.6</v>
      </c>
      <c r="E7" s="2">
        <v>80.272999999999996</v>
      </c>
      <c r="F7" s="2">
        <f t="shared" si="1"/>
        <v>554.67000000000007</v>
      </c>
      <c r="G7" s="9">
        <f t="shared" si="2"/>
        <v>24259</v>
      </c>
      <c r="H7" s="12">
        <f t="shared" si="0"/>
        <v>16.345190181725155</v>
      </c>
      <c r="J7" s="22">
        <v>24881</v>
      </c>
      <c r="K7" s="22">
        <v>622</v>
      </c>
      <c r="L7" s="22">
        <f t="shared" si="3"/>
        <v>24259</v>
      </c>
      <c r="M7" s="23">
        <v>1</v>
      </c>
    </row>
    <row r="8" spans="1:13" x14ac:dyDescent="0.3">
      <c r="A8" s="17" t="s">
        <v>22</v>
      </c>
      <c r="B8" s="18">
        <v>4</v>
      </c>
      <c r="C8" s="2">
        <v>50</v>
      </c>
      <c r="D8" s="2">
        <v>0.6</v>
      </c>
      <c r="E8" s="2">
        <v>80.272999999999996</v>
      </c>
      <c r="F8" s="2">
        <f t="shared" si="1"/>
        <v>554.67000000000007</v>
      </c>
      <c r="G8" s="9">
        <f t="shared" si="2"/>
        <v>24259</v>
      </c>
      <c r="H8" s="12">
        <f t="shared" si="0"/>
        <v>16.345190181725155</v>
      </c>
      <c r="J8" s="22">
        <v>24881</v>
      </c>
      <c r="K8" s="22">
        <v>622</v>
      </c>
      <c r="L8" s="22">
        <f t="shared" si="3"/>
        <v>24259</v>
      </c>
      <c r="M8" s="23">
        <v>1</v>
      </c>
    </row>
    <row r="9" spans="1:13" x14ac:dyDescent="0.3">
      <c r="A9" s="17" t="s">
        <v>22</v>
      </c>
      <c r="B9" s="18">
        <v>7</v>
      </c>
      <c r="C9" s="2">
        <v>50</v>
      </c>
      <c r="D9" s="2">
        <v>0.6</v>
      </c>
      <c r="E9" s="2">
        <v>80.272999999999996</v>
      </c>
      <c r="F9" s="2">
        <f t="shared" si="1"/>
        <v>554.67000000000007</v>
      </c>
      <c r="G9" s="9">
        <f t="shared" si="2"/>
        <v>20049</v>
      </c>
      <c r="H9" s="12">
        <f t="shared" si="0"/>
        <v>13.508583121868488</v>
      </c>
      <c r="J9" s="22">
        <v>20563</v>
      </c>
      <c r="K9" s="22">
        <v>514</v>
      </c>
      <c r="L9" s="22">
        <f t="shared" si="3"/>
        <v>20049</v>
      </c>
      <c r="M9" s="23">
        <v>1</v>
      </c>
    </row>
    <row r="10" spans="1:13" x14ac:dyDescent="0.3">
      <c r="A10" s="17" t="s">
        <v>22</v>
      </c>
      <c r="B10" s="18">
        <v>8</v>
      </c>
      <c r="C10" s="2">
        <v>50</v>
      </c>
      <c r="D10" s="2">
        <v>0.6</v>
      </c>
      <c r="E10" s="2">
        <v>80.272999999999996</v>
      </c>
      <c r="F10" s="2">
        <f t="shared" si="1"/>
        <v>554.67000000000007</v>
      </c>
      <c r="G10" s="9">
        <f t="shared" si="2"/>
        <v>20049</v>
      </c>
      <c r="H10" s="12">
        <f t="shared" si="0"/>
        <v>13.508583121868488</v>
      </c>
      <c r="J10" s="22">
        <v>20563</v>
      </c>
      <c r="K10" s="22">
        <v>514</v>
      </c>
      <c r="L10" s="22">
        <f t="shared" si="3"/>
        <v>20049</v>
      </c>
      <c r="M10" s="23">
        <v>1</v>
      </c>
    </row>
    <row r="11" spans="1:13" x14ac:dyDescent="0.3">
      <c r="A11" s="17" t="s">
        <v>22</v>
      </c>
      <c r="B11" s="18">
        <v>9</v>
      </c>
      <c r="C11" s="2">
        <v>50</v>
      </c>
      <c r="D11" s="2">
        <v>0.6</v>
      </c>
      <c r="E11" s="2">
        <v>80.272999999999996</v>
      </c>
      <c r="F11" s="2">
        <f t="shared" si="1"/>
        <v>554.67000000000007</v>
      </c>
      <c r="G11" s="9">
        <f t="shared" si="2"/>
        <v>20049</v>
      </c>
      <c r="H11" s="12">
        <f t="shared" si="0"/>
        <v>13.508583121868488</v>
      </c>
      <c r="J11" s="22">
        <v>20563</v>
      </c>
      <c r="K11" s="22">
        <v>514</v>
      </c>
      <c r="L11" s="22">
        <f t="shared" si="3"/>
        <v>20049</v>
      </c>
      <c r="M11" s="23">
        <v>1</v>
      </c>
    </row>
    <row r="12" spans="1:13" x14ac:dyDescent="0.3">
      <c r="A12" s="17" t="s">
        <v>23</v>
      </c>
      <c r="B12" s="18">
        <v>1</v>
      </c>
      <c r="C12" s="2">
        <v>50</v>
      </c>
      <c r="D12" s="2">
        <v>1</v>
      </c>
      <c r="E12" s="2">
        <v>80.272999999999996</v>
      </c>
      <c r="F12" s="2">
        <f t="shared" si="1"/>
        <v>554.67000000000007</v>
      </c>
      <c r="G12" s="9">
        <f t="shared" si="2"/>
        <v>18946</v>
      </c>
      <c r="H12" s="12">
        <f t="shared" si="0"/>
        <v>21.275675912923369</v>
      </c>
      <c r="J12" s="22">
        <v>19432</v>
      </c>
      <c r="K12" s="22">
        <v>486</v>
      </c>
      <c r="L12" s="22">
        <f t="shared" si="3"/>
        <v>18946</v>
      </c>
      <c r="M12" s="23">
        <v>1</v>
      </c>
    </row>
    <row r="13" spans="1:13" x14ac:dyDescent="0.3">
      <c r="A13" s="17" t="s">
        <v>23</v>
      </c>
      <c r="B13" s="18">
        <v>2</v>
      </c>
      <c r="C13" s="2">
        <v>50</v>
      </c>
      <c r="D13" s="2">
        <v>1</v>
      </c>
      <c r="E13" s="2">
        <v>80.272999999999996</v>
      </c>
      <c r="F13" s="2">
        <f t="shared" si="1"/>
        <v>554.67000000000007</v>
      </c>
      <c r="G13" s="9">
        <f t="shared" si="2"/>
        <v>18946</v>
      </c>
      <c r="H13" s="12">
        <f t="shared" si="0"/>
        <v>21.275675912923369</v>
      </c>
      <c r="J13" s="22">
        <v>19432</v>
      </c>
      <c r="K13" s="22">
        <v>486</v>
      </c>
      <c r="L13" s="22">
        <f t="shared" si="3"/>
        <v>18946</v>
      </c>
      <c r="M13" s="23">
        <v>1</v>
      </c>
    </row>
    <row r="14" spans="1:13" x14ac:dyDescent="0.3">
      <c r="A14" s="17" t="s">
        <v>23</v>
      </c>
      <c r="B14" s="18">
        <v>3</v>
      </c>
      <c r="C14" s="2">
        <v>50</v>
      </c>
      <c r="D14" s="2">
        <v>1</v>
      </c>
      <c r="E14" s="2">
        <v>80.272999999999996</v>
      </c>
      <c r="F14" s="2">
        <f t="shared" si="1"/>
        <v>554.67000000000007</v>
      </c>
      <c r="G14" s="9">
        <f t="shared" si="2"/>
        <v>19220</v>
      </c>
      <c r="H14" s="12">
        <f t="shared" si="0"/>
        <v>21.583368048473933</v>
      </c>
      <c r="J14" s="22">
        <v>19996</v>
      </c>
      <c r="K14" s="22">
        <v>776</v>
      </c>
      <c r="L14" s="22">
        <f t="shared" si="3"/>
        <v>19220</v>
      </c>
      <c r="M14" s="23">
        <v>1</v>
      </c>
    </row>
    <row r="15" spans="1:13" x14ac:dyDescent="0.3">
      <c r="A15" s="17" t="s">
        <v>23</v>
      </c>
      <c r="B15" s="18">
        <v>4</v>
      </c>
      <c r="C15" s="2">
        <v>50</v>
      </c>
      <c r="D15" s="2">
        <v>1</v>
      </c>
      <c r="E15" s="2">
        <v>80.272999999999996</v>
      </c>
      <c r="F15" s="2">
        <f t="shared" si="1"/>
        <v>554.67000000000007</v>
      </c>
      <c r="G15" s="9">
        <f t="shared" si="2"/>
        <v>19999</v>
      </c>
      <c r="H15" s="12">
        <f t="shared" si="0"/>
        <v>22.45815700319616</v>
      </c>
      <c r="J15" s="22">
        <v>20728</v>
      </c>
      <c r="K15" s="22">
        <v>729</v>
      </c>
      <c r="L15" s="22">
        <f t="shared" si="3"/>
        <v>19999</v>
      </c>
      <c r="M15" s="23">
        <v>1</v>
      </c>
    </row>
    <row r="16" spans="1:13" x14ac:dyDescent="0.3">
      <c r="A16" s="34" t="s">
        <v>23</v>
      </c>
      <c r="B16" s="35">
        <v>5</v>
      </c>
      <c r="C16" s="2">
        <v>50</v>
      </c>
      <c r="D16" s="2">
        <v>1</v>
      </c>
      <c r="E16" s="2">
        <v>80.272999999999996</v>
      </c>
      <c r="F16" s="2">
        <f t="shared" si="1"/>
        <v>554.67000000000007</v>
      </c>
      <c r="G16" s="9">
        <f t="shared" si="2"/>
        <v>20000</v>
      </c>
      <c r="H16" s="36">
        <f t="shared" si="0"/>
        <v>22.459279967194519</v>
      </c>
      <c r="J16" s="22">
        <v>20000</v>
      </c>
      <c r="K16" s="26">
        <v>0</v>
      </c>
      <c r="L16" s="22">
        <f t="shared" si="3"/>
        <v>20000</v>
      </c>
      <c r="M16" s="23">
        <v>1</v>
      </c>
    </row>
    <row r="17" spans="1:13" x14ac:dyDescent="0.3">
      <c r="A17" s="34" t="s">
        <v>23</v>
      </c>
      <c r="B17" s="35">
        <v>6</v>
      </c>
      <c r="C17" s="2">
        <v>50</v>
      </c>
      <c r="D17" s="2">
        <v>1</v>
      </c>
      <c r="E17" s="2">
        <v>80.272999999999996</v>
      </c>
      <c r="F17" s="2">
        <f t="shared" si="1"/>
        <v>554.67000000000007</v>
      </c>
      <c r="G17" s="9">
        <f t="shared" si="2"/>
        <v>20000</v>
      </c>
      <c r="H17" s="36">
        <f t="shared" si="0"/>
        <v>22.459279967194519</v>
      </c>
      <c r="J17" s="22">
        <v>20000</v>
      </c>
      <c r="K17" s="26">
        <v>0</v>
      </c>
      <c r="L17" s="22">
        <f t="shared" si="3"/>
        <v>20000</v>
      </c>
      <c r="M17" s="23">
        <v>1</v>
      </c>
    </row>
    <row r="18" spans="1:13" x14ac:dyDescent="0.3">
      <c r="A18" s="17" t="s">
        <v>24</v>
      </c>
      <c r="B18" s="18">
        <v>12</v>
      </c>
      <c r="C18" s="2">
        <v>50</v>
      </c>
      <c r="D18" s="2">
        <v>1</v>
      </c>
      <c r="E18" s="2">
        <v>80.272999999999996</v>
      </c>
      <c r="F18" s="2">
        <f t="shared" si="1"/>
        <v>554.67000000000007</v>
      </c>
      <c r="G18" s="9">
        <f t="shared" si="2"/>
        <v>206000</v>
      </c>
      <c r="H18" s="12">
        <f t="shared" si="0"/>
        <v>231.33058366210355</v>
      </c>
      <c r="J18" s="22">
        <v>206000</v>
      </c>
      <c r="K18" s="26">
        <v>0</v>
      </c>
      <c r="L18" s="22">
        <f t="shared" si="3"/>
        <v>206000</v>
      </c>
      <c r="M18" s="23">
        <v>1</v>
      </c>
    </row>
    <row r="19" spans="1:13" x14ac:dyDescent="0.3">
      <c r="A19" s="17" t="s">
        <v>20</v>
      </c>
      <c r="B19" s="18" t="s">
        <v>25</v>
      </c>
      <c r="C19" s="2">
        <v>50</v>
      </c>
      <c r="D19" s="2">
        <v>0.8</v>
      </c>
      <c r="E19" s="2">
        <v>80.272999999999996</v>
      </c>
      <c r="F19" s="2">
        <f t="shared" si="1"/>
        <v>554.67000000000007</v>
      </c>
      <c r="G19" s="9">
        <f t="shared" si="2"/>
        <v>23466</v>
      </c>
      <c r="H19" s="12">
        <f t="shared" si="0"/>
        <v>21.081178548407465</v>
      </c>
      <c r="J19" s="22">
        <v>24000</v>
      </c>
      <c r="K19" s="22">
        <v>534</v>
      </c>
      <c r="L19" s="22">
        <f t="shared" si="3"/>
        <v>23466</v>
      </c>
      <c r="M19" s="23">
        <v>1</v>
      </c>
    </row>
    <row r="20" spans="1:13" x14ac:dyDescent="0.3">
      <c r="A20" s="17" t="s">
        <v>20</v>
      </c>
      <c r="B20" s="18" t="s">
        <v>26</v>
      </c>
      <c r="C20" s="2">
        <v>50</v>
      </c>
      <c r="D20" s="2">
        <v>1.1000000000000001</v>
      </c>
      <c r="E20" s="2">
        <v>80.272999999999996</v>
      </c>
      <c r="F20" s="2">
        <f t="shared" si="1"/>
        <v>554.67000000000007</v>
      </c>
      <c r="G20" s="9">
        <f t="shared" si="2"/>
        <v>24191</v>
      </c>
      <c r="H20" s="12">
        <f>C20*D20*L20*M20/(E20*F20)*(1-0.9)</f>
        <v>2.9882184292752143</v>
      </c>
      <c r="I20" s="21" t="s">
        <v>11</v>
      </c>
      <c r="J20" s="22">
        <v>25000</v>
      </c>
      <c r="K20" s="22">
        <v>809</v>
      </c>
      <c r="L20" s="22">
        <f t="shared" si="3"/>
        <v>24191</v>
      </c>
      <c r="M20" s="23">
        <v>1</v>
      </c>
    </row>
    <row r="21" spans="1:13" x14ac:dyDescent="0.3">
      <c r="A21" s="17" t="s">
        <v>20</v>
      </c>
      <c r="B21" s="32" t="s">
        <v>21</v>
      </c>
      <c r="C21" s="2">
        <v>50</v>
      </c>
      <c r="D21" s="2">
        <v>0.8</v>
      </c>
      <c r="E21" s="2">
        <v>81.272999999999996</v>
      </c>
      <c r="F21" s="2">
        <f t="shared" si="1"/>
        <v>554.67000000000007</v>
      </c>
      <c r="G21" s="9">
        <f t="shared" ref="G21" si="4">L21*M21</f>
        <v>23482</v>
      </c>
      <c r="H21" s="33">
        <f t="shared" si="0"/>
        <v>20.83598839511312</v>
      </c>
      <c r="J21" s="22">
        <v>24000</v>
      </c>
      <c r="K21" s="22">
        <v>518</v>
      </c>
      <c r="L21" s="22">
        <f t="shared" ref="L21" si="5">J21-K21</f>
        <v>23482</v>
      </c>
      <c r="M21" s="23">
        <v>1</v>
      </c>
    </row>
    <row r="22" spans="1:13" x14ac:dyDescent="0.3">
      <c r="A22" s="17" t="s">
        <v>20</v>
      </c>
      <c r="B22" s="30" t="s">
        <v>27</v>
      </c>
      <c r="C22" s="2">
        <v>50</v>
      </c>
      <c r="D22" s="29">
        <v>1</v>
      </c>
      <c r="E22" s="2">
        <v>80.272999999999996</v>
      </c>
      <c r="F22" s="2">
        <f t="shared" si="1"/>
        <v>554.67000000000007</v>
      </c>
      <c r="G22" s="9">
        <f t="shared" si="2"/>
        <v>19867</v>
      </c>
      <c r="H22" s="31">
        <f t="shared" ref="H22:H43" si="6">C22*D22*L22*M22/(E22*F22)</f>
        <v>22.309925755412678</v>
      </c>
      <c r="J22" s="22">
        <v>21000</v>
      </c>
      <c r="K22" s="22">
        <v>1133</v>
      </c>
      <c r="L22" s="22">
        <f t="shared" si="3"/>
        <v>19867</v>
      </c>
      <c r="M22" s="23">
        <v>1</v>
      </c>
    </row>
    <row r="23" spans="1:13" x14ac:dyDescent="0.3">
      <c r="A23" s="17" t="s">
        <v>28</v>
      </c>
      <c r="B23" s="18">
        <v>10401</v>
      </c>
      <c r="C23" s="2">
        <v>50</v>
      </c>
      <c r="D23" s="2">
        <v>1</v>
      </c>
      <c r="E23" s="2">
        <v>80.272999999999996</v>
      </c>
      <c r="F23" s="2">
        <f t="shared" si="1"/>
        <v>554.67000000000007</v>
      </c>
      <c r="G23" s="9">
        <f t="shared" si="2"/>
        <v>25000</v>
      </c>
      <c r="H23" s="12">
        <f t="shared" si="6"/>
        <v>28.074099958993152</v>
      </c>
      <c r="J23" s="28">
        <v>25000</v>
      </c>
      <c r="K23" s="26">
        <v>0</v>
      </c>
      <c r="L23" s="22">
        <f t="shared" si="3"/>
        <v>25000</v>
      </c>
      <c r="M23" s="23">
        <v>1</v>
      </c>
    </row>
    <row r="24" spans="1:13" x14ac:dyDescent="0.3">
      <c r="A24" s="17" t="s">
        <v>28</v>
      </c>
      <c r="B24" s="18">
        <v>10402</v>
      </c>
      <c r="C24" s="2">
        <v>50</v>
      </c>
      <c r="D24" s="2">
        <v>1</v>
      </c>
      <c r="E24" s="2">
        <v>80.272999999999996</v>
      </c>
      <c r="F24" s="2">
        <f t="shared" si="1"/>
        <v>554.67000000000007</v>
      </c>
      <c r="G24" s="9">
        <f t="shared" si="2"/>
        <v>25000</v>
      </c>
      <c r="H24" s="12">
        <f t="shared" si="6"/>
        <v>28.074099958993152</v>
      </c>
      <c r="J24" s="28">
        <v>25000</v>
      </c>
      <c r="K24" s="26">
        <v>0</v>
      </c>
      <c r="L24" s="22">
        <f t="shared" si="3"/>
        <v>25000</v>
      </c>
      <c r="M24" s="23">
        <v>1</v>
      </c>
    </row>
    <row r="25" spans="1:13" x14ac:dyDescent="0.3">
      <c r="A25" s="17" t="s">
        <v>28</v>
      </c>
      <c r="B25" s="18">
        <v>10403</v>
      </c>
      <c r="C25" s="2">
        <v>50</v>
      </c>
      <c r="D25" s="2">
        <v>1</v>
      </c>
      <c r="E25" s="2">
        <v>80.272999999999996</v>
      </c>
      <c r="F25" s="2">
        <f t="shared" si="1"/>
        <v>554.67000000000007</v>
      </c>
      <c r="G25" s="9">
        <f t="shared" si="2"/>
        <v>25000</v>
      </c>
      <c r="H25" s="12">
        <f t="shared" si="6"/>
        <v>28.074099958993152</v>
      </c>
      <c r="J25" s="28">
        <v>25000</v>
      </c>
      <c r="K25" s="26">
        <v>0</v>
      </c>
      <c r="L25" s="22">
        <f t="shared" si="3"/>
        <v>25000</v>
      </c>
      <c r="M25" s="23">
        <v>1</v>
      </c>
    </row>
    <row r="26" spans="1:13" x14ac:dyDescent="0.3">
      <c r="A26" s="17" t="s">
        <v>28</v>
      </c>
      <c r="B26" s="18">
        <v>10404</v>
      </c>
      <c r="C26" s="2">
        <v>50</v>
      </c>
      <c r="D26" s="2">
        <v>1</v>
      </c>
      <c r="E26" s="2">
        <v>80.272999999999996</v>
      </c>
      <c r="F26" s="2">
        <f t="shared" si="1"/>
        <v>554.67000000000007</v>
      </c>
      <c r="G26" s="9">
        <f t="shared" si="2"/>
        <v>25000</v>
      </c>
      <c r="H26" s="12">
        <f t="shared" si="6"/>
        <v>28.074099958993152</v>
      </c>
      <c r="J26" s="28">
        <v>25000</v>
      </c>
      <c r="K26" s="26">
        <v>0</v>
      </c>
      <c r="L26" s="22">
        <f t="shared" si="3"/>
        <v>25000</v>
      </c>
      <c r="M26" s="23">
        <v>1</v>
      </c>
    </row>
    <row r="27" spans="1:13" x14ac:dyDescent="0.3">
      <c r="A27" s="17" t="s">
        <v>28</v>
      </c>
      <c r="B27" s="18">
        <v>10501</v>
      </c>
      <c r="C27" s="2">
        <v>50</v>
      </c>
      <c r="D27" s="2">
        <v>1</v>
      </c>
      <c r="E27" s="2">
        <v>80.272999999999996</v>
      </c>
      <c r="F27" s="2">
        <f t="shared" si="1"/>
        <v>554.67000000000007</v>
      </c>
      <c r="G27" s="9">
        <f t="shared" si="2"/>
        <v>25000</v>
      </c>
      <c r="H27" s="12">
        <f t="shared" si="6"/>
        <v>28.074099958993152</v>
      </c>
      <c r="J27" s="28">
        <v>25000</v>
      </c>
      <c r="K27" s="26">
        <v>0</v>
      </c>
      <c r="L27" s="22">
        <f t="shared" si="3"/>
        <v>25000</v>
      </c>
      <c r="M27" s="23">
        <v>1</v>
      </c>
    </row>
    <row r="28" spans="1:13" x14ac:dyDescent="0.3">
      <c r="A28" s="17" t="s">
        <v>28</v>
      </c>
      <c r="B28" s="18">
        <v>10502</v>
      </c>
      <c r="C28" s="2">
        <v>50</v>
      </c>
      <c r="D28" s="2">
        <v>1</v>
      </c>
      <c r="E28" s="2">
        <v>80.272999999999996</v>
      </c>
      <c r="F28" s="2">
        <f t="shared" si="1"/>
        <v>554.67000000000007</v>
      </c>
      <c r="G28" s="9">
        <f t="shared" si="2"/>
        <v>25000</v>
      </c>
      <c r="H28" s="12">
        <f t="shared" si="6"/>
        <v>28.074099958993152</v>
      </c>
      <c r="J28" s="28">
        <v>25000</v>
      </c>
      <c r="K28" s="26">
        <v>0</v>
      </c>
      <c r="L28" s="22">
        <f t="shared" si="3"/>
        <v>25000</v>
      </c>
      <c r="M28" s="23">
        <v>1</v>
      </c>
    </row>
    <row r="29" spans="1:13" x14ac:dyDescent="0.3">
      <c r="A29" s="38" t="s">
        <v>35</v>
      </c>
      <c r="B29" s="39">
        <v>2</v>
      </c>
      <c r="C29" s="40">
        <v>62.1</v>
      </c>
      <c r="D29" s="42">
        <v>3.4478579632450154E-3</v>
      </c>
      <c r="E29" s="2">
        <v>80.272999999999996</v>
      </c>
      <c r="F29" s="2">
        <f t="shared" si="1"/>
        <v>554.67000000000007</v>
      </c>
      <c r="G29" s="9">
        <f t="shared" si="2"/>
        <v>5000</v>
      </c>
      <c r="H29" s="41">
        <f t="shared" si="6"/>
        <v>2.4044004461570491E-2</v>
      </c>
      <c r="J29" s="28">
        <v>5000</v>
      </c>
      <c r="K29" s="26">
        <v>0</v>
      </c>
      <c r="L29" s="22">
        <f t="shared" ref="L29:L35" si="7">J29-K29</f>
        <v>5000</v>
      </c>
      <c r="M29" s="23">
        <v>1</v>
      </c>
    </row>
    <row r="30" spans="1:13" x14ac:dyDescent="0.3">
      <c r="A30" s="38" t="s">
        <v>35</v>
      </c>
      <c r="B30" s="39">
        <v>3</v>
      </c>
      <c r="C30" s="40">
        <v>62.1</v>
      </c>
      <c r="D30" s="40">
        <v>3.3768938804254055E-3</v>
      </c>
      <c r="E30" s="2">
        <v>80.272999999999996</v>
      </c>
      <c r="F30" s="2">
        <f t="shared" si="1"/>
        <v>554.67000000000007</v>
      </c>
      <c r="G30" s="9">
        <f t="shared" si="2"/>
        <v>5000</v>
      </c>
      <c r="H30" s="41">
        <f t="shared" si="6"/>
        <v>2.3549128877333816E-2</v>
      </c>
      <c r="J30" s="28">
        <v>5000</v>
      </c>
      <c r="K30" s="26">
        <v>0</v>
      </c>
      <c r="L30" s="22">
        <f t="shared" si="7"/>
        <v>5000</v>
      </c>
      <c r="M30" s="23">
        <v>1</v>
      </c>
    </row>
    <row r="31" spans="1:13" x14ac:dyDescent="0.3">
      <c r="A31" s="38" t="s">
        <v>36</v>
      </c>
      <c r="B31" s="39">
        <v>1</v>
      </c>
      <c r="C31" s="40">
        <v>62.1</v>
      </c>
      <c r="D31" s="40">
        <v>3.4478579632450154E-3</v>
      </c>
      <c r="E31" s="2">
        <v>80.272999999999996</v>
      </c>
      <c r="F31" s="2">
        <f t="shared" si="1"/>
        <v>554.67000000000007</v>
      </c>
      <c r="G31" s="9">
        <f t="shared" si="2"/>
        <v>5000</v>
      </c>
      <c r="H31" s="41">
        <f t="shared" si="6"/>
        <v>2.4044004461570491E-2</v>
      </c>
      <c r="J31" s="28">
        <v>5000</v>
      </c>
      <c r="K31" s="26">
        <v>0</v>
      </c>
      <c r="L31" s="22">
        <f t="shared" si="7"/>
        <v>5000</v>
      </c>
      <c r="M31" s="23">
        <v>1</v>
      </c>
    </row>
    <row r="32" spans="1:13" x14ac:dyDescent="0.3">
      <c r="A32" s="38" t="s">
        <v>37</v>
      </c>
      <c r="B32" s="39">
        <v>2</v>
      </c>
      <c r="C32" s="40">
        <v>62.1</v>
      </c>
      <c r="D32" s="40">
        <v>3.4478579632450154E-3</v>
      </c>
      <c r="E32" s="2">
        <v>80.272999999999996</v>
      </c>
      <c r="F32" s="2">
        <f t="shared" si="1"/>
        <v>554.67000000000007</v>
      </c>
      <c r="G32" s="9">
        <f t="shared" si="2"/>
        <v>5000</v>
      </c>
      <c r="H32" s="41">
        <f t="shared" si="6"/>
        <v>2.4044004461570491E-2</v>
      </c>
      <c r="J32" s="28">
        <v>5000</v>
      </c>
      <c r="K32" s="26">
        <v>0</v>
      </c>
      <c r="L32" s="22">
        <f t="shared" si="7"/>
        <v>5000</v>
      </c>
      <c r="M32" s="23">
        <v>1</v>
      </c>
    </row>
    <row r="33" spans="1:13" x14ac:dyDescent="0.3">
      <c r="A33" s="38" t="s">
        <v>38</v>
      </c>
      <c r="B33" s="39">
        <v>3</v>
      </c>
      <c r="C33" s="40">
        <v>62.1</v>
      </c>
      <c r="D33" s="40">
        <v>3.3768938804254055E-3</v>
      </c>
      <c r="E33" s="2">
        <v>80.272999999999996</v>
      </c>
      <c r="F33" s="2">
        <f t="shared" si="1"/>
        <v>554.67000000000007</v>
      </c>
      <c r="G33" s="9">
        <f t="shared" si="2"/>
        <v>2500</v>
      </c>
      <c r="H33" s="41">
        <f t="shared" si="6"/>
        <v>1.1774564438666908E-2</v>
      </c>
      <c r="J33" s="28">
        <v>2500</v>
      </c>
      <c r="K33" s="26">
        <v>0</v>
      </c>
      <c r="L33" s="22">
        <f t="shared" si="7"/>
        <v>2500</v>
      </c>
      <c r="M33" s="23">
        <v>1</v>
      </c>
    </row>
    <row r="34" spans="1:13" x14ac:dyDescent="0.3">
      <c r="A34" s="38" t="s">
        <v>39</v>
      </c>
      <c r="B34" s="39">
        <v>4</v>
      </c>
      <c r="C34" s="40">
        <v>62.1</v>
      </c>
      <c r="D34" s="40">
        <v>3.3768938804254055E-3</v>
      </c>
      <c r="E34" s="2">
        <v>80.272999999999996</v>
      </c>
      <c r="F34" s="2">
        <f t="shared" si="1"/>
        <v>554.67000000000007</v>
      </c>
      <c r="G34" s="9">
        <f t="shared" si="2"/>
        <v>2500</v>
      </c>
      <c r="H34" s="41">
        <f t="shared" si="6"/>
        <v>1.1774564438666908E-2</v>
      </c>
      <c r="J34" s="28">
        <v>2500</v>
      </c>
      <c r="K34" s="26">
        <v>0</v>
      </c>
      <c r="L34" s="22">
        <f t="shared" si="7"/>
        <v>2500</v>
      </c>
      <c r="M34" s="23">
        <v>1</v>
      </c>
    </row>
    <row r="35" spans="1:13" x14ac:dyDescent="0.3">
      <c r="A35" s="38" t="s">
        <v>40</v>
      </c>
      <c r="B35" s="39">
        <v>1</v>
      </c>
      <c r="C35" s="40">
        <v>32.04</v>
      </c>
      <c r="D35" s="43">
        <v>0.96365679128722415</v>
      </c>
      <c r="E35" s="2">
        <v>80.272999999999996</v>
      </c>
      <c r="F35" s="2">
        <f t="shared" si="1"/>
        <v>554.67000000000007</v>
      </c>
      <c r="G35" s="9">
        <f t="shared" si="2"/>
        <v>2500</v>
      </c>
      <c r="H35" s="41">
        <f>C35*D35*L35*M35/(E35*F35)*0.3593</f>
        <v>0.62288510906688044</v>
      </c>
      <c r="J35" s="28">
        <v>2500</v>
      </c>
      <c r="K35" s="26">
        <v>0</v>
      </c>
      <c r="L35" s="22">
        <f t="shared" si="7"/>
        <v>2500</v>
      </c>
      <c r="M35" s="23">
        <v>1</v>
      </c>
    </row>
    <row r="36" spans="1:13" x14ac:dyDescent="0.3">
      <c r="A36" s="17" t="s">
        <v>29</v>
      </c>
      <c r="B36" s="18">
        <v>1</v>
      </c>
      <c r="C36" s="2">
        <v>50</v>
      </c>
      <c r="D36" s="2">
        <v>1.1000000000000001</v>
      </c>
      <c r="E36" s="2">
        <v>80.272999999999996</v>
      </c>
      <c r="F36" s="2">
        <f t="shared" si="1"/>
        <v>554.67000000000007</v>
      </c>
      <c r="G36" s="9">
        <f t="shared" si="2"/>
        <v>20000</v>
      </c>
      <c r="H36" s="12">
        <f t="shared" ref="H36:H41" si="8">C36*D36*L36*M36/(E36*F36)*(1-0.9)</f>
        <v>2.4705207963913973</v>
      </c>
      <c r="I36" s="37" t="s">
        <v>11</v>
      </c>
      <c r="J36" s="22">
        <v>20000</v>
      </c>
      <c r="K36" s="26">
        <v>0</v>
      </c>
      <c r="L36" s="22">
        <f t="shared" si="3"/>
        <v>20000</v>
      </c>
      <c r="M36" s="23">
        <v>1</v>
      </c>
    </row>
    <row r="37" spans="1:13" x14ac:dyDescent="0.3">
      <c r="A37" s="17" t="s">
        <v>29</v>
      </c>
      <c r="B37" s="18">
        <v>2</v>
      </c>
      <c r="C37" s="2">
        <v>50</v>
      </c>
      <c r="D37" s="2">
        <v>1.1000000000000001</v>
      </c>
      <c r="E37" s="2">
        <v>80.272999999999996</v>
      </c>
      <c r="F37" s="2">
        <f t="shared" si="1"/>
        <v>554.67000000000007</v>
      </c>
      <c r="G37" s="9">
        <f t="shared" si="2"/>
        <v>20000</v>
      </c>
      <c r="H37" s="12">
        <f t="shared" si="8"/>
        <v>2.4705207963913973</v>
      </c>
      <c r="I37" s="37" t="s">
        <v>11</v>
      </c>
      <c r="J37" s="22">
        <v>20000</v>
      </c>
      <c r="K37" s="26">
        <v>0</v>
      </c>
      <c r="L37" s="22">
        <f t="shared" si="3"/>
        <v>20000</v>
      </c>
      <c r="M37" s="23">
        <v>1</v>
      </c>
    </row>
    <row r="38" spans="1:13" x14ac:dyDescent="0.3">
      <c r="A38" s="17" t="s">
        <v>29</v>
      </c>
      <c r="B38" s="18">
        <v>3</v>
      </c>
      <c r="C38" s="2">
        <v>50</v>
      </c>
      <c r="D38" s="2">
        <v>1.1000000000000001</v>
      </c>
      <c r="E38" s="2">
        <v>80.272999999999996</v>
      </c>
      <c r="F38" s="2">
        <f t="shared" si="1"/>
        <v>554.67000000000007</v>
      </c>
      <c r="G38" s="9">
        <f t="shared" si="2"/>
        <v>20000</v>
      </c>
      <c r="H38" s="12">
        <f t="shared" si="8"/>
        <v>2.4705207963913973</v>
      </c>
      <c r="I38" s="37" t="s">
        <v>11</v>
      </c>
      <c r="J38" s="22">
        <v>20000</v>
      </c>
      <c r="K38" s="26">
        <v>0</v>
      </c>
      <c r="L38" s="22">
        <f t="shared" si="3"/>
        <v>20000</v>
      </c>
      <c r="M38" s="23">
        <v>1</v>
      </c>
    </row>
    <row r="39" spans="1:13" x14ac:dyDescent="0.3">
      <c r="A39" s="17" t="s">
        <v>29</v>
      </c>
      <c r="B39" s="18">
        <v>4</v>
      </c>
      <c r="C39" s="2">
        <v>50</v>
      </c>
      <c r="D39" s="2">
        <v>1.1000000000000001</v>
      </c>
      <c r="E39" s="2">
        <v>80.272999999999996</v>
      </c>
      <c r="F39" s="2">
        <f t="shared" si="1"/>
        <v>554.67000000000007</v>
      </c>
      <c r="G39" s="9">
        <f t="shared" si="2"/>
        <v>20000</v>
      </c>
      <c r="H39" s="12">
        <f t="shared" si="8"/>
        <v>2.4705207963913973</v>
      </c>
      <c r="I39" s="37" t="s">
        <v>11</v>
      </c>
      <c r="J39" s="22">
        <v>20000</v>
      </c>
      <c r="K39" s="26">
        <v>0</v>
      </c>
      <c r="L39" s="22">
        <f t="shared" si="3"/>
        <v>20000</v>
      </c>
      <c r="M39" s="23">
        <v>1</v>
      </c>
    </row>
    <row r="40" spans="1:13" x14ac:dyDescent="0.3">
      <c r="A40" s="17" t="s">
        <v>29</v>
      </c>
      <c r="B40" s="18">
        <v>5</v>
      </c>
      <c r="C40" s="2">
        <v>50</v>
      </c>
      <c r="D40" s="2">
        <v>1.1000000000000001</v>
      </c>
      <c r="E40" s="2">
        <v>80.272999999999996</v>
      </c>
      <c r="F40" s="2">
        <f t="shared" si="1"/>
        <v>554.67000000000007</v>
      </c>
      <c r="G40" s="9">
        <f t="shared" si="2"/>
        <v>20000</v>
      </c>
      <c r="H40" s="12">
        <f t="shared" si="8"/>
        <v>2.4705207963913973</v>
      </c>
      <c r="I40" s="37" t="s">
        <v>11</v>
      </c>
      <c r="J40" s="22">
        <v>20000</v>
      </c>
      <c r="K40" s="26">
        <v>0</v>
      </c>
      <c r="L40" s="22">
        <f t="shared" si="3"/>
        <v>20000</v>
      </c>
      <c r="M40" s="23">
        <v>1</v>
      </c>
    </row>
    <row r="41" spans="1:13" x14ac:dyDescent="0.3">
      <c r="A41" s="17" t="s">
        <v>29</v>
      </c>
      <c r="B41" s="18">
        <v>6</v>
      </c>
      <c r="C41" s="2">
        <v>50</v>
      </c>
      <c r="D41" s="2">
        <v>1.1000000000000001</v>
      </c>
      <c r="E41" s="2">
        <v>80.272999999999996</v>
      </c>
      <c r="F41" s="2">
        <f t="shared" si="1"/>
        <v>554.67000000000007</v>
      </c>
      <c r="G41" s="9">
        <f t="shared" si="2"/>
        <v>20000</v>
      </c>
      <c r="H41" s="12">
        <f t="shared" si="8"/>
        <v>2.4705207963913973</v>
      </c>
      <c r="I41" s="37" t="s">
        <v>11</v>
      </c>
      <c r="J41" s="22">
        <v>20000</v>
      </c>
      <c r="K41" s="26">
        <v>0</v>
      </c>
      <c r="L41" s="22">
        <f t="shared" si="3"/>
        <v>20000</v>
      </c>
      <c r="M41" s="23">
        <v>1</v>
      </c>
    </row>
    <row r="42" spans="1:13" x14ac:dyDescent="0.3">
      <c r="A42" s="34" t="s">
        <v>34</v>
      </c>
      <c r="B42" s="35">
        <v>1</v>
      </c>
      <c r="C42" s="2">
        <v>50</v>
      </c>
      <c r="D42" s="2">
        <v>1.1000000000000001</v>
      </c>
      <c r="E42" s="2">
        <v>80.272999999999996</v>
      </c>
      <c r="F42" s="2">
        <f t="shared" si="1"/>
        <v>554.67000000000007</v>
      </c>
      <c r="G42" s="9">
        <v>5500</v>
      </c>
      <c r="H42" s="36">
        <f t="shared" si="6"/>
        <v>6.7939321900763439</v>
      </c>
      <c r="J42" s="22">
        <v>5500</v>
      </c>
      <c r="K42" s="26">
        <v>0</v>
      </c>
      <c r="L42" s="22">
        <f t="shared" si="3"/>
        <v>5500</v>
      </c>
      <c r="M42" s="23">
        <v>1</v>
      </c>
    </row>
    <row r="43" spans="1:13" x14ac:dyDescent="0.3">
      <c r="A43" s="34" t="s">
        <v>34</v>
      </c>
      <c r="B43" s="35">
        <v>2</v>
      </c>
      <c r="C43" s="2">
        <v>50</v>
      </c>
      <c r="D43" s="2">
        <v>1.1000000000000001</v>
      </c>
      <c r="E43" s="2">
        <v>80.272999999999996</v>
      </c>
      <c r="F43" s="2">
        <f t="shared" si="1"/>
        <v>554.67000000000007</v>
      </c>
      <c r="G43" s="9">
        <v>5500</v>
      </c>
      <c r="H43" s="36">
        <f t="shared" si="6"/>
        <v>6.7939321900763439</v>
      </c>
      <c r="J43" s="22">
        <v>5500</v>
      </c>
      <c r="K43" s="26">
        <v>0</v>
      </c>
      <c r="L43" s="22">
        <f t="shared" si="3"/>
        <v>5500</v>
      </c>
      <c r="M43" s="23">
        <v>1</v>
      </c>
    </row>
    <row r="44" spans="1:13" x14ac:dyDescent="0.3">
      <c r="A44" s="17" t="s">
        <v>30</v>
      </c>
      <c r="B44" s="18">
        <v>1</v>
      </c>
      <c r="C44" s="2">
        <v>50</v>
      </c>
      <c r="D44" s="2">
        <v>1</v>
      </c>
      <c r="E44" s="2">
        <v>80.272999999999996</v>
      </c>
      <c r="F44" s="2">
        <f>330+459.67</f>
        <v>789.67000000000007</v>
      </c>
      <c r="G44" s="9">
        <f t="shared" si="2"/>
        <v>25252</v>
      </c>
      <c r="H44" s="12">
        <f>C44*D44*L44*M44/(E44*F44)*(1-0.9)</f>
        <v>1.9918225820126398</v>
      </c>
      <c r="I44" s="21" t="s">
        <v>11</v>
      </c>
      <c r="J44" s="22">
        <v>25252</v>
      </c>
      <c r="K44" s="26">
        <v>0</v>
      </c>
      <c r="L44" s="22">
        <f t="shared" si="3"/>
        <v>25252</v>
      </c>
      <c r="M44" s="23">
        <v>1</v>
      </c>
    </row>
    <row r="45" spans="1:13" x14ac:dyDescent="0.3">
      <c r="A45" s="17" t="s">
        <v>31</v>
      </c>
      <c r="B45" s="18">
        <v>1</v>
      </c>
      <c r="C45" s="2">
        <v>50</v>
      </c>
      <c r="D45" s="2">
        <v>1</v>
      </c>
      <c r="E45" s="2">
        <v>80.272999999999996</v>
      </c>
      <c r="F45" s="2">
        <f t="shared" ref="F45:F48" si="9">$F$3+459.67</f>
        <v>554.67000000000007</v>
      </c>
      <c r="G45" s="9">
        <f t="shared" si="2"/>
        <v>15939</v>
      </c>
      <c r="H45" s="12">
        <f>C45*D45*L45*M45/(E45*F45)</f>
        <v>17.898923169855674</v>
      </c>
      <c r="J45" s="22">
        <v>16554</v>
      </c>
      <c r="K45" s="22">
        <v>615</v>
      </c>
      <c r="L45" s="22">
        <f t="shared" si="3"/>
        <v>15939</v>
      </c>
      <c r="M45" s="23">
        <v>1</v>
      </c>
    </row>
    <row r="46" spans="1:13" x14ac:dyDescent="0.3">
      <c r="A46" s="17" t="s">
        <v>32</v>
      </c>
      <c r="B46" s="18">
        <v>1</v>
      </c>
      <c r="C46" s="2">
        <v>130</v>
      </c>
      <c r="D46" s="2">
        <v>1.1000000000000001</v>
      </c>
      <c r="E46" s="2">
        <v>80.272999999999996</v>
      </c>
      <c r="F46" s="2">
        <f t="shared" si="9"/>
        <v>554.67000000000007</v>
      </c>
      <c r="G46" s="9">
        <f t="shared" si="2"/>
        <v>13957</v>
      </c>
      <c r="H46" s="12">
        <f>C46*D46*L46*M46/(E46*F46)*(1-0.9)</f>
        <v>4.4825376381805135</v>
      </c>
      <c r="I46" s="21" t="s">
        <v>11</v>
      </c>
      <c r="J46" s="22">
        <v>15446</v>
      </c>
      <c r="K46" s="22">
        <v>1489</v>
      </c>
      <c r="L46" s="22">
        <f t="shared" si="3"/>
        <v>13957</v>
      </c>
      <c r="M46" s="23">
        <v>1</v>
      </c>
    </row>
    <row r="47" spans="1:13" x14ac:dyDescent="0.3">
      <c r="A47" s="17" t="s">
        <v>33</v>
      </c>
      <c r="B47" s="18">
        <v>2</v>
      </c>
      <c r="C47" s="2">
        <v>130</v>
      </c>
      <c r="D47" s="2">
        <v>1.1000000000000001</v>
      </c>
      <c r="E47" s="2">
        <v>80.272999999999996</v>
      </c>
      <c r="F47" s="2">
        <f t="shared" si="9"/>
        <v>554.67000000000007</v>
      </c>
      <c r="G47" s="9">
        <f t="shared" si="2"/>
        <v>6203</v>
      </c>
      <c r="H47" s="12">
        <f>C47*D47*L47*M47/(E47*F47)*(1-0.9)</f>
        <v>1.9922032650020582</v>
      </c>
      <c r="I47" s="21" t="s">
        <v>11</v>
      </c>
      <c r="J47" s="22">
        <v>6203</v>
      </c>
      <c r="K47" s="22"/>
      <c r="L47" s="22">
        <f t="shared" si="3"/>
        <v>6203</v>
      </c>
      <c r="M47" s="23">
        <v>1</v>
      </c>
    </row>
    <row r="48" spans="1:13" ht="16.2" thickBot="1" x14ac:dyDescent="0.35">
      <c r="A48" s="19" t="s">
        <v>28</v>
      </c>
      <c r="B48" s="20">
        <v>30</v>
      </c>
      <c r="C48" s="6">
        <v>130</v>
      </c>
      <c r="D48" s="6">
        <v>1</v>
      </c>
      <c r="E48" s="6">
        <v>80.272999999999996</v>
      </c>
      <c r="F48" s="6">
        <f t="shared" si="9"/>
        <v>554.67000000000007</v>
      </c>
      <c r="G48" s="10">
        <f t="shared" si="2"/>
        <v>4986</v>
      </c>
      <c r="H48" s="12">
        <f>C48*D48*L48*M48/(E48*F48)*(1-0.9)</f>
        <v>1.455765608913614</v>
      </c>
      <c r="I48" s="21" t="s">
        <v>11</v>
      </c>
      <c r="J48" s="22">
        <v>5378</v>
      </c>
      <c r="K48" s="22">
        <v>392</v>
      </c>
      <c r="L48" s="22">
        <f t="shared" si="3"/>
        <v>4986</v>
      </c>
      <c r="M48" s="23">
        <v>1</v>
      </c>
    </row>
    <row r="50" spans="1:11" x14ac:dyDescent="0.3">
      <c r="A50" t="s">
        <v>4</v>
      </c>
      <c r="K50" s="27" t="s">
        <v>12</v>
      </c>
    </row>
  </sheetData>
  <phoneticPr fontId="9" type="noConversion"/>
  <pageMargins left="0.7" right="0.7" top="0.75" bottom="0.75" header="0.3" footer="0.3"/>
  <pageSetup scale="45" orientation="landscape" r:id="rId1"/>
  <drawing r:id="rId2"/>
</worksheet>
</file>

<file path=docMetadata/LabelInfo.xml><?xml version="1.0" encoding="utf-8"?>
<clbl:labelList xmlns:clbl="http://schemas.microsoft.com/office/2020/mipLabelMetadata">
  <clbl:label id="{56f8a036-ae1b-4f85-92d3-f4203c03c43b}" enabled="1" method="Standard" siteId="{5f229ce1-773c-46ed-a6fa-974006fae0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Short-term Fill Calcs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Quarles, Travis</dc:creator>
  <cp:lastModifiedBy>KUOPPAMAKI Heather * DEQ</cp:lastModifiedBy>
  <cp:lastPrinted>2023-11-14T01:46:56Z</cp:lastPrinted>
  <dcterms:created xsi:type="dcterms:W3CDTF">2023-10-06T19:00:51Z</dcterms:created>
  <dcterms:modified xsi:type="dcterms:W3CDTF">2024-02-15T20:19:09Z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2024-02-15T20:18:51Z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fa23df7d-8ada-4cd8-9605-28c64bf2b852</vt:lpwstr>
  </property>
  <property fmtid="{D5CDD505-2E9C-101B-9397-08002B2CF9AE}" pid="8" name="MSIP_Label_09b73270-2993-4076-be47-9c78f42a1e84_ContentBits">
    <vt:lpwstr>0</vt:lpwstr>
  </property>
</Properties>
</file>