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firstSheet="3" activeTab="7"/>
  </bookViews>
  <sheets>
    <sheet name="total cost" sheetId="12" r:id="rId1"/>
    <sheet name="Tier2 cost" sheetId="9" r:id="rId2"/>
    <sheet name="Tier1 cost" sheetId="10" r:id="rId3"/>
    <sheet name="facility specific info" sheetId="2" r:id="rId4"/>
    <sheet name="baghouse" sheetId="14" r:id="rId5"/>
    <sheet name="modeling" sheetId="7" r:id="rId6"/>
    <sheet name="source testing" sheetId="13" r:id="rId7"/>
    <sheet name="Northstar" sheetId="4" r:id="rId8"/>
    <sheet name="Trautman" sheetId="5" r:id="rId9"/>
    <sheet name="Bullseye" sheetId="15" r:id="rId10"/>
  </sheets>
  <calcPr calcId="152511"/>
</workbook>
</file>

<file path=xl/calcChain.xml><?xml version="1.0" encoding="utf-8"?>
<calcChain xmlns="http://schemas.openxmlformats.org/spreadsheetml/2006/main">
  <c r="B10" i="14" l="1"/>
  <c r="C11" i="9" l="1"/>
  <c r="C30" i="9" l="1"/>
  <c r="C7" i="12" s="1"/>
  <c r="B30" i="9"/>
  <c r="B6" i="12" s="1"/>
  <c r="F37" i="10"/>
  <c r="G37" i="10"/>
  <c r="C37" i="10"/>
  <c r="D37" i="10"/>
  <c r="E37" i="10"/>
  <c r="B37" i="10"/>
  <c r="F7" i="12"/>
  <c r="B7" i="12"/>
  <c r="D18" i="12"/>
  <c r="C18" i="12"/>
  <c r="B18" i="12"/>
  <c r="F22" i="2"/>
  <c r="E22" i="2"/>
  <c r="E38" i="10"/>
  <c r="D38" i="10"/>
  <c r="E6" i="12" l="1"/>
  <c r="F6" i="12"/>
  <c r="C6" i="12"/>
  <c r="E7" i="12"/>
  <c r="D6" i="12"/>
  <c r="D7" i="12"/>
  <c r="C38" i="10"/>
  <c r="B38" i="10"/>
  <c r="C31" i="9"/>
  <c r="B31" i="9"/>
  <c r="B10" i="12" l="1"/>
  <c r="C10" i="12"/>
  <c r="C11" i="12"/>
  <c r="B11" i="12"/>
  <c r="E11" i="12"/>
  <c r="F11" i="12"/>
  <c r="D11" i="12"/>
  <c r="E10" i="12"/>
  <c r="D10" i="12"/>
  <c r="F10" i="12"/>
  <c r="G7" i="12"/>
  <c r="G6" i="12"/>
  <c r="B22" i="2"/>
  <c r="C22" i="2"/>
  <c r="D22" i="2"/>
  <c r="G11" i="12" l="1"/>
  <c r="G10" i="12"/>
</calcChain>
</file>

<file path=xl/comments1.xml><?xml version="1.0" encoding="utf-8"?>
<comments xmlns="http://schemas.openxmlformats.org/spreadsheetml/2006/main">
  <authors>
    <author>Author</author>
  </authors>
  <commentList>
    <comment ref="A18" authorId="0" shapeId="0">
      <text>
        <r>
          <rPr>
            <b/>
            <sz val="9"/>
            <color indexed="81"/>
            <rFont val="Tahoma"/>
            <family val="2"/>
          </rPr>
          <t>Author:</t>
        </r>
        <r>
          <rPr>
            <sz val="9"/>
            <color indexed="81"/>
            <rFont val="Tahoma"/>
            <family val="2"/>
          </rPr>
          <t xml:space="preserve">
less than or equal to 50 employees per ORS 183.310(10)</t>
        </r>
      </text>
    </comment>
  </commentList>
</comments>
</file>

<file path=xl/comments2.xml><?xml version="1.0" encoding="utf-8"?>
<comments xmlns="http://schemas.openxmlformats.org/spreadsheetml/2006/main">
  <authors>
    <author>Author</author>
  </authors>
  <commentList>
    <comment ref="B10" authorId="0" shapeId="0">
      <text>
        <r>
          <rPr>
            <b/>
            <sz val="9"/>
            <color indexed="81"/>
            <rFont val="Tahoma"/>
            <family val="2"/>
          </rPr>
          <t>Author:</t>
        </r>
        <r>
          <rPr>
            <sz val="9"/>
            <color indexed="81"/>
            <rFont val="Tahoma"/>
            <family val="2"/>
          </rPr>
          <t xml:space="preserve">
is this high? Ask Don Caniparoli.</t>
        </r>
      </text>
    </comment>
  </commentList>
</comments>
</file>

<file path=xl/comments3.xml><?xml version="1.0" encoding="utf-8"?>
<comments xmlns="http://schemas.openxmlformats.org/spreadsheetml/2006/main">
  <authors>
    <author>Author</author>
  </authors>
  <commentList>
    <comment ref="B11" authorId="0" shapeId="0">
      <text>
        <r>
          <rPr>
            <b/>
            <sz val="9"/>
            <color indexed="81"/>
            <rFont val="Tahoma"/>
            <family val="2"/>
          </rPr>
          <t>Author:</t>
        </r>
        <r>
          <rPr>
            <sz val="9"/>
            <color indexed="81"/>
            <rFont val="Tahoma"/>
            <family val="2"/>
          </rPr>
          <t xml:space="preserve">
Based on Jill's statement that the Tier 2 facilities would need a "Standard' ACDP, and a table from Edie McMorinne emailed 5/3/2016.</t>
        </r>
      </text>
    </comment>
    <comment ref="C11" authorId="0" shapeId="0">
      <text>
        <r>
          <rPr>
            <b/>
            <sz val="9"/>
            <color indexed="81"/>
            <rFont val="Tahoma"/>
            <family val="2"/>
          </rPr>
          <t>Author:</t>
        </r>
        <r>
          <rPr>
            <sz val="9"/>
            <color indexed="81"/>
            <rFont val="Tahoma"/>
            <family val="2"/>
          </rPr>
          <t xml:space="preserve">
Based on Jill's statement that the Tier 2 facilities would need a "Standard' ACDP, and a table from Edie McMorinne emailed 5/3/2016.</t>
        </r>
      </text>
    </comment>
    <comment ref="D11" authorId="0" shapeId="0">
      <text>
        <r>
          <rPr>
            <b/>
            <sz val="9"/>
            <color indexed="81"/>
            <rFont val="Tahoma"/>
            <family val="2"/>
          </rPr>
          <t>Author:</t>
        </r>
        <r>
          <rPr>
            <sz val="9"/>
            <color indexed="81"/>
            <rFont val="Tahoma"/>
            <family val="2"/>
          </rPr>
          <t xml:space="preserve">
Based on Jill's statement that the Tier 2 facilities would need a "Standard' ACDP, and a table from Edie McMorinne emailed 5/3/2016.</t>
        </r>
      </text>
    </comment>
    <comment ref="E11" authorId="0" shapeId="0">
      <text>
        <r>
          <rPr>
            <b/>
            <sz val="9"/>
            <color indexed="81"/>
            <rFont val="Tahoma"/>
            <family val="2"/>
          </rPr>
          <t>Author:</t>
        </r>
        <r>
          <rPr>
            <sz val="9"/>
            <color indexed="81"/>
            <rFont val="Tahoma"/>
            <family val="2"/>
          </rPr>
          <t xml:space="preserve">
Based on Jill's statement that the Tier 2 facilities would need a "Standard' ACDP, and a table from Edie McMorinne emailed 5/3/2016.</t>
        </r>
      </text>
    </comment>
    <comment ref="F11" authorId="0" shapeId="0">
      <text>
        <r>
          <rPr>
            <b/>
            <sz val="9"/>
            <color indexed="81"/>
            <rFont val="Tahoma"/>
            <family val="2"/>
          </rPr>
          <t>Author:</t>
        </r>
        <r>
          <rPr>
            <sz val="9"/>
            <color indexed="81"/>
            <rFont val="Tahoma"/>
            <family val="2"/>
          </rPr>
          <t xml:space="preserve">
Based on Jill's statement that the Tier 2 facilities would need a "Standard' ACDP, and a table from Edie McMorinne emailed 5/3/2016.</t>
        </r>
      </text>
    </comment>
    <comment ref="G11" authorId="0" shapeId="0">
      <text>
        <r>
          <rPr>
            <b/>
            <sz val="9"/>
            <color indexed="81"/>
            <rFont val="Tahoma"/>
            <family val="2"/>
          </rPr>
          <t>Author:</t>
        </r>
        <r>
          <rPr>
            <sz val="9"/>
            <color indexed="81"/>
            <rFont val="Tahoma"/>
            <family val="2"/>
          </rPr>
          <t xml:space="preserve">
Based on Jill's statement that the Tier 2 facilities would need a "Standard' ACDP, and a table from Edie McMorinne emailed 5/3/2016.</t>
        </r>
      </text>
    </comment>
    <comment ref="B13" authorId="0" shapeId="0">
      <text>
        <r>
          <rPr>
            <b/>
            <sz val="9"/>
            <color indexed="81"/>
            <rFont val="Tahoma"/>
            <family val="2"/>
          </rPr>
          <t>Author:</t>
        </r>
        <r>
          <rPr>
            <sz val="9"/>
            <color indexed="81"/>
            <rFont val="Tahoma"/>
            <family val="2"/>
          </rPr>
          <t xml:space="preserve">
applies first year (at time of application) and each year after.
Based on Jill's statement that the Tier 2 facilities would need a "Standard' ACDP, and a table from Edie McMorinne emailed 5/3/2016.</t>
        </r>
      </text>
    </comment>
    <comment ref="C13" authorId="0" shapeId="0">
      <text>
        <r>
          <rPr>
            <b/>
            <sz val="9"/>
            <color indexed="81"/>
            <rFont val="Tahoma"/>
            <family val="2"/>
          </rPr>
          <t>Author:</t>
        </r>
        <r>
          <rPr>
            <sz val="9"/>
            <color indexed="81"/>
            <rFont val="Tahoma"/>
            <family val="2"/>
          </rPr>
          <t xml:space="preserve">
applies first year (at time of application) and each year after.
Based on Jill's statement that the Tier 2 facilities would need a "Standard' ACDP, and a table from Edie McMorinne emailed 5/3/2016.</t>
        </r>
      </text>
    </comment>
    <comment ref="D13" authorId="0" shapeId="0">
      <text>
        <r>
          <rPr>
            <b/>
            <sz val="9"/>
            <color indexed="81"/>
            <rFont val="Tahoma"/>
            <family val="2"/>
          </rPr>
          <t>Author:</t>
        </r>
        <r>
          <rPr>
            <sz val="9"/>
            <color indexed="81"/>
            <rFont val="Tahoma"/>
            <family val="2"/>
          </rPr>
          <t xml:space="preserve">
applies first year (at time of application) and each year after.
Based on Jill's statement that the Tier 2 facilities would need a "Standard' ACDP, and a table from Edie McMorinne emailed 5/3/2016.</t>
        </r>
      </text>
    </comment>
    <comment ref="E13" authorId="0" shapeId="0">
      <text>
        <r>
          <rPr>
            <b/>
            <sz val="9"/>
            <color indexed="81"/>
            <rFont val="Tahoma"/>
            <family val="2"/>
          </rPr>
          <t>Author:</t>
        </r>
        <r>
          <rPr>
            <sz val="9"/>
            <color indexed="81"/>
            <rFont val="Tahoma"/>
            <family val="2"/>
          </rPr>
          <t xml:space="preserve">
applies first year (at time of application) and each year after.
Based on Jill's statement that the Tier 2 facilities would need a "Standard' ACDP, and a table from Edie McMorinne emailed 5/3/2016.</t>
        </r>
      </text>
    </comment>
    <comment ref="F13" authorId="0" shapeId="0">
      <text>
        <r>
          <rPr>
            <b/>
            <sz val="9"/>
            <color indexed="81"/>
            <rFont val="Tahoma"/>
            <family val="2"/>
          </rPr>
          <t>Author:</t>
        </r>
        <r>
          <rPr>
            <sz val="9"/>
            <color indexed="81"/>
            <rFont val="Tahoma"/>
            <family val="2"/>
          </rPr>
          <t xml:space="preserve">
applies first year (at time of application) and each year after.
Based on Jill's statement that the Tier 2 facilities would need a "Standard' ACDP, and a table from Edie McMorinne emailed 5/3/2016.</t>
        </r>
      </text>
    </comment>
    <comment ref="G13" authorId="0" shapeId="0">
      <text>
        <r>
          <rPr>
            <b/>
            <sz val="9"/>
            <color indexed="81"/>
            <rFont val="Tahoma"/>
            <family val="2"/>
          </rPr>
          <t>Author:</t>
        </r>
        <r>
          <rPr>
            <sz val="9"/>
            <color indexed="81"/>
            <rFont val="Tahoma"/>
            <family val="2"/>
          </rPr>
          <t xml:space="preserve">
applies first year (at time of application) and each year after.
Based on Jill's statement that the Tier 2 facilities would need a "Standard' ACDP, and a table from Edie McMorinne emailed 5/3/2016.</t>
        </r>
      </text>
    </comment>
  </commentList>
</comments>
</file>

<file path=xl/comments4.xml><?xml version="1.0" encoding="utf-8"?>
<comments xmlns="http://schemas.openxmlformats.org/spreadsheetml/2006/main">
  <authors>
    <author>Author</author>
  </authors>
  <commentList>
    <comment ref="B7" authorId="0" shapeId="0">
      <text>
        <r>
          <rPr>
            <b/>
            <sz val="9"/>
            <color indexed="81"/>
            <rFont val="Tahoma"/>
            <family val="2"/>
          </rPr>
          <t>Author:</t>
        </r>
        <r>
          <rPr>
            <sz val="9"/>
            <color indexed="81"/>
            <rFont val="Tahoma"/>
            <family val="2"/>
          </rPr>
          <t xml:space="preserve">
20 per phone conversation with Eric Durrin 5/13/2016.</t>
        </r>
      </text>
    </comment>
    <comment ref="D16" authorId="0" shapeId="0">
      <text>
        <r>
          <rPr>
            <b/>
            <sz val="9"/>
            <color indexed="81"/>
            <rFont val="Tahoma"/>
            <family val="2"/>
          </rPr>
          <t>Author:</t>
        </r>
        <r>
          <rPr>
            <sz val="9"/>
            <color indexed="81"/>
            <rFont val="Tahoma"/>
            <family val="2"/>
          </rPr>
          <t xml:space="preserve">
Based on Jill's statement that the Tier 2 facilities would need a "Standard' ACDP, and a table from Edie McMorinne emailed 5/3/2016.</t>
        </r>
      </text>
    </comment>
    <comment ref="E16" authorId="0" shapeId="0">
      <text>
        <r>
          <rPr>
            <b/>
            <sz val="9"/>
            <color indexed="81"/>
            <rFont val="Tahoma"/>
            <family val="2"/>
          </rPr>
          <t>Author:</t>
        </r>
        <r>
          <rPr>
            <sz val="9"/>
            <color indexed="81"/>
            <rFont val="Tahoma"/>
            <family val="2"/>
          </rPr>
          <t xml:space="preserve">
Based on Jill's statement that the Tier 2 facilities would need a "Standard' ACDP, and a table from Edie McMorinne emailed 5/3/2016.</t>
        </r>
      </text>
    </comment>
    <comment ref="F16" authorId="0" shapeId="0">
      <text>
        <r>
          <rPr>
            <b/>
            <sz val="9"/>
            <color indexed="81"/>
            <rFont val="Tahoma"/>
            <family val="2"/>
          </rPr>
          <t>Author:</t>
        </r>
        <r>
          <rPr>
            <sz val="9"/>
            <color indexed="81"/>
            <rFont val="Tahoma"/>
            <family val="2"/>
          </rPr>
          <t xml:space="preserve">
Based on Jill's statement that the Tier 2 facilities would need a "Standard' ACDP, and a table from Edie McMorinne emailed 5/3/2016.</t>
        </r>
      </text>
    </comment>
    <comment ref="B17" authorId="0" shapeId="0">
      <text>
        <r>
          <rPr>
            <b/>
            <sz val="9"/>
            <color indexed="81"/>
            <rFont val="Tahoma"/>
            <family val="2"/>
          </rPr>
          <t>Author:</t>
        </r>
        <r>
          <rPr>
            <sz val="9"/>
            <color indexed="81"/>
            <rFont val="Tahoma"/>
            <family val="2"/>
          </rPr>
          <t xml:space="preserve">
$15k-20k per email from George Davis 5/3/2016. But, not attributable to the art glass rule.</t>
        </r>
      </text>
    </comment>
    <comment ref="C17" authorId="0" shapeId="0">
      <text>
        <r>
          <rPr>
            <b/>
            <sz val="9"/>
            <color indexed="81"/>
            <rFont val="Tahoma"/>
            <family val="2"/>
          </rPr>
          <t>Author:</t>
        </r>
        <r>
          <rPr>
            <sz val="9"/>
            <color indexed="81"/>
            <rFont val="Tahoma"/>
            <family val="2"/>
          </rPr>
          <t xml:space="preserve">
$15k-20k per email from George Davis 5/3/2016. But, not attributable to the art glass rule.</t>
        </r>
      </text>
    </comment>
    <comment ref="B18" authorId="0" shapeId="0">
      <text>
        <r>
          <rPr>
            <b/>
            <sz val="9"/>
            <color indexed="81"/>
            <rFont val="Tahoma"/>
            <family val="2"/>
          </rPr>
          <t>Author:</t>
        </r>
        <r>
          <rPr>
            <sz val="9"/>
            <color indexed="81"/>
            <rFont val="Tahoma"/>
            <family val="2"/>
          </rPr>
          <t xml:space="preserve">
$7,910 plus $59.81 per ton of regulated pollutant, per email from Jill Inahara 5/2/2016. But, not attributable to the art glass rule.</t>
        </r>
      </text>
    </comment>
    <comment ref="C18" authorId="0" shapeId="0">
      <text>
        <r>
          <rPr>
            <b/>
            <sz val="9"/>
            <color indexed="81"/>
            <rFont val="Tahoma"/>
            <family val="2"/>
          </rPr>
          <t>Author:</t>
        </r>
        <r>
          <rPr>
            <sz val="9"/>
            <color indexed="81"/>
            <rFont val="Tahoma"/>
            <family val="2"/>
          </rPr>
          <t xml:space="preserve">
$7,910 plus $59.81 per ton of regulated pollutant, per email from Jill Inahara 5/2/2016. But, not attributable to the art glass rule.</t>
        </r>
      </text>
    </comment>
    <comment ref="D18" authorId="0" shapeId="0">
      <text>
        <r>
          <rPr>
            <b/>
            <sz val="9"/>
            <color indexed="81"/>
            <rFont val="Tahoma"/>
            <family val="2"/>
          </rPr>
          <t>Author:</t>
        </r>
        <r>
          <rPr>
            <sz val="9"/>
            <color indexed="81"/>
            <rFont val="Tahoma"/>
            <family val="2"/>
          </rPr>
          <t xml:space="preserve">
applies first year (at time of application) and each year after.
Based on Jill's statement that the Tier 2 facilities would need a "Standard' ACDP, and a table from Edie McMorinne emailed 5/3/2016.</t>
        </r>
      </text>
    </comment>
    <comment ref="E18" authorId="0" shapeId="0">
      <text>
        <r>
          <rPr>
            <b/>
            <sz val="9"/>
            <color indexed="81"/>
            <rFont val="Tahoma"/>
            <family val="2"/>
          </rPr>
          <t>Author:</t>
        </r>
        <r>
          <rPr>
            <sz val="9"/>
            <color indexed="81"/>
            <rFont val="Tahoma"/>
            <family val="2"/>
          </rPr>
          <t xml:space="preserve">
applies first year (at time of application) and each year after.
Based on Jill's statement that the Tier 2 facilities would need a "Standard' ACDP, and a table from Edie McMorinne emailed 5/3/2016.</t>
        </r>
      </text>
    </comment>
    <comment ref="F18" authorId="0" shapeId="0">
      <text>
        <r>
          <rPr>
            <b/>
            <sz val="9"/>
            <color indexed="81"/>
            <rFont val="Tahoma"/>
            <family val="2"/>
          </rPr>
          <t>Author:</t>
        </r>
        <r>
          <rPr>
            <sz val="9"/>
            <color indexed="81"/>
            <rFont val="Tahoma"/>
            <family val="2"/>
          </rPr>
          <t xml:space="preserve">
applies first year (at time of application) and each year after.
Based on Jill's statement that the Tier 2 facilities would need a "Standard' ACDP, and a table from Edie McMorinne emailed 5/3/2016.</t>
        </r>
      </text>
    </comment>
    <comment ref="A22" authorId="0" shapeId="0">
      <text>
        <r>
          <rPr>
            <b/>
            <sz val="9"/>
            <color indexed="81"/>
            <rFont val="Tahoma"/>
            <family val="2"/>
          </rPr>
          <t>Author:</t>
        </r>
        <r>
          <rPr>
            <sz val="9"/>
            <color indexed="81"/>
            <rFont val="Tahoma"/>
            <family val="2"/>
          </rPr>
          <t xml:space="preserve">
less than or equal to 50 employees per ORS 183.310(10)</t>
        </r>
      </text>
    </comment>
  </commentList>
</comments>
</file>

<file path=xl/comments5.xml><?xml version="1.0" encoding="utf-8"?>
<comments xmlns="http://schemas.openxmlformats.org/spreadsheetml/2006/main">
  <authors>
    <author>Author</author>
  </authors>
  <commentList>
    <comment ref="B9" authorId="0" shapeId="0">
      <text>
        <r>
          <rPr>
            <b/>
            <sz val="9"/>
            <color indexed="81"/>
            <rFont val="Tahoma"/>
            <charset val="1"/>
          </rPr>
          <t>Author:</t>
        </r>
        <r>
          <rPr>
            <sz val="9"/>
            <color indexed="81"/>
            <rFont val="Tahoma"/>
            <charset val="1"/>
          </rPr>
          <t xml:space="preserve">
if at full power 150hp motor all year
</t>
        </r>
      </text>
    </comment>
  </commentList>
</comments>
</file>

<file path=xl/comments6.xml><?xml version="1.0" encoding="utf-8"?>
<comments xmlns="http://schemas.openxmlformats.org/spreadsheetml/2006/main">
  <authors>
    <author>Author</author>
  </authors>
  <commentList>
    <comment ref="B8" authorId="0" shapeId="0">
      <text>
        <r>
          <rPr>
            <b/>
            <sz val="9"/>
            <color indexed="81"/>
            <rFont val="Tahoma"/>
            <charset val="1"/>
          </rPr>
          <t>Author:</t>
        </r>
        <r>
          <rPr>
            <sz val="9"/>
            <color indexed="81"/>
            <rFont val="Tahoma"/>
            <charset val="1"/>
          </rPr>
          <t xml:space="preserve">
if at full power 150hp motor all year
</t>
        </r>
      </text>
    </comment>
  </commentList>
</comments>
</file>

<file path=xl/sharedStrings.xml><?xml version="1.0" encoding="utf-8"?>
<sst xmlns="http://schemas.openxmlformats.org/spreadsheetml/2006/main" count="298" uniqueCount="167">
  <si>
    <t>Tier 1</t>
  </si>
  <si>
    <t>Tier 2</t>
  </si>
  <si>
    <t>Tier</t>
  </si>
  <si>
    <t>Glass Alchemy</t>
  </si>
  <si>
    <t>Trautman Art Glass</t>
  </si>
  <si>
    <t>Northstar Glassworks</t>
  </si>
  <si>
    <t>Uroboros Glass</t>
  </si>
  <si>
    <t>Bullseye Glass</t>
  </si>
  <si>
    <t>Company</t>
  </si>
  <si>
    <t>Modeling Costs</t>
  </si>
  <si>
    <t>Source Testing Costs</t>
  </si>
  <si>
    <t>Control Device Costs</t>
  </si>
  <si>
    <t>Reporting Costs</t>
  </si>
  <si>
    <t>?</t>
  </si>
  <si>
    <t>Yes, ACDP</t>
  </si>
  <si>
    <t>Art Glass rule will require facility to get additional permit?</t>
  </si>
  <si>
    <t>N</t>
  </si>
  <si>
    <t>Y</t>
  </si>
  <si>
    <t>NESHAP 6S applies?</t>
  </si>
  <si>
    <t>Currently has ACDP?</t>
  </si>
  <si>
    <t>Is a small business?</t>
  </si>
  <si>
    <t># of employees</t>
  </si>
  <si>
    <t>Permitting costs</t>
  </si>
  <si>
    <t>text in red means it needs to be confirmed.</t>
  </si>
  <si>
    <t>Fiscal Impact Estimate</t>
  </si>
  <si>
    <t>source testing</t>
  </si>
  <si>
    <t>cost to replace the filters, every 4-6 years</t>
  </si>
  <si>
    <t>Abe's estimate of annual 'upkeep' costs on the permit</t>
  </si>
  <si>
    <t>Abe's estimate of initial permit costs</t>
  </si>
  <si>
    <t>electricity cost</t>
  </si>
  <si>
    <t>installation of baghouse</t>
  </si>
  <si>
    <t>high</t>
  </si>
  <si>
    <t>low</t>
  </si>
  <si>
    <t>Cost Estimate for Northstar Glass to add baghouses, as listed by Abe Fleishman on the phone on 4/27/2016</t>
  </si>
  <si>
    <t># of furnaces subject to NESHAP 6S</t>
  </si>
  <si>
    <t>Application Fee</t>
  </si>
  <si>
    <t>Annual Permit Fee</t>
  </si>
  <si>
    <t>Requirements summary</t>
  </si>
  <si>
    <t># of furnaces using any of 6 metal HAPs</t>
  </si>
  <si>
    <t># of furnaces using chrome</t>
  </si>
  <si>
    <t>1+ ?</t>
  </si>
  <si>
    <t>Install control device on all furnaces using metal HAPs
If using chrome:
    Source test &amp; modeling to develop daily &amp; annual max usage
    Then follow the max usage limits</t>
  </si>
  <si>
    <t>Do 1 of these at all furnaces:
    Install control device
    Source test &amp; modeling to show impact below limits
    Request permit condition to not use metal HAPs</t>
  </si>
  <si>
    <t>Total # of furnaces</t>
  </si>
  <si>
    <t>Small Business Status</t>
  </si>
  <si>
    <t>Consultant to prepare application</t>
  </si>
  <si>
    <t>required to get Title V because of NESHAP 6S?</t>
  </si>
  <si>
    <t>required to get Title V because of NESHAP 6S. Already has ACDP</t>
  </si>
  <si>
    <t>DEQ says yes, but Uroboros disputes interpretation of 'continuous'.</t>
  </si>
  <si>
    <t>monitoring baghouse, assembling for reporting to DEQ (5/5/2016 estimate)</t>
  </si>
  <si>
    <t>staff time to monitor and report results (previous estimate)</t>
  </si>
  <si>
    <t xml:space="preserve">new 5/5/2016 estimate for source testing (if test method change does not pass EQC on 5/5/2016) </t>
  </si>
  <si>
    <t>new 5/5/2016 estimate for source testing (if test method change does pass EQC on 5/5/2016))</t>
  </si>
  <si>
    <t>may have to move if landlord doesn't allow install of control device</t>
  </si>
  <si>
    <t>in lost revenue due to move</t>
  </si>
  <si>
    <t>"cash outlay" for moving the building</t>
  </si>
  <si>
    <t>does not want to consider source test + modeling due to regulatory environment. Wants flexibility of operation and materials used.</t>
  </si>
  <si>
    <t>Does not know what the result of modeling would be, has heard that modeling would cost $15k to $80k and have to be done for each pollutant.</t>
  </si>
  <si>
    <t>Based on phone call with Paul Trautman 5/13/2016</t>
  </si>
  <si>
    <t>Based on email from Paul Trautman 5/12/2016</t>
  </si>
  <si>
    <t>https://www3.epa.gov/scram001/dispersion_screening.htm</t>
  </si>
  <si>
    <t>Phone conversation with Don Caniparoli of CH2M on 5/13/2016</t>
  </si>
  <si>
    <t>air modeling can be done approximating the multiple stacks as one stack</t>
  </si>
  <si>
    <t>parameters needed:</t>
  </si>
  <si>
    <t>emissions velocity and temperature</t>
  </si>
  <si>
    <t>stack height</t>
  </si>
  <si>
    <t>mass emissions rate (g/hr)</t>
  </si>
  <si>
    <t>topographic data (depends on model)</t>
  </si>
  <si>
    <t>met data (depends on model</t>
  </si>
  <si>
    <t>from simplest and most conservative to more complex:</t>
  </si>
  <si>
    <t>SCREEN3</t>
  </si>
  <si>
    <t>AERSCREEN</t>
  </si>
  <si>
    <t>AERMOD</t>
  </si>
  <si>
    <t>"full modeling", requires hourly met data</t>
  </si>
  <si>
    <t>simplest screening model, EPA recommends AERSCREEN as its replacement</t>
  </si>
  <si>
    <t xml:space="preserve">EPA recommended screening model </t>
  </si>
  <si>
    <t>$3k-5k</t>
  </si>
  <si>
    <t>$10k</t>
  </si>
  <si>
    <t>$20k</t>
  </si>
  <si>
    <t>One approach is to go straight to AERMOD. Or, you could start with the simplest and move on if needed based on the results.</t>
  </si>
  <si>
    <t>The modeling could tell you the maximum mass mass emissions rate (g/hr) that will keep the conc at the receptor below the required limit. So you could calculate your max production rate from that, for each pollutant.</t>
  </si>
  <si>
    <t>The above costs are per-facility and not per-pollutant. It doesn't have to be run for each pollutant individually.</t>
  </si>
  <si>
    <t>Summary cost:</t>
  </si>
  <si>
    <t>AERSCREEN only</t>
  </si>
  <si>
    <t>AERSCREEN then AERMOD</t>
  </si>
  <si>
    <t>install baghouse</t>
  </si>
  <si>
    <t>annual operation</t>
  </si>
  <si>
    <t>none</t>
  </si>
  <si>
    <t>Tier 2 (Bullseye and Uroboros)</t>
  </si>
  <si>
    <t>Cost Estimate</t>
  </si>
  <si>
    <t>AERSCREEN model only</t>
  </si>
  <si>
    <t>AERSCREEN followed by AERMOD model</t>
  </si>
  <si>
    <t>one-time costs</t>
  </si>
  <si>
    <t>annual costs</t>
  </si>
  <si>
    <t>Annual cost to monitor and report on baghouse to DEQ</t>
  </si>
  <si>
    <t>Total Costs</t>
  </si>
  <si>
    <t>One-time modeling to find max production rate that results in acceptable source impact level</t>
  </si>
  <si>
    <t>One-time source test to measure Cr6 emissions when making products containing Cr3 or Cr6</t>
  </si>
  <si>
    <t>Tier 1 (Northstar, Trautman and Glass Alchemy)</t>
  </si>
  <si>
    <t>Rule would require facility to get new permit</t>
  </si>
  <si>
    <t>Annual Permit Fee (applies at time of application and each year after)</t>
  </si>
  <si>
    <t>-</t>
  </si>
  <si>
    <t>If doing source test and modeling only</t>
  </si>
  <si>
    <t>If installing control device</t>
  </si>
  <si>
    <t>Cost of reduced production</t>
  </si>
  <si>
    <t>stopping production of materials containing Cr6 (required to take source test + modeling exemption)</t>
  </si>
  <si>
    <t>reduced production if source testing shows it's needed to meet receptor conc limits</t>
  </si>
  <si>
    <t>If taking permit condition to stop using metal HAPs</t>
  </si>
  <si>
    <t>50% of facility profit</t>
  </si>
  <si>
    <t>About 1/2 of products contain metal HAPs. There may not be workable substitute formulations. Facilities may choose to phase out one or a few metal HAPs but are likely to choose source test &amp; modeling or installation of a control device.</t>
  </si>
  <si>
    <t>Permitting</t>
  </si>
  <si>
    <t>low estimate</t>
  </si>
  <si>
    <t>high estimate</t>
  </si>
  <si>
    <t>Unique considerations for this facility</t>
  </si>
  <si>
    <t>One-time costs</t>
  </si>
  <si>
    <t>Annual costs</t>
  </si>
  <si>
    <t>total</t>
  </si>
  <si>
    <t>may move factory if current landlord doesn't allow construction of baghouse. They estimate that would cost $2M plus $1M in lost revenue.</t>
  </si>
  <si>
    <t>Talked with Thomas Rhodes at Horizon Environmental</t>
  </si>
  <si>
    <t>Phone call 5/13/2016</t>
  </si>
  <si>
    <t>$65k for three, 16-hr runs at the big Tier 2 manufacturers. (Their batch process takes ~16 hrs)</t>
  </si>
  <si>
    <t>The smaller manufacturers use a process that may take 4 days. If source testing had to take place over that entire 4 days, that would be approx $100k.</t>
  </si>
  <si>
    <t>This is for DEQ method 5 testing at 1 stack.  If multiple stacks had to be tested, that would almost be a multiple of the cost.</t>
  </si>
  <si>
    <t>Total chrome and the other metals can all be tested with a single sample train.</t>
  </si>
  <si>
    <t>If they could do the standard shorter runs (three, 1-3hr runs) then that would be $10k to $15k.</t>
  </si>
  <si>
    <t>If testing for Cr6, that requires a separate test run (with a separate sample train) so that would be another $65k.</t>
  </si>
  <si>
    <t>Can't test for Cr6 at the same time as filterable particulate because Cr6 test requires recirculating a fluid to the tip of the sample intake. That fluid would wet and block the filter.</t>
  </si>
  <si>
    <t>Can test for filterable particulate and metals (total Cr, Cd As etc) in a single sampling train, as long as you aren't testing for Cr6.</t>
  </si>
  <si>
    <t>If Tier 1 and using control device, don't have to test for Cr6.</t>
  </si>
  <si>
    <t>Baghouse install and operation costs</t>
  </si>
  <si>
    <t>Cost estimate for Bullseye baghouse installation per phone call with Eric Durrin 5/13/2016</t>
  </si>
  <si>
    <t>$250k for purchase order for new baghouse to handle 11 furnaces.</t>
  </si>
  <si>
    <t>per phone conversation with Eric Durrin on 5/13/2016</t>
  </si>
  <si>
    <t>$250k for installation of baghouse and ductwork for control of 11 furnaces</t>
  </si>
  <si>
    <t>may add additional baghouse to control additional furnaces later</t>
  </si>
  <si>
    <t>could have HEPA filter (as added backup &amp; for detection of leaks) at exit of baghouse</t>
  </si>
  <si>
    <t>bags designed to last a certain number of purge cycles, about 7 years.</t>
  </si>
  <si>
    <t>Needs Title V permit because of 6S?</t>
  </si>
  <si>
    <t xml:space="preserve">Cost of Title V application (including DEQ fees + consultant to prepare </t>
  </si>
  <si>
    <t>Extra cost of Title V application due to art glass rule</t>
  </si>
  <si>
    <t>this number isn't attributable to the art glass rule, so don't include in totals.</t>
  </si>
  <si>
    <t>Assume install of 1 additional baghouse, above what would have been installed due to NESHAP 6S.</t>
  </si>
  <si>
    <t>Would require 16 hr runs just like baghouse efficiency, per Jill Inahara. At some facilities, may be able to run concurrently with 99% control efficiency test, reducing cost.</t>
  </si>
  <si>
    <t xml:space="preserve">$10-15k if test can be done in 1-3 hr runs. If 16hr runs, $65k. If 4-day runs, $100k. </t>
  </si>
  <si>
    <t>test length depends on detection limits</t>
  </si>
  <si>
    <t>One-time source test to measure Cr6 emissions when making products containing Cr3 (optional)</t>
  </si>
  <si>
    <t>Talked with David Monro 5/16/2016</t>
  </si>
  <si>
    <t>He used to work for a source testing company.</t>
  </si>
  <si>
    <t>To measure Cr3 conversion to Cr6 you'd need to source test over the entire production run, so that'd be 16hrs per run for the big facilities. David estimated $60k for Cr6 testing with 16 hr runs.</t>
  </si>
  <si>
    <t>Tier 1 facilities that opt for source testing + modeling have the option to assume all Cr is Cr6 for modeling purposes. If they chose for some reason to test for Cr6 conversion their cost would also likely be about $60k.</t>
  </si>
  <si>
    <t>Tier 1 facilities that opt for source testing + modeliing would be testing for metals instead of PM. Their run length might be determined by modeling, which would show what detection limit was needed in order to show whether emissions were above / below source impact limits. David estimated this testing would be about $15k to $25k.</t>
  </si>
  <si>
    <t>One-time source test to measure metal emissions including total Cr. (Total Cr can be used as a proxy for Cr6)</t>
  </si>
  <si>
    <t>One-time source test to demonstrate 99% PM control efficiency</t>
  </si>
  <si>
    <t>length of run depends on detection limits, does not have to be entire production run to show capture efficiency.</t>
  </si>
  <si>
    <t>To test 99% baghouse filterable PM capture efficiency you don't need to measure an entire production run. You just need to compare the input vs the output over a time period long enough that detection limits allow you to demonstrate that if input is X, output is 0.01X.  David estimates $4k to $6k for this kind of test if can be done with standard 1-hr runs.</t>
  </si>
  <si>
    <t>old estimate of electricity cost</t>
  </si>
  <si>
    <t>new estimate of electricity cost 5/17 phone call with Abe</t>
  </si>
  <si>
    <t>combined estimate</t>
  </si>
  <si>
    <t>electricity, bag replacement etc</t>
  </si>
  <si>
    <t>5/17/2016 phone conversation with Abe:</t>
  </si>
  <si>
    <t>Tier 1 facilities have about $2M to $3M per year of total sales in a year</t>
  </si>
  <si>
    <t>Tier 1 furnace runs last about 32 to 48 hours, with raw materials added slowly over time to reduce time needed for air bubbles to work their way out.</t>
  </si>
  <si>
    <t>One batch in a furnace would hold about 28 to 60 lbs of glass. Maybe as much as 75 lbs.</t>
  </si>
  <si>
    <t>Abe suggested that cadmium should be treated like Cr 6.  Cadmium has a low melting point, so according to Abe only 20% of it ends up in the glass.</t>
  </si>
  <si>
    <t>80% goes up the stack. So, Abe feels that Tier 1 facilities shouldn't be able to use cadmium in an uncontrolled furnace. (Just as they can't use Cr6).</t>
  </si>
  <si>
    <t>Abe said that it's easy to measure the amount of metals in the end product glass, and easy to measure what's in the raw materials.</t>
  </si>
  <si>
    <t>You could have a conservative estimate of emissions just using a mass balance approach.</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</si>
</sst>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44" formatCode="_(&quot;$&quot;* #,##0.00_);_(&quot;$&quot;* \(#,##0.00\);_(&quot;$&quot;* &quot;-&quot;??_);_(@_)"/>
    <numFmt numFmtId="164" formatCode="_(&quot;$&quot;* #,##0_);_(&quot;$&quot;* \(#,##0\);_(&quot;$&quot;* &quot;-&quot;??_);_(@_)"/>
    <numFmt numFmtId="165" formatCode="&quot;$&quot;#,##0"/>
  </numFmts>
  <fonts count="17" x14ac:knownFonts="1">
    <font>
      <sz val="11"/>
      <color theme="1"/>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u/>
      <sz val="11"/>
      <color theme="10"/>
      <name val="Calibri"/>
      <family val="2"/>
      <scheme val="minor"/>
    </font>
    <font>
      <sz val="9"/>
      <color theme="1"/>
      <name val="Calibri"/>
      <family val="2"/>
      <scheme val="minor"/>
    </font>
    <font>
      <sz val="9"/>
      <color indexed="81"/>
      <name val="Tahoma"/>
      <family val="2"/>
    </font>
    <font>
      <b/>
      <sz val="9"/>
      <color indexed="81"/>
      <name val="Tahoma"/>
      <family val="2"/>
    </font>
    <font>
      <sz val="11"/>
      <color theme="1"/>
      <name val="Calibri"/>
      <family val="2"/>
      <scheme val="minor"/>
    </font>
    <font>
      <sz val="11"/>
      <name val="Calibri"/>
      <family val="2"/>
      <scheme val="minor"/>
    </font>
    <font>
      <b/>
      <sz val="10"/>
      <color theme="1"/>
      <name val="Calibri"/>
      <family val="2"/>
      <scheme val="minor"/>
    </font>
    <font>
      <sz val="10"/>
      <color theme="1"/>
      <name val="Calibri"/>
      <family val="2"/>
      <scheme val="minor"/>
    </font>
    <font>
      <b/>
      <sz val="11"/>
      <name val="Calibri"/>
      <family val="2"/>
      <scheme val="minor"/>
    </font>
    <font>
      <b/>
      <sz val="10"/>
      <name val="Calibri"/>
      <family val="2"/>
      <scheme val="minor"/>
    </font>
    <font>
      <sz val="9"/>
      <color indexed="81"/>
      <name val="Tahoma"/>
      <charset val="1"/>
    </font>
    <font>
      <b/>
      <sz val="9"/>
      <color indexed="81"/>
      <name val="Tahoma"/>
      <charset val="1"/>
    </font>
    <font>
      <sz val="11"/>
      <color theme="4"/>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4" fillId="0" borderId="0" applyNumberFormat="0" applyFill="0" applyBorder="0" applyAlignment="0" applyProtection="0"/>
    <xf numFmtId="44" fontId="8" fillId="0" borderId="0" applyFont="0" applyFill="0" applyBorder="0" applyAlignment="0" applyProtection="0"/>
  </cellStyleXfs>
  <cellXfs count="83">
    <xf numFmtId="0" fontId="0" fillId="0" borderId="0" xfId="0"/>
    <xf numFmtId="0" fontId="0" fillId="0" borderId="1" xfId="0" applyBorder="1" applyAlignment="1">
      <alignment horizontal="center" vertical="center"/>
    </xf>
    <xf numFmtId="0" fontId="0" fillId="2" borderId="1" xfId="0" applyFont="1" applyFill="1" applyBorder="1" applyAlignment="1">
      <alignment horizontal="right"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right" vertical="center" wrapText="1"/>
    </xf>
    <xf numFmtId="0" fontId="2" fillId="0" borderId="0" xfId="0" applyFont="1" applyFill="1" applyBorder="1" applyAlignment="1">
      <alignment horizontal="center" vertical="center"/>
    </xf>
    <xf numFmtId="0" fontId="0" fillId="0" borderId="0" xfId="0" applyFill="1" applyBorder="1" applyAlignment="1">
      <alignment horizontal="center" vertical="center"/>
    </xf>
    <xf numFmtId="0" fontId="0" fillId="0" borderId="0" xfId="0"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0" xfId="0" applyFont="1"/>
    <xf numFmtId="0" fontId="1" fillId="0" borderId="0" xfId="0" applyFont="1"/>
    <xf numFmtId="0" fontId="3" fillId="0" borderId="0" xfId="0" applyFont="1"/>
    <xf numFmtId="6" fontId="0" fillId="0" borderId="0" xfId="0" applyNumberFormat="1"/>
    <xf numFmtId="0" fontId="2" fillId="0" borderId="0" xfId="0" applyFont="1" applyFill="1" applyBorder="1" applyAlignment="1">
      <alignment horizontal="center" vertical="center" wrapText="1"/>
    </xf>
    <xf numFmtId="0" fontId="0" fillId="0" borderId="0" xfId="0" applyFont="1" applyFill="1" applyBorder="1" applyAlignment="1">
      <alignment horizontal="right"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right" vertical="center" wrapText="1"/>
    </xf>
    <xf numFmtId="0" fontId="0" fillId="0" borderId="0" xfId="0" applyAlignment="1">
      <alignment vertical="center"/>
    </xf>
    <xf numFmtId="0" fontId="1" fillId="0" borderId="1" xfId="0" applyFont="1" applyFill="1" applyBorder="1" applyAlignment="1">
      <alignment horizontal="center" vertical="center" wrapText="1"/>
    </xf>
    <xf numFmtId="0" fontId="9" fillId="0" borderId="1"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164" fontId="1" fillId="0" borderId="1" xfId="2" applyNumberFormat="1" applyFont="1" applyBorder="1" applyAlignment="1">
      <alignment horizontal="center" vertical="center"/>
    </xf>
    <xf numFmtId="164" fontId="0" fillId="0" borderId="1" xfId="2" quotePrefix="1" applyNumberFormat="1" applyFont="1" applyBorder="1" applyAlignment="1">
      <alignment horizontal="center" vertical="center"/>
    </xf>
    <xf numFmtId="0" fontId="0" fillId="2" borderId="0" xfId="0" applyFont="1" applyFill="1" applyBorder="1" applyAlignment="1">
      <alignment horizontal="right" vertical="center" wrapText="1"/>
    </xf>
    <xf numFmtId="0" fontId="4" fillId="0" borderId="0" xfId="1"/>
    <xf numFmtId="165" fontId="0" fillId="0" borderId="0" xfId="0" applyNumberFormat="1"/>
    <xf numFmtId="0" fontId="2" fillId="0" borderId="0" xfId="0" applyFont="1" applyFill="1" applyBorder="1" applyAlignment="1">
      <alignment horizontal="left" vertical="center"/>
    </xf>
    <xf numFmtId="165" fontId="0" fillId="0" borderId="1" xfId="2" quotePrefix="1" applyNumberFormat="1" applyFont="1" applyBorder="1" applyAlignment="1">
      <alignment horizontal="right" vertical="center"/>
    </xf>
    <xf numFmtId="165" fontId="0" fillId="0" borderId="0" xfId="0" applyNumberFormat="1" applyAlignment="1">
      <alignment horizontal="right"/>
    </xf>
    <xf numFmtId="165" fontId="0" fillId="0" borderId="0" xfId="0" applyNumberFormat="1" applyBorder="1" applyAlignment="1">
      <alignment horizontal="right" vertical="center"/>
    </xf>
    <xf numFmtId="165" fontId="0" fillId="0" borderId="1" xfId="0" applyNumberFormat="1" applyBorder="1" applyAlignment="1">
      <alignment horizontal="right" vertical="center"/>
    </xf>
    <xf numFmtId="0" fontId="9" fillId="0" borderId="1" xfId="0" applyFont="1" applyBorder="1" applyAlignment="1">
      <alignment horizontal="center" vertical="center"/>
    </xf>
    <xf numFmtId="0" fontId="2" fillId="3"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65" fontId="0" fillId="3" borderId="1" xfId="0" applyNumberFormat="1" applyFill="1" applyBorder="1"/>
    <xf numFmtId="0" fontId="0" fillId="3" borderId="1" xfId="0" applyFill="1" applyBorder="1" applyAlignment="1">
      <alignment horizontal="right"/>
    </xf>
    <xf numFmtId="165" fontId="0" fillId="0" borderId="0" xfId="2" quotePrefix="1" applyNumberFormat="1" applyFont="1" applyBorder="1" applyAlignment="1">
      <alignment horizontal="right" vertical="center"/>
    </xf>
    <xf numFmtId="164" fontId="9" fillId="0" borderId="1" xfId="2" applyNumberFormat="1" applyFont="1" applyBorder="1" applyAlignment="1">
      <alignment horizontal="center" vertical="center"/>
    </xf>
    <xf numFmtId="165" fontId="0" fillId="4" borderId="1" xfId="0" quotePrefix="1" applyNumberFormat="1" applyFill="1" applyBorder="1" applyAlignment="1">
      <alignment horizontal="right" vertical="center"/>
    </xf>
    <xf numFmtId="0" fontId="0" fillId="0" borderId="2" xfId="0" applyFont="1" applyFill="1" applyBorder="1" applyAlignment="1">
      <alignment horizontal="centerContinuous" vertical="center" wrapText="1"/>
    </xf>
    <xf numFmtId="0" fontId="0" fillId="0" borderId="3" xfId="0" applyFont="1" applyFill="1" applyBorder="1" applyAlignment="1">
      <alignment horizontal="centerContinuous" vertical="center" wrapText="1"/>
    </xf>
    <xf numFmtId="0" fontId="0" fillId="0" borderId="4" xfId="0" applyFont="1" applyFill="1" applyBorder="1" applyAlignment="1">
      <alignment horizontal="centerContinuous" vertical="center" wrapText="1"/>
    </xf>
    <xf numFmtId="165" fontId="0" fillId="0" borderId="1" xfId="0" applyNumberFormat="1" applyBorder="1" applyAlignment="1">
      <alignment horizontal="left" vertical="center" wrapText="1"/>
    </xf>
    <xf numFmtId="165" fontId="0" fillId="5" borderId="1" xfId="0" applyNumberFormat="1" applyFill="1" applyBorder="1" applyAlignment="1">
      <alignment horizontal="center" vertical="center"/>
    </xf>
    <xf numFmtId="0" fontId="0" fillId="0" borderId="1" xfId="0" applyBorder="1"/>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0" fillId="0" borderId="1" xfId="0" applyBorder="1" applyAlignment="1">
      <alignment horizontal="left" vertical="center"/>
    </xf>
    <xf numFmtId="0" fontId="12" fillId="6" borderId="1" xfId="0" applyFont="1" applyFill="1" applyBorder="1" applyAlignment="1">
      <alignment horizontal="center" vertical="center" wrapText="1"/>
    </xf>
    <xf numFmtId="0" fontId="9" fillId="6" borderId="1" xfId="0" applyFont="1" applyFill="1" applyBorder="1" applyAlignment="1">
      <alignment horizontal="center" vertical="center"/>
    </xf>
    <xf numFmtId="165" fontId="9" fillId="6" borderId="1" xfId="0" applyNumberFormat="1" applyFont="1" applyFill="1" applyBorder="1" applyAlignment="1">
      <alignment horizontal="right" vertical="center"/>
    </xf>
    <xf numFmtId="0" fontId="13" fillId="6" borderId="1" xfId="0" applyFont="1" applyFill="1" applyBorder="1" applyAlignment="1">
      <alignment horizontal="center" vertical="center" wrapText="1"/>
    </xf>
    <xf numFmtId="0" fontId="0" fillId="2" borderId="10" xfId="0" applyFont="1" applyFill="1" applyBorder="1" applyAlignment="1">
      <alignment horizontal="right" vertical="center" wrapText="1"/>
    </xf>
    <xf numFmtId="0" fontId="0" fillId="0" borderId="0" xfId="0" applyAlignment="1">
      <alignment wrapText="1"/>
    </xf>
    <xf numFmtId="0" fontId="0" fillId="0" borderId="0" xfId="0" applyAlignment="1">
      <alignment vertical="center" wrapText="1"/>
    </xf>
    <xf numFmtId="0" fontId="0" fillId="2" borderId="1" xfId="0" applyFont="1" applyFill="1" applyBorder="1" applyAlignment="1">
      <alignment horizontal="center" vertical="center" wrapText="1"/>
    </xf>
    <xf numFmtId="165" fontId="0" fillId="0" borderId="1" xfId="0" applyNumberFormat="1" applyBorder="1" applyAlignment="1">
      <alignment vertical="center" wrapText="1"/>
    </xf>
    <xf numFmtId="165" fontId="0" fillId="5" borderId="1" xfId="2" quotePrefix="1" applyNumberFormat="1" applyFont="1" applyFill="1" applyBorder="1" applyAlignment="1">
      <alignment horizontal="right" vertical="center"/>
    </xf>
    <xf numFmtId="0" fontId="0" fillId="0" borderId="0" xfId="0" applyAlignment="1">
      <alignment horizontal="left" vertical="center" wrapText="1"/>
    </xf>
    <xf numFmtId="0" fontId="9" fillId="2" borderId="1" xfId="0" applyFont="1" applyFill="1" applyBorder="1" applyAlignment="1">
      <alignment horizontal="right" vertical="center" wrapText="1"/>
    </xf>
    <xf numFmtId="165" fontId="0" fillId="4" borderId="1" xfId="0" quotePrefix="1" applyNumberFormat="1" applyFill="1" applyBorder="1" applyAlignment="1">
      <alignment horizontal="center" vertical="center" wrapText="1"/>
    </xf>
    <xf numFmtId="0" fontId="2" fillId="3" borderId="1" xfId="0" applyFont="1" applyFill="1" applyBorder="1" applyAlignment="1">
      <alignment horizontal="center" vertical="center" wrapText="1"/>
    </xf>
    <xf numFmtId="0" fontId="9" fillId="0" borderId="1" xfId="0" applyFont="1" applyBorder="1" applyAlignment="1">
      <alignment horizontal="center" vertical="center"/>
    </xf>
    <xf numFmtId="0" fontId="5" fillId="0" borderId="1" xfId="0" applyFont="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0" fillId="0" borderId="1" xfId="0" applyBorder="1" applyAlignment="1">
      <alignment horizontal="center" vertical="center" wrapText="1"/>
    </xf>
    <xf numFmtId="0" fontId="5" fillId="0" borderId="7" xfId="0" applyFont="1" applyBorder="1" applyAlignment="1">
      <alignment horizontal="center" vertical="center" wrapText="1"/>
    </xf>
    <xf numFmtId="0" fontId="5" fillId="0" borderId="0" xfId="0" applyFont="1" applyBorder="1" applyAlignment="1">
      <alignment horizontal="center" vertical="center" wrapText="1"/>
    </xf>
    <xf numFmtId="165" fontId="0" fillId="4" borderId="8" xfId="0" quotePrefix="1" applyNumberFormat="1" applyFill="1" applyBorder="1" applyAlignment="1">
      <alignment horizontal="center" vertical="center" wrapText="1"/>
    </xf>
    <xf numFmtId="165" fontId="0" fillId="4" borderId="9" xfId="0" quotePrefix="1" applyNumberFormat="1" applyFill="1" applyBorder="1" applyAlignment="1">
      <alignment horizontal="center" vertical="center" wrapText="1"/>
    </xf>
    <xf numFmtId="165" fontId="0" fillId="4" borderId="5" xfId="0" quotePrefix="1" applyNumberFormat="1" applyFill="1" applyBorder="1" applyAlignment="1">
      <alignment horizontal="center" vertical="center" wrapText="1"/>
    </xf>
    <xf numFmtId="165" fontId="0" fillId="4" borderId="6" xfId="0" quotePrefix="1" applyNumberFormat="1" applyFill="1" applyBorder="1" applyAlignment="1">
      <alignment horizontal="center" vertical="center" wrapText="1"/>
    </xf>
    <xf numFmtId="165" fontId="0" fillId="3" borderId="2" xfId="0" applyNumberFormat="1" applyFill="1" applyBorder="1" applyAlignment="1">
      <alignment horizontal="center"/>
    </xf>
    <xf numFmtId="165" fontId="0" fillId="3" borderId="4" xfId="0" applyNumberFormat="1" applyFill="1" applyBorder="1" applyAlignment="1">
      <alignment horizontal="center"/>
    </xf>
    <xf numFmtId="165" fontId="0" fillId="4" borderId="2" xfId="0" quotePrefix="1" applyNumberFormat="1" applyFill="1" applyBorder="1" applyAlignment="1">
      <alignment horizontal="center" vertical="center" wrapText="1"/>
    </xf>
    <xf numFmtId="165" fontId="0" fillId="4" borderId="4" xfId="0" quotePrefix="1" applyNumberForma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6" fillId="0" borderId="0" xfId="0" applyFont="1"/>
  </cellXfs>
  <cellStyles count="3">
    <cellStyle name="Currency" xfId="2" builtinId="4"/>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3.epa.gov/scram001/dispersion_screening.htm" TargetMode="External"/></Relationships>
</file>

<file path=xl/worksheets/_rels/sheet8.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8"/>
  <sheetViews>
    <sheetView workbookViewId="0">
      <pane ySplit="3" topLeftCell="A4" activePane="bottomLeft" state="frozen"/>
      <selection pane="bottomLeft" activeCell="C17" sqref="C17"/>
    </sheetView>
  </sheetViews>
  <sheetFormatPr defaultRowHeight="15" x14ac:dyDescent="0.25"/>
  <cols>
    <col min="1" max="1" width="19.42578125" customWidth="1"/>
    <col min="2" max="2" width="13.85546875" bestFit="1" customWidth="1"/>
    <col min="3" max="3" width="14.5703125" bestFit="1" customWidth="1"/>
    <col min="4" max="4" width="11" bestFit="1" customWidth="1"/>
    <col min="5" max="5" width="18" bestFit="1" customWidth="1"/>
    <col min="6" max="6" width="14" bestFit="1" customWidth="1"/>
    <col min="7" max="7" width="10.140625" bestFit="1" customWidth="1"/>
  </cols>
  <sheetData>
    <row r="1" spans="1:7" ht="21" x14ac:dyDescent="0.35">
      <c r="A1" s="12" t="s">
        <v>24</v>
      </c>
      <c r="B1" s="12"/>
    </row>
    <row r="3" spans="1:7" ht="30" x14ac:dyDescent="0.25">
      <c r="A3" s="34" t="s">
        <v>8</v>
      </c>
      <c r="B3" s="34" t="s">
        <v>7</v>
      </c>
      <c r="C3" s="34" t="s">
        <v>6</v>
      </c>
      <c r="D3" s="34" t="s">
        <v>5</v>
      </c>
      <c r="E3" s="34" t="s">
        <v>4</v>
      </c>
      <c r="F3" s="34" t="s">
        <v>3</v>
      </c>
      <c r="G3" s="50" t="s">
        <v>116</v>
      </c>
    </row>
    <row r="4" spans="1:7" x14ac:dyDescent="0.25">
      <c r="A4" s="57" t="s">
        <v>2</v>
      </c>
      <c r="B4" s="1" t="s">
        <v>1</v>
      </c>
      <c r="C4" s="1" t="s">
        <v>1</v>
      </c>
      <c r="D4" s="1" t="s">
        <v>0</v>
      </c>
      <c r="E4" s="1" t="s">
        <v>0</v>
      </c>
      <c r="F4" s="1" t="s">
        <v>0</v>
      </c>
      <c r="G4" s="51"/>
    </row>
    <row r="5" spans="1:7" x14ac:dyDescent="0.25">
      <c r="A5" s="49" t="s">
        <v>114</v>
      </c>
      <c r="B5" s="1"/>
      <c r="C5" s="1"/>
      <c r="D5" s="1"/>
      <c r="E5" s="1"/>
      <c r="F5" s="1"/>
      <c r="G5" s="51"/>
    </row>
    <row r="6" spans="1:7" x14ac:dyDescent="0.25">
      <c r="A6" s="17" t="s">
        <v>111</v>
      </c>
      <c r="B6" s="32">
        <f>'Tier2 cost'!$B$30</f>
        <v>324000</v>
      </c>
      <c r="C6" s="32">
        <f>'Tier2 cost'!$B$30</f>
        <v>324000</v>
      </c>
      <c r="D6" s="32">
        <f>MIN('Tier1 cost'!$B$37,'Tier1 cost'!$D$37)</f>
        <v>24400</v>
      </c>
      <c r="E6" s="32">
        <f>MIN('Tier1 cost'!$B$37,'Tier1 cost'!$D$37)</f>
        <v>24400</v>
      </c>
      <c r="F6" s="32">
        <f>MIN('Tier1 cost'!$B$37,'Tier1 cost'!$D$37)</f>
        <v>24400</v>
      </c>
      <c r="G6" s="52">
        <f>SUM(B6:F6)</f>
        <v>721200</v>
      </c>
    </row>
    <row r="7" spans="1:7" x14ac:dyDescent="0.25">
      <c r="A7" s="17" t="s">
        <v>112</v>
      </c>
      <c r="B7" s="32">
        <f>'Tier2 cost'!$C$30</f>
        <v>415000</v>
      </c>
      <c r="C7" s="32">
        <f>'Tier2 cost'!$C$30</f>
        <v>415000</v>
      </c>
      <c r="D7" s="32">
        <f>MAX('Tier1 cost'!$C$37,'Tier1 cost'!$E$37)</f>
        <v>329400</v>
      </c>
      <c r="E7" s="32">
        <f>MAX('Tier1 cost'!$C$37,'Tier1 cost'!$E$37)</f>
        <v>329400</v>
      </c>
      <c r="F7" s="32">
        <f>MAX('Tier1 cost'!$C$37,'Tier1 cost'!$E$37)</f>
        <v>329400</v>
      </c>
      <c r="G7" s="52">
        <f>SUM(B7:F7)</f>
        <v>1818200</v>
      </c>
    </row>
    <row r="8" spans="1:7" x14ac:dyDescent="0.25">
      <c r="A8" s="1"/>
      <c r="B8" s="1"/>
      <c r="C8" s="1"/>
      <c r="D8" s="46"/>
      <c r="E8" s="1"/>
      <c r="F8" s="1"/>
      <c r="G8" s="51"/>
    </row>
    <row r="9" spans="1:7" x14ac:dyDescent="0.25">
      <c r="A9" s="46" t="s">
        <v>115</v>
      </c>
      <c r="B9" s="35"/>
      <c r="C9" s="35"/>
      <c r="D9" s="35"/>
      <c r="E9" s="35"/>
      <c r="F9" s="35"/>
      <c r="G9" s="50"/>
    </row>
    <row r="10" spans="1:7" x14ac:dyDescent="0.25">
      <c r="A10" s="17" t="s">
        <v>111</v>
      </c>
      <c r="B10" s="32">
        <f>'Tier2 cost'!$B$31</f>
        <v>27000</v>
      </c>
      <c r="C10" s="32">
        <f>'Tier2 cost'!$B$31</f>
        <v>27000</v>
      </c>
      <c r="D10" s="32">
        <f>MIN('Tier1 cost'!$B$38,'Tier1 cost'!$D$38)</f>
        <v>9216</v>
      </c>
      <c r="E10" s="32">
        <f>MIN('Tier1 cost'!$B$38,'Tier1 cost'!$D$38)</f>
        <v>9216</v>
      </c>
      <c r="F10" s="32">
        <f>MIN('Tier1 cost'!$B$38,'Tier1 cost'!$D$38)</f>
        <v>9216</v>
      </c>
      <c r="G10" s="52">
        <f>SUM(B10:F10)</f>
        <v>81648</v>
      </c>
    </row>
    <row r="11" spans="1:7" x14ac:dyDescent="0.25">
      <c r="A11" s="17" t="s">
        <v>112</v>
      </c>
      <c r="B11" s="32">
        <f>'Tier2 cost'!$C$31</f>
        <v>82000</v>
      </c>
      <c r="C11" s="32">
        <f>'Tier2 cost'!$C$31</f>
        <v>82000</v>
      </c>
      <c r="D11" s="32">
        <f>MAX('Tier1 cost'!$C$38,'Tier1 cost'!$E$38)</f>
        <v>91216</v>
      </c>
      <c r="E11" s="32">
        <f>MAX('Tier1 cost'!$C$38,'Tier1 cost'!$E$38)</f>
        <v>91216</v>
      </c>
      <c r="F11" s="32">
        <f>MAX('Tier1 cost'!$C$38,'Tier1 cost'!$E$38)</f>
        <v>91216</v>
      </c>
      <c r="G11" s="52">
        <f>SUM(B11:F11)</f>
        <v>437648</v>
      </c>
    </row>
    <row r="12" spans="1:7" x14ac:dyDescent="0.25">
      <c r="A12" s="46"/>
      <c r="B12" s="35"/>
      <c r="C12" s="35"/>
      <c r="D12" s="35"/>
      <c r="E12" s="35"/>
      <c r="F12" s="35"/>
      <c r="G12" s="50"/>
    </row>
    <row r="13" spans="1:7" x14ac:dyDescent="0.25">
      <c r="A13" s="17"/>
      <c r="B13" s="35"/>
      <c r="C13" s="35"/>
      <c r="D13" s="35"/>
      <c r="E13" s="35"/>
      <c r="F13" s="35"/>
      <c r="G13" s="50"/>
    </row>
    <row r="14" spans="1:7" ht="102" x14ac:dyDescent="0.25">
      <c r="A14" s="17" t="s">
        <v>113</v>
      </c>
      <c r="B14" s="47"/>
      <c r="C14" s="47"/>
      <c r="D14" s="47"/>
      <c r="E14" s="48" t="s">
        <v>117</v>
      </c>
      <c r="F14" s="47"/>
      <c r="G14" s="53"/>
    </row>
    <row r="16" spans="1:7" x14ac:dyDescent="0.25">
      <c r="A16" s="5" t="s">
        <v>44</v>
      </c>
    </row>
    <row r="17" spans="1:6" x14ac:dyDescent="0.25">
      <c r="A17" s="2" t="s">
        <v>21</v>
      </c>
      <c r="B17" s="1">
        <v>120</v>
      </c>
      <c r="C17" s="1">
        <v>30</v>
      </c>
      <c r="D17" s="1">
        <v>20</v>
      </c>
      <c r="E17" s="1" t="s">
        <v>13</v>
      </c>
      <c r="F17" s="1" t="s">
        <v>13</v>
      </c>
    </row>
    <row r="18" spans="1:6" x14ac:dyDescent="0.25">
      <c r="A18" s="2" t="s">
        <v>20</v>
      </c>
      <c r="B18" s="33" t="str">
        <f>IF(B17="","?",IF(B17&lt;=50,"Y","N"))</f>
        <v>N</v>
      </c>
      <c r="C18" s="33" t="str">
        <f>IF(C17="","?",IF(C17&lt;=50,"Y","N"))</f>
        <v>Y</v>
      </c>
      <c r="D18" s="1" t="str">
        <f>IF(D17="","?",IF(D17&lt;=50,"Y","N"))</f>
        <v>Y</v>
      </c>
      <c r="E18" s="1" t="s">
        <v>17</v>
      </c>
      <c r="F18" s="1" t="s">
        <v>17</v>
      </c>
    </row>
  </sheetData>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8"/>
  <sheetViews>
    <sheetView workbookViewId="0">
      <selection activeCell="A9" sqref="A9"/>
    </sheetView>
  </sheetViews>
  <sheetFormatPr defaultRowHeight="15" x14ac:dyDescent="0.25"/>
  <sheetData>
    <row r="3" spans="1:1" x14ac:dyDescent="0.25">
      <c r="A3" t="s">
        <v>132</v>
      </c>
    </row>
    <row r="5" spans="1:1" x14ac:dyDescent="0.25">
      <c r="A5" t="s">
        <v>133</v>
      </c>
    </row>
    <row r="6" spans="1:1" x14ac:dyDescent="0.25">
      <c r="A6" t="s">
        <v>134</v>
      </c>
    </row>
    <row r="7" spans="1:1" x14ac:dyDescent="0.25">
      <c r="A7" t="s">
        <v>135</v>
      </c>
    </row>
    <row r="8" spans="1:1" x14ac:dyDescent="0.25">
      <c r="A8" t="s">
        <v>136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E31"/>
  <sheetViews>
    <sheetView workbookViewId="0">
      <pane ySplit="6" topLeftCell="A7" activePane="bottomLeft" state="frozen"/>
      <selection pane="bottomLeft" activeCell="D10" sqref="D10"/>
    </sheetView>
  </sheetViews>
  <sheetFormatPr defaultRowHeight="15" x14ac:dyDescent="0.25"/>
  <cols>
    <col min="1" max="1" width="26.85546875" customWidth="1"/>
    <col min="2" max="3" width="18.28515625" customWidth="1"/>
    <col min="4" max="4" width="35.85546875" customWidth="1"/>
    <col min="5" max="5" width="27.7109375" customWidth="1"/>
  </cols>
  <sheetData>
    <row r="2" spans="1:4" ht="15" customHeight="1" x14ac:dyDescent="0.25">
      <c r="A2" s="63" t="s">
        <v>88</v>
      </c>
      <c r="B2" s="63"/>
      <c r="C2" s="63"/>
    </row>
    <row r="3" spans="1:4" ht="60" customHeight="1" x14ac:dyDescent="0.25">
      <c r="A3" s="2" t="s">
        <v>37</v>
      </c>
      <c r="B3" s="65" t="s">
        <v>41</v>
      </c>
      <c r="C3" s="65"/>
    </row>
    <row r="4" spans="1:4" x14ac:dyDescent="0.25">
      <c r="A4" s="15"/>
      <c r="B4" s="14"/>
    </row>
    <row r="5" spans="1:4" x14ac:dyDescent="0.25">
      <c r="A5" s="15"/>
      <c r="B5" s="66" t="s">
        <v>89</v>
      </c>
      <c r="C5" s="67"/>
    </row>
    <row r="6" spans="1:4" x14ac:dyDescent="0.25">
      <c r="A6" s="15"/>
      <c r="B6" s="35" t="s">
        <v>32</v>
      </c>
      <c r="C6" s="35" t="s">
        <v>31</v>
      </c>
    </row>
    <row r="7" spans="1:4" x14ac:dyDescent="0.25">
      <c r="A7" s="10" t="s">
        <v>22</v>
      </c>
      <c r="B7" s="10"/>
    </row>
    <row r="8" spans="1:4" x14ac:dyDescent="0.25">
      <c r="A8" s="2" t="s">
        <v>18</v>
      </c>
      <c r="B8" s="64" t="s">
        <v>17</v>
      </c>
      <c r="C8" s="64"/>
    </row>
    <row r="9" spans="1:4" ht="30" x14ac:dyDescent="0.25">
      <c r="A9" s="2" t="s">
        <v>137</v>
      </c>
      <c r="B9" s="64" t="s">
        <v>17</v>
      </c>
      <c r="C9" s="64"/>
    </row>
    <row r="10" spans="1:4" ht="45" x14ac:dyDescent="0.25">
      <c r="A10" s="2" t="s">
        <v>138</v>
      </c>
      <c r="B10" s="59">
        <v>100000</v>
      </c>
      <c r="C10" s="59">
        <v>100000</v>
      </c>
      <c r="D10" s="55" t="s">
        <v>140</v>
      </c>
    </row>
    <row r="11" spans="1:4" ht="69" customHeight="1" x14ac:dyDescent="0.25">
      <c r="A11" s="2" t="s">
        <v>139</v>
      </c>
      <c r="B11" s="58">
        <v>0</v>
      </c>
      <c r="C11" s="58">
        <f>C10*5%</f>
        <v>5000</v>
      </c>
    </row>
    <row r="13" spans="1:4" x14ac:dyDescent="0.25">
      <c r="A13" s="28" t="s">
        <v>11</v>
      </c>
      <c r="B13" s="30"/>
      <c r="C13" s="30"/>
    </row>
    <row r="14" spans="1:4" ht="45" x14ac:dyDescent="0.25">
      <c r="A14" s="2" t="s">
        <v>85</v>
      </c>
      <c r="B14" s="29">
        <v>250000</v>
      </c>
      <c r="C14" s="29">
        <v>300000</v>
      </c>
      <c r="D14" s="55" t="s">
        <v>141</v>
      </c>
    </row>
    <row r="15" spans="1:4" x14ac:dyDescent="0.25">
      <c r="A15" s="2" t="s">
        <v>86</v>
      </c>
      <c r="B15" s="29">
        <v>15000</v>
      </c>
      <c r="C15" s="29">
        <v>70000</v>
      </c>
      <c r="D15" t="s">
        <v>158</v>
      </c>
    </row>
    <row r="16" spans="1:4" x14ac:dyDescent="0.25">
      <c r="A16" s="25"/>
      <c r="B16" s="38"/>
      <c r="C16" s="38"/>
    </row>
    <row r="17" spans="1:5" x14ac:dyDescent="0.25">
      <c r="A17" s="28" t="s">
        <v>12</v>
      </c>
    </row>
    <row r="18" spans="1:5" ht="30" x14ac:dyDescent="0.25">
      <c r="A18" s="2" t="s">
        <v>94</v>
      </c>
      <c r="B18" s="29">
        <v>12000</v>
      </c>
      <c r="C18" s="29">
        <v>12000</v>
      </c>
    </row>
    <row r="19" spans="1:5" x14ac:dyDescent="0.25">
      <c r="A19" s="6"/>
      <c r="B19" s="31"/>
      <c r="C19" s="31"/>
    </row>
    <row r="20" spans="1:5" x14ac:dyDescent="0.25">
      <c r="A20" s="28" t="s">
        <v>10</v>
      </c>
      <c r="B20" s="30"/>
      <c r="C20" s="30"/>
    </row>
    <row r="21" spans="1:5" ht="75" x14ac:dyDescent="0.25">
      <c r="A21" s="2" t="s">
        <v>97</v>
      </c>
      <c r="B21" s="32">
        <v>60000</v>
      </c>
      <c r="C21" s="32">
        <v>65000</v>
      </c>
      <c r="D21" s="56" t="s">
        <v>142</v>
      </c>
      <c r="E21" s="56" t="s">
        <v>143</v>
      </c>
    </row>
    <row r="22" spans="1:5" ht="60" x14ac:dyDescent="0.25">
      <c r="A22" s="2" t="s">
        <v>152</v>
      </c>
      <c r="B22" s="32">
        <v>4000</v>
      </c>
      <c r="C22" s="32">
        <v>15000</v>
      </c>
      <c r="D22" s="60" t="s">
        <v>153</v>
      </c>
    </row>
    <row r="23" spans="1:5" x14ac:dyDescent="0.25">
      <c r="A23" s="6"/>
      <c r="B23" s="30"/>
      <c r="C23" s="30"/>
    </row>
    <row r="24" spans="1:5" x14ac:dyDescent="0.25">
      <c r="A24" s="28" t="s">
        <v>9</v>
      </c>
      <c r="B24" s="30"/>
      <c r="C24" s="30"/>
    </row>
    <row r="25" spans="1:5" ht="33.75" customHeight="1" x14ac:dyDescent="0.25">
      <c r="A25" s="41" t="s">
        <v>96</v>
      </c>
      <c r="B25" s="42"/>
      <c r="C25" s="43"/>
    </row>
    <row r="26" spans="1:5" x14ac:dyDescent="0.25">
      <c r="A26" s="2" t="s">
        <v>90</v>
      </c>
      <c r="B26" s="32">
        <v>10000</v>
      </c>
      <c r="C26" s="40" t="s">
        <v>101</v>
      </c>
    </row>
    <row r="27" spans="1:5" ht="30" x14ac:dyDescent="0.25">
      <c r="A27" s="2" t="s">
        <v>91</v>
      </c>
      <c r="B27" s="40" t="s">
        <v>101</v>
      </c>
      <c r="C27" s="32">
        <v>30000</v>
      </c>
    </row>
    <row r="28" spans="1:5" x14ac:dyDescent="0.25">
      <c r="A28" s="7"/>
      <c r="B28" s="7"/>
    </row>
    <row r="29" spans="1:5" x14ac:dyDescent="0.25">
      <c r="A29" s="28" t="s">
        <v>95</v>
      </c>
      <c r="B29" s="7"/>
    </row>
    <row r="30" spans="1:5" x14ac:dyDescent="0.25">
      <c r="A30" s="37" t="s">
        <v>92</v>
      </c>
      <c r="B30" s="36">
        <f>SUM(B11,B14,B21:B22,B26:B27)</f>
        <v>324000</v>
      </c>
      <c r="C30" s="36">
        <f>SUM(C11,C14,C21:C22,C26:C27)</f>
        <v>415000</v>
      </c>
    </row>
    <row r="31" spans="1:5" x14ac:dyDescent="0.25">
      <c r="A31" s="37" t="s">
        <v>93</v>
      </c>
      <c r="B31" s="36">
        <f>SUM(B18,B15)</f>
        <v>27000</v>
      </c>
      <c r="C31" s="36">
        <f>SUM(C18,C15)</f>
        <v>82000</v>
      </c>
    </row>
  </sheetData>
  <mergeCells count="5">
    <mergeCell ref="A2:C2"/>
    <mergeCell ref="B8:C8"/>
    <mergeCell ref="B3:C3"/>
    <mergeCell ref="B5:C5"/>
    <mergeCell ref="B9:C9"/>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H38"/>
  <sheetViews>
    <sheetView workbookViewId="0">
      <pane ySplit="7" topLeftCell="A14" activePane="bottomLeft" state="frozen"/>
      <selection pane="bottomLeft" activeCell="H16" sqref="H16"/>
    </sheetView>
  </sheetViews>
  <sheetFormatPr defaultRowHeight="15" x14ac:dyDescent="0.25"/>
  <cols>
    <col min="1" max="1" width="26.85546875" customWidth="1"/>
    <col min="2" max="7" width="18" customWidth="1"/>
    <col min="8" max="8" width="19" customWidth="1"/>
  </cols>
  <sheetData>
    <row r="2" spans="1:7" ht="15" customHeight="1" x14ac:dyDescent="0.25">
      <c r="A2" s="63" t="s">
        <v>98</v>
      </c>
      <c r="B2" s="63"/>
      <c r="C2" s="63"/>
      <c r="D2" s="63"/>
      <c r="E2" s="63"/>
      <c r="F2" s="63"/>
      <c r="G2" s="63"/>
    </row>
    <row r="3" spans="1:7" ht="60" customHeight="1" x14ac:dyDescent="0.25">
      <c r="A3" s="54" t="s">
        <v>37</v>
      </c>
      <c r="B3" s="69" t="s">
        <v>42</v>
      </c>
      <c r="C3" s="70"/>
      <c r="D3" s="70"/>
      <c r="E3" s="70"/>
      <c r="F3" s="70"/>
      <c r="G3" s="70"/>
    </row>
    <row r="4" spans="1:7" x14ac:dyDescent="0.25">
      <c r="A4" s="15"/>
      <c r="B4" s="14"/>
    </row>
    <row r="5" spans="1:7" x14ac:dyDescent="0.25">
      <c r="A5" s="15"/>
      <c r="B5" s="63" t="s">
        <v>89</v>
      </c>
      <c r="C5" s="63"/>
      <c r="D5" s="63"/>
      <c r="E5" s="63"/>
      <c r="F5" s="63"/>
      <c r="G5" s="63"/>
    </row>
    <row r="6" spans="1:7" ht="15" customHeight="1" x14ac:dyDescent="0.25">
      <c r="A6" s="15"/>
      <c r="B6" s="63" t="s">
        <v>102</v>
      </c>
      <c r="C6" s="63"/>
      <c r="D6" s="63" t="s">
        <v>103</v>
      </c>
      <c r="E6" s="63"/>
      <c r="F6" s="63" t="s">
        <v>107</v>
      </c>
      <c r="G6" s="63"/>
    </row>
    <row r="7" spans="1:7" x14ac:dyDescent="0.25">
      <c r="A7" s="15"/>
      <c r="B7" s="1" t="s">
        <v>32</v>
      </c>
      <c r="C7" s="1" t="s">
        <v>31</v>
      </c>
      <c r="D7" s="1" t="s">
        <v>32</v>
      </c>
      <c r="E7" s="1" t="s">
        <v>31</v>
      </c>
      <c r="F7" s="1" t="s">
        <v>32</v>
      </c>
      <c r="G7" s="1" t="s">
        <v>31</v>
      </c>
    </row>
    <row r="8" spans="1:7" x14ac:dyDescent="0.25">
      <c r="A8" s="10" t="s">
        <v>22</v>
      </c>
      <c r="B8" s="10"/>
      <c r="D8" s="10"/>
      <c r="F8" s="10"/>
    </row>
    <row r="9" spans="1:7" x14ac:dyDescent="0.25">
      <c r="A9" s="2" t="s">
        <v>18</v>
      </c>
      <c r="B9" s="64" t="s">
        <v>16</v>
      </c>
      <c r="C9" s="64"/>
      <c r="D9" s="64" t="s">
        <v>16</v>
      </c>
      <c r="E9" s="64"/>
      <c r="F9" s="64" t="s">
        <v>16</v>
      </c>
      <c r="G9" s="64"/>
    </row>
    <row r="10" spans="1:7" ht="69" customHeight="1" x14ac:dyDescent="0.25">
      <c r="A10" s="2" t="s">
        <v>99</v>
      </c>
      <c r="B10" s="68" t="s">
        <v>14</v>
      </c>
      <c r="C10" s="68"/>
      <c r="D10" s="68" t="s">
        <v>14</v>
      </c>
      <c r="E10" s="68"/>
      <c r="F10" s="68" t="s">
        <v>14</v>
      </c>
      <c r="G10" s="68"/>
    </row>
    <row r="11" spans="1:7" x14ac:dyDescent="0.25">
      <c r="A11" s="2" t="s">
        <v>35</v>
      </c>
      <c r="B11" s="39">
        <v>14400</v>
      </c>
      <c r="C11" s="39">
        <v>14400</v>
      </c>
      <c r="D11" s="39">
        <v>14400</v>
      </c>
      <c r="E11" s="39">
        <v>14400</v>
      </c>
      <c r="F11" s="39">
        <v>14400</v>
      </c>
      <c r="G11" s="39">
        <v>14400</v>
      </c>
    </row>
    <row r="12" spans="1:7" ht="30" x14ac:dyDescent="0.25">
      <c r="A12" s="2" t="s">
        <v>45</v>
      </c>
      <c r="B12" s="40" t="s">
        <v>101</v>
      </c>
      <c r="C12" s="40" t="s">
        <v>101</v>
      </c>
      <c r="D12" s="40" t="s">
        <v>101</v>
      </c>
      <c r="E12" s="40" t="s">
        <v>101</v>
      </c>
      <c r="F12" s="40" t="s">
        <v>101</v>
      </c>
      <c r="G12" s="40" t="s">
        <v>101</v>
      </c>
    </row>
    <row r="13" spans="1:7" ht="45" x14ac:dyDescent="0.25">
      <c r="A13" s="2" t="s">
        <v>100</v>
      </c>
      <c r="B13" s="39">
        <v>9216</v>
      </c>
      <c r="C13" s="39">
        <v>9216</v>
      </c>
      <c r="D13" s="39">
        <v>9216</v>
      </c>
      <c r="E13" s="39">
        <v>9216</v>
      </c>
      <c r="F13" s="39">
        <v>9216</v>
      </c>
      <c r="G13" s="39">
        <v>9216</v>
      </c>
    </row>
    <row r="15" spans="1:7" x14ac:dyDescent="0.25">
      <c r="A15" s="28" t="s">
        <v>11</v>
      </c>
      <c r="B15" s="30"/>
      <c r="C15" s="30"/>
      <c r="D15" s="30"/>
      <c r="E15" s="30"/>
      <c r="F15" s="30"/>
      <c r="G15" s="30"/>
    </row>
    <row r="16" spans="1:7" x14ac:dyDescent="0.25">
      <c r="A16" s="2" t="s">
        <v>85</v>
      </c>
      <c r="B16" s="40" t="s">
        <v>101</v>
      </c>
      <c r="C16" s="40" t="s">
        <v>101</v>
      </c>
      <c r="D16" s="29">
        <v>250000</v>
      </c>
      <c r="E16" s="29">
        <v>300000</v>
      </c>
      <c r="F16" s="40" t="s">
        <v>101</v>
      </c>
      <c r="G16" s="40" t="s">
        <v>101</v>
      </c>
    </row>
    <row r="17" spans="1:8" x14ac:dyDescent="0.25">
      <c r="A17" s="2" t="s">
        <v>86</v>
      </c>
      <c r="B17" s="40" t="s">
        <v>101</v>
      </c>
      <c r="C17" s="40" t="s">
        <v>101</v>
      </c>
      <c r="D17" s="29">
        <v>15000</v>
      </c>
      <c r="E17" s="29">
        <v>70000</v>
      </c>
      <c r="F17" s="40" t="s">
        <v>101</v>
      </c>
      <c r="G17" s="40" t="s">
        <v>101</v>
      </c>
      <c r="H17" t="s">
        <v>158</v>
      </c>
    </row>
    <row r="18" spans="1:8" x14ac:dyDescent="0.25">
      <c r="A18" s="25"/>
      <c r="B18" s="38"/>
      <c r="C18" s="38"/>
      <c r="D18" s="38"/>
      <c r="E18" s="38"/>
      <c r="F18" s="38"/>
      <c r="G18" s="38"/>
    </row>
    <row r="19" spans="1:8" x14ac:dyDescent="0.25">
      <c r="A19" s="28" t="s">
        <v>12</v>
      </c>
    </row>
    <row r="20" spans="1:8" ht="30" x14ac:dyDescent="0.25">
      <c r="A20" s="2" t="s">
        <v>94</v>
      </c>
      <c r="B20" s="40" t="s">
        <v>101</v>
      </c>
      <c r="C20" s="40" t="s">
        <v>101</v>
      </c>
      <c r="D20" s="29">
        <v>12000</v>
      </c>
      <c r="E20" s="29">
        <v>12000</v>
      </c>
      <c r="F20" s="40" t="s">
        <v>101</v>
      </c>
      <c r="G20" s="40" t="s">
        <v>101</v>
      </c>
    </row>
    <row r="21" spans="1:8" x14ac:dyDescent="0.25">
      <c r="A21" s="6"/>
      <c r="B21" s="31"/>
      <c r="C21" s="31"/>
      <c r="D21" s="31"/>
      <c r="E21" s="31"/>
      <c r="F21" s="31"/>
      <c r="G21" s="31"/>
    </row>
    <row r="22" spans="1:8" x14ac:dyDescent="0.25">
      <c r="A22" s="28" t="s">
        <v>10</v>
      </c>
      <c r="B22" s="30"/>
      <c r="C22" s="30"/>
      <c r="D22" s="30"/>
      <c r="E22" s="30"/>
      <c r="F22" s="30"/>
      <c r="G22" s="30"/>
    </row>
    <row r="23" spans="1:8" ht="75" x14ac:dyDescent="0.25">
      <c r="A23" s="61" t="s">
        <v>151</v>
      </c>
      <c r="B23" s="32">
        <v>15000</v>
      </c>
      <c r="C23" s="32">
        <v>25000</v>
      </c>
      <c r="D23" s="62"/>
      <c r="E23" s="62"/>
      <c r="F23" s="40"/>
      <c r="G23" s="40"/>
      <c r="H23" s="56"/>
    </row>
    <row r="24" spans="1:8" ht="60" x14ac:dyDescent="0.25">
      <c r="A24" s="61" t="s">
        <v>145</v>
      </c>
      <c r="B24" s="32">
        <v>0</v>
      </c>
      <c r="C24" s="32">
        <v>65000</v>
      </c>
      <c r="D24" s="77" t="s">
        <v>128</v>
      </c>
      <c r="E24" s="78"/>
      <c r="F24" s="40" t="s">
        <v>101</v>
      </c>
      <c r="G24" s="40" t="s">
        <v>101</v>
      </c>
      <c r="H24" s="56" t="s">
        <v>144</v>
      </c>
    </row>
    <row r="25" spans="1:8" ht="45" x14ac:dyDescent="0.25">
      <c r="A25" s="2" t="s">
        <v>152</v>
      </c>
      <c r="B25" s="40" t="s">
        <v>101</v>
      </c>
      <c r="C25" s="40" t="s">
        <v>101</v>
      </c>
      <c r="D25" s="32">
        <v>4000</v>
      </c>
      <c r="E25" s="32">
        <v>15000</v>
      </c>
      <c r="F25" s="40" t="s">
        <v>101</v>
      </c>
      <c r="G25" s="40" t="s">
        <v>101</v>
      </c>
    </row>
    <row r="26" spans="1:8" x14ac:dyDescent="0.25">
      <c r="A26" s="6"/>
      <c r="B26" s="30"/>
      <c r="C26" s="30"/>
      <c r="D26" s="30"/>
      <c r="E26" s="30"/>
      <c r="F26" s="30"/>
      <c r="G26" s="30"/>
    </row>
    <row r="27" spans="1:8" x14ac:dyDescent="0.25">
      <c r="A27" s="28" t="s">
        <v>9</v>
      </c>
      <c r="B27" s="30"/>
      <c r="C27" s="30"/>
      <c r="D27" s="30"/>
      <c r="E27" s="30"/>
      <c r="F27" s="30"/>
      <c r="G27" s="30"/>
    </row>
    <row r="28" spans="1:8" ht="33.75" customHeight="1" x14ac:dyDescent="0.25">
      <c r="A28" s="41" t="s">
        <v>96</v>
      </c>
      <c r="B28" s="42"/>
      <c r="C28" s="43"/>
      <c r="D28" s="42"/>
      <c r="E28" s="43"/>
      <c r="F28" s="42"/>
      <c r="G28" s="43"/>
    </row>
    <row r="29" spans="1:8" x14ac:dyDescent="0.25">
      <c r="A29" s="2" t="s">
        <v>90</v>
      </c>
      <c r="B29" s="32">
        <v>10000</v>
      </c>
      <c r="C29" s="40" t="s">
        <v>101</v>
      </c>
      <c r="D29" s="40" t="s">
        <v>101</v>
      </c>
      <c r="E29" s="40" t="s">
        <v>101</v>
      </c>
      <c r="F29" s="40" t="s">
        <v>101</v>
      </c>
      <c r="G29" s="40" t="s">
        <v>101</v>
      </c>
    </row>
    <row r="30" spans="1:8" ht="30" x14ac:dyDescent="0.25">
      <c r="A30" s="2" t="s">
        <v>91</v>
      </c>
      <c r="B30" s="40" t="s">
        <v>101</v>
      </c>
      <c r="C30" s="32">
        <v>30000</v>
      </c>
      <c r="D30" s="40" t="s">
        <v>101</v>
      </c>
      <c r="E30" s="40" t="s">
        <v>101</v>
      </c>
      <c r="F30" s="40" t="s">
        <v>101</v>
      </c>
      <c r="G30" s="40" t="s">
        <v>101</v>
      </c>
    </row>
    <row r="31" spans="1:8" x14ac:dyDescent="0.25">
      <c r="A31" s="31"/>
      <c r="B31" s="31"/>
      <c r="C31" s="31"/>
      <c r="D31" s="31"/>
      <c r="E31" s="31"/>
      <c r="F31" s="31"/>
      <c r="G31" s="31"/>
    </row>
    <row r="32" spans="1:8" x14ac:dyDescent="0.25">
      <c r="A32" s="28" t="s">
        <v>104</v>
      </c>
      <c r="B32" s="31"/>
      <c r="C32" s="31"/>
      <c r="D32" s="31"/>
      <c r="E32" s="31"/>
      <c r="F32" s="31"/>
      <c r="G32" s="31"/>
    </row>
    <row r="33" spans="1:7" ht="60" x14ac:dyDescent="0.25">
      <c r="A33" s="44" t="s">
        <v>105</v>
      </c>
      <c r="B33" s="45" t="s">
        <v>13</v>
      </c>
      <c r="C33" s="45" t="s">
        <v>13</v>
      </c>
      <c r="D33" s="40" t="s">
        <v>101</v>
      </c>
      <c r="E33" s="40" t="s">
        <v>101</v>
      </c>
      <c r="F33" s="71" t="s">
        <v>109</v>
      </c>
      <c r="G33" s="72"/>
    </row>
    <row r="34" spans="1:7" ht="60" x14ac:dyDescent="0.25">
      <c r="A34" s="44" t="s">
        <v>106</v>
      </c>
      <c r="B34" s="45" t="s">
        <v>13</v>
      </c>
      <c r="C34" s="45" t="s">
        <v>13</v>
      </c>
      <c r="D34" s="40" t="s">
        <v>101</v>
      </c>
      <c r="E34" s="40" t="s">
        <v>101</v>
      </c>
      <c r="F34" s="73"/>
      <c r="G34" s="74"/>
    </row>
    <row r="35" spans="1:7" x14ac:dyDescent="0.25">
      <c r="A35" s="7"/>
      <c r="B35" s="7"/>
      <c r="D35" s="7"/>
      <c r="F35" s="7"/>
    </row>
    <row r="36" spans="1:7" x14ac:dyDescent="0.25">
      <c r="A36" s="28" t="s">
        <v>95</v>
      </c>
      <c r="B36" s="7"/>
      <c r="D36" s="7"/>
      <c r="F36" s="7"/>
    </row>
    <row r="37" spans="1:7" x14ac:dyDescent="0.25">
      <c r="A37" s="37" t="s">
        <v>92</v>
      </c>
      <c r="B37" s="36">
        <f t="shared" ref="B37:G37" si="0">SUM(B11:B12,B16,B24:B25,B29:B30)</f>
        <v>24400</v>
      </c>
      <c r="C37" s="36">
        <f t="shared" si="0"/>
        <v>109400</v>
      </c>
      <c r="D37" s="36">
        <f t="shared" si="0"/>
        <v>268400</v>
      </c>
      <c r="E37" s="36">
        <f t="shared" si="0"/>
        <v>329400</v>
      </c>
      <c r="F37" s="36">
        <f t="shared" si="0"/>
        <v>14400</v>
      </c>
      <c r="G37" s="36">
        <f t="shared" si="0"/>
        <v>14400</v>
      </c>
    </row>
    <row r="38" spans="1:7" x14ac:dyDescent="0.25">
      <c r="A38" s="37" t="s">
        <v>93</v>
      </c>
      <c r="B38" s="36">
        <f>SUM(B13,B20,B17,B33)</f>
        <v>9216</v>
      </c>
      <c r="C38" s="36">
        <f>SUM(C13,C20,C17,C33)</f>
        <v>9216</v>
      </c>
      <c r="D38" s="36">
        <f>SUM(D13,D20,D17,D33)</f>
        <v>36216</v>
      </c>
      <c r="E38" s="36">
        <f>SUM(E13,E20,E17,E33)</f>
        <v>91216</v>
      </c>
      <c r="F38" s="75" t="s">
        <v>108</v>
      </c>
      <c r="G38" s="76"/>
    </row>
  </sheetData>
  <mergeCells count="15">
    <mergeCell ref="F33:G34"/>
    <mergeCell ref="F38:G38"/>
    <mergeCell ref="D24:E24"/>
    <mergeCell ref="B9:C9"/>
    <mergeCell ref="B10:C10"/>
    <mergeCell ref="D6:E6"/>
    <mergeCell ref="D9:E9"/>
    <mergeCell ref="D10:E10"/>
    <mergeCell ref="A2:G2"/>
    <mergeCell ref="B3:G3"/>
    <mergeCell ref="F9:G9"/>
    <mergeCell ref="F10:G10"/>
    <mergeCell ref="B5:G5"/>
    <mergeCell ref="B6:C6"/>
    <mergeCell ref="F6:G6"/>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22"/>
  <sheetViews>
    <sheetView workbookViewId="0">
      <pane ySplit="4" topLeftCell="A8" activePane="bottomLeft" state="frozen"/>
      <selection pane="bottomLeft" activeCell="B9" sqref="B9"/>
    </sheetView>
  </sheetViews>
  <sheetFormatPr defaultRowHeight="15" x14ac:dyDescent="0.25"/>
  <cols>
    <col min="1" max="1" width="19.42578125" customWidth="1"/>
    <col min="2" max="3" width="15.42578125" customWidth="1"/>
    <col min="4" max="6" width="18.28515625" customWidth="1"/>
    <col min="7" max="7" width="20.140625" customWidth="1"/>
  </cols>
  <sheetData>
    <row r="1" spans="1:6" ht="21" x14ac:dyDescent="0.35">
      <c r="A1" s="12" t="s">
        <v>24</v>
      </c>
      <c r="B1" s="12"/>
    </row>
    <row r="2" spans="1:6" x14ac:dyDescent="0.25">
      <c r="A2" s="11" t="s">
        <v>23</v>
      </c>
      <c r="B2" s="11"/>
    </row>
    <row r="4" spans="1:6" ht="30" x14ac:dyDescent="0.25">
      <c r="A4" s="4" t="s">
        <v>8</v>
      </c>
      <c r="B4" s="3" t="s">
        <v>7</v>
      </c>
      <c r="C4" s="3" t="s">
        <v>6</v>
      </c>
      <c r="D4" s="3" t="s">
        <v>5</v>
      </c>
      <c r="E4" s="3" t="s">
        <v>4</v>
      </c>
      <c r="F4" s="3" t="s">
        <v>3</v>
      </c>
    </row>
    <row r="5" spans="1:6" x14ac:dyDescent="0.25">
      <c r="A5" s="2" t="s">
        <v>2</v>
      </c>
      <c r="B5" s="1" t="s">
        <v>1</v>
      </c>
      <c r="C5" s="1" t="s">
        <v>1</v>
      </c>
      <c r="D5" s="1" t="s">
        <v>0</v>
      </c>
      <c r="E5" s="1" t="s">
        <v>0</v>
      </c>
      <c r="F5" s="1" t="s">
        <v>0</v>
      </c>
    </row>
    <row r="6" spans="1:6" ht="59.25" customHeight="1" x14ac:dyDescent="0.25">
      <c r="A6" s="2" t="s">
        <v>37</v>
      </c>
      <c r="B6" s="79" t="s">
        <v>41</v>
      </c>
      <c r="C6" s="80"/>
      <c r="D6" s="79" t="s">
        <v>42</v>
      </c>
      <c r="E6" s="80"/>
      <c r="F6" s="81"/>
    </row>
    <row r="7" spans="1:6" x14ac:dyDescent="0.25">
      <c r="A7" s="2" t="s">
        <v>43</v>
      </c>
      <c r="B7" s="22">
        <v>20</v>
      </c>
      <c r="C7" s="21">
        <v>8</v>
      </c>
      <c r="D7" s="22">
        <v>60</v>
      </c>
      <c r="E7" s="21">
        <v>40</v>
      </c>
      <c r="F7" s="21">
        <v>30</v>
      </c>
    </row>
    <row r="8" spans="1:6" ht="30" x14ac:dyDescent="0.25">
      <c r="A8" s="17" t="s">
        <v>34</v>
      </c>
      <c r="B8" s="19" t="s">
        <v>40</v>
      </c>
      <c r="C8" s="19" t="s">
        <v>40</v>
      </c>
      <c r="D8" s="16" t="s">
        <v>87</v>
      </c>
      <c r="E8" s="16" t="s">
        <v>87</v>
      </c>
      <c r="F8" s="16" t="s">
        <v>87</v>
      </c>
    </row>
    <row r="9" spans="1:6" s="18" customFormat="1" ht="30" customHeight="1" x14ac:dyDescent="0.25">
      <c r="A9" s="17" t="s">
        <v>38</v>
      </c>
      <c r="B9" s="16"/>
      <c r="C9" s="16"/>
      <c r="D9" s="16"/>
      <c r="E9" s="16"/>
      <c r="F9" s="16"/>
    </row>
    <row r="10" spans="1:6" s="18" customFormat="1" ht="30" x14ac:dyDescent="0.25">
      <c r="A10" s="17" t="s">
        <v>39</v>
      </c>
      <c r="B10" s="16"/>
      <c r="C10" s="16"/>
      <c r="D10" s="16"/>
      <c r="E10" s="16"/>
      <c r="F10" s="16"/>
    </row>
    <row r="11" spans="1:6" x14ac:dyDescent="0.25">
      <c r="A11" s="15"/>
      <c r="B11" s="14"/>
      <c r="C11" s="14"/>
      <c r="D11" s="14"/>
      <c r="E11" s="14"/>
      <c r="F11" s="14"/>
    </row>
    <row r="12" spans="1:6" x14ac:dyDescent="0.25">
      <c r="A12" s="10" t="s">
        <v>110</v>
      </c>
      <c r="B12" s="10"/>
    </row>
    <row r="13" spans="1:6" x14ac:dyDescent="0.25">
      <c r="A13" s="2" t="s">
        <v>19</v>
      </c>
      <c r="B13" s="1" t="s">
        <v>17</v>
      </c>
      <c r="C13" s="1" t="s">
        <v>16</v>
      </c>
      <c r="D13" s="1" t="s">
        <v>16</v>
      </c>
      <c r="E13" s="1" t="s">
        <v>16</v>
      </c>
      <c r="F13" s="1" t="s">
        <v>16</v>
      </c>
    </row>
    <row r="14" spans="1:6" ht="75" x14ac:dyDescent="0.25">
      <c r="A14" s="2" t="s">
        <v>18</v>
      </c>
      <c r="B14" s="8" t="s">
        <v>17</v>
      </c>
      <c r="C14" s="9" t="s">
        <v>48</v>
      </c>
      <c r="D14" s="1" t="s">
        <v>16</v>
      </c>
      <c r="E14" s="1" t="s">
        <v>16</v>
      </c>
      <c r="F14" s="1" t="s">
        <v>16</v>
      </c>
    </row>
    <row r="15" spans="1:6" ht="75" x14ac:dyDescent="0.25">
      <c r="A15" s="2" t="s">
        <v>15</v>
      </c>
      <c r="B15" s="9" t="s">
        <v>47</v>
      </c>
      <c r="C15" s="9" t="s">
        <v>46</v>
      </c>
      <c r="D15" s="8" t="s">
        <v>14</v>
      </c>
      <c r="E15" s="8" t="s">
        <v>14</v>
      </c>
      <c r="F15" s="8" t="s">
        <v>14</v>
      </c>
    </row>
    <row r="16" spans="1:6" x14ac:dyDescent="0.25">
      <c r="A16" s="2" t="s">
        <v>35</v>
      </c>
      <c r="B16" s="24">
        <v>0</v>
      </c>
      <c r="C16" s="24">
        <v>0</v>
      </c>
      <c r="D16" s="23">
        <v>14400</v>
      </c>
      <c r="E16" s="23">
        <v>14400</v>
      </c>
      <c r="F16" s="23">
        <v>14400</v>
      </c>
    </row>
    <row r="17" spans="1:6" ht="30" x14ac:dyDescent="0.25">
      <c r="A17" s="2" t="s">
        <v>45</v>
      </c>
      <c r="B17" s="24">
        <v>0</v>
      </c>
      <c r="C17" s="24">
        <v>0</v>
      </c>
      <c r="D17" s="23"/>
      <c r="E17" s="23"/>
      <c r="F17" s="23"/>
    </row>
    <row r="18" spans="1:6" x14ac:dyDescent="0.25">
      <c r="A18" s="2" t="s">
        <v>36</v>
      </c>
      <c r="B18" s="24">
        <v>0</v>
      </c>
      <c r="C18" s="24">
        <v>0</v>
      </c>
      <c r="D18" s="23">
        <v>9216</v>
      </c>
      <c r="E18" s="23">
        <v>9216</v>
      </c>
      <c r="F18" s="23">
        <v>9216</v>
      </c>
    </row>
    <row r="20" spans="1:6" x14ac:dyDescent="0.25">
      <c r="A20" s="5" t="s">
        <v>44</v>
      </c>
    </row>
    <row r="21" spans="1:6" x14ac:dyDescent="0.25">
      <c r="A21" s="2" t="s">
        <v>21</v>
      </c>
      <c r="B21" s="1">
        <v>120</v>
      </c>
      <c r="C21" s="1">
        <v>30</v>
      </c>
      <c r="D21" s="1">
        <v>20</v>
      </c>
      <c r="E21" s="1" t="s">
        <v>13</v>
      </c>
      <c r="F21" s="1" t="s">
        <v>13</v>
      </c>
    </row>
    <row r="22" spans="1:6" x14ac:dyDescent="0.25">
      <c r="A22" s="2" t="s">
        <v>20</v>
      </c>
      <c r="B22" s="20" t="str">
        <f>IF(B21="","?",IF(B21&lt;=50,"Y","N"))</f>
        <v>N</v>
      </c>
      <c r="C22" s="20" t="str">
        <f>IF(C21="","?",IF(C21&lt;=50,"Y","N"))</f>
        <v>Y</v>
      </c>
      <c r="D22" s="1" t="str">
        <f>IF(D21="","?",IF(D21&lt;=50,"Y","N"))</f>
        <v>Y</v>
      </c>
      <c r="E22" s="1" t="str">
        <f>IF(E21="","?",IF(E21&lt;=50,"Y","N"))</f>
        <v>N</v>
      </c>
      <c r="F22" s="1" t="str">
        <f>IF(F21="","?",IF(F21&lt;=50,"Y","N"))</f>
        <v>N</v>
      </c>
    </row>
  </sheetData>
  <mergeCells count="2">
    <mergeCell ref="D6:F6"/>
    <mergeCell ref="B6:C6"/>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17"/>
  <sheetViews>
    <sheetView workbookViewId="0">
      <selection activeCell="C11" sqref="C11"/>
    </sheetView>
  </sheetViews>
  <sheetFormatPr defaultRowHeight="15" x14ac:dyDescent="0.25"/>
  <sheetData>
    <row r="1" spans="1:3" x14ac:dyDescent="0.25">
      <c r="A1" s="10" t="s">
        <v>129</v>
      </c>
    </row>
    <row r="4" spans="1:3" x14ac:dyDescent="0.25">
      <c r="A4" t="s">
        <v>33</v>
      </c>
    </row>
    <row r="6" spans="1:3" x14ac:dyDescent="0.25">
      <c r="A6" t="s">
        <v>32</v>
      </c>
      <c r="B6" t="s">
        <v>31</v>
      </c>
    </row>
    <row r="7" spans="1:3" x14ac:dyDescent="0.25">
      <c r="A7" s="13">
        <v>300000</v>
      </c>
      <c r="B7" s="13">
        <v>300000</v>
      </c>
      <c r="C7" t="s">
        <v>30</v>
      </c>
    </row>
    <row r="8" spans="1:3" x14ac:dyDescent="0.25">
      <c r="A8" s="13">
        <v>14000</v>
      </c>
      <c r="B8" s="13">
        <v>16000</v>
      </c>
      <c r="C8" t="s">
        <v>29</v>
      </c>
    </row>
    <row r="9" spans="1:3" x14ac:dyDescent="0.25">
      <c r="A9" s="13">
        <v>40000</v>
      </c>
      <c r="B9" s="13">
        <v>70000</v>
      </c>
      <c r="C9" t="s">
        <v>156</v>
      </c>
    </row>
    <row r="10" spans="1:3" x14ac:dyDescent="0.25">
      <c r="A10" s="13">
        <v>15000</v>
      </c>
      <c r="B10" s="13">
        <f>B9</f>
        <v>70000</v>
      </c>
      <c r="C10" s="82" t="s">
        <v>157</v>
      </c>
    </row>
    <row r="11" spans="1:3" x14ac:dyDescent="0.25">
      <c r="A11" s="13"/>
      <c r="B11" s="13"/>
    </row>
    <row r="12" spans="1:3" x14ac:dyDescent="0.25">
      <c r="A12" s="13">
        <v>12000</v>
      </c>
      <c r="B12" s="13">
        <v>12000</v>
      </c>
      <c r="C12" t="s">
        <v>49</v>
      </c>
    </row>
    <row r="13" spans="1:3" x14ac:dyDescent="0.25">
      <c r="A13" s="13">
        <v>8000</v>
      </c>
      <c r="B13" s="13">
        <v>10000</v>
      </c>
      <c r="C13" t="s">
        <v>50</v>
      </c>
    </row>
    <row r="16" spans="1:3" x14ac:dyDescent="0.25">
      <c r="A16" t="s">
        <v>130</v>
      </c>
    </row>
    <row r="17" spans="1:1" x14ac:dyDescent="0.25">
      <c r="A17" t="s">
        <v>131</v>
      </c>
    </row>
  </sheetData>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26"/>
  <sheetViews>
    <sheetView workbookViewId="0">
      <selection activeCell="B29" sqref="B29"/>
    </sheetView>
  </sheetViews>
  <sheetFormatPr defaultRowHeight="15" x14ac:dyDescent="0.25"/>
  <cols>
    <col min="1" max="2" width="10.42578125" customWidth="1"/>
    <col min="3" max="3" width="12.28515625" customWidth="1"/>
  </cols>
  <sheetData>
    <row r="3" spans="1:4" x14ac:dyDescent="0.25">
      <c r="A3" t="s">
        <v>61</v>
      </c>
    </row>
    <row r="5" spans="1:4" x14ac:dyDescent="0.25">
      <c r="A5" t="s">
        <v>62</v>
      </c>
    </row>
    <row r="6" spans="1:4" x14ac:dyDescent="0.25">
      <c r="A6" t="s">
        <v>63</v>
      </c>
    </row>
    <row r="7" spans="1:4" x14ac:dyDescent="0.25">
      <c r="B7" t="s">
        <v>64</v>
      </c>
    </row>
    <row r="8" spans="1:4" x14ac:dyDescent="0.25">
      <c r="B8" t="s">
        <v>65</v>
      </c>
    </row>
    <row r="9" spans="1:4" x14ac:dyDescent="0.25">
      <c r="B9" t="s">
        <v>66</v>
      </c>
    </row>
    <row r="10" spans="1:4" x14ac:dyDescent="0.25">
      <c r="B10" t="s">
        <v>67</v>
      </c>
    </row>
    <row r="11" spans="1:4" x14ac:dyDescent="0.25">
      <c r="B11" t="s">
        <v>68</v>
      </c>
    </row>
    <row r="14" spans="1:4" x14ac:dyDescent="0.25">
      <c r="A14" t="s">
        <v>69</v>
      </c>
    </row>
    <row r="15" spans="1:4" x14ac:dyDescent="0.25">
      <c r="B15" t="s">
        <v>76</v>
      </c>
      <c r="C15" t="s">
        <v>70</v>
      </c>
      <c r="D15" t="s">
        <v>74</v>
      </c>
    </row>
    <row r="16" spans="1:4" x14ac:dyDescent="0.25">
      <c r="B16" t="s">
        <v>77</v>
      </c>
      <c r="C16" t="s">
        <v>71</v>
      </c>
      <c r="D16" t="s">
        <v>75</v>
      </c>
    </row>
    <row r="17" spans="1:4" x14ac:dyDescent="0.25">
      <c r="B17" t="s">
        <v>78</v>
      </c>
      <c r="C17" t="s">
        <v>72</v>
      </c>
      <c r="D17" t="s">
        <v>73</v>
      </c>
    </row>
    <row r="19" spans="1:4" x14ac:dyDescent="0.25">
      <c r="A19" t="s">
        <v>79</v>
      </c>
    </row>
    <row r="20" spans="1:4" x14ac:dyDescent="0.25">
      <c r="A20" t="s">
        <v>80</v>
      </c>
    </row>
    <row r="21" spans="1:4" x14ac:dyDescent="0.25">
      <c r="A21" t="s">
        <v>81</v>
      </c>
    </row>
    <row r="22" spans="1:4" x14ac:dyDescent="0.25">
      <c r="A22" s="26" t="s">
        <v>60</v>
      </c>
    </row>
    <row r="23" spans="1:4" x14ac:dyDescent="0.25">
      <c r="A23" s="26"/>
    </row>
    <row r="24" spans="1:4" x14ac:dyDescent="0.25">
      <c r="A24" t="s">
        <v>82</v>
      </c>
    </row>
    <row r="25" spans="1:4" x14ac:dyDescent="0.25">
      <c r="A25" s="27">
        <v>10000</v>
      </c>
      <c r="B25" t="s">
        <v>32</v>
      </c>
      <c r="C25" t="s">
        <v>83</v>
      </c>
    </row>
    <row r="26" spans="1:4" x14ac:dyDescent="0.25">
      <c r="A26" s="27">
        <v>30000</v>
      </c>
      <c r="B26" t="s">
        <v>31</v>
      </c>
      <c r="C26" t="s">
        <v>84</v>
      </c>
    </row>
  </sheetData>
  <hyperlinks>
    <hyperlink ref="A22" r:id="rId1"/>
  </hyperlinks>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24"/>
  <sheetViews>
    <sheetView workbookViewId="0">
      <selection activeCell="A21" sqref="A21"/>
    </sheetView>
  </sheetViews>
  <sheetFormatPr defaultRowHeight="15" x14ac:dyDescent="0.25"/>
  <cols>
    <col min="1" max="1" width="146" customWidth="1"/>
  </cols>
  <sheetData>
    <row r="2" spans="1:1" x14ac:dyDescent="0.25">
      <c r="A2" s="10" t="s">
        <v>118</v>
      </c>
    </row>
    <row r="3" spans="1:1" x14ac:dyDescent="0.25">
      <c r="A3" t="s">
        <v>119</v>
      </c>
    </row>
    <row r="5" spans="1:1" x14ac:dyDescent="0.25">
      <c r="A5" t="s">
        <v>120</v>
      </c>
    </row>
    <row r="6" spans="1:1" x14ac:dyDescent="0.25">
      <c r="A6" t="s">
        <v>124</v>
      </c>
    </row>
    <row r="8" spans="1:1" x14ac:dyDescent="0.25">
      <c r="A8" t="s">
        <v>121</v>
      </c>
    </row>
    <row r="10" spans="1:1" x14ac:dyDescent="0.25">
      <c r="A10" t="s">
        <v>122</v>
      </c>
    </row>
    <row r="11" spans="1:1" x14ac:dyDescent="0.25">
      <c r="A11" t="s">
        <v>123</v>
      </c>
    </row>
    <row r="12" spans="1:1" x14ac:dyDescent="0.25">
      <c r="A12" t="s">
        <v>125</v>
      </c>
    </row>
    <row r="14" spans="1:1" x14ac:dyDescent="0.25">
      <c r="A14" t="s">
        <v>126</v>
      </c>
    </row>
    <row r="15" spans="1:1" x14ac:dyDescent="0.25">
      <c r="A15" t="s">
        <v>127</v>
      </c>
    </row>
    <row r="18" spans="1:1" x14ac:dyDescent="0.25">
      <c r="A18" s="10" t="s">
        <v>146</v>
      </c>
    </row>
    <row r="19" spans="1:1" x14ac:dyDescent="0.25">
      <c r="A19" t="s">
        <v>147</v>
      </c>
    </row>
    <row r="21" spans="1:1" ht="45" x14ac:dyDescent="0.25">
      <c r="A21" s="55" t="s">
        <v>154</v>
      </c>
    </row>
    <row r="22" spans="1:1" ht="30" x14ac:dyDescent="0.25">
      <c r="A22" s="55" t="s">
        <v>148</v>
      </c>
    </row>
    <row r="23" spans="1:1" ht="45" x14ac:dyDescent="0.25">
      <c r="A23" s="55" t="s">
        <v>150</v>
      </c>
    </row>
    <row r="24" spans="1:1" ht="30" x14ac:dyDescent="0.25">
      <c r="A24" s="55" t="s">
        <v>149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C32"/>
  <sheetViews>
    <sheetView tabSelected="1" workbookViewId="0">
      <selection activeCell="A22" sqref="A22"/>
    </sheetView>
  </sheetViews>
  <sheetFormatPr defaultRowHeight="15" x14ac:dyDescent="0.25"/>
  <sheetData>
    <row r="3" spans="1:3" x14ac:dyDescent="0.25">
      <c r="A3" t="s">
        <v>33</v>
      </c>
    </row>
    <row r="5" spans="1:3" x14ac:dyDescent="0.25">
      <c r="A5" t="s">
        <v>32</v>
      </c>
      <c r="B5" t="s">
        <v>31</v>
      </c>
    </row>
    <row r="6" spans="1:3" x14ac:dyDescent="0.25">
      <c r="A6" s="13">
        <v>300000</v>
      </c>
      <c r="B6" s="13">
        <v>300000</v>
      </c>
      <c r="C6" t="s">
        <v>30</v>
      </c>
    </row>
    <row r="7" spans="1:3" x14ac:dyDescent="0.25">
      <c r="A7" s="13">
        <v>14000</v>
      </c>
      <c r="B7" s="13">
        <v>16000</v>
      </c>
      <c r="C7" t="s">
        <v>155</v>
      </c>
    </row>
    <row r="8" spans="1:3" x14ac:dyDescent="0.25">
      <c r="A8" s="13">
        <v>40000</v>
      </c>
      <c r="B8" s="13">
        <v>70000</v>
      </c>
      <c r="C8" t="s">
        <v>156</v>
      </c>
    </row>
    <row r="9" spans="1:3" x14ac:dyDescent="0.25">
      <c r="A9" s="13"/>
      <c r="B9" s="13"/>
    </row>
    <row r="10" spans="1:3" x14ac:dyDescent="0.25">
      <c r="A10" s="13">
        <v>8000</v>
      </c>
      <c r="B10" s="13">
        <v>14000</v>
      </c>
      <c r="C10" t="s">
        <v>25</v>
      </c>
    </row>
    <row r="11" spans="1:3" x14ac:dyDescent="0.25">
      <c r="A11" s="13">
        <v>50000</v>
      </c>
      <c r="B11" s="13">
        <v>90000</v>
      </c>
      <c r="C11" t="s">
        <v>51</v>
      </c>
    </row>
    <row r="12" spans="1:3" x14ac:dyDescent="0.25">
      <c r="A12" s="13">
        <v>10000</v>
      </c>
      <c r="B12" s="13">
        <v>25000</v>
      </c>
      <c r="C12" t="s">
        <v>52</v>
      </c>
    </row>
    <row r="13" spans="1:3" x14ac:dyDescent="0.25">
      <c r="A13" s="13"/>
      <c r="B13" s="13"/>
    </row>
    <row r="14" spans="1:3" x14ac:dyDescent="0.25">
      <c r="A14" s="13">
        <v>12000</v>
      </c>
      <c r="B14" s="13">
        <v>12000</v>
      </c>
      <c r="C14" t="s">
        <v>49</v>
      </c>
    </row>
    <row r="15" spans="1:3" x14ac:dyDescent="0.25">
      <c r="A15" s="13">
        <v>8000</v>
      </c>
      <c r="B15" s="13">
        <v>10000</v>
      </c>
      <c r="C15" t="s">
        <v>50</v>
      </c>
    </row>
    <row r="16" spans="1:3" x14ac:dyDescent="0.25">
      <c r="A16" s="13"/>
      <c r="B16" s="13"/>
    </row>
    <row r="17" spans="1:3" x14ac:dyDescent="0.25">
      <c r="A17" s="13">
        <v>7000</v>
      </c>
      <c r="B17" s="13">
        <v>9000</v>
      </c>
      <c r="C17" t="s">
        <v>28</v>
      </c>
    </row>
    <row r="18" spans="1:3" x14ac:dyDescent="0.25">
      <c r="A18" s="13">
        <v>6000</v>
      </c>
      <c r="B18" s="13">
        <v>10000</v>
      </c>
      <c r="C18" t="s">
        <v>27</v>
      </c>
    </row>
    <row r="19" spans="1:3" x14ac:dyDescent="0.25">
      <c r="A19" s="13">
        <v>40000</v>
      </c>
      <c r="B19" s="13">
        <v>40000</v>
      </c>
      <c r="C19" t="s">
        <v>26</v>
      </c>
    </row>
    <row r="22" spans="1:3" x14ac:dyDescent="0.25">
      <c r="A22" s="10" t="s">
        <v>159</v>
      </c>
    </row>
    <row r="23" spans="1:3" x14ac:dyDescent="0.25">
      <c r="A23" t="s">
        <v>160</v>
      </c>
    </row>
    <row r="25" spans="1:3" x14ac:dyDescent="0.25">
      <c r="A25" t="s">
        <v>161</v>
      </c>
    </row>
    <row r="26" spans="1:3" x14ac:dyDescent="0.25">
      <c r="A26" t="s">
        <v>162</v>
      </c>
    </row>
    <row r="28" spans="1:3" x14ac:dyDescent="0.25">
      <c r="A28" t="s">
        <v>163</v>
      </c>
    </row>
    <row r="29" spans="1:3" x14ac:dyDescent="0.25">
      <c r="A29" t="s">
        <v>164</v>
      </c>
    </row>
    <row r="31" spans="1:3" x14ac:dyDescent="0.25">
      <c r="A31" t="s">
        <v>165</v>
      </c>
    </row>
    <row r="32" spans="1:3" x14ac:dyDescent="0.25">
      <c r="A32" t="s">
        <v>166</v>
      </c>
    </row>
  </sheetData>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B11"/>
  <sheetViews>
    <sheetView workbookViewId="0">
      <selection activeCell="A13" sqref="A13"/>
    </sheetView>
  </sheetViews>
  <sheetFormatPr defaultRowHeight="15" x14ac:dyDescent="0.25"/>
  <cols>
    <col min="1" max="1" width="13.5703125" bestFit="1" customWidth="1"/>
  </cols>
  <sheetData>
    <row r="4" spans="1:2" x14ac:dyDescent="0.25">
      <c r="A4" t="s">
        <v>59</v>
      </c>
    </row>
    <row r="5" spans="1:2" x14ac:dyDescent="0.25">
      <c r="A5" t="s">
        <v>53</v>
      </c>
    </row>
    <row r="6" spans="1:2" x14ac:dyDescent="0.25">
      <c r="A6" s="13">
        <v>2072000</v>
      </c>
      <c r="B6" t="s">
        <v>55</v>
      </c>
    </row>
    <row r="7" spans="1:2" x14ac:dyDescent="0.25">
      <c r="A7" s="13">
        <v>1105000</v>
      </c>
      <c r="B7" t="s">
        <v>54</v>
      </c>
    </row>
    <row r="9" spans="1:2" x14ac:dyDescent="0.25">
      <c r="A9" t="s">
        <v>58</v>
      </c>
    </row>
    <row r="10" spans="1:2" x14ac:dyDescent="0.25">
      <c r="A10" t="s">
        <v>56</v>
      </c>
    </row>
    <row r="11" spans="1:2" x14ac:dyDescent="0.25">
      <c r="A11"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total cost</vt:lpstr>
      <vt:lpstr>Tier2 cost</vt:lpstr>
      <vt:lpstr>Tier1 cost</vt:lpstr>
      <vt:lpstr>facility specific info</vt:lpstr>
      <vt:lpstr>baghouse</vt:lpstr>
      <vt:lpstr>modeling</vt:lpstr>
      <vt:lpstr>source testing</vt:lpstr>
      <vt:lpstr>Northstar</vt:lpstr>
      <vt:lpstr>Trautman</vt:lpstr>
      <vt:lpstr>Bullseye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2016-05-17T20:06:25Z</dcterms:modified>
</cp:coreProperties>
</file>