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3" activeTab="7"/>
  </bookViews>
  <sheets>
    <sheet name="total cost" sheetId="12" r:id="rId1"/>
    <sheet name="Tier2 cost" sheetId="9" r:id="rId2"/>
    <sheet name="Tier1 cost" sheetId="10" r:id="rId3"/>
    <sheet name="facility specific info" sheetId="2" r:id="rId4"/>
    <sheet name="baghouse" sheetId="14" r:id="rId5"/>
    <sheet name="modeling" sheetId="7" r:id="rId6"/>
    <sheet name="source testing" sheetId="13" r:id="rId7"/>
    <sheet name="Northstar" sheetId="4" r:id="rId8"/>
    <sheet name="Trautman" sheetId="5" r:id="rId9"/>
    <sheet name="Bullseye" sheetId="15" r:id="rId10"/>
  </sheets>
  <calcPr calcId="152511"/>
</workbook>
</file>

<file path=xl/calcChain.xml><?xml version="1.0" encoding="utf-8"?>
<calcChain xmlns="http://schemas.openxmlformats.org/spreadsheetml/2006/main">
  <c r="B10" i="14" l="1"/>
  <c r="C11" i="9" l="1"/>
  <c r="C30" i="9" l="1"/>
  <c r="C7" i="12" s="1"/>
  <c r="B30" i="9"/>
  <c r="B6" i="12" s="1"/>
  <c r="F37" i="10"/>
  <c r="G37" i="10"/>
  <c r="C37" i="10"/>
  <c r="D37" i="10"/>
  <c r="E37" i="10"/>
  <c r="B37" i="10"/>
  <c r="F7" i="12"/>
  <c r="B7" i="12"/>
  <c r="D18" i="12"/>
  <c r="C18" i="12"/>
  <c r="B18" i="12"/>
  <c r="F22" i="2"/>
  <c r="E22" i="2"/>
  <c r="E38" i="10"/>
  <c r="D38" i="10"/>
  <c r="E6" i="12" l="1"/>
  <c r="F6" i="12"/>
  <c r="C6" i="12"/>
  <c r="E7" i="12"/>
  <c r="D6" i="12"/>
  <c r="D7" i="12"/>
  <c r="C38" i="10"/>
  <c r="B38" i="10"/>
  <c r="C31" i="9"/>
  <c r="B31" i="9"/>
  <c r="B10" i="12" l="1"/>
  <c r="C10" i="12"/>
  <c r="C11" i="12"/>
  <c r="B11" i="12"/>
  <c r="E11" i="12"/>
  <c r="F11" i="12"/>
  <c r="D11" i="12"/>
  <c r="E10" i="12"/>
  <c r="D10" i="12"/>
  <c r="F10" i="12"/>
  <c r="G7" i="12"/>
  <c r="G6" i="12"/>
  <c r="B22" i="2"/>
  <c r="C22" i="2"/>
  <c r="D22" i="2"/>
  <c r="G11" i="12" l="1"/>
  <c r="G10" i="12"/>
</calcChain>
</file>

<file path=xl/comments1.xml><?xml version="1.0" encoding="utf-8"?>
<comments xmlns="http://schemas.openxmlformats.org/spreadsheetml/2006/main">
  <authors>
    <author>Author</author>
  </authors>
  <commentList>
    <comment ref="A18" authorId="0" shapeId="0">
      <text>
        <r>
          <rPr>
            <b/>
            <sz val="9"/>
            <color indexed="81"/>
            <rFont val="Tahoma"/>
            <family val="2"/>
          </rPr>
          <t>Author:</t>
        </r>
        <r>
          <rPr>
            <sz val="9"/>
            <color indexed="81"/>
            <rFont val="Tahoma"/>
            <family val="2"/>
          </rPr>
          <t xml:space="preserve">
less than or equal to 50 employees per ORS 183.310(10)</t>
        </r>
      </text>
    </comment>
  </commentList>
</comments>
</file>

<file path=xl/comments2.xml><?xml version="1.0" encoding="utf-8"?>
<comments xmlns="http://schemas.openxmlformats.org/spreadsheetml/2006/main">
  <authors>
    <author>Author</author>
  </authors>
  <commentList>
    <comment ref="B10" authorId="0" shapeId="0">
      <text>
        <r>
          <rPr>
            <b/>
            <sz val="9"/>
            <color indexed="81"/>
            <rFont val="Tahoma"/>
            <family val="2"/>
          </rPr>
          <t>Author:</t>
        </r>
        <r>
          <rPr>
            <sz val="9"/>
            <color indexed="81"/>
            <rFont val="Tahoma"/>
            <family val="2"/>
          </rPr>
          <t xml:space="preserve">
is this high? Ask Don Caniparoli.</t>
        </r>
      </text>
    </comment>
  </commentList>
</comments>
</file>

<file path=xl/comments3.xml><?xml version="1.0" encoding="utf-8"?>
<comments xmlns="http://schemas.openxmlformats.org/spreadsheetml/2006/main">
  <authors>
    <author>Author</author>
  </authors>
  <commentList>
    <comment ref="B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C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D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E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F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G11"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B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C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D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E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F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G13"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List>
</comments>
</file>

<file path=xl/comments4.xml><?xml version="1.0" encoding="utf-8"?>
<comments xmlns="http://schemas.openxmlformats.org/spreadsheetml/2006/main">
  <authors>
    <author>Author</author>
  </authors>
  <commentList>
    <comment ref="B7" authorId="0" shapeId="0">
      <text>
        <r>
          <rPr>
            <b/>
            <sz val="9"/>
            <color indexed="81"/>
            <rFont val="Tahoma"/>
            <family val="2"/>
          </rPr>
          <t>Author:</t>
        </r>
        <r>
          <rPr>
            <sz val="9"/>
            <color indexed="81"/>
            <rFont val="Tahoma"/>
            <family val="2"/>
          </rPr>
          <t xml:space="preserve">
20 per phone conversation with Eric Durrin 5/13/2016.</t>
        </r>
      </text>
    </comment>
    <comment ref="D16"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E16"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F16" authorId="0" shapeId="0">
      <text>
        <r>
          <rPr>
            <b/>
            <sz val="9"/>
            <color indexed="81"/>
            <rFont val="Tahoma"/>
            <family val="2"/>
          </rPr>
          <t>Author:</t>
        </r>
        <r>
          <rPr>
            <sz val="9"/>
            <color indexed="81"/>
            <rFont val="Tahoma"/>
            <family val="2"/>
          </rPr>
          <t xml:space="preserve">
Based on Jill's statement that the Tier 2 facilities would need a "Standard' ACDP, and a table from Edie McMorinne emailed 5/3/2016.</t>
        </r>
      </text>
    </comment>
    <comment ref="B17" authorId="0" shapeId="0">
      <text>
        <r>
          <rPr>
            <b/>
            <sz val="9"/>
            <color indexed="81"/>
            <rFont val="Tahoma"/>
            <family val="2"/>
          </rPr>
          <t>Author:</t>
        </r>
        <r>
          <rPr>
            <sz val="9"/>
            <color indexed="81"/>
            <rFont val="Tahoma"/>
            <family val="2"/>
          </rPr>
          <t xml:space="preserve">
$15k-20k per email from George Davis 5/3/2016. But, not attributable to the art glass rule.</t>
        </r>
      </text>
    </comment>
    <comment ref="C17" authorId="0" shapeId="0">
      <text>
        <r>
          <rPr>
            <b/>
            <sz val="9"/>
            <color indexed="81"/>
            <rFont val="Tahoma"/>
            <family val="2"/>
          </rPr>
          <t>Author:</t>
        </r>
        <r>
          <rPr>
            <sz val="9"/>
            <color indexed="81"/>
            <rFont val="Tahoma"/>
            <family val="2"/>
          </rPr>
          <t xml:space="preserve">
$15k-20k per email from George Davis 5/3/2016. But, not attributable to the art glass rule.</t>
        </r>
      </text>
    </comment>
    <comment ref="B18" authorId="0" shapeId="0">
      <text>
        <r>
          <rPr>
            <b/>
            <sz val="9"/>
            <color indexed="81"/>
            <rFont val="Tahoma"/>
            <family val="2"/>
          </rPr>
          <t>Author:</t>
        </r>
        <r>
          <rPr>
            <sz val="9"/>
            <color indexed="81"/>
            <rFont val="Tahoma"/>
            <family val="2"/>
          </rPr>
          <t xml:space="preserve">
$7,910 plus $59.81 per ton of regulated pollutant, per email from Jill Inahara 5/2/2016. But, not attributable to the art glass rule.</t>
        </r>
      </text>
    </comment>
    <comment ref="C18" authorId="0" shapeId="0">
      <text>
        <r>
          <rPr>
            <b/>
            <sz val="9"/>
            <color indexed="81"/>
            <rFont val="Tahoma"/>
            <family val="2"/>
          </rPr>
          <t>Author:</t>
        </r>
        <r>
          <rPr>
            <sz val="9"/>
            <color indexed="81"/>
            <rFont val="Tahoma"/>
            <family val="2"/>
          </rPr>
          <t xml:space="preserve">
$7,910 plus $59.81 per ton of regulated pollutant, per email from Jill Inahara 5/2/2016. But, not attributable to the art glass rule.</t>
        </r>
      </text>
    </comment>
    <comment ref="D18"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E18"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F18" authorId="0" shapeId="0">
      <text>
        <r>
          <rPr>
            <b/>
            <sz val="9"/>
            <color indexed="81"/>
            <rFont val="Tahoma"/>
            <family val="2"/>
          </rPr>
          <t>Author:</t>
        </r>
        <r>
          <rPr>
            <sz val="9"/>
            <color indexed="81"/>
            <rFont val="Tahoma"/>
            <family val="2"/>
          </rPr>
          <t xml:space="preserve">
applies first year (at time of application) and each year after.
Based on Jill's statement that the Tier 2 facilities would need a "Standard' ACDP, and a table from Edie McMorinne emailed 5/3/2016.</t>
        </r>
      </text>
    </comment>
    <comment ref="A22" authorId="0" shapeId="0">
      <text>
        <r>
          <rPr>
            <b/>
            <sz val="9"/>
            <color indexed="81"/>
            <rFont val="Tahoma"/>
            <family val="2"/>
          </rPr>
          <t>Author:</t>
        </r>
        <r>
          <rPr>
            <sz val="9"/>
            <color indexed="81"/>
            <rFont val="Tahoma"/>
            <family val="2"/>
          </rPr>
          <t xml:space="preserve">
less than or equal to 50 employees per ORS 183.310(10)</t>
        </r>
      </text>
    </comment>
  </commentList>
</comments>
</file>

<file path=xl/comments5.xml><?xml version="1.0" encoding="utf-8"?>
<comments xmlns="http://schemas.openxmlformats.org/spreadsheetml/2006/main">
  <authors>
    <author>Author</author>
  </authors>
  <commentList>
    <comment ref="B9" authorId="0" shapeId="0">
      <text>
        <r>
          <rPr>
            <b/>
            <sz val="9"/>
            <color indexed="81"/>
            <rFont val="Tahoma"/>
            <charset val="1"/>
          </rPr>
          <t>Author:</t>
        </r>
        <r>
          <rPr>
            <sz val="9"/>
            <color indexed="81"/>
            <rFont val="Tahoma"/>
            <charset val="1"/>
          </rPr>
          <t xml:space="preserve">
if at full power 150hp motor all year
</t>
        </r>
      </text>
    </comment>
  </commentList>
</comments>
</file>

<file path=xl/comments6.xml><?xml version="1.0" encoding="utf-8"?>
<comments xmlns="http://schemas.openxmlformats.org/spreadsheetml/2006/main">
  <authors>
    <author>Author</author>
  </authors>
  <commentList>
    <comment ref="B8" authorId="0" shapeId="0">
      <text>
        <r>
          <rPr>
            <b/>
            <sz val="9"/>
            <color indexed="81"/>
            <rFont val="Tahoma"/>
            <charset val="1"/>
          </rPr>
          <t>Author:</t>
        </r>
        <r>
          <rPr>
            <sz val="9"/>
            <color indexed="81"/>
            <rFont val="Tahoma"/>
            <charset val="1"/>
          </rPr>
          <t xml:space="preserve">
if at full power 150hp motor all year
</t>
        </r>
      </text>
    </comment>
  </commentList>
</comments>
</file>

<file path=xl/sharedStrings.xml><?xml version="1.0" encoding="utf-8"?>
<sst xmlns="http://schemas.openxmlformats.org/spreadsheetml/2006/main" count="298" uniqueCount="167">
  <si>
    <t>Tier 1</t>
  </si>
  <si>
    <t>Tier 2</t>
  </si>
  <si>
    <t>Tier</t>
  </si>
  <si>
    <t>Glass Alchemy</t>
  </si>
  <si>
    <t>Trautman Art Glass</t>
  </si>
  <si>
    <t>Northstar Glassworks</t>
  </si>
  <si>
    <t>Uroboros Glass</t>
  </si>
  <si>
    <t>Bullseye Glass</t>
  </si>
  <si>
    <t>Company</t>
  </si>
  <si>
    <t>Modeling Costs</t>
  </si>
  <si>
    <t>Source Testing Costs</t>
  </si>
  <si>
    <t>Control Device Costs</t>
  </si>
  <si>
    <t>Reporting Costs</t>
  </si>
  <si>
    <t>?</t>
  </si>
  <si>
    <t>Yes, ACDP</t>
  </si>
  <si>
    <t>Art Glass rule will require facility to get additional permit?</t>
  </si>
  <si>
    <t>N</t>
  </si>
  <si>
    <t>Y</t>
  </si>
  <si>
    <t>NESHAP 6S applies?</t>
  </si>
  <si>
    <t>Currently has ACDP?</t>
  </si>
  <si>
    <t>Is a small business?</t>
  </si>
  <si>
    <t># of employees</t>
  </si>
  <si>
    <t>Permitting costs</t>
  </si>
  <si>
    <t>text in red means it needs to be confirmed.</t>
  </si>
  <si>
    <t>Fiscal Impact Estimate</t>
  </si>
  <si>
    <t>source testing</t>
  </si>
  <si>
    <t>cost to replace the filters, every 4-6 years</t>
  </si>
  <si>
    <t>Abe's estimate of annual 'upkeep' costs on the permit</t>
  </si>
  <si>
    <t>Abe's estimate of initial permit costs</t>
  </si>
  <si>
    <t>electricity cost</t>
  </si>
  <si>
    <t>installation of baghouse</t>
  </si>
  <si>
    <t>high</t>
  </si>
  <si>
    <t>low</t>
  </si>
  <si>
    <t>Cost Estimate for Northstar Glass to add baghouses, as listed by Abe Fleishman on the phone on 4/27/2016</t>
  </si>
  <si>
    <t># of furnaces subject to NESHAP 6S</t>
  </si>
  <si>
    <t>Application Fee</t>
  </si>
  <si>
    <t>Annual Permit Fee</t>
  </si>
  <si>
    <t>Requirements summary</t>
  </si>
  <si>
    <t># of furnaces using any of 6 metal HAPs</t>
  </si>
  <si>
    <t># of furnaces using chrome</t>
  </si>
  <si>
    <t>1+ ?</t>
  </si>
  <si>
    <t>Install control device on all furnaces using metal HAPs
If using chrome:
    Source test &amp; modeling to develop daily &amp; annual max usage
    Then follow the max usage limits</t>
  </si>
  <si>
    <t>Do 1 of these at all furnaces:
    Install control device
    Source test &amp; modeling to show impact below limits
    Request permit condition to not use metal HAPs</t>
  </si>
  <si>
    <t>Total # of furnaces</t>
  </si>
  <si>
    <t>Small Business Status</t>
  </si>
  <si>
    <t>Consultant to prepare application</t>
  </si>
  <si>
    <t>required to get Title V because of NESHAP 6S?</t>
  </si>
  <si>
    <t>required to get Title V because of NESHAP 6S. Already has ACDP</t>
  </si>
  <si>
    <t>DEQ says yes, but Uroboros disputes interpretation of 'continuous'.</t>
  </si>
  <si>
    <t>monitoring baghouse, assembling for reporting to DEQ (5/5/2016 estimate)</t>
  </si>
  <si>
    <t>staff time to monitor and report results (previous estimate)</t>
  </si>
  <si>
    <t xml:space="preserve">new 5/5/2016 estimate for source testing (if test method change does not pass EQC on 5/5/2016) </t>
  </si>
  <si>
    <t>new 5/5/2016 estimate for source testing (if test method change does pass EQC on 5/5/2016))</t>
  </si>
  <si>
    <t>may have to move if landlord doesn't allow install of control device</t>
  </si>
  <si>
    <t>in lost revenue due to move</t>
  </si>
  <si>
    <t>"cash outlay" for moving the building</t>
  </si>
  <si>
    <t>does not want to consider source test + modeling due to regulatory environment. Wants flexibility of operation and materials used.</t>
  </si>
  <si>
    <t>Does not know what the result of modeling would be, has heard that modeling would cost $15k to $80k and have to be done for each pollutant.</t>
  </si>
  <si>
    <t>Based on phone call with Paul Trautman 5/13/2016</t>
  </si>
  <si>
    <t>Based on email from Paul Trautman 5/12/2016</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</si>
  <si>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</si>
  <si>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</si>
  <si>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</si>
  <si>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</si>
  <si>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</si>
  <si>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</si>
  <si>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</si>
  <si>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</si>
  <si>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</si>
  <si>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</si>
  <si>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</si>
  <si>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</si>
  <si>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</si>
  <si>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</si>
  <si>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</si>
  <si>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</si>
  <si>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</si>
  <si>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</si>
  <si>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</si>
  <si>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</si>
  <si>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</si>
  <si>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</si>
  <si>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</si>
  <si>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</si>
  <si>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</si>
  <si>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</si>
  <si>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</si>
  <si>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none</t>
  </si>
  <si>
    <t>Tier 2 (Bullseye and Uroboros)</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</si>
  <si>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</si>
  <si>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</si>
  <si>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</si>
  <si>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</si>
  <si>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</si>
  <si>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</si>
  <si>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</si>
  <si>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</si>
  <si>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</si>
  <si>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</si>
  <si>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</si>
  <si>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</si>
  <si>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</si>
  <si>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</si>
  <si>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</si>
  <si>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</si>
  <si>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</si>
  <si>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</si>
  <si>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</si>
  <si>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50% of facility profit</t>
  </si>
  <si>
    <t>About 1/2 of products contain metal HAPs. There may not be workable substitute formulations. Facilities may choose to phase out one or a few metal HAPs but are likely to choose source test &amp; modeling or installation of a control device.</t>
  </si>
  <si>
    <t>Permitting</t>
  </si>
  <si>
    <t>low estimate</t>
  </si>
  <si>
    <t>high estimate</t>
  </si>
  <si>
    <t>Unique considerations for this facility</t>
  </si>
  <si>
    <t>One-time costs</t>
  </si>
  <si>
    <t>Annual costs</t>
  </si>
  <si>
    <t>total</t>
  </si>
  <si>
    <t>may move factory if current landlord doesn't allow construction of baghouse. They estimate that would cost $2M plus $1M in lost revenue.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</si>
  <si>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</si>
  <si>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</si>
  <si>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</si>
  <si>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</si>
  <si>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</si>
  <si>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</si>
  <si>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</si>
  <si>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</si>
  <si>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</si>
  <si>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</si>
  <si>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</si>
  <si>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</si>
  <si>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</si>
  <si>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</si>
  <si>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per phone conversation with Eric Durrin on 5/13/2016</t>
  </si>
  <si>
    <t>$250k for installation of baghouse and ductwork for control of 11 furnaces</t>
  </si>
  <si>
    <t>may add additional baghouse to control additional furnaces later</t>
  </si>
  <si>
    <t>could have HEPA filter (as added backup &amp; for detection of leaks) at exit of baghouse</t>
  </si>
  <si>
    <t>bags designed to last a certain number of purge cycles, about 7 years.</t>
  </si>
  <si>
    <t>Needs Title V permit because of 6S?</t>
  </si>
  <si>
    <t xml:space="preserve">Cost of Title V application (including DEQ fees + consultant to prepare </t>
  </si>
  <si>
    <t>Extra cost of Title V application due to art glass rule</t>
  </si>
  <si>
    <t>this number isn't attributable to the art glass rule, so don't include in totals.</t>
  </si>
  <si>
    <t>Assume install of 1 additional baghouse, above what would have been installed due to NESHAP 6S.</t>
  </si>
  <si>
    <t>Would require 16 hr runs just like baghouse efficiency, per Jill Inahara. At some facilities, may be able to run concurrently with 99% control efficiency test, reducing cost.</t>
  </si>
  <si>
    <t xml:space="preserve">$10-15k if test can be done in 1-3 hr runs. If 16hr runs, $65k. If 4-day runs, $100k. </t>
  </si>
  <si>
    <t>test length depends on detection limits</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</si>
  <si>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</si>
  <si>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</si>
  <si>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</si>
  <si>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</si>
  <si>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</si>
  <si>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</si>
  <si>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</si>
  <si>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</si>
  <si>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length of run depends on detection limits, does not have to be entire production run to show capture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</si>
  <si>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</si>
  <si>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old estimate of electricity cost</t>
  </si>
  <si>
    <t>new estimate of electricity cost 5/17 phone call with Abe</t>
  </si>
  <si>
    <t>combined estimate</t>
  </si>
  <si>
    <t>electricity, bag replacement etc</t>
  </si>
  <si>
    <t>5/17/2016 phone conversation with Abe:</t>
  </si>
  <si>
    <t>Tier 1 facilities have about $2M to $3M per year of total sales in a year</t>
  </si>
  <si>
    <t>Tier 1 furnace runs last about 32 to 48 hours, with raw materials added slowly over time to reduce time needed for air bubbles to work their way out.</t>
  </si>
  <si>
    <t>One batch in a furnace would hold about 28 to 60 lbs of glass. Maybe as much as 75 lbs.</t>
  </si>
  <si>
    <t>Abe suggested that cadmium should be treated like Cr 6.  Cadmium has a low melting point, so according to Abe only 20% of it ends up in the glass.</t>
  </si>
  <si>
    <t>80% goes up the stack. So, Abe feels that Tier 1 facilities shouldn't be able to use cadmium in an uncontrolled furnace. (Just as they can't use Cr6).</t>
  </si>
  <si>
    <t>Abe said that it's easy to measure the amount of metals in the end product glass, and easy to measure what's in the raw materials.</t>
  </si>
  <si>
    <t>You could have a conservative estimate of emissions just using a mass balance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</si>
</sst>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_(&quot;$&quot;* #,##0_);_(&quot;$&quot;* \(#,##0\);_(&quot;$&quot;* &quot;-&quot;??_);_(@_)"/>
    <numFmt numFmtId="165" formatCode="&quot;$&quot;#,##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0"/>
      <name val="Calibri"/>
      <family val="2"/>
      <scheme val="minor"/>
    </font>
    <font>
      <sz val="9"/>
      <color indexed="81"/>
      <name val="Tahoma"/>
      <charset val="1"/>
    </font>
    <font>
      <b/>
      <sz val="9"/>
      <color indexed="81"/>
      <name val="Tahoma"/>
      <charset val="1"/>
    </font>
    <font>
      <sz val="11"/>
      <color theme="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44" fontId="8" fillId="0" borderId="0" applyFont="0" applyFill="0" applyBorder="0" applyAlignment="0" applyProtection="0"/>
  </cellStyleXfs>
  <cellXfs count="83">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xf numFmtId="0" fontId="1" fillId="0" borderId="0" xfId="0" applyFont="1"/>
    <xf numFmtId="0" fontId="3" fillId="0" borderId="0" xfId="0" applyFont="1"/>
    <xf numFmtId="6" fontId="0" fillId="0" borderId="0" xfId="0" applyNumberFormat="1"/>
    <xf numFmtId="0" fontId="2"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right" vertical="center" wrapText="1"/>
    </xf>
    <xf numFmtId="0" fontId="0" fillId="0" borderId="0" xfId="0" applyAlignment="1">
      <alignment vertical="center"/>
    </xf>
    <xf numFmtId="0" fontId="1"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0" fillId="0" borderId="1" xfId="2" quotePrefix="1" applyNumberFormat="1" applyFont="1" applyBorder="1" applyAlignment="1">
      <alignment horizontal="center" vertical="center"/>
    </xf>
    <xf numFmtId="0" fontId="0" fillId="2" borderId="0" xfId="0" applyFont="1" applyFill="1" applyBorder="1" applyAlignment="1">
      <alignment horizontal="right" vertical="center" wrapText="1"/>
    </xf>
    <xf numFmtId="0" fontId="4" fillId="0" borderId="0" xfId="1"/>
    <xf numFmtId="165" fontId="0" fillId="0" borderId="0" xfId="0" applyNumberFormat="1"/>
    <xf numFmtId="0" fontId="2"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9"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9"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165" fontId="0" fillId="0" borderId="1" xfId="0" applyNumberFormat="1" applyBorder="1" applyAlignment="1">
      <alignment horizontal="left" vertical="center" wrapText="1"/>
    </xf>
    <xf numFmtId="165" fontId="0" fillId="5" borderId="1" xfId="0" applyNumberFormat="1" applyFill="1" applyBorder="1" applyAlignment="1">
      <alignment horizontal="center" vertical="center"/>
    </xf>
    <xf numFmtId="0" fontId="0" fillId="0" borderId="1" xfId="0" applyBorder="1"/>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left" vertical="center"/>
    </xf>
    <xf numFmtId="0" fontId="12"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165" fontId="9" fillId="6" borderId="1" xfId="0" applyNumberFormat="1" applyFont="1" applyFill="1" applyBorder="1" applyAlignment="1">
      <alignment horizontal="right" vertical="center"/>
    </xf>
    <xf numFmtId="0" fontId="13" fillId="6" borderId="1" xfId="0" applyFont="1" applyFill="1" applyBorder="1" applyAlignment="1">
      <alignment horizontal="center" vertical="center" wrapText="1"/>
    </xf>
    <xf numFmtId="0" fontId="0" fillId="2" borderId="10"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0" fontId="0" fillId="2" borderId="1" xfId="0" applyFont="1" applyFill="1" applyBorder="1" applyAlignment="1">
      <alignment horizontal="center" vertical="center" wrapText="1"/>
    </xf>
    <xf numFmtId="165" fontId="0" fillId="0" borderId="1" xfId="0" applyNumberFormat="1" applyBorder="1" applyAlignment="1">
      <alignment vertical="center" wrapText="1"/>
    </xf>
    <xf numFmtId="165" fontId="0" fillId="5" borderId="1" xfId="2" quotePrefix="1" applyNumberFormat="1" applyFont="1" applyFill="1" applyBorder="1" applyAlignment="1">
      <alignment horizontal="right" vertical="center"/>
    </xf>
    <xf numFmtId="0" fontId="0" fillId="0" borderId="0" xfId="0" applyAlignment="1">
      <alignment horizontal="left" vertical="center" wrapText="1"/>
    </xf>
    <xf numFmtId="0" fontId="9"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1" xfId="0"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9"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6" fillId="0" borderId="0" xfId="0" applyFont="1"/>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workbookViewId="0">
      <pane ySplit="3" topLeftCell="A4" activePane="bottomLeft" state="frozen"/>
      <selection pane="bottomLeft" activeCell="C17" sqref="C17"/>
    </sheetView>
  </sheetViews>
  <sheetFormatPr defaultRowHeight="15" x14ac:dyDescent="0.25"/>
  <cols>
    <col min="1" max="1" width="19.42578125" customWidth="1"/>
    <col min="2" max="2" width="13.85546875" bestFit="1" customWidth="1"/>
    <col min="3" max="3" width="14.5703125" bestFit="1" customWidth="1"/>
    <col min="4" max="4" width="11" bestFit="1" customWidth="1"/>
    <col min="5" max="5" width="18" bestFit="1" customWidth="1"/>
    <col min="6" max="6" width="14" bestFit="1" customWidth="1"/>
    <col min="7" max="7" width="10.140625" bestFit="1" customWidth="1"/>
  </cols>
  <sheetData>
    <row r="1" spans="1:7" ht="21" x14ac:dyDescent="0.35">
      <c r="A1" s="12" t="s">
        <v>24</v>
      </c>
      <c r="B1" s="12"/>
    </row>
    <row r="3" spans="1:7" ht="30" x14ac:dyDescent="0.25">
      <c r="A3" s="34" t="s">
        <v>8</v>
      </c>
      <c r="B3" s="34" t="s">
        <v>7</v>
      </c>
      <c r="C3" s="34" t="s">
        <v>6</v>
      </c>
      <c r="D3" s="34" t="s">
        <v>5</v>
      </c>
      <c r="E3" s="34" t="s">
        <v>4</v>
      </c>
      <c r="F3" s="34" t="s">
        <v>3</v>
      </c>
      <c r="G3" s="50" t="s">
        <v>116</v>
      </c>
    </row>
    <row r="4" spans="1:7" x14ac:dyDescent="0.25">
      <c r="A4" s="57" t="s">
        <v>2</v>
      </c>
      <c r="B4" s="1" t="s">
        <v>1</v>
      </c>
      <c r="C4" s="1" t="s">
        <v>1</v>
      </c>
      <c r="D4" s="1" t="s">
        <v>0</v>
      </c>
      <c r="E4" s="1" t="s">
        <v>0</v>
      </c>
      <c r="F4" s="1" t="s">
        <v>0</v>
      </c>
      <c r="G4" s="51"/>
    </row>
    <row r="5" spans="1:7" x14ac:dyDescent="0.25">
      <c r="A5" s="49" t="s">
        <v>114</v>
      </c>
      <c r="B5" s="1"/>
      <c r="C5" s="1"/>
      <c r="D5" s="1"/>
      <c r="E5" s="1"/>
      <c r="F5" s="1"/>
      <c r="G5" s="51"/>
    </row>
    <row r="6" spans="1:7" x14ac:dyDescent="0.25">
      <c r="A6" s="17" t="s">
        <v>111</v>
      </c>
      <c r="B6" s="32">
        <f>'Tier2 cost'!$B$30</f>
        <v>324000</v>
      </c>
      <c r="C6" s="32">
        <f>'Tier2 cost'!$B$30</f>
        <v>324000</v>
      </c>
      <c r="D6" s="32">
        <f>MIN('Tier1 cost'!$B$37,'Tier1 cost'!$D$37)</f>
        <v>24400</v>
      </c>
      <c r="E6" s="32">
        <f>MIN('Tier1 cost'!$B$37,'Tier1 cost'!$D$37)</f>
        <v>24400</v>
      </c>
      <c r="F6" s="32">
        <f>MIN('Tier1 cost'!$B$37,'Tier1 cost'!$D$37)</f>
        <v>24400</v>
      </c>
      <c r="G6" s="52">
        <f>SUM(B6:F6)</f>
        <v>721200</v>
      </c>
    </row>
    <row r="7" spans="1:7" x14ac:dyDescent="0.25">
      <c r="A7" s="17" t="s">
        <v>112</v>
      </c>
      <c r="B7" s="32">
        <f>'Tier2 cost'!$C$30</f>
        <v>415000</v>
      </c>
      <c r="C7" s="32">
        <f>'Tier2 cost'!$C$30</f>
        <v>415000</v>
      </c>
      <c r="D7" s="32">
        <f>MAX('Tier1 cost'!$C$37,'Tier1 cost'!$E$37)</f>
        <v>329400</v>
      </c>
      <c r="E7" s="32">
        <f>MAX('Tier1 cost'!$C$37,'Tier1 cost'!$E$37)</f>
        <v>329400</v>
      </c>
      <c r="F7" s="32">
        <f>MAX('Tier1 cost'!$C$37,'Tier1 cost'!$E$37)</f>
        <v>329400</v>
      </c>
      <c r="G7" s="52">
        <f>SUM(B7:F7)</f>
        <v>1818200</v>
      </c>
    </row>
    <row r="8" spans="1:7" x14ac:dyDescent="0.25">
      <c r="A8" s="1"/>
      <c r="B8" s="1"/>
      <c r="C8" s="1"/>
      <c r="D8" s="46"/>
      <c r="E8" s="1"/>
      <c r="F8" s="1"/>
      <c r="G8" s="51"/>
    </row>
    <row r="9" spans="1:7" x14ac:dyDescent="0.25">
      <c r="A9" s="46" t="s">
        <v>115</v>
      </c>
      <c r="B9" s="35"/>
      <c r="C9" s="35"/>
      <c r="D9" s="35"/>
      <c r="E9" s="35"/>
      <c r="F9" s="35"/>
      <c r="G9" s="50"/>
    </row>
    <row r="10" spans="1:7" x14ac:dyDescent="0.25">
      <c r="A10" s="17" t="s">
        <v>111</v>
      </c>
      <c r="B10" s="32">
        <f>'Tier2 cost'!$B$31</f>
        <v>27000</v>
      </c>
      <c r="C10" s="32">
        <f>'Tier2 cost'!$B$31</f>
        <v>27000</v>
      </c>
      <c r="D10" s="32">
        <f>MIN('Tier1 cost'!$B$38,'Tier1 cost'!$D$38)</f>
        <v>9216</v>
      </c>
      <c r="E10" s="32">
        <f>MIN('Tier1 cost'!$B$38,'Tier1 cost'!$D$38)</f>
        <v>9216</v>
      </c>
      <c r="F10" s="32">
        <f>MIN('Tier1 cost'!$B$38,'Tier1 cost'!$D$38)</f>
        <v>9216</v>
      </c>
      <c r="G10" s="52">
        <f>SUM(B10:F10)</f>
        <v>81648</v>
      </c>
    </row>
    <row r="11" spans="1:7" x14ac:dyDescent="0.25">
      <c r="A11" s="17" t="s">
        <v>112</v>
      </c>
      <c r="B11" s="32">
        <f>'Tier2 cost'!$C$31</f>
        <v>82000</v>
      </c>
      <c r="C11" s="32">
        <f>'Tier2 cost'!$C$31</f>
        <v>82000</v>
      </c>
      <c r="D11" s="32">
        <f>MAX('Tier1 cost'!$C$38,'Tier1 cost'!$E$38)</f>
        <v>91216</v>
      </c>
      <c r="E11" s="32">
        <f>MAX('Tier1 cost'!$C$38,'Tier1 cost'!$E$38)</f>
        <v>91216</v>
      </c>
      <c r="F11" s="32">
        <f>MAX('Tier1 cost'!$C$38,'Tier1 cost'!$E$38)</f>
        <v>91216</v>
      </c>
      <c r="G11" s="52">
        <f>SUM(B11:F11)</f>
        <v>437648</v>
      </c>
    </row>
    <row r="12" spans="1:7" x14ac:dyDescent="0.25">
      <c r="A12" s="46"/>
      <c r="B12" s="35"/>
      <c r="C12" s="35"/>
      <c r="D12" s="35"/>
      <c r="E12" s="35"/>
      <c r="F12" s="35"/>
      <c r="G12" s="50"/>
    </row>
    <row r="13" spans="1:7" x14ac:dyDescent="0.25">
      <c r="A13" s="17"/>
      <c r="B13" s="35"/>
      <c r="C13" s="35"/>
      <c r="D13" s="35"/>
      <c r="E13" s="35"/>
      <c r="F13" s="35"/>
      <c r="G13" s="50"/>
    </row>
    <row r="14" spans="1:7" ht="102" x14ac:dyDescent="0.25">
      <c r="A14" s="17" t="s">
        <v>113</v>
      </c>
      <c r="B14" s="47"/>
      <c r="C14" s="47"/>
      <c r="D14" s="47"/>
      <c r="E14" s="48" t="s">
        <v>117</v>
      </c>
      <c r="F14" s="47"/>
      <c r="G14" s="53"/>
    </row>
    <row r="16" spans="1:7" x14ac:dyDescent="0.25">
      <c r="A16" s="5" t="s">
        <v>44</v>
      </c>
    </row>
    <row r="17" spans="1:6" x14ac:dyDescent="0.25">
      <c r="A17" s="2" t="s">
        <v>21</v>
      </c>
      <c r="B17" s="1">
        <v>120</v>
      </c>
      <c r="C17" s="1">
        <v>30</v>
      </c>
      <c r="D17" s="1">
        <v>20</v>
      </c>
      <c r="E17" s="1" t="s">
        <v>13</v>
      </c>
      <c r="F17" s="1" t="s">
        <v>13</v>
      </c>
    </row>
    <row r="18" spans="1:6" x14ac:dyDescent="0.25">
      <c r="A18" s="2" t="s">
        <v>20</v>
      </c>
      <c r="B18" s="33" t="str">
        <f>IF(B17="","?",IF(B17&lt;=50,"Y","N"))</f>
        <v>N</v>
      </c>
      <c r="C18" s="33" t="str">
        <f>IF(C17="","?",IF(C17&lt;=50,"Y","N"))</f>
        <v>Y</v>
      </c>
      <c r="D18" s="1" t="str">
        <f>IF(D17="","?",IF(D17&lt;=50,"Y","N"))</f>
        <v>Y</v>
      </c>
      <c r="E18" s="1" t="s">
        <v>17</v>
      </c>
      <c r="F18" s="1" t="s">
        <v>17</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1"/>
  <sheetViews>
    <sheetView workbookViewId="0">
      <pane ySplit="6" topLeftCell="A7" activePane="bottomLeft" state="frozen"/>
      <selection pane="bottomLeft" activeCell="D10" sqref="D10"/>
    </sheetView>
  </sheetViews>
  <sheetFormatPr defaultRowHeight="15" x14ac:dyDescent="0.25"/>
  <cols>
    <col min="1" max="1" width="26.85546875" customWidth="1"/>
    <col min="2" max="3" width="18.28515625" customWidth="1"/>
    <col min="4" max="4" width="35.85546875" customWidth="1"/>
    <col min="5" max="5" width="27.7109375" customWidth="1"/>
  </cols>
  <sheetData>
    <row r="2" spans="1:4" ht="15" customHeight="1" x14ac:dyDescent="0.25">
      <c r="A2" s="63" t="s">
        <v>88</v>
      </c>
      <c r="B2" s="63"/>
      <c r="C2" s="63"/>
    </row>
    <row r="3" spans="1:4" ht="60" customHeight="1" x14ac:dyDescent="0.25">
      <c r="A3" s="2" t="s">
        <v>37</v>
      </c>
      <c r="B3" s="65" t="s">
        <v>41</v>
      </c>
      <c r="C3" s="65"/>
    </row>
    <row r="4" spans="1:4" x14ac:dyDescent="0.25">
      <c r="A4" s="15"/>
      <c r="B4" s="14"/>
    </row>
    <row r="5" spans="1:4" x14ac:dyDescent="0.25">
      <c r="A5" s="15"/>
      <c r="B5" s="66" t="s">
        <v>89</v>
      </c>
      <c r="C5" s="67"/>
    </row>
    <row r="6" spans="1:4" x14ac:dyDescent="0.25">
      <c r="A6" s="15"/>
      <c r="B6" s="35" t="s">
        <v>32</v>
      </c>
      <c r="C6" s="35" t="s">
        <v>31</v>
      </c>
    </row>
    <row r="7" spans="1:4" x14ac:dyDescent="0.25">
      <c r="A7" s="10" t="s">
        <v>22</v>
      </c>
      <c r="B7" s="10"/>
    </row>
    <row r="8" spans="1:4" x14ac:dyDescent="0.25">
      <c r="A8" s="2" t="s">
        <v>18</v>
      </c>
      <c r="B8" s="64" t="s">
        <v>17</v>
      </c>
      <c r="C8" s="64"/>
    </row>
    <row r="9" spans="1:4" ht="30" x14ac:dyDescent="0.25">
      <c r="A9" s="2" t="s">
        <v>137</v>
      </c>
      <c r="B9" s="64" t="s">
        <v>17</v>
      </c>
      <c r="C9" s="64"/>
    </row>
    <row r="10" spans="1:4" ht="45" x14ac:dyDescent="0.25">
      <c r="A10" s="2" t="s">
        <v>138</v>
      </c>
      <c r="B10" s="59">
        <v>100000</v>
      </c>
      <c r="C10" s="59">
        <v>100000</v>
      </c>
      <c r="D10" s="55" t="s">
        <v>140</v>
      </c>
    </row>
    <row r="11" spans="1:4" ht="69" customHeight="1" x14ac:dyDescent="0.25">
      <c r="A11" s="2" t="s">
        <v>139</v>
      </c>
      <c r="B11" s="58">
        <v>0</v>
      </c>
      <c r="C11" s="58">
        <f>C10*5%</f>
        <v>5000</v>
      </c>
    </row>
    <row r="13" spans="1:4" x14ac:dyDescent="0.25">
      <c r="A13" s="28" t="s">
        <v>11</v>
      </c>
      <c r="B13" s="30"/>
      <c r="C13" s="30"/>
    </row>
    <row r="14" spans="1:4" ht="45" x14ac:dyDescent="0.25">
      <c r="A14" s="2" t="s">
        <v>85</v>
      </c>
      <c r="B14" s="29">
        <v>250000</v>
      </c>
      <c r="C14" s="29">
        <v>300000</v>
      </c>
      <c r="D14" s="55" t="s">
        <v>141</v>
      </c>
    </row>
    <row r="15" spans="1:4" x14ac:dyDescent="0.25">
      <c r="A15" s="2" t="s">
        <v>86</v>
      </c>
      <c r="B15" s="29">
        <v>15000</v>
      </c>
      <c r="C15" s="29">
        <v>70000</v>
      </c>
      <c r="D15" t="s">
        <v>158</v>
      </c>
    </row>
    <row r="16" spans="1:4" x14ac:dyDescent="0.25">
      <c r="A16" s="25"/>
      <c r="B16" s="38"/>
      <c r="C16" s="38"/>
    </row>
    <row r="17" spans="1:5" x14ac:dyDescent="0.25">
      <c r="A17" s="28" t="s">
        <v>12</v>
      </c>
    </row>
    <row r="18" spans="1:5" ht="30" x14ac:dyDescent="0.25">
      <c r="A18" s="2" t="s">
        <v>94</v>
      </c>
      <c r="B18" s="29">
        <v>12000</v>
      </c>
      <c r="C18" s="29">
        <v>12000</v>
      </c>
    </row>
    <row r="19" spans="1:5" x14ac:dyDescent="0.25">
      <c r="A19" s="6"/>
      <c r="B19" s="31"/>
      <c r="C19" s="31"/>
    </row>
    <row r="20" spans="1:5" x14ac:dyDescent="0.25">
      <c r="A20" s="28" t="s">
        <v>10</v>
      </c>
      <c r="B20" s="30"/>
      <c r="C20" s="30"/>
    </row>
    <row r="21" spans="1:5" ht="75" x14ac:dyDescent="0.25">
      <c r="A21" s="2" t="s">
        <v>97</v>
      </c>
      <c r="B21" s="32">
        <v>60000</v>
      </c>
      <c r="C21" s="32">
        <v>65000</v>
      </c>
      <c r="D21" s="56" t="s">
        <v>142</v>
      </c>
      <c r="E21" s="56" t="s">
        <v>143</v>
      </c>
    </row>
    <row r="22" spans="1:5" ht="60" x14ac:dyDescent="0.25">
      <c r="A22" s="2" t="s">
        <v>152</v>
      </c>
      <c r="B22" s="32">
        <v>4000</v>
      </c>
      <c r="C22" s="32">
        <v>15000</v>
      </c>
      <c r="D22" s="60" t="s">
        <v>153</v>
      </c>
    </row>
    <row r="23" spans="1:5" x14ac:dyDescent="0.25">
      <c r="A23" s="6"/>
      <c r="B23" s="30"/>
      <c r="C23" s="30"/>
    </row>
    <row r="24" spans="1:5" x14ac:dyDescent="0.25">
      <c r="A24" s="28" t="s">
        <v>9</v>
      </c>
      <c r="B24" s="30"/>
      <c r="C24" s="30"/>
    </row>
    <row r="25" spans="1:5" ht="33.75" customHeight="1" x14ac:dyDescent="0.25">
      <c r="A25" s="41" t="s">
        <v>96</v>
      </c>
      <c r="B25" s="42"/>
      <c r="C25" s="43"/>
    </row>
    <row r="26" spans="1:5" x14ac:dyDescent="0.25">
      <c r="A26" s="2" t="s">
        <v>90</v>
      </c>
      <c r="B26" s="32">
        <v>10000</v>
      </c>
      <c r="C26" s="40" t="s">
        <v>101</v>
      </c>
    </row>
    <row r="27" spans="1:5" ht="30" x14ac:dyDescent="0.25">
      <c r="A27" s="2" t="s">
        <v>91</v>
      </c>
      <c r="B27" s="40" t="s">
        <v>101</v>
      </c>
      <c r="C27" s="32">
        <v>30000</v>
      </c>
    </row>
    <row r="28" spans="1:5" x14ac:dyDescent="0.25">
      <c r="A28" s="7"/>
      <c r="B28" s="7"/>
    </row>
    <row r="29" spans="1:5" x14ac:dyDescent="0.25">
      <c r="A29" s="28" t="s">
        <v>95</v>
      </c>
      <c r="B29" s="7"/>
    </row>
    <row r="30" spans="1:5" x14ac:dyDescent="0.25">
      <c r="A30" s="37" t="s">
        <v>92</v>
      </c>
      <c r="B30" s="36">
        <f>SUM(B11,B14,B21:B22,B26:B27)</f>
        <v>324000</v>
      </c>
      <c r="C30" s="36">
        <f>SUM(C11,C14,C21:C22,C26:C27)</f>
        <v>415000</v>
      </c>
    </row>
    <row r="31" spans="1:5" x14ac:dyDescent="0.25">
      <c r="A31" s="37" t="s">
        <v>93</v>
      </c>
      <c r="B31" s="36">
        <f>SUM(B18,B15)</f>
        <v>27000</v>
      </c>
      <c r="C31" s="36">
        <f>SUM(C18,C15)</f>
        <v>82000</v>
      </c>
    </row>
  </sheetData>
  <mergeCells count="5">
    <mergeCell ref="A2:C2"/>
    <mergeCell ref="B8:C8"/>
    <mergeCell ref="B3:C3"/>
    <mergeCell ref="B5:C5"/>
    <mergeCell ref="B9:C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8"/>
  <sheetViews>
    <sheetView workbookViewId="0">
      <pane ySplit="7" topLeftCell="A14" activePane="bottomLeft" state="frozen"/>
      <selection pane="bottomLeft" activeCell="H16" sqref="H16"/>
    </sheetView>
  </sheetViews>
  <sheetFormatPr defaultRowHeight="15" x14ac:dyDescent="0.25"/>
  <cols>
    <col min="1" max="1" width="26.85546875" customWidth="1"/>
    <col min="2" max="7" width="18" customWidth="1"/>
    <col min="8" max="8" width="19" customWidth="1"/>
  </cols>
  <sheetData>
    <row r="2" spans="1:7" ht="15" customHeight="1" x14ac:dyDescent="0.25">
      <c r="A2" s="63" t="s">
        <v>98</v>
      </c>
      <c r="B2" s="63"/>
      <c r="C2" s="63"/>
      <c r="D2" s="63"/>
      <c r="E2" s="63"/>
      <c r="F2" s="63"/>
      <c r="G2" s="63"/>
    </row>
    <row r="3" spans="1:7" ht="60" customHeight="1" x14ac:dyDescent="0.25">
      <c r="A3" s="54" t="s">
        <v>37</v>
      </c>
      <c r="B3" s="69" t="s">
        <v>42</v>
      </c>
      <c r="C3" s="70"/>
      <c r="D3" s="70"/>
      <c r="E3" s="70"/>
      <c r="F3" s="70"/>
      <c r="G3" s="70"/>
    </row>
    <row r="4" spans="1:7" x14ac:dyDescent="0.25">
      <c r="A4" s="15"/>
      <c r="B4" s="14"/>
    </row>
    <row r="5" spans="1:7" x14ac:dyDescent="0.25">
      <c r="A5" s="15"/>
      <c r="B5" s="63" t="s">
        <v>89</v>
      </c>
      <c r="C5" s="63"/>
      <c r="D5" s="63"/>
      <c r="E5" s="63"/>
      <c r="F5" s="63"/>
      <c r="G5" s="63"/>
    </row>
    <row r="6" spans="1:7" ht="15" customHeight="1" x14ac:dyDescent="0.25">
      <c r="A6" s="15"/>
      <c r="B6" s="63" t="s">
        <v>102</v>
      </c>
      <c r="C6" s="63"/>
      <c r="D6" s="63" t="s">
        <v>103</v>
      </c>
      <c r="E6" s="63"/>
      <c r="F6" s="63" t="s">
        <v>107</v>
      </c>
      <c r="G6" s="63"/>
    </row>
    <row r="7" spans="1:7" x14ac:dyDescent="0.25">
      <c r="A7" s="15"/>
      <c r="B7" s="1" t="s">
        <v>32</v>
      </c>
      <c r="C7" s="1" t="s">
        <v>31</v>
      </c>
      <c r="D7" s="1" t="s">
        <v>32</v>
      </c>
      <c r="E7" s="1" t="s">
        <v>31</v>
      </c>
      <c r="F7" s="1" t="s">
        <v>32</v>
      </c>
      <c r="G7" s="1" t="s">
        <v>31</v>
      </c>
    </row>
    <row r="8" spans="1:7" x14ac:dyDescent="0.25">
      <c r="A8" s="10" t="s">
        <v>22</v>
      </c>
      <c r="B8" s="10"/>
      <c r="D8" s="10"/>
      <c r="F8" s="10"/>
    </row>
    <row r="9" spans="1:7" x14ac:dyDescent="0.25">
      <c r="A9" s="2" t="s">
        <v>18</v>
      </c>
      <c r="B9" s="64" t="s">
        <v>16</v>
      </c>
      <c r="C9" s="64"/>
      <c r="D9" s="64" t="s">
        <v>16</v>
      </c>
      <c r="E9" s="64"/>
      <c r="F9" s="64" t="s">
        <v>16</v>
      </c>
      <c r="G9" s="64"/>
    </row>
    <row r="10" spans="1:7" ht="69" customHeight="1" x14ac:dyDescent="0.25">
      <c r="A10" s="2" t="s">
        <v>99</v>
      </c>
      <c r="B10" s="68" t="s">
        <v>14</v>
      </c>
      <c r="C10" s="68"/>
      <c r="D10" s="68" t="s">
        <v>14</v>
      </c>
      <c r="E10" s="68"/>
      <c r="F10" s="68" t="s">
        <v>14</v>
      </c>
      <c r="G10" s="68"/>
    </row>
    <row r="11" spans="1:7" x14ac:dyDescent="0.25">
      <c r="A11" s="2" t="s">
        <v>35</v>
      </c>
      <c r="B11" s="39">
        <v>14400</v>
      </c>
      <c r="C11" s="39">
        <v>14400</v>
      </c>
      <c r="D11" s="39">
        <v>14400</v>
      </c>
      <c r="E11" s="39">
        <v>14400</v>
      </c>
      <c r="F11" s="39">
        <v>14400</v>
      </c>
      <c r="G11" s="39">
        <v>14400</v>
      </c>
    </row>
    <row r="12" spans="1:7" ht="30" x14ac:dyDescent="0.25">
      <c r="A12" s="2" t="s">
        <v>45</v>
      </c>
      <c r="B12" s="40" t="s">
        <v>101</v>
      </c>
      <c r="C12" s="40" t="s">
        <v>101</v>
      </c>
      <c r="D12" s="40" t="s">
        <v>101</v>
      </c>
      <c r="E12" s="40" t="s">
        <v>101</v>
      </c>
      <c r="F12" s="40" t="s">
        <v>101</v>
      </c>
      <c r="G12" s="40" t="s">
        <v>101</v>
      </c>
    </row>
    <row r="13" spans="1:7" ht="45" x14ac:dyDescent="0.25">
      <c r="A13" s="2" t="s">
        <v>100</v>
      </c>
      <c r="B13" s="39">
        <v>9216</v>
      </c>
      <c r="C13" s="39">
        <v>9216</v>
      </c>
      <c r="D13" s="39">
        <v>9216</v>
      </c>
      <c r="E13" s="39">
        <v>9216</v>
      </c>
      <c r="F13" s="39">
        <v>9216</v>
      </c>
      <c r="G13" s="39">
        <v>9216</v>
      </c>
    </row>
    <row r="15" spans="1:7" x14ac:dyDescent="0.25">
      <c r="A15" s="28" t="s">
        <v>11</v>
      </c>
      <c r="B15" s="30"/>
      <c r="C15" s="30"/>
      <c r="D15" s="30"/>
      <c r="E15" s="30"/>
      <c r="F15" s="30"/>
      <c r="G15" s="30"/>
    </row>
    <row r="16" spans="1:7" x14ac:dyDescent="0.25">
      <c r="A16" s="2" t="s">
        <v>85</v>
      </c>
      <c r="B16" s="40" t="s">
        <v>101</v>
      </c>
      <c r="C16" s="40" t="s">
        <v>101</v>
      </c>
      <c r="D16" s="29">
        <v>250000</v>
      </c>
      <c r="E16" s="29">
        <v>300000</v>
      </c>
      <c r="F16" s="40" t="s">
        <v>101</v>
      </c>
      <c r="G16" s="40" t="s">
        <v>101</v>
      </c>
    </row>
    <row r="17" spans="1:8" x14ac:dyDescent="0.25">
      <c r="A17" s="2" t="s">
        <v>86</v>
      </c>
      <c r="B17" s="40" t="s">
        <v>101</v>
      </c>
      <c r="C17" s="40" t="s">
        <v>101</v>
      </c>
      <c r="D17" s="29">
        <v>15000</v>
      </c>
      <c r="E17" s="29">
        <v>70000</v>
      </c>
      <c r="F17" s="40" t="s">
        <v>101</v>
      </c>
      <c r="G17" s="40" t="s">
        <v>101</v>
      </c>
      <c r="H17" t="s">
        <v>158</v>
      </c>
    </row>
    <row r="18" spans="1:8" x14ac:dyDescent="0.25">
      <c r="A18" s="25"/>
      <c r="B18" s="38"/>
      <c r="C18" s="38"/>
      <c r="D18" s="38"/>
      <c r="E18" s="38"/>
      <c r="F18" s="38"/>
      <c r="G18" s="38"/>
    </row>
    <row r="19" spans="1:8" x14ac:dyDescent="0.25">
      <c r="A19" s="28" t="s">
        <v>12</v>
      </c>
    </row>
    <row r="20" spans="1:8" ht="30" x14ac:dyDescent="0.25">
      <c r="A20" s="2" t="s">
        <v>94</v>
      </c>
      <c r="B20" s="40" t="s">
        <v>101</v>
      </c>
      <c r="C20" s="40" t="s">
        <v>101</v>
      </c>
      <c r="D20" s="29">
        <v>12000</v>
      </c>
      <c r="E20" s="29">
        <v>12000</v>
      </c>
      <c r="F20" s="40" t="s">
        <v>101</v>
      </c>
      <c r="G20" s="40" t="s">
        <v>101</v>
      </c>
    </row>
    <row r="21" spans="1:8" x14ac:dyDescent="0.25">
      <c r="A21" s="6"/>
      <c r="B21" s="31"/>
      <c r="C21" s="31"/>
      <c r="D21" s="31"/>
      <c r="E21" s="31"/>
      <c r="F21" s="31"/>
      <c r="G21" s="31"/>
    </row>
    <row r="22" spans="1:8" x14ac:dyDescent="0.25">
      <c r="A22" s="28" t="s">
        <v>10</v>
      </c>
      <c r="B22" s="30"/>
      <c r="C22" s="30"/>
      <c r="D22" s="30"/>
      <c r="E22" s="30"/>
      <c r="F22" s="30"/>
      <c r="G22" s="30"/>
    </row>
    <row r="23" spans="1:8" ht="75" x14ac:dyDescent="0.25">
      <c r="A23" s="61" t="s">
        <v>151</v>
      </c>
      <c r="B23" s="32">
        <v>15000</v>
      </c>
      <c r="C23" s="32">
        <v>25000</v>
      </c>
      <c r="D23" s="62"/>
      <c r="E23" s="62"/>
      <c r="F23" s="40"/>
      <c r="G23" s="40"/>
      <c r="H23" s="56"/>
    </row>
    <row r="24" spans="1:8" ht="60" x14ac:dyDescent="0.25">
      <c r="A24" s="61" t="s">
        <v>145</v>
      </c>
      <c r="B24" s="32">
        <v>0</v>
      </c>
      <c r="C24" s="32">
        <v>65000</v>
      </c>
      <c r="D24" s="77" t="s">
        <v>128</v>
      </c>
      <c r="E24" s="78"/>
      <c r="F24" s="40" t="s">
        <v>101</v>
      </c>
      <c r="G24" s="40" t="s">
        <v>101</v>
      </c>
      <c r="H24" s="56" t="s">
        <v>144</v>
      </c>
    </row>
    <row r="25" spans="1:8" ht="45" x14ac:dyDescent="0.25">
      <c r="A25" s="2" t="s">
        <v>152</v>
      </c>
      <c r="B25" s="40" t="s">
        <v>101</v>
      </c>
      <c r="C25" s="40" t="s">
        <v>101</v>
      </c>
      <c r="D25" s="32">
        <v>4000</v>
      </c>
      <c r="E25" s="32">
        <v>15000</v>
      </c>
      <c r="F25" s="40" t="s">
        <v>101</v>
      </c>
      <c r="G25" s="40" t="s">
        <v>101</v>
      </c>
    </row>
    <row r="26" spans="1:8" x14ac:dyDescent="0.25">
      <c r="A26" s="6"/>
      <c r="B26" s="30"/>
      <c r="C26" s="30"/>
      <c r="D26" s="30"/>
      <c r="E26" s="30"/>
      <c r="F26" s="30"/>
      <c r="G26" s="30"/>
    </row>
    <row r="27" spans="1:8" x14ac:dyDescent="0.25">
      <c r="A27" s="28" t="s">
        <v>9</v>
      </c>
      <c r="B27" s="30"/>
      <c r="C27" s="30"/>
      <c r="D27" s="30"/>
      <c r="E27" s="30"/>
      <c r="F27" s="30"/>
      <c r="G27" s="30"/>
    </row>
    <row r="28" spans="1:8" ht="33.75" customHeight="1" x14ac:dyDescent="0.25">
      <c r="A28" s="41" t="s">
        <v>96</v>
      </c>
      <c r="B28" s="42"/>
      <c r="C28" s="43"/>
      <c r="D28" s="42"/>
      <c r="E28" s="43"/>
      <c r="F28" s="42"/>
      <c r="G28" s="43"/>
    </row>
    <row r="29" spans="1:8" x14ac:dyDescent="0.25">
      <c r="A29" s="2" t="s">
        <v>90</v>
      </c>
      <c r="B29" s="32">
        <v>10000</v>
      </c>
      <c r="C29" s="40" t="s">
        <v>101</v>
      </c>
      <c r="D29" s="40" t="s">
        <v>101</v>
      </c>
      <c r="E29" s="40" t="s">
        <v>101</v>
      </c>
      <c r="F29" s="40" t="s">
        <v>101</v>
      </c>
      <c r="G29" s="40" t="s">
        <v>101</v>
      </c>
    </row>
    <row r="30" spans="1:8" ht="30" x14ac:dyDescent="0.25">
      <c r="A30" s="2" t="s">
        <v>91</v>
      </c>
      <c r="B30" s="40" t="s">
        <v>101</v>
      </c>
      <c r="C30" s="32">
        <v>30000</v>
      </c>
      <c r="D30" s="40" t="s">
        <v>101</v>
      </c>
      <c r="E30" s="40" t="s">
        <v>101</v>
      </c>
      <c r="F30" s="40" t="s">
        <v>101</v>
      </c>
      <c r="G30" s="40" t="s">
        <v>101</v>
      </c>
    </row>
    <row r="31" spans="1:8" x14ac:dyDescent="0.25">
      <c r="A31" s="31"/>
      <c r="B31" s="31"/>
      <c r="C31" s="31"/>
      <c r="D31" s="31"/>
      <c r="E31" s="31"/>
      <c r="F31" s="31"/>
      <c r="G31" s="31"/>
    </row>
    <row r="32" spans="1:8" x14ac:dyDescent="0.25">
      <c r="A32" s="28" t="s">
        <v>104</v>
      </c>
      <c r="B32" s="31"/>
      <c r="C32" s="31"/>
      <c r="D32" s="31"/>
      <c r="E32" s="31"/>
      <c r="F32" s="31"/>
      <c r="G32" s="31"/>
    </row>
    <row r="33" spans="1:7" ht="60" x14ac:dyDescent="0.25">
      <c r="A33" s="44" t="s">
        <v>105</v>
      </c>
      <c r="B33" s="45" t="s">
        <v>13</v>
      </c>
      <c r="C33" s="45" t="s">
        <v>13</v>
      </c>
      <c r="D33" s="40" t="s">
        <v>101</v>
      </c>
      <c r="E33" s="40" t="s">
        <v>101</v>
      </c>
      <c r="F33" s="71" t="s">
        <v>109</v>
      </c>
      <c r="G33" s="72"/>
    </row>
    <row r="34" spans="1:7" ht="60" x14ac:dyDescent="0.25">
      <c r="A34" s="44" t="s">
        <v>106</v>
      </c>
      <c r="B34" s="45" t="s">
        <v>13</v>
      </c>
      <c r="C34" s="45" t="s">
        <v>13</v>
      </c>
      <c r="D34" s="40" t="s">
        <v>101</v>
      </c>
      <c r="E34" s="40" t="s">
        <v>101</v>
      </c>
      <c r="F34" s="73"/>
      <c r="G34" s="74"/>
    </row>
    <row r="35" spans="1:7" x14ac:dyDescent="0.25">
      <c r="A35" s="7"/>
      <c r="B35" s="7"/>
      <c r="D35" s="7"/>
      <c r="F35" s="7"/>
    </row>
    <row r="36" spans="1:7" x14ac:dyDescent="0.25">
      <c r="A36" s="28" t="s">
        <v>95</v>
      </c>
      <c r="B36" s="7"/>
      <c r="D36" s="7"/>
      <c r="F36" s="7"/>
    </row>
    <row r="37" spans="1:7" x14ac:dyDescent="0.25">
      <c r="A37" s="37" t="s">
        <v>92</v>
      </c>
      <c r="B37" s="36">
        <f t="shared" ref="B37:G37" si="0">SUM(B11:B12,B16,B24:B25,B29:B30)</f>
        <v>24400</v>
      </c>
      <c r="C37" s="36">
        <f t="shared" si="0"/>
        <v>109400</v>
      </c>
      <c r="D37" s="36">
        <f t="shared" si="0"/>
        <v>268400</v>
      </c>
      <c r="E37" s="36">
        <f t="shared" si="0"/>
        <v>329400</v>
      </c>
      <c r="F37" s="36">
        <f t="shared" si="0"/>
        <v>14400</v>
      </c>
      <c r="G37" s="36">
        <f t="shared" si="0"/>
        <v>14400</v>
      </c>
    </row>
    <row r="38" spans="1:7" x14ac:dyDescent="0.25">
      <c r="A38" s="37" t="s">
        <v>93</v>
      </c>
      <c r="B38" s="36">
        <f>SUM(B13,B20,B17,B33)</f>
        <v>9216</v>
      </c>
      <c r="C38" s="36">
        <f>SUM(C13,C20,C17,C33)</f>
        <v>9216</v>
      </c>
      <c r="D38" s="36">
        <f>SUM(D13,D20,D17,D33)</f>
        <v>36216</v>
      </c>
      <c r="E38" s="36">
        <f>SUM(E13,E20,E17,E33)</f>
        <v>91216</v>
      </c>
      <c r="F38" s="75" t="s">
        <v>108</v>
      </c>
      <c r="G38" s="76"/>
    </row>
  </sheetData>
  <mergeCells count="15">
    <mergeCell ref="F33:G34"/>
    <mergeCell ref="F38:G38"/>
    <mergeCell ref="D24:E24"/>
    <mergeCell ref="B9:C9"/>
    <mergeCell ref="B10:C10"/>
    <mergeCell ref="D6:E6"/>
    <mergeCell ref="D9:E9"/>
    <mergeCell ref="D10:E10"/>
    <mergeCell ref="A2:G2"/>
    <mergeCell ref="B3:G3"/>
    <mergeCell ref="F9:G9"/>
    <mergeCell ref="F10:G10"/>
    <mergeCell ref="B5:G5"/>
    <mergeCell ref="B6:C6"/>
    <mergeCell ref="F6:G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workbookViewId="0">
      <pane ySplit="4" topLeftCell="A8" activePane="bottomLeft" state="frozen"/>
      <selection pane="bottomLeft" activeCell="B9" sqref="B9"/>
    </sheetView>
  </sheetViews>
  <sheetFormatPr defaultRowHeight="15" x14ac:dyDescent="0.25"/>
  <cols>
    <col min="1" max="1" width="19.42578125" customWidth="1"/>
    <col min="2" max="3" width="15.42578125" customWidth="1"/>
    <col min="4" max="6" width="18.28515625" customWidth="1"/>
    <col min="7" max="7" width="20.140625" customWidth="1"/>
  </cols>
  <sheetData>
    <row r="1" spans="1:6" ht="21" x14ac:dyDescent="0.35">
      <c r="A1" s="12" t="s">
        <v>24</v>
      </c>
      <c r="B1" s="12"/>
    </row>
    <row r="2" spans="1:6" x14ac:dyDescent="0.25">
      <c r="A2" s="11" t="s">
        <v>23</v>
      </c>
      <c r="B2" s="11"/>
    </row>
    <row r="4" spans="1:6" ht="30" x14ac:dyDescent="0.25">
      <c r="A4" s="4" t="s">
        <v>8</v>
      </c>
      <c r="B4" s="3" t="s">
        <v>7</v>
      </c>
      <c r="C4" s="3" t="s">
        <v>6</v>
      </c>
      <c r="D4" s="3" t="s">
        <v>5</v>
      </c>
      <c r="E4" s="3" t="s">
        <v>4</v>
      </c>
      <c r="F4" s="3" t="s">
        <v>3</v>
      </c>
    </row>
    <row r="5" spans="1:6" x14ac:dyDescent="0.25">
      <c r="A5" s="2" t="s">
        <v>2</v>
      </c>
      <c r="B5" s="1" t="s">
        <v>1</v>
      </c>
      <c r="C5" s="1" t="s">
        <v>1</v>
      </c>
      <c r="D5" s="1" t="s">
        <v>0</v>
      </c>
      <c r="E5" s="1" t="s">
        <v>0</v>
      </c>
      <c r="F5" s="1" t="s">
        <v>0</v>
      </c>
    </row>
    <row r="6" spans="1:6" ht="59.25" customHeight="1" x14ac:dyDescent="0.25">
      <c r="A6" s="2" t="s">
        <v>37</v>
      </c>
      <c r="B6" s="79" t="s">
        <v>41</v>
      </c>
      <c r="C6" s="80"/>
      <c r="D6" s="79" t="s">
        <v>42</v>
      </c>
      <c r="E6" s="80"/>
      <c r="F6" s="81"/>
    </row>
    <row r="7" spans="1:6" x14ac:dyDescent="0.25">
      <c r="A7" s="2" t="s">
        <v>43</v>
      </c>
      <c r="B7" s="22">
        <v>20</v>
      </c>
      <c r="C7" s="21">
        <v>8</v>
      </c>
      <c r="D7" s="22">
        <v>60</v>
      </c>
      <c r="E7" s="21">
        <v>40</v>
      </c>
      <c r="F7" s="21">
        <v>30</v>
      </c>
    </row>
    <row r="8" spans="1:6" ht="30" x14ac:dyDescent="0.25">
      <c r="A8" s="17" t="s">
        <v>34</v>
      </c>
      <c r="B8" s="19" t="s">
        <v>40</v>
      </c>
      <c r="C8" s="19" t="s">
        <v>40</v>
      </c>
      <c r="D8" s="16" t="s">
        <v>87</v>
      </c>
      <c r="E8" s="16" t="s">
        <v>87</v>
      </c>
      <c r="F8" s="16" t="s">
        <v>87</v>
      </c>
    </row>
    <row r="9" spans="1:6" s="18" customFormat="1" ht="30" customHeight="1" x14ac:dyDescent="0.25">
      <c r="A9" s="17" t="s">
        <v>38</v>
      </c>
      <c r="B9" s="16"/>
      <c r="C9" s="16"/>
      <c r="D9" s="16"/>
      <c r="E9" s="16"/>
      <c r="F9" s="16"/>
    </row>
    <row r="10" spans="1:6" s="18" customFormat="1" ht="30" x14ac:dyDescent="0.25">
      <c r="A10" s="17" t="s">
        <v>39</v>
      </c>
      <c r="B10" s="16"/>
      <c r="C10" s="16"/>
      <c r="D10" s="16"/>
      <c r="E10" s="16"/>
      <c r="F10" s="16"/>
    </row>
    <row r="11" spans="1:6" x14ac:dyDescent="0.25">
      <c r="A11" s="15"/>
      <c r="B11" s="14"/>
      <c r="C11" s="14"/>
      <c r="D11" s="14"/>
      <c r="E11" s="14"/>
      <c r="F11" s="14"/>
    </row>
    <row r="12" spans="1:6" x14ac:dyDescent="0.25">
      <c r="A12" s="10" t="s">
        <v>110</v>
      </c>
      <c r="B12" s="10"/>
    </row>
    <row r="13" spans="1:6" x14ac:dyDescent="0.25">
      <c r="A13" s="2" t="s">
        <v>19</v>
      </c>
      <c r="B13" s="1" t="s">
        <v>17</v>
      </c>
      <c r="C13" s="1" t="s">
        <v>16</v>
      </c>
      <c r="D13" s="1" t="s">
        <v>16</v>
      </c>
      <c r="E13" s="1" t="s">
        <v>16</v>
      </c>
      <c r="F13" s="1" t="s">
        <v>16</v>
      </c>
    </row>
    <row r="14" spans="1:6" ht="75" x14ac:dyDescent="0.25">
      <c r="A14" s="2" t="s">
        <v>18</v>
      </c>
      <c r="B14" s="8" t="s">
        <v>17</v>
      </c>
      <c r="C14" s="9" t="s">
        <v>48</v>
      </c>
      <c r="D14" s="1" t="s">
        <v>16</v>
      </c>
      <c r="E14" s="1" t="s">
        <v>16</v>
      </c>
      <c r="F14" s="1" t="s">
        <v>16</v>
      </c>
    </row>
    <row r="15" spans="1:6" ht="75" x14ac:dyDescent="0.25">
      <c r="A15" s="2" t="s">
        <v>15</v>
      </c>
      <c r="B15" s="9" t="s">
        <v>47</v>
      </c>
      <c r="C15" s="9" t="s">
        <v>46</v>
      </c>
      <c r="D15" s="8" t="s">
        <v>14</v>
      </c>
      <c r="E15" s="8" t="s">
        <v>14</v>
      </c>
      <c r="F15" s="8" t="s">
        <v>14</v>
      </c>
    </row>
    <row r="16" spans="1:6" x14ac:dyDescent="0.25">
      <c r="A16" s="2" t="s">
        <v>35</v>
      </c>
      <c r="B16" s="24">
        <v>0</v>
      </c>
      <c r="C16" s="24">
        <v>0</v>
      </c>
      <c r="D16" s="23">
        <v>14400</v>
      </c>
      <c r="E16" s="23">
        <v>14400</v>
      </c>
      <c r="F16" s="23">
        <v>14400</v>
      </c>
    </row>
    <row r="17" spans="1:6" ht="30" x14ac:dyDescent="0.25">
      <c r="A17" s="2" t="s">
        <v>45</v>
      </c>
      <c r="B17" s="24">
        <v>0</v>
      </c>
      <c r="C17" s="24">
        <v>0</v>
      </c>
      <c r="D17" s="23"/>
      <c r="E17" s="23"/>
      <c r="F17" s="23"/>
    </row>
    <row r="18" spans="1:6" x14ac:dyDescent="0.25">
      <c r="A18" s="2" t="s">
        <v>36</v>
      </c>
      <c r="B18" s="24">
        <v>0</v>
      </c>
      <c r="C18" s="24">
        <v>0</v>
      </c>
      <c r="D18" s="23">
        <v>9216</v>
      </c>
      <c r="E18" s="23">
        <v>9216</v>
      </c>
      <c r="F18" s="23">
        <v>9216</v>
      </c>
    </row>
    <row r="20" spans="1:6" x14ac:dyDescent="0.25">
      <c r="A20" s="5" t="s">
        <v>44</v>
      </c>
    </row>
    <row r="21" spans="1:6" x14ac:dyDescent="0.25">
      <c r="A21" s="2" t="s">
        <v>21</v>
      </c>
      <c r="B21" s="1">
        <v>120</v>
      </c>
      <c r="C21" s="1">
        <v>30</v>
      </c>
      <c r="D21" s="1">
        <v>20</v>
      </c>
      <c r="E21" s="1" t="s">
        <v>13</v>
      </c>
      <c r="F21" s="1" t="s">
        <v>13</v>
      </c>
    </row>
    <row r="22" spans="1:6" x14ac:dyDescent="0.25">
      <c r="A22" s="2" t="s">
        <v>20</v>
      </c>
      <c r="B22" s="20" t="str">
        <f>IF(B21="","?",IF(B21&lt;=50,"Y","N"))</f>
        <v>N</v>
      </c>
      <c r="C22" s="20" t="str">
        <f>IF(C21="","?",IF(C21&lt;=50,"Y","N"))</f>
        <v>Y</v>
      </c>
      <c r="D22" s="1" t="str">
        <f>IF(D21="","?",IF(D21&lt;=50,"Y","N"))</f>
        <v>Y</v>
      </c>
      <c r="E22" s="1" t="str">
        <f>IF(E21="","?",IF(E21&lt;=50,"Y","N"))</f>
        <v>N</v>
      </c>
      <c r="F22" s="1" t="str">
        <f>IF(F21="","?",IF(F21&lt;=50,"Y","N"))</f>
        <v>N</v>
      </c>
    </row>
  </sheetData>
  <mergeCells count="2">
    <mergeCell ref="D6:F6"/>
    <mergeCell ref="B6:C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7"/>
  <sheetViews>
    <sheetView workbookViewId="0">
      <selection activeCell="C11" sqref="C11"/>
    </sheetView>
  </sheetViews>
  <sheetFormatPr defaultRowHeight="15" x14ac:dyDescent="0.25"/>
  <sheetData>
    <row r="1" spans="1:3" x14ac:dyDescent="0.25">
      <c r="A1" s="10" t="s">
        <v>129</v>
      </c>
    </row>
    <row r="4" spans="1:3" x14ac:dyDescent="0.25">
      <c r="A4" t="s">
        <v>33</v>
      </c>
    </row>
    <row r="6" spans="1:3" x14ac:dyDescent="0.25">
      <c r="A6" t="s">
        <v>32</v>
      </c>
      <c r="B6" t="s">
        <v>31</v>
      </c>
    </row>
    <row r="7" spans="1:3" x14ac:dyDescent="0.25">
      <c r="A7" s="13">
        <v>300000</v>
      </c>
      <c r="B7" s="13">
        <v>300000</v>
      </c>
      <c r="C7" t="s">
        <v>30</v>
      </c>
    </row>
    <row r="8" spans="1:3" x14ac:dyDescent="0.25">
      <c r="A8" s="13">
        <v>14000</v>
      </c>
      <c r="B8" s="13">
        <v>16000</v>
      </c>
      <c r="C8" t="s">
        <v>29</v>
      </c>
    </row>
    <row r="9" spans="1:3" x14ac:dyDescent="0.25">
      <c r="A9" s="13">
        <v>40000</v>
      </c>
      <c r="B9" s="13">
        <v>70000</v>
      </c>
      <c r="C9" t="s">
        <v>156</v>
      </c>
    </row>
    <row r="10" spans="1:3" x14ac:dyDescent="0.25">
      <c r="A10" s="13">
        <v>15000</v>
      </c>
      <c r="B10" s="13">
        <f>B9</f>
        <v>70000</v>
      </c>
      <c r="C10" s="82" t="s">
        <v>157</v>
      </c>
    </row>
    <row r="11" spans="1:3" x14ac:dyDescent="0.25">
      <c r="A11" s="13"/>
      <c r="B11" s="13"/>
    </row>
    <row r="12" spans="1:3" x14ac:dyDescent="0.25">
      <c r="A12" s="13">
        <v>12000</v>
      </c>
      <c r="B12" s="13">
        <v>12000</v>
      </c>
      <c r="C12" t="s">
        <v>49</v>
      </c>
    </row>
    <row r="13" spans="1:3" x14ac:dyDescent="0.25">
      <c r="A13" s="13">
        <v>8000</v>
      </c>
      <c r="B13" s="13">
        <v>10000</v>
      </c>
      <c r="C13" t="s">
        <v>50</v>
      </c>
    </row>
    <row r="16" spans="1:3" x14ac:dyDescent="0.25">
      <c r="A16" t="s">
        <v>130</v>
      </c>
    </row>
    <row r="17" spans="1:1" x14ac:dyDescent="0.25">
      <c r="A17" t="s">
        <v>131</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6"/>
  <sheetViews>
    <sheetView workbookViewId="0">
      <selection activeCell="B29" sqref="B29"/>
    </sheetView>
  </sheetViews>
  <sheetFormatPr defaultRowHeight="15" x14ac:dyDescent="0.25"/>
  <cols>
    <col min="1" max="2" width="10.42578125" customWidth="1"/>
    <col min="3" max="3" width="12.28515625" customWidth="1"/>
  </cols>
  <sheetData>
    <row r="3" spans="1:4" x14ac:dyDescent="0.25">
      <c r="A3" t="s">
        <v>61</v>
      </c>
    </row>
    <row r="5" spans="1:4" x14ac:dyDescent="0.25">
      <c r="A5" t="s">
        <v>62</v>
      </c>
    </row>
    <row r="6" spans="1:4" x14ac:dyDescent="0.25">
      <c r="A6" t="s">
        <v>63</v>
      </c>
    </row>
    <row r="7" spans="1:4" x14ac:dyDescent="0.25">
      <c r="B7" t="s">
        <v>64</v>
      </c>
    </row>
    <row r="8" spans="1:4" x14ac:dyDescent="0.25">
      <c r="B8" t="s">
        <v>65</v>
      </c>
    </row>
    <row r="9" spans="1:4" x14ac:dyDescent="0.25">
      <c r="B9" t="s">
        <v>66</v>
      </c>
    </row>
    <row r="10" spans="1:4" x14ac:dyDescent="0.25">
      <c r="B10" t="s">
        <v>67</v>
      </c>
    </row>
    <row r="11" spans="1:4" x14ac:dyDescent="0.25">
      <c r="B11" t="s">
        <v>68</v>
      </c>
    </row>
    <row r="14" spans="1:4" x14ac:dyDescent="0.25">
      <c r="A14" t="s">
        <v>69</v>
      </c>
    </row>
    <row r="15" spans="1:4" x14ac:dyDescent="0.25">
      <c r="B15" t="s">
        <v>76</v>
      </c>
      <c r="C15" t="s">
        <v>70</v>
      </c>
      <c r="D15" t="s">
        <v>74</v>
      </c>
    </row>
    <row r="16" spans="1:4" x14ac:dyDescent="0.25">
      <c r="B16" t="s">
        <v>77</v>
      </c>
      <c r="C16" t="s">
        <v>71</v>
      </c>
      <c r="D16" t="s">
        <v>75</v>
      </c>
    </row>
    <row r="17" spans="1:4" x14ac:dyDescent="0.25">
      <c r="B17" t="s">
        <v>78</v>
      </c>
      <c r="C17" t="s">
        <v>72</v>
      </c>
      <c r="D17" t="s">
        <v>73</v>
      </c>
    </row>
    <row r="19" spans="1:4" x14ac:dyDescent="0.25">
      <c r="A19" t="s">
        <v>79</v>
      </c>
    </row>
    <row r="20" spans="1:4" x14ac:dyDescent="0.25">
      <c r="A20" t="s">
        <v>80</v>
      </c>
    </row>
    <row r="21" spans="1:4" x14ac:dyDescent="0.25">
      <c r="A21" t="s">
        <v>81</v>
      </c>
    </row>
    <row r="22" spans="1:4" x14ac:dyDescent="0.25">
      <c r="A22" s="26" t="s">
        <v>60</v>
      </c>
    </row>
    <row r="23" spans="1:4" x14ac:dyDescent="0.25">
      <c r="A23" s="26"/>
    </row>
    <row r="24" spans="1:4" x14ac:dyDescent="0.25">
      <c r="A24" t="s">
        <v>82</v>
      </c>
    </row>
    <row r="25" spans="1:4" x14ac:dyDescent="0.25">
      <c r="A25" s="27">
        <v>10000</v>
      </c>
      <c r="B25" t="s">
        <v>32</v>
      </c>
      <c r="C25" t="s">
        <v>83</v>
      </c>
    </row>
    <row r="26" spans="1:4" x14ac:dyDescent="0.25">
      <c r="A26" s="27">
        <v>30000</v>
      </c>
      <c r="B26" t="s">
        <v>31</v>
      </c>
      <c r="C26" t="s">
        <v>84</v>
      </c>
    </row>
  </sheetData>
  <hyperlinks>
    <hyperlink ref="A22"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4"/>
  <sheetViews>
    <sheetView workbookViewId="0">
      <selection activeCell="A21" sqref="A21"/>
    </sheetView>
  </sheetViews>
  <sheetFormatPr defaultRowHeight="15" x14ac:dyDescent="0.25"/>
  <cols>
    <col min="1" max="1" width="146" customWidth="1"/>
  </cols>
  <sheetData>
    <row r="2" spans="1:1" x14ac:dyDescent="0.25">
      <c r="A2" s="10" t="s">
        <v>118</v>
      </c>
    </row>
    <row r="3" spans="1:1" x14ac:dyDescent="0.25">
      <c r="A3" t="s">
        <v>119</v>
      </c>
    </row>
    <row r="5" spans="1:1" x14ac:dyDescent="0.25">
      <c r="A5" t="s">
        <v>120</v>
      </c>
    </row>
    <row r="6" spans="1:1" x14ac:dyDescent="0.25">
      <c r="A6" t="s">
        <v>124</v>
      </c>
    </row>
    <row r="8" spans="1:1" x14ac:dyDescent="0.25">
      <c r="A8" t="s">
        <v>121</v>
      </c>
    </row>
    <row r="10" spans="1:1" x14ac:dyDescent="0.25">
      <c r="A10" t="s">
        <v>122</v>
      </c>
    </row>
    <row r="11" spans="1:1" x14ac:dyDescent="0.25">
      <c r="A11" t="s">
        <v>123</v>
      </c>
    </row>
    <row r="12" spans="1:1" x14ac:dyDescent="0.25">
      <c r="A12" t="s">
        <v>125</v>
      </c>
    </row>
    <row r="14" spans="1:1" x14ac:dyDescent="0.25">
      <c r="A14" t="s">
        <v>126</v>
      </c>
    </row>
    <row r="15" spans="1:1" x14ac:dyDescent="0.25">
      <c r="A15" t="s">
        <v>127</v>
      </c>
    </row>
    <row r="18" spans="1:1" x14ac:dyDescent="0.25">
      <c r="A18" s="10" t="s">
        <v>146</v>
      </c>
    </row>
    <row r="19" spans="1:1" x14ac:dyDescent="0.25">
      <c r="A19" t="s">
        <v>147</v>
      </c>
    </row>
    <row r="21" spans="1:1" ht="45" x14ac:dyDescent="0.25">
      <c r="A21" s="55" t="s">
        <v>154</v>
      </c>
    </row>
    <row r="22" spans="1:1" ht="30" x14ac:dyDescent="0.25">
      <c r="A22" s="55" t="s">
        <v>148</v>
      </c>
    </row>
    <row r="23" spans="1:1" ht="45" x14ac:dyDescent="0.25">
      <c r="A23" s="55" t="s">
        <v>150</v>
      </c>
    </row>
    <row r="24" spans="1:1" ht="30" x14ac:dyDescent="0.25">
      <c r="A24" s="55"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32"/>
  <sheetViews>
    <sheetView tabSelected="1" workbookViewId="0">
      <selection activeCell="A22" sqref="A22"/>
    </sheetView>
  </sheetViews>
  <sheetFormatPr defaultRowHeight="15" x14ac:dyDescent="0.25"/>
  <sheetData>
    <row r="3" spans="1:3" x14ac:dyDescent="0.25">
      <c r="A3" t="s">
        <v>33</v>
      </c>
    </row>
    <row r="5" spans="1:3" x14ac:dyDescent="0.25">
      <c r="A5" t="s">
        <v>32</v>
      </c>
      <c r="B5" t="s">
        <v>31</v>
      </c>
    </row>
    <row r="6" spans="1:3" x14ac:dyDescent="0.25">
      <c r="A6" s="13">
        <v>300000</v>
      </c>
      <c r="B6" s="13">
        <v>300000</v>
      </c>
      <c r="C6" t="s">
        <v>30</v>
      </c>
    </row>
    <row r="7" spans="1:3" x14ac:dyDescent="0.25">
      <c r="A7" s="13">
        <v>14000</v>
      </c>
      <c r="B7" s="13">
        <v>16000</v>
      </c>
      <c r="C7" t="s">
        <v>155</v>
      </c>
    </row>
    <row r="8" spans="1:3" x14ac:dyDescent="0.25">
      <c r="A8" s="13">
        <v>40000</v>
      </c>
      <c r="B8" s="13">
        <v>70000</v>
      </c>
      <c r="C8" t="s">
        <v>156</v>
      </c>
    </row>
    <row r="9" spans="1:3" x14ac:dyDescent="0.25">
      <c r="A9" s="13"/>
      <c r="B9" s="13"/>
    </row>
    <row r="10" spans="1:3" x14ac:dyDescent="0.25">
      <c r="A10" s="13">
        <v>8000</v>
      </c>
      <c r="B10" s="13">
        <v>14000</v>
      </c>
      <c r="C10" t="s">
        <v>25</v>
      </c>
    </row>
    <row r="11" spans="1:3" x14ac:dyDescent="0.25">
      <c r="A11" s="13">
        <v>50000</v>
      </c>
      <c r="B11" s="13">
        <v>90000</v>
      </c>
      <c r="C11" t="s">
        <v>51</v>
      </c>
    </row>
    <row r="12" spans="1:3" x14ac:dyDescent="0.25">
      <c r="A12" s="13">
        <v>10000</v>
      </c>
      <c r="B12" s="13">
        <v>25000</v>
      </c>
      <c r="C12" t="s">
        <v>52</v>
      </c>
    </row>
    <row r="13" spans="1:3" x14ac:dyDescent="0.25">
      <c r="A13" s="13"/>
      <c r="B13" s="13"/>
    </row>
    <row r="14" spans="1:3" x14ac:dyDescent="0.25">
      <c r="A14" s="13">
        <v>12000</v>
      </c>
      <c r="B14" s="13">
        <v>12000</v>
      </c>
      <c r="C14" t="s">
        <v>49</v>
      </c>
    </row>
    <row r="15" spans="1:3" x14ac:dyDescent="0.25">
      <c r="A15" s="13">
        <v>8000</v>
      </c>
      <c r="B15" s="13">
        <v>10000</v>
      </c>
      <c r="C15" t="s">
        <v>50</v>
      </c>
    </row>
    <row r="16" spans="1:3" x14ac:dyDescent="0.25">
      <c r="A16" s="13"/>
      <c r="B16" s="13"/>
    </row>
    <row r="17" spans="1:3" x14ac:dyDescent="0.25">
      <c r="A17" s="13">
        <v>7000</v>
      </c>
      <c r="B17" s="13">
        <v>9000</v>
      </c>
      <c r="C17" t="s">
        <v>28</v>
      </c>
    </row>
    <row r="18" spans="1:3" x14ac:dyDescent="0.25">
      <c r="A18" s="13">
        <v>6000</v>
      </c>
      <c r="B18" s="13">
        <v>10000</v>
      </c>
      <c r="C18" t="s">
        <v>27</v>
      </c>
    </row>
    <row r="19" spans="1:3" x14ac:dyDescent="0.25">
      <c r="A19" s="13">
        <v>40000</v>
      </c>
      <c r="B19" s="13">
        <v>40000</v>
      </c>
      <c r="C19" t="s">
        <v>26</v>
      </c>
    </row>
    <row r="22" spans="1:3" x14ac:dyDescent="0.25">
      <c r="A22" s="10" t="s">
        <v>159</v>
      </c>
    </row>
    <row r="23" spans="1:3" x14ac:dyDescent="0.25">
      <c r="A23" t="s">
        <v>160</v>
      </c>
    </row>
    <row r="25" spans="1:3" x14ac:dyDescent="0.25">
      <c r="A25" t="s">
        <v>161</v>
      </c>
    </row>
    <row r="26" spans="1:3" x14ac:dyDescent="0.25">
      <c r="A26" t="s">
        <v>162</v>
      </c>
    </row>
    <row r="28" spans="1:3" x14ac:dyDescent="0.25">
      <c r="A28" t="s">
        <v>163</v>
      </c>
    </row>
    <row r="29" spans="1:3" x14ac:dyDescent="0.25">
      <c r="A29" t="s">
        <v>164</v>
      </c>
    </row>
    <row r="31" spans="1:3" x14ac:dyDescent="0.25">
      <c r="A31" t="s">
        <v>165</v>
      </c>
    </row>
    <row r="32" spans="1:3" x14ac:dyDescent="0.25">
      <c r="A32" t="s">
        <v>166</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1"/>
  <sheetViews>
    <sheetView workbookViewId="0">
      <selection activeCell="A13" sqref="A13"/>
    </sheetView>
  </sheetViews>
  <sheetFormatPr defaultRowHeight="15" x14ac:dyDescent="0.25"/>
  <cols>
    <col min="1" max="1" width="13.5703125" bestFit="1" customWidth="1"/>
  </cols>
  <sheetData>
    <row r="4" spans="1:2" x14ac:dyDescent="0.25">
      <c r="A4" t="s">
        <v>59</v>
      </c>
    </row>
    <row r="5" spans="1:2" x14ac:dyDescent="0.25">
      <c r="A5" t="s">
        <v>53</v>
      </c>
    </row>
    <row r="6" spans="1:2" x14ac:dyDescent="0.25">
      <c r="A6" s="13">
        <v>2072000</v>
      </c>
      <c r="B6" t="s">
        <v>55</v>
      </c>
    </row>
    <row r="7" spans="1:2" x14ac:dyDescent="0.25">
      <c r="A7" s="13">
        <v>1105000</v>
      </c>
      <c r="B7" t="s">
        <v>54</v>
      </c>
    </row>
    <row r="9" spans="1:2" x14ac:dyDescent="0.25">
      <c r="A9" t="s">
        <v>58</v>
      </c>
    </row>
    <row r="10" spans="1:2" x14ac:dyDescent="0.25">
      <c r="A10" t="s">
        <v>56</v>
      </c>
    </row>
    <row r="11" spans="1:2" x14ac:dyDescent="0.25">
      <c r="A11"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
  <sheetViews>
    <sheetView workbookViewId="0">
      <selection activeCell="A9" sqref="A9"/>
    </sheetView>
  </sheetViews>
  <sheetFormatPr defaultRowHeight="15" x14ac:dyDescent="0.25"/>
  <sheetData>
    <row r="3" spans="1:1" x14ac:dyDescent="0.25">
      <c r="A3" t="s">
        <v>132</v>
      </c>
    </row>
    <row r="5" spans="1:1" x14ac:dyDescent="0.25">
      <c r="A5" t="s">
        <v>133</v>
      </c>
    </row>
    <row r="6" spans="1:1" x14ac:dyDescent="0.25">
      <c r="A6" t="s">
        <v>134</v>
      </c>
    </row>
    <row r="7" spans="1:1" x14ac:dyDescent="0.25">
      <c r="A7" t="s">
        <v>135</v>
      </c>
    </row>
    <row r="8" spans="1:1" x14ac:dyDescent="0.25">
      <c r="A8"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total cost</vt:lpstr>
      <vt:lpstr>Tier2 cost</vt:lpstr>
      <vt:lpstr>Tier1 cost</vt:lpstr>
      <vt:lpstr>facility specific info</vt:lpstr>
      <vt:lpstr>baghouse</vt:lpstr>
      <vt:lpstr>modeling</vt:lpstr>
      <vt:lpstr>source testing</vt:lpstr>
      <vt:lpstr>Northstar</vt:lpstr>
      <vt:lpstr>Trautman</vt:lpstr>
      <vt:lpstr>Bullseye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2016-05-17T20:06:25Z</dcterms:modified>
</cp:coreProperties>
</file>