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240" yWindow="105" windowWidth="14805" windowHeight="8010" activeTab="1"/>
  </bookViews>
  <sheets>
    <sheet name="Tier2 cost" sheetId="9" r:id="rId1"/>
    <sheet name="Tier1 cost" sheetId="10" r:id="rId2"/>
    <sheet name="baghouse" sheetId="14" r:id="rId3"/>
    <sheet name="modeling" sheetId="7" r:id="rId4"/>
    <sheet name="source testing" sheetId="13" r:id="rId5"/>
    <sheet name="Title V" sheetId="15" r:id="rId6"/>
  </sheets>
  <calcPr calcId="125725"/>
</workbook>
</file>

<file path=xl/calcChain.xml><?xml version="1.0" encoding="utf-8"?>
<calcChain xmlns="http://schemas.openxmlformats.org/spreadsheetml/2006/main">
  <c r="B38" i="10"/>
  <c r="G38"/>
  <c r="F38"/>
  <c r="C38"/>
  <c r="D38"/>
  <c r="E38"/>
  <c r="C39"/>
  <c r="D39"/>
  <c r="E39"/>
  <c r="B39"/>
  <c r="B19" i="15"/>
  <c r="B20" s="1"/>
  <c r="B21" s="1"/>
  <c r="B27" s="1"/>
  <c r="C13" i="9" s="1"/>
  <c r="A19" i="15"/>
  <c r="A20" s="1"/>
  <c r="A21" s="1"/>
  <c r="A27" s="1"/>
  <c r="B13" i="9" s="1"/>
  <c r="B26" i="15"/>
  <c r="C11" i="9" s="1"/>
  <c r="A26" i="15"/>
  <c r="B11" i="9" s="1"/>
  <c r="B9" i="14"/>
  <c r="C12" i="9" l="1"/>
  <c r="C32" l="1"/>
  <c r="B32"/>
  <c r="C33" l="1"/>
  <c r="B33"/>
</calcChain>
</file>

<file path=xl/comments1.xml><?xml version="1.0" encoding="utf-8"?>
<comments xmlns="http://schemas.openxmlformats.org/spreadsheetml/2006/main">
  <authors>
    <author>Author</author>
  </authors>
  <commentList>
    <comment ref="B12" authorId="0">
      <text>
        <r>
          <rPr>
            <b/>
            <sz val="9"/>
            <color indexed="81"/>
            <rFont val="Tahoma"/>
            <family val="2"/>
          </rPr>
          <t>Author:</t>
        </r>
        <r>
          <rPr>
            <sz val="9"/>
            <color indexed="81"/>
            <rFont val="Tahoma"/>
            <family val="2"/>
          </rPr>
          <t xml:space="preserve">
Tier 1 facilities would need a "simple high" ACDP per Dave Kauth, by email on 5/24/2016.</t>
        </r>
      </text>
    </comment>
    <comment ref="C12" authorId="0">
      <text>
        <r>
          <rPr>
            <b/>
            <sz val="9"/>
            <color indexed="81"/>
            <rFont val="Tahoma"/>
            <family val="2"/>
          </rPr>
          <t>Author:</t>
        </r>
        <r>
          <rPr>
            <sz val="9"/>
            <color indexed="81"/>
            <rFont val="Tahoma"/>
            <family val="2"/>
          </rPr>
          <t xml:space="preserve">
Tier 1 facilities would need a "simple' ACDP per Dave Kauth, by email on 5/24/2016.</t>
        </r>
      </text>
    </comment>
    <comment ref="D12" authorId="0">
      <text>
        <r>
          <rPr>
            <b/>
            <sz val="9"/>
            <color indexed="81"/>
            <rFont val="Tahoma"/>
            <family val="2"/>
          </rPr>
          <t>Author:</t>
        </r>
        <r>
          <rPr>
            <sz val="9"/>
            <color indexed="81"/>
            <rFont val="Tahoma"/>
            <family val="2"/>
          </rPr>
          <t xml:space="preserve">
Tier 1 facilities would need a "simple' ACDP per Dave Kauth, by email on 5/24/2016.</t>
        </r>
      </text>
    </comment>
    <comment ref="E12" authorId="0">
      <text>
        <r>
          <rPr>
            <b/>
            <sz val="9"/>
            <color indexed="81"/>
            <rFont val="Tahoma"/>
            <family val="2"/>
          </rPr>
          <t>Author:</t>
        </r>
        <r>
          <rPr>
            <sz val="9"/>
            <color indexed="81"/>
            <rFont val="Tahoma"/>
            <family val="2"/>
          </rPr>
          <t xml:space="preserve">
Tier 1 facilities would need a "simple' ACDP per Dave Kauth, by email on 5/24/2016.</t>
        </r>
      </text>
    </comment>
    <comment ref="F12" authorId="0">
      <text>
        <r>
          <rPr>
            <b/>
            <sz val="9"/>
            <color indexed="81"/>
            <rFont val="Tahoma"/>
            <family val="2"/>
          </rPr>
          <t>Author:</t>
        </r>
        <r>
          <rPr>
            <sz val="9"/>
            <color indexed="81"/>
            <rFont val="Tahoma"/>
            <family val="2"/>
          </rPr>
          <t xml:space="preserve">
Tier 1 facilities would need a "simple' ACDP per Dave Kauth, by email on 5/24/2016.</t>
        </r>
      </text>
    </comment>
    <comment ref="G12" authorId="0">
      <text>
        <r>
          <rPr>
            <b/>
            <sz val="9"/>
            <color indexed="81"/>
            <rFont val="Tahoma"/>
            <family val="2"/>
          </rPr>
          <t>Author:</t>
        </r>
        <r>
          <rPr>
            <sz val="9"/>
            <color indexed="81"/>
            <rFont val="Tahoma"/>
            <family val="2"/>
          </rPr>
          <t xml:space="preserve">
Tier 1 facilities would need a "simple' ACDP per Dave Kauth, by email on 5/24/2016.</t>
        </r>
      </text>
    </comment>
    <comment ref="B14" authorId="0">
      <text>
        <r>
          <rPr>
            <b/>
            <sz val="9"/>
            <color indexed="81"/>
            <rFont val="Tahoma"/>
            <family val="2"/>
          </rPr>
          <t>Author:</t>
        </r>
        <r>
          <rPr>
            <sz val="9"/>
            <color indexed="81"/>
            <rFont val="Tahoma"/>
            <family val="2"/>
          </rPr>
          <t xml:space="preserve">
applies first year (at time of application) and each year after.
Tier 1 facilities would need a "simple high" ACDP per Dave Kauth, by email on 5/24/2016.</t>
        </r>
      </text>
    </comment>
    <comment ref="C14" authorId="0">
      <text>
        <r>
          <rPr>
            <b/>
            <sz val="9"/>
            <color indexed="81"/>
            <rFont val="Tahoma"/>
            <family val="2"/>
          </rPr>
          <t>Author:</t>
        </r>
        <r>
          <rPr>
            <sz val="9"/>
            <color indexed="81"/>
            <rFont val="Tahoma"/>
            <family val="2"/>
          </rPr>
          <t xml:space="preserve">
applies first year (at time of application) and each year after.
Tier 1 facilities would need a "simple high" ACDP per Dave Kauth, by email on 5/24/2016.</t>
        </r>
      </text>
    </comment>
    <comment ref="D14" authorId="0">
      <text>
        <r>
          <rPr>
            <b/>
            <sz val="9"/>
            <color indexed="81"/>
            <rFont val="Tahoma"/>
            <family val="2"/>
          </rPr>
          <t>Author:</t>
        </r>
        <r>
          <rPr>
            <sz val="9"/>
            <color indexed="81"/>
            <rFont val="Tahoma"/>
            <family val="2"/>
          </rPr>
          <t xml:space="preserve">
applies first year (at time of application) and each year after.
Tier 1 facilities would need a "simple high" ACDP per Dave Kauth, by email on 5/24/2016.</t>
        </r>
      </text>
    </comment>
    <comment ref="E14" authorId="0">
      <text>
        <r>
          <rPr>
            <b/>
            <sz val="9"/>
            <color indexed="81"/>
            <rFont val="Tahoma"/>
            <family val="2"/>
          </rPr>
          <t>Author:</t>
        </r>
        <r>
          <rPr>
            <sz val="9"/>
            <color indexed="81"/>
            <rFont val="Tahoma"/>
            <family val="2"/>
          </rPr>
          <t xml:space="preserve">
applies first year (at time of application) and each year after.
Tier 1 facilities would need a "simple high" ACDP per Dave Kauth, by email on 5/24/2016.</t>
        </r>
      </text>
    </comment>
    <comment ref="F14" authorId="0">
      <text>
        <r>
          <rPr>
            <b/>
            <sz val="9"/>
            <color indexed="81"/>
            <rFont val="Tahoma"/>
            <family val="2"/>
          </rPr>
          <t>Author:</t>
        </r>
        <r>
          <rPr>
            <sz val="9"/>
            <color indexed="81"/>
            <rFont val="Tahoma"/>
            <family val="2"/>
          </rPr>
          <t xml:space="preserve">
applies first year (at time of application) and each year after.
Tier 1 facilities would need a "simple high" ACDP per Dave Kauth, by email on 5/24/2016.</t>
        </r>
      </text>
    </comment>
    <comment ref="G14" authorId="0">
      <text>
        <r>
          <rPr>
            <b/>
            <sz val="9"/>
            <color indexed="81"/>
            <rFont val="Tahoma"/>
            <family val="2"/>
          </rPr>
          <t>Author:</t>
        </r>
        <r>
          <rPr>
            <sz val="9"/>
            <color indexed="81"/>
            <rFont val="Tahoma"/>
            <family val="2"/>
          </rPr>
          <t xml:space="preserve">
applies first year (at time of application) and each year after.
Tier 1 facilities would need a "simple high" ACDP per Dave Kauth, by email on 5/24/2016.</t>
        </r>
      </text>
    </comment>
  </commentList>
</comments>
</file>

<file path=xl/comments2.xml><?xml version="1.0" encoding="utf-8"?>
<comments xmlns="http://schemas.openxmlformats.org/spreadsheetml/2006/main">
  <authors>
    <author>Author</author>
  </authors>
  <commentList>
    <comment ref="B8" authorId="0">
      <text>
        <r>
          <rPr>
            <b/>
            <sz val="9"/>
            <color indexed="81"/>
            <rFont val="Tahoma"/>
            <family val="2"/>
          </rPr>
          <t>Author:</t>
        </r>
        <r>
          <rPr>
            <sz val="9"/>
            <color indexed="81"/>
            <rFont val="Tahoma"/>
            <family val="2"/>
          </rPr>
          <t xml:space="preserve">
if at full power 150hp motor all year
</t>
        </r>
      </text>
    </comment>
  </commentList>
</comments>
</file>

<file path=xl/sharedStrings.xml><?xml version="1.0" encoding="utf-8"?>
<sst xmlns="http://schemas.openxmlformats.org/spreadsheetml/2006/main" count="216" uniqueCount="130">
  <si>
    <t>Modeling Costs</t>
  </si>
  <si>
    <t>Source Testing Costs</t>
  </si>
  <si>
    <t>Control Device Costs</t>
  </si>
  <si>
    <t>Reporting Costs</t>
  </si>
  <si>
    <t>Yes, ACDP</t>
  </si>
  <si>
    <t>N</t>
  </si>
  <si>
    <t>Y</t>
  </si>
  <si>
    <t>NESHAP 6S applies?</t>
  </si>
  <si>
    <t>Permitting costs</t>
  </si>
  <si>
    <t>electricity cost</t>
  </si>
  <si>
    <t>installation of baghouse</t>
  </si>
  <si>
    <t>high</t>
  </si>
  <si>
    <t>low</t>
  </si>
  <si>
    <t>Cost Estimate for Northstar Glass to add baghouses, as listed by Abe Fleishman on the phone on 4/27/2016</t>
  </si>
  <si>
    <t>Application Fee</t>
  </si>
  <si>
    <t>Requirements summary</t>
  </si>
  <si>
    <t>Do 1 of these at all furnaces:
    Install control device
    Source test &amp; modeling to show impact below limits
    Request permit condition to not use metal HAPs</t>
  </si>
  <si>
    <t>Consultant to prepare application</t>
  </si>
  <si>
    <t>monitoring baghouse, assembling for reporting to DEQ (5/5/2016 estimate)</t>
  </si>
  <si>
    <t>staff time to monitor and report results (previous estimate)</t>
  </si>
  <si>
    <t>https://www3.epa.gov/scram001/dispersion_screening.htm</t>
  </si>
  <si>
    <t>Phone conversation with Don Caniparoli of CH2M on 5/13/2016</t>
  </si>
  <si>
    <t>air modeling can be done approximating the multiple stacks as one stack</t>
  </si>
  <si>
    <t>parameters needed:</t>
  </si>
  <si>
    <t>emissions velocity and temperature</t>
  </si>
  <si>
    <t>stack height</t>
  </si>
  <si>
    <t>mass emissions rate (g/hr)</t>
  </si>
  <si>
    <t>topographic data (depends on model)</t>
  </si>
  <si>
    <t>met data (depends on model</t>
  </si>
  <si>
    <t>from simplest and most conservative to more complex:</t>
  </si>
  <si>
    <t>SCREEN3</t>
  </si>
  <si>
    <t>AERSCREEN</t>
  </si>
  <si>
    <t>AERMOD</t>
  </si>
  <si>
    <t>"full modeling", requires hourly met data</t>
  </si>
  <si>
    <t>simplest screening model, EPA recommends AERSCREEN as its replacement</t>
  </si>
  <si>
    <t xml:space="preserve">EPA recommended screening model </t>
  </si>
  <si>
    <t>$3k-5k</t>
  </si>
  <si>
    <t>$10k</t>
  </si>
  <si>
    <t>$20k</t>
  </si>
  <si>
    <t>One approach is to go straight to AERMOD. Or, you could start with the simplest and move on if needed based on the results.</t>
  </si>
  <si>
    <t>The modeling could tell you the maximum mass mass emissions rate (g/hr) that will keep the conc at the receptor below the required limit. So you could calculate your max production rate from that, for each pollutant.</t>
  </si>
  <si>
    <t>The above costs are per-facility and not per-pollutant. It doesn't have to be run for each pollutant individually.</t>
  </si>
  <si>
    <t>Summary cost:</t>
  </si>
  <si>
    <t>AERSCREEN only</t>
  </si>
  <si>
    <t>AERSCREEN then AERMOD</t>
  </si>
  <si>
    <t>install baghouse</t>
  </si>
  <si>
    <t>annual operation</t>
  </si>
  <si>
    <t>Tier 2 (Bullseye and Uroboros)</t>
  </si>
  <si>
    <t>Cost Estimate</t>
  </si>
  <si>
    <t>AERSCREEN model only</t>
  </si>
  <si>
    <t>AERSCREEN followed by AERMOD model</t>
  </si>
  <si>
    <t>one-time costs</t>
  </si>
  <si>
    <t>annual costs</t>
  </si>
  <si>
    <t>Annual cost to monitor and report on baghouse to DEQ</t>
  </si>
  <si>
    <t>Total Costs</t>
  </si>
  <si>
    <t>One-time modeling to find max production rate that results in acceptable source impact level</t>
  </si>
  <si>
    <t>One-time source test to measure Cr6 emissions when making products containing Cr3 or Cr6</t>
  </si>
  <si>
    <t>Tier 1 (Northstar, Trautman and Glass Alchemy)</t>
  </si>
  <si>
    <t>Rule would require facility to get new permit</t>
  </si>
  <si>
    <t>Annual Permit Fee (applies at time of application and each year after)</t>
  </si>
  <si>
    <t>-</t>
  </si>
  <si>
    <t>If doing source test and modeling only</t>
  </si>
  <si>
    <t>If installing control device</t>
  </si>
  <si>
    <t>Cost of reduced production</t>
  </si>
  <si>
    <t>stopping production of materials containing Cr6 (required to take source test + modeling exemption)</t>
  </si>
  <si>
    <t>reduced production if source testing shows it's needed to meet receptor conc limits</t>
  </si>
  <si>
    <t>If taking permit condition to stop using metal HAPs</t>
  </si>
  <si>
    <t>About 1/2 of products contain metal HAPs. There may not be workable substitute formulations. Facilities may choose to phase out one or a few metal HAPs but are likely to choose source test &amp; modeling or installation of a control device.</t>
  </si>
  <si>
    <t>Talked with Thomas Rhodes at Horizon Environmental</t>
  </si>
  <si>
    <t>Phone call 5/13/2016</t>
  </si>
  <si>
    <t>$65k for three, 16-hr runs at the big Tier 2 manufacturers. (Their batch process takes ~16 hrs)</t>
  </si>
  <si>
    <t>The smaller manufacturers use a process that may take 4 days. If source testing had to take place over that entire 4 days, that would be approx $100k.</t>
  </si>
  <si>
    <t>This is for DEQ method 5 testing at 1 stack.  If multiple stacks had to be tested, that would almost be a multiple of the cost.</t>
  </si>
  <si>
    <t>Total chrome and the other metals can all be tested with a single sample train.</t>
  </si>
  <si>
    <t>If they could do the standard shorter runs (three, 1-3hr runs) then that would be $10k to $15k.</t>
  </si>
  <si>
    <t>If testing for Cr6, that requires a separate test run (with a separate sample train) so that would be another $65k.</t>
  </si>
  <si>
    <t>Can't test for Cr6 at the same time as filterable particulate because Cr6 test requires recirculating a fluid to the tip of the sample intake. That fluid would wet and block the filter.</t>
  </si>
  <si>
    <t>Can test for filterable particulate and metals (total Cr, Cd As etc) in a single sampling train, as long as you aren't testing for Cr6.</t>
  </si>
  <si>
    <t>If Tier 1 and using control device, don't have to test for Cr6.</t>
  </si>
  <si>
    <t>Baghouse install and operation costs</t>
  </si>
  <si>
    <t>Cost estimate for Bullseye baghouse installation per phone call with Eric Durrin 5/13/2016</t>
  </si>
  <si>
    <t>$250k for purchase order for new baghouse to handle 11 furnaces.</t>
  </si>
  <si>
    <t>Needs Title V permit because of 6S?</t>
  </si>
  <si>
    <t xml:space="preserve">Cost of Title V application (including DEQ fees + consultant to prepare </t>
  </si>
  <si>
    <t>Assume install of 1 additional baghouse, above what would have been installed due to NESHAP 6S.</t>
  </si>
  <si>
    <t xml:space="preserve">$10-15k if test can be done in 1-3 hr runs. If 16hr runs, $65k. If 4-day runs, $100k. </t>
  </si>
  <si>
    <t>test length depends on detection limits</t>
  </si>
  <si>
    <t>One-time source test to measure Cr6 emissions when making products containing Cr3 (optional)</t>
  </si>
  <si>
    <t>Talked with David Monro 5/16/2016</t>
  </si>
  <si>
    <t>He used to work for a source testing company.</t>
  </si>
  <si>
    <t>To measure Cr3 conversion to Cr6 you'd need to source test over the entire production run, so that'd be 16hrs per run for the big facilities. David estimated $60k for Cr6 testing with 16 hr runs.</t>
  </si>
  <si>
    <t>Tier 1 facilities that opt for source testing + modeling have the option to assume all Cr is Cr6 for modeling purposes. If they chose for some reason to test for Cr6 conversion their cost would also likely be about $60k.</t>
  </si>
  <si>
    <t>Tier 1 facilities that opt for source testing + modeliing would be testing for metals instead of PM. Their run length might be determined by modeling, which would show what detection limit was needed in order to show whether emissions were above / below source impact limits. David estimated this testing would be about $15k to $25k.</t>
  </si>
  <si>
    <t>One-time source test to measure metal emissions including total Cr. (Total Cr can be used as a proxy for Cr6)</t>
  </si>
  <si>
    <t>One-time source test to demonstrate 99% PM control efficiency</t>
  </si>
  <si>
    <t>To test 99% baghouse filterable PM capture efficiency you don't need to measure an entire production run. You just need to compare the input vs the output over a time period long enough that detection limits allow you to demonstrate that if input is X, output is 0.01X.  David estimates $4k to $6k for this kind of test if can be done with standard 1-hr runs.</t>
  </si>
  <si>
    <t>new estimate of electricity cost 5/17 phone call with Abe</t>
  </si>
  <si>
    <t>combined estimate</t>
  </si>
  <si>
    <t>electricity, bag replacement etc</t>
  </si>
  <si>
    <t>unknown</t>
  </si>
  <si>
    <t>50% of facility profit (?)</t>
  </si>
  <si>
    <t>Dispersion modeling cost estimate</t>
  </si>
  <si>
    <t>Source testing cost estimate</t>
  </si>
  <si>
    <t>DEQ Art Glass Permanent Rule</t>
  </si>
  <si>
    <t>Fiscal Impact Estimate for proposed rule- Tier 2 CAGM</t>
  </si>
  <si>
    <t>Fiscal Impact Estimate for proposed rule- Tier 1 CAGM</t>
  </si>
  <si>
    <t>If a facility needs a Title V due to NESHAP 6S, that is independent of this art glass rule, so this cost isn't included in the totals.</t>
  </si>
  <si>
    <t>Incremental extra cost of Title V application due to art glass rule</t>
  </si>
  <si>
    <t>Talked with Phil Allen at DEQ on 5/23/2016. He thought that the $10k for AERSCREEN, or $30k total for AERSCREEN + AERMOD sounded about right.</t>
  </si>
  <si>
    <t>cost of consultant to prepare Title V app</t>
  </si>
  <si>
    <t>Title V application fee estimate</t>
  </si>
  <si>
    <t>Estimate from Don Caniparoli at CH2M on phone 5/24/2016</t>
  </si>
  <si>
    <t>cost of consultant and DEQ Title V application fees</t>
  </si>
  <si>
    <t>Estimate of Title V annual fees from DEQ rules</t>
  </si>
  <si>
    <t>http://arcweb.sos.state.or.us/pages/rules/oars_300/oar_340/340_220.html</t>
  </si>
  <si>
    <t>annual base fee for 2016. Adjusted annually for inflation.</t>
  </si>
  <si>
    <t>emissions fee, per ton of emissions</t>
  </si>
  <si>
    <t>Annual DEQ Title V permit costs</t>
  </si>
  <si>
    <t>tons of emissions per year (PM10, SO2, Nox)</t>
  </si>
  <si>
    <t>emissions fee</t>
  </si>
  <si>
    <t>total annual Title V permit fees</t>
  </si>
  <si>
    <t>emissions fee estimate (rounded)</t>
  </si>
  <si>
    <t>initial cost for consultant to prepare Title V app</t>
  </si>
  <si>
    <t>annual Title V permit fees</t>
  </si>
  <si>
    <t>no application fee for Title V permits</t>
  </si>
  <si>
    <t>Estimate from Eric Durrin by phone</t>
  </si>
  <si>
    <t>Based on a conversation with a CH2M coworker, Don estimated that a source test for filterable PM and metals (not Cr6) with short 1 to several hour runs would cost $15k.</t>
  </si>
  <si>
    <t>Assume this requires 16 hr runs. At some facilities, may be able to run concurrently with 99% control efficiency test, reducing cost.</t>
  </si>
  <si>
    <t>Assume length of run depends on detection limits, does not have to be entire production run to show capture efficiency.</t>
  </si>
  <si>
    <t>Install control device on all furnaces using metal HAPs If using chrome:
    Source test &amp; modeling to develop daily &amp; annual max usage
    Then follow the max usage limits</t>
  </si>
</sst>
</file>

<file path=xl/styles.xml><?xml version="1.0" encoding="utf-8"?>
<styleSheet xmlns="http://schemas.openxmlformats.org/spreadsheetml/2006/main">
  <numFmts count="6">
    <numFmt numFmtId="5" formatCode="&quot;$&quot;#,##0_);\(&quot;$&quot;#,##0\)"/>
    <numFmt numFmtId="6" formatCode="&quot;$&quot;#,##0_);[Red]\(&quot;$&quot;#,##0\)"/>
    <numFmt numFmtId="8" formatCode="&quot;$&quot;#,##0.00_);[Red]\(&quot;$&quot;#,##0.00\)"/>
    <numFmt numFmtId="44" formatCode="_(&quot;$&quot;* #,##0.00_);_(&quot;$&quot;* \(#,##0.00\);_(&quot;$&quot;* &quot;-&quot;??_);_(@_)"/>
    <numFmt numFmtId="164" formatCode="_(&quot;$&quot;* #,##0_);_(&quot;$&quot;* \(#,##0\);_(&quot;$&quot;* &quot;-&quot;??_);_(@_)"/>
    <numFmt numFmtId="165" formatCode="&quot;$&quot;#,##0"/>
  </numFmts>
  <fonts count="11">
    <font>
      <sz val="11"/>
      <color theme="1"/>
      <name val="Calibri"/>
      <family val="2"/>
      <scheme val="minor"/>
    </font>
    <font>
      <b/>
      <sz val="11"/>
      <color theme="1"/>
      <name val="Calibri"/>
      <family val="2"/>
      <scheme val="minor"/>
    </font>
    <font>
      <u/>
      <sz val="11"/>
      <color theme="10"/>
      <name val="Calibri"/>
      <family val="2"/>
      <scheme val="minor"/>
    </font>
    <font>
      <sz val="9"/>
      <color theme="1"/>
      <name val="Calibri"/>
      <family val="2"/>
      <scheme val="minor"/>
    </font>
    <font>
      <sz val="9"/>
      <color indexed="81"/>
      <name val="Tahoma"/>
      <family val="2"/>
    </font>
    <font>
      <b/>
      <sz val="9"/>
      <color indexed="81"/>
      <name val="Tahoma"/>
      <family val="2"/>
    </font>
    <font>
      <sz val="11"/>
      <color theme="1"/>
      <name val="Calibri"/>
      <family val="2"/>
      <scheme val="minor"/>
    </font>
    <font>
      <sz val="11"/>
      <name val="Calibri"/>
      <family val="2"/>
      <scheme val="minor"/>
    </font>
    <font>
      <sz val="11"/>
      <color theme="4"/>
      <name val="Calibri"/>
      <family val="2"/>
      <scheme val="minor"/>
    </font>
    <font>
      <sz val="14"/>
      <name val="Calibri"/>
      <family val="2"/>
      <scheme val="minor"/>
    </font>
    <font>
      <sz val="14"/>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2" fillId="0" borderId="0" applyNumberFormat="0" applyFill="0" applyBorder="0" applyAlignment="0" applyProtection="0"/>
    <xf numFmtId="44" fontId="6" fillId="0" borderId="0" applyFont="0" applyFill="0" applyBorder="0" applyAlignment="0" applyProtection="0"/>
  </cellStyleXfs>
  <cellXfs count="67">
    <xf numFmtId="0" fontId="0" fillId="0" borderId="0" xfId="0"/>
    <xf numFmtId="0" fontId="0" fillId="0" borderId="1" xfId="0" applyBorder="1" applyAlignment="1">
      <alignment horizontal="center" vertical="center"/>
    </xf>
    <xf numFmtId="0" fontId="0" fillId="2" borderId="1" xfId="0" applyFont="1" applyFill="1" applyBorder="1" applyAlignment="1">
      <alignment horizontal="right" vertical="center" wrapText="1"/>
    </xf>
    <xf numFmtId="0" fontId="0" fillId="0" borderId="0" xfId="0" applyFill="1" applyBorder="1" applyAlignment="1">
      <alignment horizontal="center" vertical="center"/>
    </xf>
    <xf numFmtId="0" fontId="0" fillId="0" borderId="0" xfId="0" applyBorder="1" applyAlignment="1">
      <alignment horizontal="center" vertical="center"/>
    </xf>
    <xf numFmtId="0" fontId="1" fillId="0" borderId="0" xfId="0" applyFont="1"/>
    <xf numFmtId="6" fontId="0" fillId="0" borderId="0" xfId="0" applyNumberFormat="1"/>
    <xf numFmtId="0" fontId="0" fillId="0" borderId="0" xfId="0" applyFont="1" applyFill="1" applyBorder="1" applyAlignment="1">
      <alignment horizontal="right" vertical="center" wrapText="1"/>
    </xf>
    <xf numFmtId="0" fontId="0" fillId="2" borderId="0" xfId="0" applyFont="1" applyFill="1" applyBorder="1" applyAlignment="1">
      <alignment horizontal="right" vertical="center" wrapText="1"/>
    </xf>
    <xf numFmtId="0" fontId="2" fillId="0" borderId="0" xfId="1"/>
    <xf numFmtId="165" fontId="0" fillId="0" borderId="0" xfId="0" applyNumberFormat="1"/>
    <xf numFmtId="0" fontId="1" fillId="0" borderId="0" xfId="0" applyFont="1" applyFill="1" applyBorder="1" applyAlignment="1">
      <alignment horizontal="left" vertical="center"/>
    </xf>
    <xf numFmtId="165" fontId="0" fillId="0" borderId="1" xfId="2" quotePrefix="1" applyNumberFormat="1" applyFont="1" applyBorder="1" applyAlignment="1">
      <alignment horizontal="right" vertical="center"/>
    </xf>
    <xf numFmtId="165" fontId="0" fillId="0" borderId="0" xfId="0" applyNumberFormat="1" applyAlignment="1">
      <alignment horizontal="right"/>
    </xf>
    <xf numFmtId="165" fontId="0" fillId="0" borderId="0" xfId="0" applyNumberFormat="1" applyBorder="1" applyAlignment="1">
      <alignment horizontal="right" vertical="center"/>
    </xf>
    <xf numFmtId="165" fontId="0" fillId="0" borderId="1" xfId="0" applyNumberFormat="1" applyBorder="1" applyAlignment="1">
      <alignment horizontal="right" vertical="center"/>
    </xf>
    <xf numFmtId="0" fontId="1" fillId="0" borderId="1" xfId="0" applyFont="1" applyFill="1" applyBorder="1" applyAlignment="1">
      <alignment horizontal="center" vertical="center" wrapText="1"/>
    </xf>
    <xf numFmtId="165" fontId="0" fillId="3" borderId="1" xfId="0" applyNumberFormat="1" applyFill="1" applyBorder="1"/>
    <xf numFmtId="0" fontId="0" fillId="3" borderId="1" xfId="0" applyFill="1" applyBorder="1" applyAlignment="1">
      <alignment horizontal="right"/>
    </xf>
    <xf numFmtId="165" fontId="0" fillId="0" borderId="0" xfId="2" quotePrefix="1" applyNumberFormat="1" applyFont="1" applyBorder="1" applyAlignment="1">
      <alignment horizontal="right" vertical="center"/>
    </xf>
    <xf numFmtId="165" fontId="0" fillId="4" borderId="1" xfId="0" quotePrefix="1" applyNumberFormat="1" applyFill="1" applyBorder="1" applyAlignment="1">
      <alignment horizontal="right" vertical="center"/>
    </xf>
    <xf numFmtId="0" fontId="0" fillId="0" borderId="2" xfId="0" applyFont="1" applyFill="1" applyBorder="1" applyAlignment="1">
      <alignment horizontal="centerContinuous" vertical="center" wrapText="1"/>
    </xf>
    <xf numFmtId="0" fontId="0" fillId="0" borderId="3" xfId="0" applyFont="1" applyFill="1" applyBorder="1" applyAlignment="1">
      <alignment horizontal="centerContinuous" vertical="center" wrapText="1"/>
    </xf>
    <xf numFmtId="0" fontId="0" fillId="0" borderId="4" xfId="0" applyFont="1" applyFill="1" applyBorder="1" applyAlignment="1">
      <alignment horizontal="centerContinuous" vertical="center" wrapText="1"/>
    </xf>
    <xf numFmtId="165" fontId="0" fillId="0" borderId="1" xfId="0" applyNumberFormat="1" applyBorder="1" applyAlignment="1">
      <alignment horizontal="left" vertical="center" wrapText="1"/>
    </xf>
    <xf numFmtId="0" fontId="0" fillId="2" borderId="9" xfId="0" applyFont="1" applyFill="1" applyBorder="1" applyAlignment="1">
      <alignment horizontal="right" vertical="center" wrapText="1"/>
    </xf>
    <xf numFmtId="0" fontId="0" fillId="0" borderId="0" xfId="0" applyAlignment="1">
      <alignment wrapText="1"/>
    </xf>
    <xf numFmtId="0" fontId="0" fillId="0" borderId="0" xfId="0" applyAlignment="1">
      <alignment vertical="center" wrapText="1"/>
    </xf>
    <xf numFmtId="165" fontId="0" fillId="0" borderId="1" xfId="0" applyNumberFormat="1" applyBorder="1" applyAlignment="1">
      <alignment vertical="center" wrapText="1"/>
    </xf>
    <xf numFmtId="0" fontId="0" fillId="0" borderId="0" xfId="0" applyAlignment="1">
      <alignment horizontal="left" vertical="center" wrapText="1"/>
    </xf>
    <xf numFmtId="0" fontId="7" fillId="2" borderId="1" xfId="0" applyFont="1" applyFill="1" applyBorder="1" applyAlignment="1">
      <alignment horizontal="right" vertical="center" wrapText="1"/>
    </xf>
    <xf numFmtId="0" fontId="8" fillId="0" borderId="0" xfId="0" applyFont="1"/>
    <xf numFmtId="165" fontId="0" fillId="0" borderId="1" xfId="2" quotePrefix="1" applyNumberFormat="1" applyFont="1" applyFill="1" applyBorder="1" applyAlignment="1">
      <alignment horizontal="right" vertical="center"/>
    </xf>
    <xf numFmtId="0" fontId="0" fillId="2" borderId="1" xfId="0" applyFill="1" applyBorder="1" applyAlignment="1">
      <alignment horizontal="right" vertical="center" wrapText="1"/>
    </xf>
    <xf numFmtId="5" fontId="0" fillId="0" borderId="0" xfId="2" applyNumberFormat="1" applyFont="1"/>
    <xf numFmtId="0" fontId="0" fillId="0" borderId="0" xfId="0" applyAlignment="1">
      <alignment horizontal="center"/>
    </xf>
    <xf numFmtId="5" fontId="0" fillId="0" borderId="0" xfId="0" applyNumberFormat="1"/>
    <xf numFmtId="8" fontId="0" fillId="0" borderId="0" xfId="0" applyNumberFormat="1"/>
    <xf numFmtId="0" fontId="1" fillId="3" borderId="1" xfId="0" applyFont="1" applyFill="1" applyBorder="1" applyAlignment="1">
      <alignment horizontal="center" vertical="center" wrapText="1"/>
    </xf>
    <xf numFmtId="0" fontId="7" fillId="0" borderId="1" xfId="0" applyFont="1" applyBorder="1" applyAlignment="1">
      <alignment horizontal="center" vertical="center"/>
    </xf>
    <xf numFmtId="0" fontId="3" fillId="0" borderId="1" xfId="0" applyFont="1" applyBorder="1" applyAlignment="1">
      <alignment horizontal="center" vertical="center" wrapText="1"/>
    </xf>
    <xf numFmtId="0" fontId="1" fillId="3" borderId="2"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9" fillId="0" borderId="1" xfId="0" applyFont="1" applyBorder="1" applyAlignment="1">
      <alignment horizontal="center" vertical="center"/>
    </xf>
    <xf numFmtId="0" fontId="10" fillId="0" borderId="1" xfId="0" applyFont="1" applyBorder="1" applyAlignment="1">
      <alignment horizontal="center" vertical="center" wrapText="1"/>
    </xf>
    <xf numFmtId="164" fontId="9" fillId="0" borderId="1" xfId="2" applyNumberFormat="1" applyFont="1" applyBorder="1" applyAlignment="1">
      <alignment horizontal="center" vertical="center"/>
    </xf>
    <xf numFmtId="165" fontId="10" fillId="4" borderId="1" xfId="0" quotePrefix="1" applyNumberFormat="1" applyFont="1" applyFill="1" applyBorder="1" applyAlignment="1">
      <alignment horizontal="right" vertical="center"/>
    </xf>
    <xf numFmtId="0" fontId="10" fillId="0" borderId="0" xfId="0" applyFont="1"/>
    <xf numFmtId="165" fontId="10" fillId="0" borderId="0" xfId="0" applyNumberFormat="1" applyFont="1" applyAlignment="1">
      <alignment horizontal="right"/>
    </xf>
    <xf numFmtId="165" fontId="10" fillId="0" borderId="1" xfId="2" quotePrefix="1" applyNumberFormat="1" applyFont="1" applyBorder="1" applyAlignment="1">
      <alignment horizontal="right" vertical="center"/>
    </xf>
    <xf numFmtId="165" fontId="10" fillId="0" borderId="0" xfId="2" quotePrefix="1" applyNumberFormat="1" applyFont="1" applyBorder="1" applyAlignment="1">
      <alignment horizontal="right" vertical="center"/>
    </xf>
    <xf numFmtId="165" fontId="10" fillId="0" borderId="0" xfId="0" applyNumberFormat="1" applyFont="1" applyBorder="1" applyAlignment="1">
      <alignment horizontal="right" vertical="center"/>
    </xf>
    <xf numFmtId="165" fontId="10" fillId="0" borderId="1" xfId="0" applyNumberFormat="1" applyFont="1" applyBorder="1" applyAlignment="1">
      <alignment horizontal="right" vertical="center"/>
    </xf>
    <xf numFmtId="165" fontId="10" fillId="4" borderId="1" xfId="0" quotePrefix="1" applyNumberFormat="1" applyFont="1" applyFill="1" applyBorder="1" applyAlignment="1">
      <alignment horizontal="center" vertical="center" wrapText="1"/>
    </xf>
    <xf numFmtId="165" fontId="10" fillId="4" borderId="2" xfId="0" quotePrefix="1" applyNumberFormat="1" applyFont="1" applyFill="1" applyBorder="1" applyAlignment="1">
      <alignment horizontal="center" vertical="center" wrapText="1"/>
    </xf>
    <xf numFmtId="165" fontId="10" fillId="4" borderId="4" xfId="0" quotePrefix="1" applyNumberFormat="1" applyFont="1" applyFill="1" applyBorder="1" applyAlignment="1">
      <alignment horizontal="center" vertical="center" wrapText="1"/>
    </xf>
    <xf numFmtId="0" fontId="10" fillId="0" borderId="3" xfId="0" applyFont="1" applyFill="1" applyBorder="1" applyAlignment="1">
      <alignment horizontal="centerContinuous" vertical="center" wrapText="1"/>
    </xf>
    <xf numFmtId="0" fontId="10" fillId="0" borderId="4" xfId="0" applyFont="1" applyFill="1" applyBorder="1" applyAlignment="1">
      <alignment horizontal="centerContinuous" vertical="center" wrapText="1"/>
    </xf>
    <xf numFmtId="165" fontId="10" fillId="4" borderId="1" xfId="0" quotePrefix="1" applyNumberFormat="1" applyFont="1" applyFill="1" applyBorder="1" applyAlignment="1">
      <alignment horizontal="center" vertical="center"/>
    </xf>
    <xf numFmtId="165" fontId="10" fillId="4" borderId="7" xfId="0" quotePrefix="1" applyNumberFormat="1" applyFont="1" applyFill="1" applyBorder="1" applyAlignment="1">
      <alignment horizontal="center" vertical="center" wrapText="1"/>
    </xf>
    <xf numFmtId="165" fontId="10" fillId="4" borderId="8" xfId="0" quotePrefix="1" applyNumberFormat="1" applyFont="1" applyFill="1" applyBorder="1" applyAlignment="1">
      <alignment horizontal="center" vertical="center" wrapText="1"/>
    </xf>
    <xf numFmtId="165" fontId="10" fillId="4" borderId="5" xfId="0" quotePrefix="1" applyNumberFormat="1" applyFont="1" applyFill="1" applyBorder="1" applyAlignment="1">
      <alignment horizontal="center" vertical="center" wrapText="1"/>
    </xf>
    <xf numFmtId="165" fontId="10" fillId="4" borderId="6" xfId="0" quotePrefix="1" applyNumberFormat="1" applyFont="1" applyFill="1" applyBorder="1" applyAlignment="1">
      <alignment horizontal="center" vertical="center" wrapText="1"/>
    </xf>
    <xf numFmtId="0" fontId="10" fillId="0" borderId="0" xfId="0" applyFont="1" applyBorder="1" applyAlignment="1">
      <alignment horizontal="center" vertical="center"/>
    </xf>
    <xf numFmtId="165" fontId="10" fillId="3" borderId="1" xfId="0" applyNumberFormat="1" applyFont="1" applyFill="1" applyBorder="1"/>
    <xf numFmtId="165" fontId="10" fillId="3" borderId="2" xfId="0" applyNumberFormat="1" applyFont="1" applyFill="1" applyBorder="1" applyAlignment="1">
      <alignment horizontal="center"/>
    </xf>
    <xf numFmtId="165" fontId="10" fillId="3" borderId="4" xfId="0" applyNumberFormat="1" applyFont="1" applyFill="1" applyBorder="1" applyAlignment="1">
      <alignment horizontal="center"/>
    </xf>
  </cellXfs>
  <cellStyles count="3">
    <cellStyle name="Currency" xfId="2" builtinId="4"/>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3.epa.gov/scram001/dispersion_screening.htm"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arcweb.sos.state.or.us/pages/rules/oars_300/oar_340/340_220.html" TargetMode="External"/></Relationships>
</file>

<file path=xl/worksheets/sheet1.xml><?xml version="1.0" encoding="utf-8"?>
<worksheet xmlns="http://schemas.openxmlformats.org/spreadsheetml/2006/main" xmlns:r="http://schemas.openxmlformats.org/officeDocument/2006/relationships">
  <sheetPr>
    <pageSetUpPr fitToPage="1"/>
  </sheetPr>
  <dimension ref="A1:E33"/>
  <sheetViews>
    <sheetView zoomScale="130" zoomScaleNormal="130" zoomScaleSheetLayoutView="130" workbookViewId="0">
      <pane ySplit="7" topLeftCell="A25" activePane="bottomLeft" state="frozen"/>
      <selection pane="bottomLeft" activeCell="B32" sqref="B32"/>
    </sheetView>
  </sheetViews>
  <sheetFormatPr defaultRowHeight="15"/>
  <cols>
    <col min="1" max="1" width="26.85546875" customWidth="1"/>
    <col min="2" max="3" width="18.28515625" customWidth="1"/>
    <col min="4" max="4" width="35.85546875" customWidth="1"/>
    <col min="5" max="5" width="27.7109375" customWidth="1"/>
  </cols>
  <sheetData>
    <row r="1" spans="1:4">
      <c r="A1" s="5" t="s">
        <v>103</v>
      </c>
    </row>
    <row r="2" spans="1:4">
      <c r="A2" s="5" t="s">
        <v>104</v>
      </c>
    </row>
    <row r="4" spans="1:4" ht="15" customHeight="1">
      <c r="A4" s="38" t="s">
        <v>47</v>
      </c>
      <c r="B4" s="38"/>
      <c r="C4" s="38"/>
    </row>
    <row r="5" spans="1:4" ht="3.75" customHeight="1">
      <c r="A5" s="2" t="s">
        <v>15</v>
      </c>
      <c r="B5" s="40" t="s">
        <v>129</v>
      </c>
      <c r="C5" s="40"/>
    </row>
    <row r="6" spans="1:4">
      <c r="A6" s="7"/>
      <c r="B6" s="41" t="s">
        <v>48</v>
      </c>
      <c r="C6" s="42"/>
    </row>
    <row r="7" spans="1:4">
      <c r="A7" s="7"/>
      <c r="B7" s="16" t="s">
        <v>12</v>
      </c>
      <c r="C7" s="16" t="s">
        <v>11</v>
      </c>
    </row>
    <row r="8" spans="1:4">
      <c r="A8" s="5" t="s">
        <v>8</v>
      </c>
      <c r="B8" s="5"/>
    </row>
    <row r="9" spans="1:4">
      <c r="A9" s="2" t="s">
        <v>7</v>
      </c>
      <c r="B9" s="39" t="s">
        <v>6</v>
      </c>
      <c r="C9" s="39"/>
    </row>
    <row r="10" spans="1:4" ht="30">
      <c r="A10" s="2" t="s">
        <v>82</v>
      </c>
      <c r="B10" s="39" t="s">
        <v>6</v>
      </c>
      <c r="C10" s="39"/>
    </row>
    <row r="11" spans="1:4" ht="60">
      <c r="A11" s="2" t="s">
        <v>83</v>
      </c>
      <c r="B11" s="32">
        <f>'Title V'!A26</f>
        <v>25000</v>
      </c>
      <c r="C11" s="32">
        <f>'Title V'!B26</f>
        <v>100000</v>
      </c>
      <c r="D11" s="26" t="s">
        <v>106</v>
      </c>
    </row>
    <row r="12" spans="1:4" ht="69" customHeight="1">
      <c r="A12" s="33" t="s">
        <v>107</v>
      </c>
      <c r="B12" s="28">
        <v>0</v>
      </c>
      <c r="C12" s="28">
        <f>C11*5%</f>
        <v>5000</v>
      </c>
    </row>
    <row r="13" spans="1:4" ht="60">
      <c r="A13" s="33" t="s">
        <v>117</v>
      </c>
      <c r="B13" s="28">
        <f>'Title V'!A27</f>
        <v>10310</v>
      </c>
      <c r="C13" s="28">
        <f>'Title V'!B27</f>
        <v>11510</v>
      </c>
      <c r="D13" s="26" t="s">
        <v>106</v>
      </c>
    </row>
    <row r="15" spans="1:4">
      <c r="A15" s="11" t="s">
        <v>2</v>
      </c>
      <c r="B15" s="13"/>
      <c r="C15" s="13"/>
    </row>
    <row r="16" spans="1:4" ht="45">
      <c r="A16" s="2" t="s">
        <v>45</v>
      </c>
      <c r="B16" s="12">
        <v>250000</v>
      </c>
      <c r="C16" s="12">
        <v>300000</v>
      </c>
      <c r="D16" s="26" t="s">
        <v>84</v>
      </c>
    </row>
    <row r="17" spans="1:5">
      <c r="A17" s="2" t="s">
        <v>46</v>
      </c>
      <c r="B17" s="12">
        <v>15000</v>
      </c>
      <c r="C17" s="12">
        <v>70000</v>
      </c>
      <c r="D17" t="s">
        <v>98</v>
      </c>
    </row>
    <row r="18" spans="1:5">
      <c r="A18" s="8"/>
      <c r="B18" s="19"/>
      <c r="C18" s="19"/>
    </row>
    <row r="19" spans="1:5">
      <c r="A19" s="11" t="s">
        <v>3</v>
      </c>
    </row>
    <row r="20" spans="1:5" ht="30">
      <c r="A20" s="2" t="s">
        <v>53</v>
      </c>
      <c r="B20" s="12">
        <v>12000</v>
      </c>
      <c r="C20" s="12">
        <v>12000</v>
      </c>
    </row>
    <row r="21" spans="1:5">
      <c r="A21" s="3"/>
      <c r="B21" s="14"/>
      <c r="C21" s="14"/>
    </row>
    <row r="22" spans="1:5">
      <c r="A22" s="11" t="s">
        <v>1</v>
      </c>
      <c r="B22" s="13"/>
      <c r="C22" s="13"/>
    </row>
    <row r="23" spans="1:5" ht="60">
      <c r="A23" s="2" t="s">
        <v>56</v>
      </c>
      <c r="B23" s="15">
        <v>60000</v>
      </c>
      <c r="C23" s="15">
        <v>65000</v>
      </c>
      <c r="D23" s="27" t="s">
        <v>127</v>
      </c>
      <c r="E23" s="27" t="s">
        <v>85</v>
      </c>
    </row>
    <row r="24" spans="1:5" ht="60">
      <c r="A24" s="2" t="s">
        <v>94</v>
      </c>
      <c r="B24" s="15">
        <v>4000</v>
      </c>
      <c r="C24" s="15">
        <v>15000</v>
      </c>
      <c r="D24" s="29" t="s">
        <v>128</v>
      </c>
    </row>
    <row r="25" spans="1:5">
      <c r="A25" s="3"/>
      <c r="B25" s="13"/>
      <c r="C25" s="13"/>
    </row>
    <row r="26" spans="1:5">
      <c r="A26" s="11" t="s">
        <v>0</v>
      </c>
      <c r="B26" s="13"/>
      <c r="C26" s="13"/>
    </row>
    <row r="27" spans="1:5" ht="33.75" customHeight="1">
      <c r="A27" s="21" t="s">
        <v>55</v>
      </c>
      <c r="B27" s="22"/>
      <c r="C27" s="23"/>
    </row>
    <row r="28" spans="1:5">
      <c r="A28" s="2" t="s">
        <v>49</v>
      </c>
      <c r="B28" s="15">
        <v>10000</v>
      </c>
      <c r="C28" s="20" t="s">
        <v>60</v>
      </c>
    </row>
    <row r="29" spans="1:5" ht="30">
      <c r="A29" s="2" t="s">
        <v>50</v>
      </c>
      <c r="B29" s="20" t="s">
        <v>60</v>
      </c>
      <c r="C29" s="15">
        <v>30000</v>
      </c>
    </row>
    <row r="30" spans="1:5">
      <c r="A30" s="4"/>
      <c r="B30" s="4"/>
    </row>
    <row r="31" spans="1:5">
      <c r="A31" s="11" t="s">
        <v>54</v>
      </c>
      <c r="B31" s="4"/>
    </row>
    <row r="32" spans="1:5">
      <c r="A32" s="18" t="s">
        <v>51</v>
      </c>
      <c r="B32" s="17">
        <f>SUM(B12,B16,B23:B24,B28:B29)</f>
        <v>324000</v>
      </c>
      <c r="C32" s="17">
        <f>SUM(C12,C16,C23:C24,C28:C29)</f>
        <v>415000</v>
      </c>
    </row>
    <row r="33" spans="1:3">
      <c r="A33" s="18" t="s">
        <v>52</v>
      </c>
      <c r="B33" s="17">
        <f>SUM(B20,B17)</f>
        <v>27000</v>
      </c>
      <c r="C33" s="17">
        <f>SUM(C20,C17)</f>
        <v>82000</v>
      </c>
    </row>
  </sheetData>
  <mergeCells count="5">
    <mergeCell ref="A4:C4"/>
    <mergeCell ref="B9:C9"/>
    <mergeCell ref="B5:C5"/>
    <mergeCell ref="B6:C6"/>
    <mergeCell ref="B10:C10"/>
  </mergeCells>
  <pageMargins left="0.7" right="0.7" top="0.75" bottom="0.75" header="0.3" footer="0.3"/>
  <pageSetup scale="71" fitToHeight="0" orientation="portrait" r:id="rId1"/>
</worksheet>
</file>

<file path=xl/worksheets/sheet2.xml><?xml version="1.0" encoding="utf-8"?>
<worksheet xmlns="http://schemas.openxmlformats.org/spreadsheetml/2006/main" xmlns:r="http://schemas.openxmlformats.org/officeDocument/2006/relationships">
  <sheetPr>
    <pageSetUpPr fitToPage="1"/>
  </sheetPr>
  <dimension ref="A1:H39"/>
  <sheetViews>
    <sheetView tabSelected="1" view="pageBreakPreview" zoomScaleNormal="100" zoomScaleSheetLayoutView="100" workbookViewId="0">
      <pane ySplit="8" topLeftCell="A22" activePane="bottomLeft" state="frozen"/>
      <selection pane="bottomLeft" activeCell="D26" sqref="D26"/>
    </sheetView>
  </sheetViews>
  <sheetFormatPr defaultRowHeight="15"/>
  <cols>
    <col min="1" max="1" width="26.85546875" customWidth="1"/>
    <col min="2" max="7" width="18" customWidth="1"/>
    <col min="8" max="8" width="19" customWidth="1"/>
  </cols>
  <sheetData>
    <row r="1" spans="1:7">
      <c r="A1" s="5" t="s">
        <v>103</v>
      </c>
    </row>
    <row r="2" spans="1:7">
      <c r="A2" s="5" t="s">
        <v>105</v>
      </c>
    </row>
    <row r="4" spans="1:7" ht="15" customHeight="1">
      <c r="A4" s="38" t="s">
        <v>57</v>
      </c>
      <c r="B4" s="38"/>
      <c r="C4" s="38"/>
      <c r="D4" s="38"/>
      <c r="E4" s="38"/>
      <c r="F4" s="38"/>
      <c r="G4" s="38"/>
    </row>
    <row r="5" spans="1:7">
      <c r="A5" s="25" t="s">
        <v>15</v>
      </c>
      <c r="B5" s="40" t="s">
        <v>16</v>
      </c>
      <c r="C5" s="40"/>
      <c r="D5" s="40"/>
      <c r="E5" s="40"/>
      <c r="F5" s="40"/>
      <c r="G5" s="40"/>
    </row>
    <row r="6" spans="1:7">
      <c r="A6" s="7"/>
      <c r="B6" s="38" t="s">
        <v>48</v>
      </c>
      <c r="C6" s="38"/>
      <c r="D6" s="38"/>
      <c r="E6" s="38"/>
      <c r="F6" s="38"/>
      <c r="G6" s="38"/>
    </row>
    <row r="7" spans="1:7" ht="33.75" customHeight="1">
      <c r="A7" s="7"/>
      <c r="B7" s="38" t="s">
        <v>61</v>
      </c>
      <c r="C7" s="38"/>
      <c r="D7" s="38" t="s">
        <v>62</v>
      </c>
      <c r="E7" s="38"/>
      <c r="F7" s="38" t="s">
        <v>66</v>
      </c>
      <c r="G7" s="38"/>
    </row>
    <row r="8" spans="1:7">
      <c r="A8" s="7"/>
      <c r="B8" s="1" t="s">
        <v>12</v>
      </c>
      <c r="C8" s="1" t="s">
        <v>11</v>
      </c>
      <c r="D8" s="1" t="s">
        <v>12</v>
      </c>
      <c r="E8" s="1" t="s">
        <v>11</v>
      </c>
      <c r="F8" s="1" t="s">
        <v>12</v>
      </c>
      <c r="G8" s="1" t="s">
        <v>11</v>
      </c>
    </row>
    <row r="9" spans="1:7">
      <c r="A9" s="5" t="s">
        <v>8</v>
      </c>
      <c r="B9" s="5"/>
      <c r="D9" s="5"/>
      <c r="F9" s="5"/>
    </row>
    <row r="10" spans="1:7" ht="18.75">
      <c r="A10" s="2" t="s">
        <v>7</v>
      </c>
      <c r="B10" s="43" t="s">
        <v>5</v>
      </c>
      <c r="C10" s="43"/>
      <c r="D10" s="43" t="s">
        <v>5</v>
      </c>
      <c r="E10" s="43"/>
      <c r="F10" s="43" t="s">
        <v>5</v>
      </c>
      <c r="G10" s="43"/>
    </row>
    <row r="11" spans="1:7" ht="69" customHeight="1">
      <c r="A11" s="2" t="s">
        <v>58</v>
      </c>
      <c r="B11" s="44" t="s">
        <v>4</v>
      </c>
      <c r="C11" s="44"/>
      <c r="D11" s="44" t="s">
        <v>4</v>
      </c>
      <c r="E11" s="44"/>
      <c r="F11" s="44" t="s">
        <v>4</v>
      </c>
      <c r="G11" s="44"/>
    </row>
    <row r="12" spans="1:7" ht="18.75">
      <c r="A12" s="2" t="s">
        <v>14</v>
      </c>
      <c r="B12" s="45">
        <v>7200</v>
      </c>
      <c r="C12" s="45">
        <v>7200</v>
      </c>
      <c r="D12" s="45">
        <v>7200</v>
      </c>
      <c r="E12" s="45">
        <v>7200</v>
      </c>
      <c r="F12" s="45">
        <v>7200</v>
      </c>
      <c r="G12" s="45">
        <v>7200</v>
      </c>
    </row>
    <row r="13" spans="1:7" ht="30">
      <c r="A13" s="2" t="s">
        <v>17</v>
      </c>
      <c r="B13" s="46" t="s">
        <v>60</v>
      </c>
      <c r="C13" s="46" t="s">
        <v>60</v>
      </c>
      <c r="D13" s="46" t="s">
        <v>60</v>
      </c>
      <c r="E13" s="46" t="s">
        <v>60</v>
      </c>
      <c r="F13" s="46" t="s">
        <v>60</v>
      </c>
      <c r="G13" s="46" t="s">
        <v>60</v>
      </c>
    </row>
    <row r="14" spans="1:7" ht="45">
      <c r="A14" s="2" t="s">
        <v>59</v>
      </c>
      <c r="B14" s="45">
        <v>4608</v>
      </c>
      <c r="C14" s="45">
        <v>4608</v>
      </c>
      <c r="D14" s="45">
        <v>4608</v>
      </c>
      <c r="E14" s="45">
        <v>4608</v>
      </c>
      <c r="F14" s="45">
        <v>4608</v>
      </c>
      <c r="G14" s="45">
        <v>4608</v>
      </c>
    </row>
    <row r="15" spans="1:7" ht="18.75">
      <c r="B15" s="47"/>
      <c r="C15" s="47"/>
      <c r="D15" s="47"/>
      <c r="E15" s="47"/>
      <c r="F15" s="47"/>
      <c r="G15" s="47"/>
    </row>
    <row r="16" spans="1:7" ht="18.75">
      <c r="A16" s="11" t="s">
        <v>2</v>
      </c>
      <c r="B16" s="48"/>
      <c r="C16" s="48"/>
      <c r="D16" s="48"/>
      <c r="E16" s="48"/>
      <c r="F16" s="48"/>
      <c r="G16" s="48"/>
    </row>
    <row r="17" spans="1:8" ht="18.75">
      <c r="A17" s="2" t="s">
        <v>45</v>
      </c>
      <c r="B17" s="46" t="s">
        <v>60</v>
      </c>
      <c r="C17" s="46" t="s">
        <v>60</v>
      </c>
      <c r="D17" s="49">
        <v>250000</v>
      </c>
      <c r="E17" s="49">
        <v>300000</v>
      </c>
      <c r="F17" s="46" t="s">
        <v>60</v>
      </c>
      <c r="G17" s="46" t="s">
        <v>60</v>
      </c>
    </row>
    <row r="18" spans="1:8" ht="30">
      <c r="A18" s="2" t="s">
        <v>46</v>
      </c>
      <c r="B18" s="46" t="s">
        <v>60</v>
      </c>
      <c r="C18" s="46" t="s">
        <v>60</v>
      </c>
      <c r="D18" s="49">
        <v>15000</v>
      </c>
      <c r="E18" s="49">
        <v>70000</v>
      </c>
      <c r="F18" s="46" t="s">
        <v>60</v>
      </c>
      <c r="G18" s="46" t="s">
        <v>60</v>
      </c>
      <c r="H18" s="26" t="s">
        <v>98</v>
      </c>
    </row>
    <row r="19" spans="1:8" ht="18.75">
      <c r="A19" s="8"/>
      <c r="B19" s="50"/>
      <c r="C19" s="50"/>
      <c r="D19" s="50"/>
      <c r="E19" s="50"/>
      <c r="F19" s="50"/>
      <c r="G19" s="50"/>
    </row>
    <row r="20" spans="1:8" ht="18.75">
      <c r="A20" s="11" t="s">
        <v>3</v>
      </c>
      <c r="B20" s="47"/>
      <c r="C20" s="47"/>
      <c r="D20" s="47"/>
      <c r="E20" s="47"/>
      <c r="F20" s="47"/>
      <c r="G20" s="47"/>
    </row>
    <row r="21" spans="1:8" ht="30">
      <c r="A21" s="2" t="s">
        <v>53</v>
      </c>
      <c r="B21" s="46" t="s">
        <v>60</v>
      </c>
      <c r="C21" s="46" t="s">
        <v>60</v>
      </c>
      <c r="D21" s="49">
        <v>12000</v>
      </c>
      <c r="E21" s="49">
        <v>12000</v>
      </c>
      <c r="F21" s="46" t="s">
        <v>60</v>
      </c>
      <c r="G21" s="46" t="s">
        <v>60</v>
      </c>
    </row>
    <row r="22" spans="1:8" ht="18.75">
      <c r="A22" s="3"/>
      <c r="B22" s="51"/>
      <c r="C22" s="51"/>
      <c r="D22" s="51"/>
      <c r="E22" s="51"/>
      <c r="F22" s="51"/>
      <c r="G22" s="51"/>
    </row>
    <row r="23" spans="1:8" ht="18.75">
      <c r="A23" s="11" t="s">
        <v>1</v>
      </c>
      <c r="B23" s="48"/>
      <c r="C23" s="48"/>
      <c r="D23" s="48"/>
      <c r="E23" s="48"/>
      <c r="F23" s="48"/>
      <c r="G23" s="48"/>
    </row>
    <row r="24" spans="1:8" ht="75">
      <c r="A24" s="30" t="s">
        <v>93</v>
      </c>
      <c r="B24" s="52">
        <v>15000</v>
      </c>
      <c r="C24" s="52">
        <v>25000</v>
      </c>
      <c r="D24" s="53"/>
      <c r="E24" s="53"/>
      <c r="F24" s="46"/>
      <c r="G24" s="46"/>
      <c r="H24" s="27"/>
    </row>
    <row r="25" spans="1:8" ht="60">
      <c r="A25" s="30" t="s">
        <v>87</v>
      </c>
      <c r="B25" s="52">
        <v>0</v>
      </c>
      <c r="C25" s="52">
        <v>65000</v>
      </c>
      <c r="D25" s="54" t="s">
        <v>78</v>
      </c>
      <c r="E25" s="55"/>
      <c r="F25" s="46" t="s">
        <v>60</v>
      </c>
      <c r="G25" s="46" t="s">
        <v>60</v>
      </c>
      <c r="H25" s="27" t="s">
        <v>86</v>
      </c>
    </row>
    <row r="26" spans="1:8" ht="45">
      <c r="A26" s="2" t="s">
        <v>94</v>
      </c>
      <c r="B26" s="46" t="s">
        <v>60</v>
      </c>
      <c r="C26" s="46" t="s">
        <v>60</v>
      </c>
      <c r="D26" s="52">
        <v>4000</v>
      </c>
      <c r="E26" s="52">
        <v>15000</v>
      </c>
      <c r="F26" s="46" t="s">
        <v>60</v>
      </c>
      <c r="G26" s="46" t="s">
        <v>60</v>
      </c>
    </row>
    <row r="27" spans="1:8" ht="18.75">
      <c r="A27" s="3"/>
      <c r="B27" s="48"/>
      <c r="C27" s="48"/>
      <c r="D27" s="48"/>
      <c r="E27" s="48"/>
      <c r="F27" s="48"/>
      <c r="G27" s="48"/>
    </row>
    <row r="28" spans="1:8" ht="18.75">
      <c r="A28" s="11" t="s">
        <v>0</v>
      </c>
      <c r="B28" s="48"/>
      <c r="C28" s="48"/>
      <c r="D28" s="48"/>
      <c r="E28" s="48"/>
      <c r="F28" s="48"/>
      <c r="G28" s="48"/>
    </row>
    <row r="29" spans="1:8" ht="33.75" customHeight="1">
      <c r="A29" s="21" t="s">
        <v>55</v>
      </c>
      <c r="B29" s="56"/>
      <c r="C29" s="57"/>
      <c r="D29" s="56"/>
      <c r="E29" s="57"/>
      <c r="F29" s="56"/>
      <c r="G29" s="57"/>
    </row>
    <row r="30" spans="1:8" ht="18.75">
      <c r="A30" s="2" t="s">
        <v>49</v>
      </c>
      <c r="B30" s="52">
        <v>10000</v>
      </c>
      <c r="C30" s="46" t="s">
        <v>60</v>
      </c>
      <c r="D30" s="46" t="s">
        <v>60</v>
      </c>
      <c r="E30" s="46" t="s">
        <v>60</v>
      </c>
      <c r="F30" s="46" t="s">
        <v>60</v>
      </c>
      <c r="G30" s="46" t="s">
        <v>60</v>
      </c>
    </row>
    <row r="31" spans="1:8" ht="30">
      <c r="A31" s="2" t="s">
        <v>50</v>
      </c>
      <c r="B31" s="46" t="s">
        <v>60</v>
      </c>
      <c r="C31" s="52">
        <v>30000</v>
      </c>
      <c r="D31" s="46" t="s">
        <v>60</v>
      </c>
      <c r="E31" s="46" t="s">
        <v>60</v>
      </c>
      <c r="F31" s="46" t="s">
        <v>60</v>
      </c>
      <c r="G31" s="46" t="s">
        <v>60</v>
      </c>
    </row>
    <row r="32" spans="1:8" ht="18.75">
      <c r="A32" s="14"/>
      <c r="B32" s="51"/>
      <c r="C32" s="51"/>
      <c r="D32" s="51"/>
      <c r="E32" s="51"/>
      <c r="F32" s="51"/>
      <c r="G32" s="51"/>
    </row>
    <row r="33" spans="1:7" ht="18.75">
      <c r="A33" s="11" t="s">
        <v>63</v>
      </c>
      <c r="B33" s="51"/>
      <c r="C33" s="51"/>
      <c r="D33" s="51"/>
      <c r="E33" s="51"/>
      <c r="F33" s="51"/>
      <c r="G33" s="51"/>
    </row>
    <row r="34" spans="1:7" ht="60">
      <c r="A34" s="24" t="s">
        <v>64</v>
      </c>
      <c r="B34" s="58" t="s">
        <v>99</v>
      </c>
      <c r="C34" s="58" t="s">
        <v>99</v>
      </c>
      <c r="D34" s="46" t="s">
        <v>60</v>
      </c>
      <c r="E34" s="46" t="s">
        <v>60</v>
      </c>
      <c r="F34" s="59" t="s">
        <v>67</v>
      </c>
      <c r="G34" s="60"/>
    </row>
    <row r="35" spans="1:7" ht="60">
      <c r="A35" s="24" t="s">
        <v>65</v>
      </c>
      <c r="B35" s="58" t="s">
        <v>99</v>
      </c>
      <c r="C35" s="58" t="s">
        <v>99</v>
      </c>
      <c r="D35" s="46" t="s">
        <v>60</v>
      </c>
      <c r="E35" s="46" t="s">
        <v>60</v>
      </c>
      <c r="F35" s="61"/>
      <c r="G35" s="62"/>
    </row>
    <row r="36" spans="1:7" ht="18.75">
      <c r="A36" s="4"/>
      <c r="B36" s="63"/>
      <c r="C36" s="47"/>
      <c r="D36" s="63"/>
      <c r="E36" s="47"/>
      <c r="F36" s="63"/>
      <c r="G36" s="47"/>
    </row>
    <row r="37" spans="1:7" ht="18.75">
      <c r="A37" s="11" t="s">
        <v>54</v>
      </c>
      <c r="B37" s="63"/>
      <c r="C37" s="47"/>
      <c r="D37" s="63"/>
      <c r="E37" s="47"/>
      <c r="F37" s="63"/>
      <c r="G37" s="47"/>
    </row>
    <row r="38" spans="1:7" ht="18.75">
      <c r="A38" s="18" t="s">
        <v>51</v>
      </c>
      <c r="B38" s="64">
        <f>SUM(B12:B13,B17,B24:B26,B30:B31)</f>
        <v>32200</v>
      </c>
      <c r="C38" s="64">
        <f t="shared" ref="C38:G38" si="0">SUM(C12:C13,C17,C24:C26,C30:C31)</f>
        <v>127200</v>
      </c>
      <c r="D38" s="64">
        <f t="shared" si="0"/>
        <v>261200</v>
      </c>
      <c r="E38" s="64">
        <f t="shared" si="0"/>
        <v>322200</v>
      </c>
      <c r="F38" s="64">
        <f t="shared" si="0"/>
        <v>7200</v>
      </c>
      <c r="G38" s="64">
        <f t="shared" si="0"/>
        <v>7200</v>
      </c>
    </row>
    <row r="39" spans="1:7" ht="18.75">
      <c r="A39" s="18" t="s">
        <v>52</v>
      </c>
      <c r="B39" s="64">
        <f>SUM(B14,B21,B18,B34:B35)</f>
        <v>4608</v>
      </c>
      <c r="C39" s="64">
        <f t="shared" ref="C39:E39" si="1">SUM(C14,C21,C18,C34:C35)</f>
        <v>4608</v>
      </c>
      <c r="D39" s="64">
        <f t="shared" si="1"/>
        <v>31608</v>
      </c>
      <c r="E39" s="64">
        <f t="shared" si="1"/>
        <v>86608</v>
      </c>
      <c r="F39" s="65" t="s">
        <v>100</v>
      </c>
      <c r="G39" s="66"/>
    </row>
  </sheetData>
  <mergeCells count="15">
    <mergeCell ref="F34:G35"/>
    <mergeCell ref="F39:G39"/>
    <mergeCell ref="D25:E25"/>
    <mergeCell ref="B10:C10"/>
    <mergeCell ref="B11:C11"/>
    <mergeCell ref="D7:E7"/>
    <mergeCell ref="D10:E10"/>
    <mergeCell ref="D11:E11"/>
    <mergeCell ref="A4:G4"/>
    <mergeCell ref="B5:G5"/>
    <mergeCell ref="F10:G10"/>
    <mergeCell ref="F11:G11"/>
    <mergeCell ref="B6:G6"/>
    <mergeCell ref="B7:C7"/>
    <mergeCell ref="F7:G7"/>
  </mergeCells>
  <pageMargins left="0.7" right="0.7" top="0.75" bottom="0.75" header="0.3" footer="0.3"/>
  <pageSetup scale="58" fitToHeight="0" orientation="portrait" r:id="rId1"/>
  <legacyDrawing r:id="rId2"/>
</worksheet>
</file>

<file path=xl/worksheets/sheet3.xml><?xml version="1.0" encoding="utf-8"?>
<worksheet xmlns="http://schemas.openxmlformats.org/spreadsheetml/2006/main" xmlns:r="http://schemas.openxmlformats.org/officeDocument/2006/relationships">
  <dimension ref="A1:C16"/>
  <sheetViews>
    <sheetView workbookViewId="0">
      <selection activeCell="B8" sqref="B8"/>
    </sheetView>
  </sheetViews>
  <sheetFormatPr defaultRowHeight="15"/>
  <sheetData>
    <row r="1" spans="1:3">
      <c r="A1" s="5" t="s">
        <v>79</v>
      </c>
    </row>
    <row r="3" spans="1:3">
      <c r="A3" t="s">
        <v>13</v>
      </c>
    </row>
    <row r="5" spans="1:3">
      <c r="A5" t="s">
        <v>12</v>
      </c>
      <c r="B5" t="s">
        <v>11</v>
      </c>
    </row>
    <row r="6" spans="1:3">
      <c r="A6" s="6">
        <v>300000</v>
      </c>
      <c r="B6" s="6">
        <v>300000</v>
      </c>
      <c r="C6" t="s">
        <v>10</v>
      </c>
    </row>
    <row r="7" spans="1:3">
      <c r="A7" s="6">
        <v>14000</v>
      </c>
      <c r="B7" s="6">
        <v>16000</v>
      </c>
      <c r="C7" t="s">
        <v>9</v>
      </c>
    </row>
    <row r="8" spans="1:3">
      <c r="A8" s="6">
        <v>40000</v>
      </c>
      <c r="B8" s="6">
        <v>70000</v>
      </c>
      <c r="C8" t="s">
        <v>96</v>
      </c>
    </row>
    <row r="9" spans="1:3">
      <c r="A9" s="6">
        <v>15000</v>
      </c>
      <c r="B9" s="6">
        <f>B8</f>
        <v>70000</v>
      </c>
      <c r="C9" s="31" t="s">
        <v>97</v>
      </c>
    </row>
    <row r="10" spans="1:3">
      <c r="A10" s="6"/>
      <c r="B10" s="6"/>
    </row>
    <row r="11" spans="1:3">
      <c r="A11" s="6">
        <v>12000</v>
      </c>
      <c r="B11" s="6">
        <v>12000</v>
      </c>
      <c r="C11" t="s">
        <v>18</v>
      </c>
    </row>
    <row r="12" spans="1:3">
      <c r="A12" s="6">
        <v>8000</v>
      </c>
      <c r="B12" s="6">
        <v>10000</v>
      </c>
      <c r="C12" t="s">
        <v>19</v>
      </c>
    </row>
    <row r="15" spans="1:3">
      <c r="A15" t="s">
        <v>80</v>
      </c>
    </row>
    <row r="16" spans="1:3">
      <c r="A16" t="s">
        <v>81</v>
      </c>
    </row>
  </sheetData>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dimension ref="A1:D29"/>
  <sheetViews>
    <sheetView workbookViewId="0">
      <selection activeCell="A30" sqref="A30"/>
    </sheetView>
  </sheetViews>
  <sheetFormatPr defaultRowHeight="15"/>
  <cols>
    <col min="1" max="2" width="10.42578125" customWidth="1"/>
    <col min="3" max="3" width="12.28515625" customWidth="1"/>
  </cols>
  <sheetData>
    <row r="1" spans="1:4">
      <c r="A1" s="5" t="s">
        <v>101</v>
      </c>
    </row>
    <row r="3" spans="1:4">
      <c r="A3" s="5" t="s">
        <v>21</v>
      </c>
    </row>
    <row r="5" spans="1:4">
      <c r="A5" t="s">
        <v>22</v>
      </c>
    </row>
    <row r="6" spans="1:4">
      <c r="A6" t="s">
        <v>23</v>
      </c>
    </row>
    <row r="7" spans="1:4">
      <c r="B7" t="s">
        <v>24</v>
      </c>
    </row>
    <row r="8" spans="1:4">
      <c r="B8" t="s">
        <v>25</v>
      </c>
    </row>
    <row r="9" spans="1:4">
      <c r="B9" t="s">
        <v>26</v>
      </c>
    </row>
    <row r="10" spans="1:4">
      <c r="B10" t="s">
        <v>27</v>
      </c>
    </row>
    <row r="11" spans="1:4">
      <c r="B11" t="s">
        <v>28</v>
      </c>
    </row>
    <row r="14" spans="1:4">
      <c r="A14" t="s">
        <v>29</v>
      </c>
    </row>
    <row r="15" spans="1:4">
      <c r="B15" t="s">
        <v>36</v>
      </c>
      <c r="C15" t="s">
        <v>30</v>
      </c>
      <c r="D15" t="s">
        <v>34</v>
      </c>
    </row>
    <row r="16" spans="1:4">
      <c r="B16" t="s">
        <v>37</v>
      </c>
      <c r="C16" t="s">
        <v>31</v>
      </c>
      <c r="D16" t="s">
        <v>35</v>
      </c>
    </row>
    <row r="17" spans="1:4">
      <c r="B17" t="s">
        <v>38</v>
      </c>
      <c r="C17" t="s">
        <v>32</v>
      </c>
      <c r="D17" t="s">
        <v>33</v>
      </c>
    </row>
    <row r="19" spans="1:4">
      <c r="A19" t="s">
        <v>39</v>
      </c>
    </row>
    <row r="20" spans="1:4">
      <c r="A20" t="s">
        <v>40</v>
      </c>
    </row>
    <row r="21" spans="1:4">
      <c r="A21" t="s">
        <v>41</v>
      </c>
    </row>
    <row r="22" spans="1:4">
      <c r="A22" s="9" t="s">
        <v>20</v>
      </c>
    </row>
    <row r="23" spans="1:4">
      <c r="A23" s="9"/>
    </row>
    <row r="24" spans="1:4">
      <c r="A24" t="s">
        <v>42</v>
      </c>
    </row>
    <row r="25" spans="1:4">
      <c r="A25" s="10">
        <v>10000</v>
      </c>
      <c r="B25" t="s">
        <v>12</v>
      </c>
      <c r="C25" t="s">
        <v>43</v>
      </c>
    </row>
    <row r="26" spans="1:4">
      <c r="A26" s="10">
        <v>30000</v>
      </c>
      <c r="B26" t="s">
        <v>11</v>
      </c>
      <c r="C26" t="s">
        <v>44</v>
      </c>
    </row>
    <row r="29" spans="1:4">
      <c r="A29" t="s">
        <v>108</v>
      </c>
    </row>
  </sheetData>
  <hyperlinks>
    <hyperlink ref="A22" r:id="rId1"/>
  </hyperlinks>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dimension ref="A1:A29"/>
  <sheetViews>
    <sheetView workbookViewId="0">
      <selection activeCell="A28" sqref="A28"/>
    </sheetView>
  </sheetViews>
  <sheetFormatPr defaultRowHeight="15"/>
  <cols>
    <col min="1" max="1" width="146" customWidth="1"/>
  </cols>
  <sheetData>
    <row r="1" spans="1:1">
      <c r="A1" s="5" t="s">
        <v>102</v>
      </c>
    </row>
    <row r="3" spans="1:1">
      <c r="A3" s="5" t="s">
        <v>68</v>
      </c>
    </row>
    <row r="4" spans="1:1">
      <c r="A4" t="s">
        <v>69</v>
      </c>
    </row>
    <row r="6" spans="1:1">
      <c r="A6" t="s">
        <v>70</v>
      </c>
    </row>
    <row r="7" spans="1:1">
      <c r="A7" t="s">
        <v>74</v>
      </c>
    </row>
    <row r="9" spans="1:1">
      <c r="A9" t="s">
        <v>71</v>
      </c>
    </row>
    <row r="11" spans="1:1">
      <c r="A11" t="s">
        <v>72</v>
      </c>
    </row>
    <row r="12" spans="1:1">
      <c r="A12" t="s">
        <v>73</v>
      </c>
    </row>
    <row r="13" spans="1:1">
      <c r="A13" t="s">
        <v>75</v>
      </c>
    </row>
    <row r="15" spans="1:1">
      <c r="A15" t="s">
        <v>76</v>
      </c>
    </row>
    <row r="16" spans="1:1">
      <c r="A16" t="s">
        <v>77</v>
      </c>
    </row>
    <row r="19" spans="1:1">
      <c r="A19" s="5" t="s">
        <v>88</v>
      </c>
    </row>
    <row r="20" spans="1:1">
      <c r="A20" t="s">
        <v>89</v>
      </c>
    </row>
    <row r="22" spans="1:1" ht="45">
      <c r="A22" s="26" t="s">
        <v>95</v>
      </c>
    </row>
    <row r="23" spans="1:1" ht="30">
      <c r="A23" s="26" t="s">
        <v>90</v>
      </c>
    </row>
    <row r="24" spans="1:1" ht="45">
      <c r="A24" s="26" t="s">
        <v>92</v>
      </c>
    </row>
    <row r="25" spans="1:1" ht="30">
      <c r="A25" s="26" t="s">
        <v>91</v>
      </c>
    </row>
    <row r="28" spans="1:1">
      <c r="A28" s="5" t="s">
        <v>111</v>
      </c>
    </row>
    <row r="29" spans="1:1">
      <c r="A29" t="s">
        <v>126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C27"/>
  <sheetViews>
    <sheetView workbookViewId="0">
      <selection activeCell="A4" sqref="A4"/>
    </sheetView>
  </sheetViews>
  <sheetFormatPr defaultRowHeight="15"/>
  <cols>
    <col min="1" max="2" width="11.5703125" bestFit="1" customWidth="1"/>
  </cols>
  <sheetData>
    <row r="1" spans="1:3">
      <c r="A1" s="5" t="s">
        <v>110</v>
      </c>
    </row>
    <row r="4" spans="1:3">
      <c r="A4" s="5" t="s">
        <v>111</v>
      </c>
    </row>
    <row r="5" spans="1:3">
      <c r="A5" s="35" t="s">
        <v>12</v>
      </c>
      <c r="B5" s="35" t="s">
        <v>11</v>
      </c>
    </row>
    <row r="6" spans="1:3">
      <c r="A6" s="34">
        <v>25000</v>
      </c>
      <c r="B6" s="34">
        <v>50000</v>
      </c>
      <c r="C6" t="s">
        <v>109</v>
      </c>
    </row>
    <row r="9" spans="1:3">
      <c r="A9" s="5" t="s">
        <v>125</v>
      </c>
    </row>
    <row r="10" spans="1:3">
      <c r="A10" s="34">
        <v>100000</v>
      </c>
      <c r="C10" t="s">
        <v>112</v>
      </c>
    </row>
    <row r="12" spans="1:3">
      <c r="A12" s="5" t="s">
        <v>113</v>
      </c>
    </row>
    <row r="13" spans="1:3">
      <c r="A13" s="9" t="s">
        <v>114</v>
      </c>
    </row>
    <row r="14" spans="1:3">
      <c r="A14" s="6">
        <v>0</v>
      </c>
      <c r="B14" t="s">
        <v>124</v>
      </c>
    </row>
    <row r="15" spans="1:3">
      <c r="A15" s="6">
        <v>7910</v>
      </c>
      <c r="B15" t="s">
        <v>115</v>
      </c>
    </row>
    <row r="16" spans="1:3">
      <c r="A16" s="37">
        <v>59.81</v>
      </c>
      <c r="B16" t="s">
        <v>116</v>
      </c>
    </row>
    <row r="17" spans="1:3">
      <c r="A17" s="37" t="s">
        <v>12</v>
      </c>
      <c r="B17" t="s">
        <v>11</v>
      </c>
    </row>
    <row r="18" spans="1:3">
      <c r="A18">
        <v>40</v>
      </c>
      <c r="B18">
        <v>60</v>
      </c>
      <c r="C18" t="s">
        <v>118</v>
      </c>
    </row>
    <row r="19" spans="1:3">
      <c r="A19" s="6">
        <f>A18*$A16</f>
        <v>2392.4</v>
      </c>
      <c r="B19" s="6">
        <f>B18*$A16</f>
        <v>3588.6000000000004</v>
      </c>
      <c r="C19" t="s">
        <v>119</v>
      </c>
    </row>
    <row r="20" spans="1:3">
      <c r="A20" s="6">
        <f>ROUND(A19,-2)</f>
        <v>2400</v>
      </c>
      <c r="B20" s="6">
        <f>ROUND(B19,-2)</f>
        <v>3600</v>
      </c>
      <c r="C20" t="s">
        <v>121</v>
      </c>
    </row>
    <row r="21" spans="1:3">
      <c r="A21" s="6">
        <f>$A15+A20</f>
        <v>10310</v>
      </c>
      <c r="B21" s="6">
        <f>$A15+B20</f>
        <v>11510</v>
      </c>
      <c r="C21" t="s">
        <v>120</v>
      </c>
    </row>
    <row r="22" spans="1:3">
      <c r="A22" s="6"/>
      <c r="B22" s="6"/>
    </row>
    <row r="24" spans="1:3">
      <c r="A24" s="5" t="s">
        <v>97</v>
      </c>
    </row>
    <row r="25" spans="1:3">
      <c r="A25" t="s">
        <v>12</v>
      </c>
      <c r="B25" t="s">
        <v>11</v>
      </c>
    </row>
    <row r="26" spans="1:3">
      <c r="A26" s="36">
        <f>SUM(A6:A6)</f>
        <v>25000</v>
      </c>
      <c r="B26" s="36">
        <f>A10</f>
        <v>100000</v>
      </c>
      <c r="C26" t="s">
        <v>122</v>
      </c>
    </row>
    <row r="27" spans="1:3">
      <c r="A27" s="6">
        <f>A21</f>
        <v>10310</v>
      </c>
      <c r="B27" s="6">
        <f>B21</f>
        <v>11510</v>
      </c>
      <c r="C27" t="s">
        <v>123</v>
      </c>
    </row>
  </sheetData>
  <hyperlinks>
    <hyperlink ref="A13"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Tier2 cost</vt:lpstr>
      <vt:lpstr>Tier1 cost</vt:lpstr>
      <vt:lpstr>baghouse</vt:lpstr>
      <vt:lpstr>modeling</vt:lpstr>
      <vt:lpstr>source testing</vt:lpstr>
      <vt:lpstr>Title V</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2016-05-27T19:07:00Z</dcterms:modified>
</cp:coreProperties>
</file>