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2"/>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cost'!$A$1:$D$43</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C25" i="17" l="1"/>
  <c r="B25" i="17"/>
  <c r="B42" i="16"/>
  <c r="C25" i="16"/>
  <c r="B25" i="16"/>
  <c r="A41" i="17" l="1"/>
  <c r="E42" i="10"/>
  <c r="E40" i="10"/>
  <c r="D40" i="10"/>
  <c r="D42" i="10" s="1"/>
  <c r="E39" i="10"/>
  <c r="E41" i="10" s="1"/>
  <c r="D39" i="10"/>
  <c r="D41" i="10" s="1"/>
  <c r="B39" i="17"/>
  <c r="A37" i="17"/>
  <c r="A41" i="16"/>
  <c r="A37" i="16"/>
  <c r="B20" i="17" l="1"/>
  <c r="B36" i="14"/>
  <c r="A36" i="14"/>
  <c r="B38" i="17" l="1"/>
  <c r="B42" i="17"/>
  <c r="B34" i="14"/>
  <c r="C20" i="17" s="1"/>
  <c r="A34" i="14"/>
  <c r="C11" i="17"/>
  <c r="C13" i="17" s="1"/>
  <c r="B11" i="17"/>
  <c r="B26" i="17"/>
  <c r="A36" i="15"/>
  <c r="B35" i="15"/>
  <c r="B36" i="15" s="1"/>
  <c r="A35" i="15"/>
  <c r="C12" i="17"/>
  <c r="B12" i="17"/>
  <c r="A31" i="15"/>
  <c r="C26" i="17"/>
  <c r="C26" i="16"/>
  <c r="B26" i="16"/>
  <c r="C12" i="16"/>
  <c r="B12" i="16"/>
  <c r="C11" i="16"/>
  <c r="C13" i="16" s="1"/>
  <c r="B11" i="16"/>
  <c r="C38" i="17" l="1"/>
  <c r="B43" i="17"/>
  <c r="C43" i="17"/>
  <c r="C39" i="17"/>
  <c r="C42" i="17"/>
  <c r="B38" i="16"/>
  <c r="B43" i="16"/>
  <c r="B39" i="16"/>
  <c r="C42" i="16"/>
  <c r="C38" i="16"/>
  <c r="C43" i="16"/>
  <c r="C39" i="16"/>
  <c r="G39" i="10"/>
  <c r="G41" i="10" s="1"/>
  <c r="F39" i="10"/>
  <c r="F41" i="10" s="1"/>
  <c r="B39" i="10"/>
  <c r="B41" i="10" s="1"/>
  <c r="C39" i="10"/>
  <c r="C41" i="10" s="1"/>
  <c r="B40" i="10"/>
  <c r="B42" i="10" s="1"/>
  <c r="C40" i="10"/>
  <c r="C42" i="10" s="1"/>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<sst xmlns="http://schemas.openxmlformats.org/spreadsheetml/2006/main" count="318" uniqueCount="186">
  <si>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</si>
  <si>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</si>
  <si>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</si>
  <si>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</si>
  <si>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</si>
  <si>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</si>
  <si>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</si>
  <si>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</si>
  <si>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</si>
  <si>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</si>
  <si>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</si>
  <si>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</si>
  <si>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</si>
  <si>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</si>
  <si>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</si>
  <si>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</si>
  <si>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</si>
  <si>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</si>
  <si>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</si>
  <si>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</si>
  <si>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</si>
  <si>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</si>
  <si>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</si>
  <si>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</si>
  <si>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</si>
  <si>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</si>
  <si>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</si>
  <si>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</si>
  <si>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</si>
  <si>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</si>
  <si>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</si>
  <si>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</si>
  <si>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</si>
  <si>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</si>
  <si>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</si>
  <si>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</si>
  <si>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</si>
  <si>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</si>
  <si>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</si>
  <si>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</si>
  <si>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</si>
  <si>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</si>
  <si>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</si>
  <si>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</si>
  <si>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</si>
  <si>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</si>
  <si>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</si>
  <si>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</si>
  <si>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</si>
  <si>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</si>
  <si>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</si>
  <si>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</si>
  <si>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</si>
  <si>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</si>
  <si>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</si>
  <si>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</si>
  <si>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</si>
  <si>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</si>
  <si>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</si>
  <si>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</si>
  <si>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</si>
  <si>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</si>
  <si>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</si>
  <si>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</si>
  <si>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</si>
  <si>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</si>
  <si>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</si>
  <si>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</si>
  <si>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</si>
  <si>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</si>
  <si>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</si>
  <si>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</si>
  <si>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</si>
  <si>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</si>
  <si>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</si>
  <si>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</si>
  <si>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</si>
  <si>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</si>
  <si>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</si>
  <si>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</si>
  <si>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</si>
  <si>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</si>
  <si>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</si>
  <si>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</si>
  <si>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</si>
  <si>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</si>
  <si>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</si>
  <si>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</si>
  <si>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</si>
  <si>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</si>
  <si>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</si>
  <si>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</si>
  <si>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</si>
  <si>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</si>
  <si>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</si>
  <si>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</si>
  <si>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</si>
  <si>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</si>
  <si>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</si>
  <si>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</si>
  <si>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</si>
  <si>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</si>
  <si>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</si>
  <si>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</si>
  <si>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</si>
  <si>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</si>
  <si>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</si>
  <si>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</si>
  <si>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</si>
  <si>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</si>
  <si>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</si>
  <si>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</si>
  <si>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</si>
  <si>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</si>
  <si>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</si>
  <si>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</si>
  <si>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</si>
  <si>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</si>
  <si>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</si>
  <si>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</si>
  <si>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</si>
  <si>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</si>
  <si>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</si>
  <si>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</si>
  <si>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</si>
  <si>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</si>
  <si>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</si>
  <si>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</si>
  <si>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</si>
  <si>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</si>
  <si>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</si>
  <si>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</si>
  <si>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</si>
  <si>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</si>
  <si>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</si>
  <si>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</si>
  <si>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</si>
  <si>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</si>
  <si>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</si>
  <si>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</si>
  <si>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</si>
  <si>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</si>
  <si>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</si>
  <si>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</si>
  <si>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</si>
  <si>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</si>
  <si>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</si>
  <si>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</si>
  <si>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</si>
  <si>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</si>
  <si>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</si>
  <si>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</si>
  <si>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</si>
  <si>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</si>
  <si>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</si>
  <si>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This is uncertain because changes to comply with NESHAP 6S are happening at the same time as efforts to comply with this rule.</t>
  </si>
  <si>
    <t>Assume preparing the permit application would cost 0% to 5% more because of the incremental addition of the proposed rules. (Rounded to the nearest thousand.)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</si>
  <si>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</si>
  <si>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</si>
  <si>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</si>
  <si>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</si>
  <si>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</si>
  <si>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</si>
  <si>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</si>
  <si>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</si>
  <si>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</si>
  <si>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</si>
  <si>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</si>
  <si>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</si>
  <si>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</si>
  <si>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</si>
  <si>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</si>
  <si>
    <t>Install baghouse</t>
  </si>
  <si>
    <t>Annual operation (electricity, bag replacement etc)</t>
  </si>
  <si>
    <t>Stopping production of materials containing Cr6 (required to take source test + modeling exemption)</t>
  </si>
  <si>
    <t>Reduced production if source testing shows it's needed to meet receptor conc limits</t>
  </si>
  <si>
    <t>One-time costs</t>
  </si>
  <si>
    <t>Annual costs</t>
  </si>
  <si>
    <t>One-time costs (rounded)</t>
  </si>
  <si>
    <t>Annual costs (rounded)</t>
  </si>
  <si>
    <t>One-time 'grain loading' source test to demonstrate baghouse is working</t>
  </si>
  <si>
    <t>Assume length of run depends on detection limits, does not have to be entire production run.</t>
  </si>
  <si>
    <t>Assume 16 hr test runs. May be able to run concurrently with grain loading test, reducing cost.</t>
  </si>
  <si>
    <t>Install control device on all furnaces using glassmaking HAPs. If using chrome: source test &amp; modeling to develop daily &amp; annual max usage
    Then follow the max usage limits</t>
  </si>
  <si>
    <t>Install baghouse leak detection system or HEPA after-filter</t>
  </si>
  <si>
    <t>Optional, can do this instead of grain loading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</si>
</sst>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9">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0" fillId="0" borderId="1" xfId="0" applyBorder="1" applyAlignment="1">
      <alignment horizontal="right"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0" fontId="0" fillId="0" borderId="1" xfId="0"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view="pageBreakPreview" zoomScale="90" zoomScaleNormal="100" zoomScaleSheetLayoutView="90" workbookViewId="0">
      <pane ySplit="7" topLeftCell="A17" activePane="bottomLeft" state="frozen"/>
      <selection pane="bottomLeft" activeCell="A22" sqref="A2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94</v>
      </c>
    </row>
    <row r="2" spans="1:4" x14ac:dyDescent="0.25">
      <c r="A2" s="5" t="s">
        <v>151</v>
      </c>
    </row>
    <row r="4" spans="1:4" ht="15" customHeight="1" x14ac:dyDescent="0.25">
      <c r="A4" s="51" t="s">
        <v>127</v>
      </c>
      <c r="B4" s="51"/>
      <c r="C4" s="51"/>
    </row>
    <row r="5" spans="1:4" ht="60" customHeight="1" x14ac:dyDescent="0.25">
      <c r="A5" s="2" t="s">
        <v>15</v>
      </c>
      <c r="B5" s="52" t="s">
        <v>183</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V'!A26</f>
        <v>25000</v>
      </c>
      <c r="C11" s="40">
        <f>'Title V'!B26</f>
        <v>100000</v>
      </c>
      <c r="D11" s="26" t="s">
        <v>96</v>
      </c>
    </row>
    <row r="12" spans="1:4" ht="60" x14ac:dyDescent="0.25">
      <c r="A12" s="34" t="s">
        <v>107</v>
      </c>
      <c r="B12" s="41">
        <f>'Title V'!A27</f>
        <v>10310</v>
      </c>
      <c r="C12" s="41">
        <f>'Title V'!B27</f>
        <v>11510</v>
      </c>
      <c r="D12" s="26" t="s">
        <v>96</v>
      </c>
    </row>
    <row r="13" spans="1:4" ht="69" customHeight="1" x14ac:dyDescent="0.25">
      <c r="A13" s="34" t="s">
        <v>97</v>
      </c>
      <c r="B13" s="28">
        <v>0</v>
      </c>
      <c r="C13" s="28">
        <f>C11*5%</f>
        <v>5000</v>
      </c>
      <c r="D13" s="27" t="s">
        <v>153</v>
      </c>
    </row>
    <row r="14" spans="1:4" ht="45" x14ac:dyDescent="0.25">
      <c r="A14" s="34" t="s">
        <v>148</v>
      </c>
      <c r="B14" s="28">
        <v>0</v>
      </c>
      <c r="C14" s="28">
        <v>0</v>
      </c>
      <c r="D14" s="27" t="s">
        <v>154</v>
      </c>
    </row>
    <row r="16" spans="1:4" x14ac:dyDescent="0.25">
      <c r="A16" s="11" t="s">
        <v>128</v>
      </c>
    </row>
    <row r="17" spans="1:5" ht="77.25" customHeight="1" x14ac:dyDescent="0.25">
      <c r="A17" s="50" t="s">
        <v>146</v>
      </c>
      <c r="B17" s="1">
        <v>0</v>
      </c>
      <c r="C17" s="1">
        <v>2</v>
      </c>
      <c r="D17" s="27" t="s">
        <v>155</v>
      </c>
    </row>
    <row r="19" spans="1:5" x14ac:dyDescent="0.25">
      <c r="A19" s="11" t="s">
        <v>129</v>
      </c>
      <c r="B19" s="13"/>
      <c r="C19" s="13"/>
    </row>
    <row r="20" spans="1:5" x14ac:dyDescent="0.25">
      <c r="A20" s="2" t="s">
        <v>44</v>
      </c>
      <c r="B20" s="12">
        <v>250000</v>
      </c>
      <c r="C20" s="12">
        <v>400000</v>
      </c>
      <c r="D20" s="26"/>
    </row>
    <row r="21" spans="1:5" ht="45" x14ac:dyDescent="0.25">
      <c r="A21" s="2" t="s">
        <v>184</v>
      </c>
      <c r="B21" s="12">
        <v>10000</v>
      </c>
      <c r="C21" s="12">
        <v>30000</v>
      </c>
      <c r="D21" s="26"/>
    </row>
    <row r="22" spans="1:5" ht="45" x14ac:dyDescent="0.25">
      <c r="A22" s="2" t="s">
        <v>180</v>
      </c>
      <c r="B22" s="15">
        <v>4000</v>
      </c>
      <c r="C22" s="15">
        <v>15000</v>
      </c>
      <c r="D22" s="29" t="s">
        <v>181</v>
      </c>
    </row>
    <row r="23" spans="1:5" x14ac:dyDescent="0.25">
      <c r="A23" s="2" t="s">
        <v>45</v>
      </c>
      <c r="B23" s="12">
        <v>15000</v>
      </c>
      <c r="C23" s="12">
        <v>70000</v>
      </c>
      <c r="D23" t="s">
        <v>89</v>
      </c>
    </row>
    <row r="24" spans="1:5" ht="30" x14ac:dyDescent="0.25">
      <c r="A24" s="2" t="s">
        <v>49</v>
      </c>
      <c r="B24" s="12">
        <v>12000</v>
      </c>
      <c r="C24" s="12">
        <v>17000</v>
      </c>
    </row>
    <row r="25" spans="1:5" ht="30" x14ac:dyDescent="0.25">
      <c r="A25" s="42" t="s">
        <v>130</v>
      </c>
      <c r="B25" s="15">
        <f>SUM(B20:B22)</f>
        <v>264000</v>
      </c>
      <c r="C25" s="15">
        <f>SUM(C20:C22)</f>
        <v>445000</v>
      </c>
      <c r="D25" s="29"/>
    </row>
    <row r="26" spans="1:5" ht="30" x14ac:dyDescent="0.25">
      <c r="A26" s="42" t="s">
        <v>131</v>
      </c>
      <c r="B26" s="15">
        <f>SUM(B23:B24)</f>
        <v>27000</v>
      </c>
      <c r="C26" s="15">
        <f>SUM(C23:C24)</f>
        <v>87000</v>
      </c>
      <c r="D26" s="29"/>
    </row>
    <row r="27" spans="1:5" x14ac:dyDescent="0.25">
      <c r="A27" s="3"/>
      <c r="B27" s="14"/>
      <c r="C27" s="14"/>
    </row>
    <row r="28" spans="1:5" x14ac:dyDescent="0.25">
      <c r="A28" s="11" t="s">
        <v>1</v>
      </c>
      <c r="B28" s="13"/>
      <c r="C28" s="13"/>
    </row>
    <row r="29" spans="1:5" ht="60" x14ac:dyDescent="0.25">
      <c r="A29" s="2" t="s">
        <v>52</v>
      </c>
      <c r="B29" s="15">
        <v>60000</v>
      </c>
      <c r="C29" s="15">
        <v>65000</v>
      </c>
      <c r="D29" s="27" t="s">
        <v>182</v>
      </c>
      <c r="E29" s="27" t="s">
        <v>78</v>
      </c>
    </row>
    <row r="30" spans="1:5" x14ac:dyDescent="0.25">
      <c r="A30" s="3"/>
      <c r="B30" s="13"/>
      <c r="C30" s="13"/>
    </row>
    <row r="31" spans="1:5" x14ac:dyDescent="0.25">
      <c r="A31" s="11" t="s">
        <v>0</v>
      </c>
      <c r="B31" s="13"/>
      <c r="C31" s="13"/>
    </row>
    <row r="32" spans="1:5" ht="33.75" customHeight="1" x14ac:dyDescent="0.25">
      <c r="A32" s="22" t="s">
        <v>51</v>
      </c>
      <c r="B32" s="23"/>
      <c r="C32" s="24"/>
    </row>
    <row r="33" spans="1:3" x14ac:dyDescent="0.25">
      <c r="A33" s="2" t="s">
        <v>47</v>
      </c>
      <c r="B33" s="15">
        <v>10000</v>
      </c>
      <c r="C33" s="21" t="s">
        <v>56</v>
      </c>
    </row>
    <row r="34" spans="1:3" ht="30" x14ac:dyDescent="0.25">
      <c r="A34" s="2" t="s">
        <v>48</v>
      </c>
      <c r="B34" s="21" t="s">
        <v>56</v>
      </c>
      <c r="C34" s="15">
        <v>30000</v>
      </c>
    </row>
    <row r="35" spans="1:3" x14ac:dyDescent="0.25">
      <c r="A35" s="4"/>
      <c r="B35" s="4"/>
    </row>
    <row r="36" spans="1:3" x14ac:dyDescent="0.25">
      <c r="A36" s="11" t="s">
        <v>50</v>
      </c>
      <c r="B36" s="4"/>
    </row>
    <row r="37" spans="1:3" x14ac:dyDescent="0.25">
      <c r="A37" s="11" t="str">
        <f>"If "&amp;B17&amp;" additional baghouses installed"</f>
        <v>If 0 additional baghouses installed</v>
      </c>
      <c r="B37" s="4"/>
    </row>
    <row r="38" spans="1:3" x14ac:dyDescent="0.25">
      <c r="A38" s="18" t="s">
        <v>176</v>
      </c>
      <c r="B38" s="17">
        <f>SUM(B13,$B17*B25,B29,B33:B34)</f>
        <v>70000</v>
      </c>
      <c r="C38" s="17">
        <f>SUM(C13,$B17*C25,C29,C33:C34)</f>
        <v>100000</v>
      </c>
    </row>
    <row r="39" spans="1:3" x14ac:dyDescent="0.25">
      <c r="A39" s="18" t="s">
        <v>177</v>
      </c>
      <c r="B39" s="17">
        <f>SUM(B14,$B17*B26)</f>
        <v>0</v>
      </c>
      <c r="C39" s="17">
        <f>SUM(C14,$B17*C26)</f>
        <v>0</v>
      </c>
    </row>
    <row r="41" spans="1:3" x14ac:dyDescent="0.25">
      <c r="A41" s="11" t="str">
        <f>"If "&amp;C17&amp;" additional baghouses installed"</f>
        <v>If 2 additional baghouses installed</v>
      </c>
      <c r="B41" s="4"/>
    </row>
    <row r="42" spans="1:3" x14ac:dyDescent="0.25">
      <c r="A42" s="18" t="s">
        <v>176</v>
      </c>
      <c r="B42" s="17">
        <f>SUM(B13,$C17*B25,B29,B33:B34)</f>
        <v>598000</v>
      </c>
      <c r="C42" s="17">
        <f>SUM(C13,$C17*C25,C29,C33:C34)</f>
        <v>990000</v>
      </c>
    </row>
    <row r="43" spans="1:3" x14ac:dyDescent="0.25">
      <c r="A43" s="18" t="s">
        <v>177</v>
      </c>
      <c r="B43" s="17">
        <f>SUM(B14,$C17*B26)</f>
        <v>54000</v>
      </c>
      <c r="C43" s="17">
        <f>SUM(C14,$C17*C26)</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view="pageBreakPreview" zoomScale="90" zoomScaleNormal="100" zoomScaleSheetLayoutView="90" workbookViewId="0">
      <pane ySplit="7" topLeftCell="A14" activePane="bottomLeft" state="frozen"/>
      <selection pane="bottomLeft" activeCell="A22" sqref="A22"/>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94</v>
      </c>
    </row>
    <row r="2" spans="1:4" x14ac:dyDescent="0.25">
      <c r="A2" s="5" t="s">
        <v>152</v>
      </c>
    </row>
    <row r="4" spans="1:4" ht="15" customHeight="1" x14ac:dyDescent="0.25">
      <c r="A4" s="51" t="s">
        <v>147</v>
      </c>
      <c r="B4" s="51"/>
      <c r="C4" s="51"/>
    </row>
    <row r="5" spans="1:4" ht="60" customHeight="1" x14ac:dyDescent="0.25">
      <c r="A5" s="2" t="s">
        <v>15</v>
      </c>
      <c r="B5" s="52" t="s">
        <v>183</v>
      </c>
      <c r="C5" s="52"/>
    </row>
    <row r="6" spans="1:4" x14ac:dyDescent="0.25">
      <c r="A6" s="7"/>
      <c r="B6" s="53" t="s">
        <v>46</v>
      </c>
      <c r="C6" s="54"/>
    </row>
    <row r="7" spans="1:4" x14ac:dyDescent="0.25">
      <c r="A7" s="7"/>
      <c r="B7" s="16" t="s">
        <v>12</v>
      </c>
      <c r="C7" s="16" t="s">
        <v>11</v>
      </c>
    </row>
    <row r="8" spans="1:4" x14ac:dyDescent="0.25">
      <c r="A8" s="5" t="s">
        <v>8</v>
      </c>
      <c r="B8" s="5"/>
    </row>
    <row r="9" spans="1:4" x14ac:dyDescent="0.25">
      <c r="A9" s="2" t="s">
        <v>7</v>
      </c>
      <c r="B9" s="55" t="s">
        <v>6</v>
      </c>
      <c r="C9" s="55"/>
    </row>
    <row r="10" spans="1:4" ht="30" x14ac:dyDescent="0.25">
      <c r="A10" s="2" t="s">
        <v>76</v>
      </c>
      <c r="B10" s="55" t="s">
        <v>6</v>
      </c>
      <c r="C10" s="55"/>
    </row>
    <row r="11" spans="1:4" ht="60" x14ac:dyDescent="0.25">
      <c r="A11" s="2" t="s">
        <v>77</v>
      </c>
      <c r="B11" s="40">
        <f>'Title V'!A36</f>
        <v>15000</v>
      </c>
      <c r="C11" s="40">
        <f>'Title V'!B36</f>
        <v>55000</v>
      </c>
      <c r="D11" s="26" t="s">
        <v>96</v>
      </c>
    </row>
    <row r="12" spans="1:4" ht="60" x14ac:dyDescent="0.25">
      <c r="A12" s="34" t="s">
        <v>107</v>
      </c>
      <c r="B12" s="41">
        <f>'Title V'!A32</f>
        <v>8500</v>
      </c>
      <c r="C12" s="41">
        <f>'Title V'!A32</f>
        <v>8500</v>
      </c>
      <c r="D12" s="26" t="s">
        <v>96</v>
      </c>
    </row>
    <row r="13" spans="1:4" ht="75" x14ac:dyDescent="0.25">
      <c r="A13" s="34" t="s">
        <v>97</v>
      </c>
      <c r="B13" s="28">
        <v>0</v>
      </c>
      <c r="C13" s="28">
        <f>ROUND(C11*5%,-3)</f>
        <v>3000</v>
      </c>
      <c r="D13" s="27" t="s">
        <v>156</v>
      </c>
    </row>
    <row r="14" spans="1:4" ht="45" x14ac:dyDescent="0.25">
      <c r="A14" s="34" t="s">
        <v>148</v>
      </c>
      <c r="B14" s="28">
        <v>0</v>
      </c>
      <c r="C14" s="28">
        <v>0</v>
      </c>
      <c r="D14" s="27" t="s">
        <v>154</v>
      </c>
    </row>
    <row r="16" spans="1:4" x14ac:dyDescent="0.25">
      <c r="A16" s="11" t="s">
        <v>128</v>
      </c>
    </row>
    <row r="17" spans="1:5" ht="78" customHeight="1" x14ac:dyDescent="0.25">
      <c r="A17" s="49" t="s">
        <v>146</v>
      </c>
      <c r="B17" s="1">
        <v>0</v>
      </c>
      <c r="C17" s="1">
        <v>1</v>
      </c>
      <c r="D17" s="27" t="s">
        <v>155</v>
      </c>
    </row>
    <row r="19" spans="1:5" x14ac:dyDescent="0.25">
      <c r="A19" s="11" t="s">
        <v>129</v>
      </c>
      <c r="B19" s="13"/>
      <c r="C19" s="13"/>
    </row>
    <row r="20" spans="1:5" x14ac:dyDescent="0.25">
      <c r="A20" s="2" t="s">
        <v>44</v>
      </c>
      <c r="B20" s="12">
        <f>baghouse!A36</f>
        <v>355000</v>
      </c>
      <c r="C20" s="12">
        <f>baghouse!B36</f>
        <v>610000</v>
      </c>
      <c r="D20" s="26"/>
    </row>
    <row r="21" spans="1:5" ht="45" x14ac:dyDescent="0.25">
      <c r="A21" s="2" t="s">
        <v>184</v>
      </c>
      <c r="B21" s="12">
        <v>10000</v>
      </c>
      <c r="C21" s="12">
        <v>30000</v>
      </c>
      <c r="D21" s="26"/>
    </row>
    <row r="22" spans="1:5" ht="45" x14ac:dyDescent="0.25">
      <c r="A22" s="2" t="s">
        <v>180</v>
      </c>
      <c r="B22" s="56" t="s">
        <v>145</v>
      </c>
      <c r="C22" s="57"/>
      <c r="D22" s="29" t="s">
        <v>181</v>
      </c>
    </row>
    <row r="23" spans="1:5" x14ac:dyDescent="0.25">
      <c r="A23" s="2" t="s">
        <v>45</v>
      </c>
      <c r="B23" s="12">
        <v>15000</v>
      </c>
      <c r="C23" s="12">
        <v>70000</v>
      </c>
      <c r="D23" t="s">
        <v>89</v>
      </c>
    </row>
    <row r="24" spans="1:5" ht="30" x14ac:dyDescent="0.25">
      <c r="A24" s="2" t="s">
        <v>49</v>
      </c>
      <c r="B24" s="12">
        <v>12000</v>
      </c>
      <c r="C24" s="12">
        <v>17000</v>
      </c>
    </row>
    <row r="25" spans="1:5" ht="30" x14ac:dyDescent="0.25">
      <c r="A25" s="42" t="s">
        <v>130</v>
      </c>
      <c r="B25" s="15">
        <f>SUM(B20:B22)</f>
        <v>365000</v>
      </c>
      <c r="C25" s="15">
        <f>SUM(C20:C22)</f>
        <v>640000</v>
      </c>
      <c r="D25" s="29"/>
    </row>
    <row r="26" spans="1:5" ht="30" x14ac:dyDescent="0.25">
      <c r="A26" s="42" t="s">
        <v>131</v>
      </c>
      <c r="B26" s="15">
        <f>SUM(B23:B24)</f>
        <v>27000</v>
      </c>
      <c r="C26" s="15">
        <f>SUM(C23:C24)</f>
        <v>87000</v>
      </c>
      <c r="D26" s="29"/>
    </row>
    <row r="27" spans="1:5" x14ac:dyDescent="0.25">
      <c r="A27" s="3"/>
      <c r="B27" s="14"/>
      <c r="C27" s="14"/>
    </row>
    <row r="28" spans="1:5" x14ac:dyDescent="0.25">
      <c r="A28" s="11" t="s">
        <v>1</v>
      </c>
      <c r="B28" s="13"/>
      <c r="C28" s="13"/>
    </row>
    <row r="29" spans="1:5" ht="60" x14ac:dyDescent="0.25">
      <c r="A29" s="2" t="s">
        <v>52</v>
      </c>
      <c r="B29" s="15">
        <v>56000</v>
      </c>
      <c r="C29" s="15">
        <v>56000</v>
      </c>
      <c r="D29" s="27"/>
      <c r="E29" s="27"/>
    </row>
    <row r="30" spans="1:5" x14ac:dyDescent="0.25">
      <c r="A30" s="3"/>
      <c r="B30" s="13"/>
      <c r="C30" s="13"/>
    </row>
    <row r="31" spans="1:5" x14ac:dyDescent="0.25">
      <c r="A31" s="11" t="s">
        <v>0</v>
      </c>
      <c r="B31" s="13"/>
      <c r="C31" s="13"/>
    </row>
    <row r="32" spans="1:5" ht="33.75" customHeight="1" x14ac:dyDescent="0.25">
      <c r="A32" s="22" t="s">
        <v>51</v>
      </c>
      <c r="B32" s="23"/>
      <c r="C32" s="24"/>
    </row>
    <row r="33" spans="1:3" x14ac:dyDescent="0.25">
      <c r="A33" s="2" t="s">
        <v>47</v>
      </c>
      <c r="B33" s="15">
        <v>10000</v>
      </c>
      <c r="C33" s="21" t="s">
        <v>56</v>
      </c>
    </row>
    <row r="34" spans="1:3" ht="30" x14ac:dyDescent="0.25">
      <c r="A34" s="2" t="s">
        <v>48</v>
      </c>
      <c r="B34" s="21" t="s">
        <v>56</v>
      </c>
      <c r="C34" s="15">
        <v>30000</v>
      </c>
    </row>
    <row r="35" spans="1:3" x14ac:dyDescent="0.25">
      <c r="A35" s="4"/>
      <c r="B35" s="4"/>
    </row>
    <row r="36" spans="1:3" x14ac:dyDescent="0.25">
      <c r="A36" s="11" t="s">
        <v>50</v>
      </c>
      <c r="B36" s="4"/>
    </row>
    <row r="37" spans="1:3" x14ac:dyDescent="0.25">
      <c r="A37" s="11" t="str">
        <f>"If "&amp;B17&amp;" additional baghouses installed"</f>
        <v>If 0 additional baghouses installed</v>
      </c>
      <c r="B37" s="4"/>
    </row>
    <row r="38" spans="1:3" x14ac:dyDescent="0.25">
      <c r="A38" s="18" t="s">
        <v>176</v>
      </c>
      <c r="B38" s="17">
        <f>SUM(B13,$B17*B25,B29,B33:B34)</f>
        <v>66000</v>
      </c>
      <c r="C38" s="17">
        <f>SUM(C13,$B17*C25,C29,C33:C34)</f>
        <v>89000</v>
      </c>
    </row>
    <row r="39" spans="1:3" x14ac:dyDescent="0.25">
      <c r="A39" s="18" t="s">
        <v>177</v>
      </c>
      <c r="B39" s="17">
        <f>SUM(B14,$B17*B26)</f>
        <v>0</v>
      </c>
      <c r="C39" s="17">
        <f>SUM(C14,$B17*C26)</f>
        <v>0</v>
      </c>
    </row>
    <row r="41" spans="1:3" x14ac:dyDescent="0.25">
      <c r="A41" s="11" t="str">
        <f>"If "&amp;C17&amp;" additional baghouse installed"</f>
        <v>If 1 additional baghouse installed</v>
      </c>
      <c r="B41" s="4"/>
    </row>
    <row r="42" spans="1:3" x14ac:dyDescent="0.25">
      <c r="A42" s="18" t="s">
        <v>176</v>
      </c>
      <c r="B42" s="17">
        <f>SUM(B13,$C17*B25,B29,B33:B34)</f>
        <v>431000</v>
      </c>
      <c r="C42" s="17">
        <f>SUM(C13,$C17*C25,C29,C33:C34)</f>
        <v>729000</v>
      </c>
    </row>
    <row r="43" spans="1:3" x14ac:dyDescent="0.25">
      <c r="A43" s="18" t="s">
        <v>177</v>
      </c>
      <c r="B43" s="17">
        <f>SUM(B14,$C17*B26)</f>
        <v>27000</v>
      </c>
      <c r="C43" s="17">
        <f>SUM(C14,$C17*C26)</f>
        <v>87000</v>
      </c>
    </row>
  </sheetData>
  <mergeCells count="6">
    <mergeCell ref="B22:C22"/>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tabSelected="1" view="pageBreakPreview" zoomScale="90" zoomScaleNormal="100" zoomScaleSheetLayoutView="90" workbookViewId="0">
      <pane ySplit="8" topLeftCell="A28" activePane="bottomLeft" state="frozen"/>
      <selection pane="bottomLeft" activeCell="D18" sqref="D18"/>
    </sheetView>
  </sheetViews>
  <sheetFormatPr defaultRowHeight="15" x14ac:dyDescent="0.25"/>
  <cols>
    <col min="1" max="1" width="30" customWidth="1"/>
    <col min="2" max="7" width="18" customWidth="1"/>
    <col min="8" max="8" width="19" customWidth="1"/>
  </cols>
  <sheetData>
    <row r="1" spans="1:7" x14ac:dyDescent="0.25">
      <c r="A1" s="5" t="s">
        <v>94</v>
      </c>
    </row>
    <row r="2" spans="1:7" x14ac:dyDescent="0.25">
      <c r="A2" s="5" t="s">
        <v>95</v>
      </c>
    </row>
    <row r="4" spans="1:7" ht="15" customHeight="1" x14ac:dyDescent="0.25">
      <c r="A4" s="45" t="s">
        <v>53</v>
      </c>
      <c r="B4" s="45"/>
      <c r="C4" s="45"/>
      <c r="D4" s="45"/>
      <c r="E4" s="45"/>
      <c r="F4" s="45"/>
      <c r="G4" s="45"/>
    </row>
    <row r="5" spans="1:7" ht="24" x14ac:dyDescent="0.25">
      <c r="A5" s="25" t="s">
        <v>15</v>
      </c>
      <c r="B5" s="44" t="s">
        <v>157</v>
      </c>
      <c r="C5" s="44"/>
      <c r="D5" s="44"/>
      <c r="E5" s="44"/>
      <c r="F5" s="44"/>
      <c r="G5" s="44"/>
    </row>
    <row r="6" spans="1:7" x14ac:dyDescent="0.25">
      <c r="A6" s="7"/>
      <c r="B6" s="45" t="s">
        <v>46</v>
      </c>
      <c r="C6" s="45"/>
      <c r="D6" s="45"/>
      <c r="E6" s="45"/>
      <c r="F6" s="45"/>
      <c r="G6" s="45"/>
    </row>
    <row r="7" spans="1:7" ht="33.75" customHeight="1" x14ac:dyDescent="0.25">
      <c r="A7" s="7"/>
      <c r="B7" s="51" t="s">
        <v>58</v>
      </c>
      <c r="C7" s="51"/>
      <c r="D7" s="51" t="s">
        <v>57</v>
      </c>
      <c r="E7" s="51"/>
      <c r="F7" s="51" t="s">
        <v>60</v>
      </c>
      <c r="G7" s="51"/>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5" t="s">
        <v>5</v>
      </c>
      <c r="C10" s="55"/>
      <c r="D10" s="55" t="s">
        <v>5</v>
      </c>
      <c r="E10" s="55"/>
      <c r="F10" s="55" t="s">
        <v>5</v>
      </c>
      <c r="G10" s="55"/>
    </row>
    <row r="11" spans="1:7" ht="30" x14ac:dyDescent="0.25">
      <c r="A11" s="2" t="s">
        <v>54</v>
      </c>
      <c r="B11" s="58" t="s">
        <v>4</v>
      </c>
      <c r="C11" s="58"/>
      <c r="D11" s="58" t="s">
        <v>4</v>
      </c>
      <c r="E11" s="58"/>
      <c r="F11" s="58" t="s">
        <v>4</v>
      </c>
      <c r="G11" s="58"/>
    </row>
    <row r="12" spans="1:7" x14ac:dyDescent="0.25">
      <c r="A12" s="2" t="s">
        <v>14</v>
      </c>
      <c r="B12" s="20">
        <v>7200</v>
      </c>
      <c r="C12" s="20">
        <v>7200</v>
      </c>
      <c r="D12" s="20">
        <v>7200</v>
      </c>
      <c r="E12" s="20">
        <v>7200</v>
      </c>
      <c r="F12" s="20">
        <v>7200</v>
      </c>
      <c r="G12" s="20">
        <v>7200</v>
      </c>
    </row>
    <row r="13" spans="1:7" ht="30" x14ac:dyDescent="0.25">
      <c r="A13" s="2" t="s">
        <v>16</v>
      </c>
      <c r="B13" s="21" t="s">
        <v>56</v>
      </c>
      <c r="C13" s="21" t="s">
        <v>56</v>
      </c>
      <c r="D13" s="21" t="s">
        <v>56</v>
      </c>
      <c r="E13" s="21" t="s">
        <v>56</v>
      </c>
      <c r="F13" s="21" t="s">
        <v>56</v>
      </c>
      <c r="G13" s="21" t="s">
        <v>56</v>
      </c>
    </row>
    <row r="14" spans="1:7" ht="45" x14ac:dyDescent="0.25">
      <c r="A14" s="2" t="s">
        <v>55</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172</v>
      </c>
      <c r="B17" s="12">
        <v>250000</v>
      </c>
      <c r="C17" s="12">
        <v>400000</v>
      </c>
      <c r="D17" s="21" t="s">
        <v>56</v>
      </c>
      <c r="E17" s="21" t="s">
        <v>56</v>
      </c>
      <c r="F17" s="21" t="s">
        <v>56</v>
      </c>
      <c r="G17" s="21" t="s">
        <v>56</v>
      </c>
    </row>
    <row r="18" spans="1:8" ht="30" customHeight="1" x14ac:dyDescent="0.25">
      <c r="A18" s="2" t="s">
        <v>184</v>
      </c>
      <c r="B18" s="67" t="s">
        <v>185</v>
      </c>
      <c r="C18" s="68"/>
      <c r="D18" s="21"/>
      <c r="E18" s="21"/>
      <c r="F18" s="21"/>
      <c r="G18" s="21"/>
    </row>
    <row r="19" spans="1:8" ht="30" x14ac:dyDescent="0.25">
      <c r="A19" s="2" t="s">
        <v>173</v>
      </c>
      <c r="B19" s="12">
        <v>15000</v>
      </c>
      <c r="C19" s="12">
        <v>70000</v>
      </c>
      <c r="D19" s="21" t="s">
        <v>56</v>
      </c>
      <c r="E19" s="21" t="s">
        <v>56</v>
      </c>
      <c r="F19" s="21" t="s">
        <v>56</v>
      </c>
      <c r="G19" s="21" t="s">
        <v>56</v>
      </c>
      <c r="H19" s="26"/>
    </row>
    <row r="20" spans="1:8" x14ac:dyDescent="0.25">
      <c r="A20" s="8"/>
      <c r="B20" s="19"/>
      <c r="C20" s="19"/>
      <c r="D20" s="19"/>
      <c r="E20" s="19"/>
      <c r="F20" s="19"/>
      <c r="G20" s="19"/>
    </row>
    <row r="21" spans="1:8" x14ac:dyDescent="0.25">
      <c r="A21" s="11" t="s">
        <v>3</v>
      </c>
    </row>
    <row r="22" spans="1:8" ht="30" x14ac:dyDescent="0.25">
      <c r="A22" s="2" t="s">
        <v>49</v>
      </c>
      <c r="B22" s="12">
        <v>12000</v>
      </c>
      <c r="C22" s="12">
        <v>17000</v>
      </c>
      <c r="D22" s="21" t="s">
        <v>56</v>
      </c>
      <c r="E22" s="21" t="s">
        <v>56</v>
      </c>
      <c r="F22" s="21" t="s">
        <v>56</v>
      </c>
      <c r="G22" s="21" t="s">
        <v>56</v>
      </c>
    </row>
    <row r="23" spans="1:8" x14ac:dyDescent="0.25">
      <c r="A23" s="3"/>
      <c r="B23" s="14"/>
      <c r="C23" s="14"/>
      <c r="D23" s="14"/>
      <c r="E23" s="14"/>
      <c r="F23" s="14"/>
      <c r="G23" s="14"/>
    </row>
    <row r="24" spans="1:8" x14ac:dyDescent="0.25">
      <c r="A24" s="11" t="s">
        <v>1</v>
      </c>
      <c r="B24" s="13"/>
      <c r="C24" s="13"/>
      <c r="D24" s="13"/>
      <c r="E24" s="13"/>
      <c r="F24" s="13"/>
      <c r="G24" s="13"/>
    </row>
    <row r="25" spans="1:8" ht="60" x14ac:dyDescent="0.25">
      <c r="A25" s="30" t="s">
        <v>85</v>
      </c>
      <c r="B25" s="31"/>
      <c r="C25" s="31"/>
      <c r="D25" s="15">
        <v>15000</v>
      </c>
      <c r="E25" s="15">
        <v>25000</v>
      </c>
      <c r="F25" s="21"/>
      <c r="G25" s="21"/>
      <c r="H25" s="27"/>
    </row>
    <row r="26" spans="1:8" ht="60" x14ac:dyDescent="0.25">
      <c r="A26" s="30" t="s">
        <v>79</v>
      </c>
      <c r="B26" s="67" t="s">
        <v>72</v>
      </c>
      <c r="C26" s="68"/>
      <c r="D26" s="15">
        <v>0</v>
      </c>
      <c r="E26" s="15">
        <v>65000</v>
      </c>
      <c r="F26" s="21" t="s">
        <v>56</v>
      </c>
      <c r="G26" s="21" t="s">
        <v>56</v>
      </c>
      <c r="H26" s="27"/>
    </row>
    <row r="27" spans="1:8" ht="45" x14ac:dyDescent="0.25">
      <c r="A27" s="2" t="s">
        <v>180</v>
      </c>
      <c r="B27" s="15">
        <v>4000</v>
      </c>
      <c r="C27" s="15">
        <v>15000</v>
      </c>
      <c r="D27" s="21" t="s">
        <v>56</v>
      </c>
      <c r="E27" s="21" t="s">
        <v>56</v>
      </c>
      <c r="F27" s="21" t="s">
        <v>56</v>
      </c>
      <c r="G27" s="21" t="s">
        <v>56</v>
      </c>
    </row>
    <row r="28" spans="1:8" x14ac:dyDescent="0.25">
      <c r="A28" s="3"/>
      <c r="B28" s="13"/>
      <c r="C28" s="13"/>
      <c r="D28" s="13"/>
      <c r="E28" s="13"/>
      <c r="F28" s="13"/>
      <c r="G28" s="13"/>
    </row>
    <row r="29" spans="1:8" x14ac:dyDescent="0.25">
      <c r="A29" s="11" t="s">
        <v>0</v>
      </c>
      <c r="B29" s="13"/>
      <c r="C29" s="13"/>
      <c r="D29" s="13"/>
      <c r="E29" s="13"/>
      <c r="F29" s="13"/>
      <c r="G29" s="13"/>
    </row>
    <row r="30" spans="1:8" x14ac:dyDescent="0.25">
      <c r="A30" s="22" t="s">
        <v>51</v>
      </c>
      <c r="B30" s="23"/>
      <c r="C30" s="24"/>
      <c r="D30" s="23"/>
      <c r="E30" s="24"/>
      <c r="F30" s="23"/>
      <c r="G30" s="24"/>
    </row>
    <row r="31" spans="1:8" x14ac:dyDescent="0.25">
      <c r="A31" s="2" t="s">
        <v>47</v>
      </c>
      <c r="B31" s="21" t="s">
        <v>56</v>
      </c>
      <c r="C31" s="21" t="s">
        <v>56</v>
      </c>
      <c r="D31" s="15">
        <v>10000</v>
      </c>
      <c r="E31" s="21" t="s">
        <v>56</v>
      </c>
      <c r="F31" s="21" t="s">
        <v>56</v>
      </c>
      <c r="G31" s="21" t="s">
        <v>56</v>
      </c>
    </row>
    <row r="32" spans="1:8" ht="30" x14ac:dyDescent="0.25">
      <c r="A32" s="2" t="s">
        <v>48</v>
      </c>
      <c r="B32" s="21" t="s">
        <v>56</v>
      </c>
      <c r="C32" s="21" t="s">
        <v>56</v>
      </c>
      <c r="D32" s="21" t="s">
        <v>56</v>
      </c>
      <c r="E32" s="15">
        <v>30000</v>
      </c>
      <c r="F32" s="21" t="s">
        <v>56</v>
      </c>
      <c r="G32" s="21" t="s">
        <v>56</v>
      </c>
    </row>
    <row r="33" spans="1:7" x14ac:dyDescent="0.25">
      <c r="A33" s="14"/>
      <c r="B33" s="14"/>
      <c r="C33" s="14"/>
      <c r="D33" s="14"/>
      <c r="E33" s="14"/>
      <c r="F33" s="14"/>
      <c r="G33" s="14"/>
    </row>
    <row r="34" spans="1:7" x14ac:dyDescent="0.25">
      <c r="A34" s="11" t="s">
        <v>59</v>
      </c>
      <c r="B34" s="14"/>
      <c r="C34" s="14"/>
      <c r="D34" s="14"/>
      <c r="E34" s="14"/>
      <c r="F34" s="14"/>
      <c r="G34" s="14"/>
    </row>
    <row r="35" spans="1:7" ht="60" x14ac:dyDescent="0.25">
      <c r="A35" s="48" t="s">
        <v>174</v>
      </c>
      <c r="B35" s="21" t="s">
        <v>56</v>
      </c>
      <c r="C35" s="21" t="s">
        <v>56</v>
      </c>
      <c r="D35" s="33" t="s">
        <v>90</v>
      </c>
      <c r="E35" s="33" t="s">
        <v>90</v>
      </c>
      <c r="F35" s="61" t="s">
        <v>61</v>
      </c>
      <c r="G35" s="62"/>
    </row>
    <row r="36" spans="1:7" ht="45" x14ac:dyDescent="0.25">
      <c r="A36" s="48" t="s">
        <v>175</v>
      </c>
      <c r="B36" s="21" t="s">
        <v>56</v>
      </c>
      <c r="C36" s="21" t="s">
        <v>56</v>
      </c>
      <c r="D36" s="33" t="s">
        <v>90</v>
      </c>
      <c r="E36" s="33" t="s">
        <v>90</v>
      </c>
      <c r="F36" s="63"/>
      <c r="G36" s="64"/>
    </row>
    <row r="37" spans="1:7" x14ac:dyDescent="0.25">
      <c r="A37" s="4"/>
      <c r="B37" s="4"/>
      <c r="D37" s="4"/>
      <c r="F37" s="4"/>
    </row>
    <row r="38" spans="1:7" x14ac:dyDescent="0.25">
      <c r="A38" s="11" t="s">
        <v>50</v>
      </c>
      <c r="B38" s="4"/>
      <c r="D38" s="4"/>
      <c r="F38" s="4"/>
    </row>
    <row r="39" spans="1:7" x14ac:dyDescent="0.25">
      <c r="A39" s="46" t="s">
        <v>176</v>
      </c>
      <c r="B39" s="47">
        <f>SUM(B12:B13,B17,B25:B27,B31:B32)</f>
        <v>261200</v>
      </c>
      <c r="C39" s="47">
        <f>SUM(C12:C13,C17,C25:C27,C31:C32)</f>
        <v>422200</v>
      </c>
      <c r="D39" s="47">
        <f>SUM(D12:D13,D17,D25:D27,D31:D32)</f>
        <v>32200</v>
      </c>
      <c r="E39" s="47">
        <f>SUM(E12:E13,E17,E25:E27,E31:E32)</f>
        <v>127200</v>
      </c>
      <c r="F39" s="47">
        <f>SUM(F12:F13,F17,F25:F27,F31:F32)</f>
        <v>7200</v>
      </c>
      <c r="G39" s="47">
        <f>SUM(G12:G13,G17,G25:G27,G31:G32)</f>
        <v>7200</v>
      </c>
    </row>
    <row r="40" spans="1:7" x14ac:dyDescent="0.25">
      <c r="A40" s="46" t="s">
        <v>177</v>
      </c>
      <c r="B40" s="47">
        <f>SUM(B14,B22,B19,B35:B36)</f>
        <v>31608</v>
      </c>
      <c r="C40" s="47">
        <f>SUM(C14,C22,C19,C35:C36)</f>
        <v>91608</v>
      </c>
      <c r="D40" s="47">
        <f>SUM(D14,D22,D19,D35:D36)</f>
        <v>4608</v>
      </c>
      <c r="E40" s="47">
        <f>SUM(E14,E22,E19,E35:E36)</f>
        <v>4608</v>
      </c>
      <c r="F40" s="65" t="s">
        <v>91</v>
      </c>
      <c r="G40" s="66"/>
    </row>
    <row r="41" spans="1:7" x14ac:dyDescent="0.25">
      <c r="A41" s="18" t="s">
        <v>178</v>
      </c>
      <c r="B41" s="17">
        <f>ROUND(B39,-3)</f>
        <v>261000</v>
      </c>
      <c r="C41" s="17">
        <f t="shared" ref="C41:E41" si="0">ROUND(C39,-3)</f>
        <v>422000</v>
      </c>
      <c r="D41" s="17">
        <f t="shared" si="0"/>
        <v>32000</v>
      </c>
      <c r="E41" s="17">
        <f t="shared" si="0"/>
        <v>127000</v>
      </c>
      <c r="F41" s="17">
        <f t="shared" ref="F41:G41" si="1">ROUND(F39,-3)</f>
        <v>7000</v>
      </c>
      <c r="G41" s="17">
        <f t="shared" si="1"/>
        <v>7000</v>
      </c>
    </row>
    <row r="42" spans="1:7" x14ac:dyDescent="0.25">
      <c r="A42" s="18" t="s">
        <v>179</v>
      </c>
      <c r="B42" s="17">
        <f>ROUND(B40,-3)</f>
        <v>32000</v>
      </c>
      <c r="C42" s="17">
        <f t="shared" ref="C42:E42" si="2">ROUND(C40,-3)</f>
        <v>92000</v>
      </c>
      <c r="D42" s="17">
        <f t="shared" si="2"/>
        <v>5000</v>
      </c>
      <c r="E42" s="17">
        <f t="shared" si="2"/>
        <v>5000</v>
      </c>
      <c r="F42" s="59" t="s">
        <v>91</v>
      </c>
      <c r="G42" s="60"/>
    </row>
  </sheetData>
  <mergeCells count="14">
    <mergeCell ref="F42:G42"/>
    <mergeCell ref="F35:G36"/>
    <mergeCell ref="F40:G40"/>
    <mergeCell ref="B26:C26"/>
    <mergeCell ref="D10:E10"/>
    <mergeCell ref="D11:E11"/>
    <mergeCell ref="B18:C18"/>
    <mergeCell ref="B7:C7"/>
    <mergeCell ref="B10:C10"/>
    <mergeCell ref="B11:C11"/>
    <mergeCell ref="F10:G10"/>
    <mergeCell ref="F11:G11"/>
    <mergeCell ref="F7:G7"/>
    <mergeCell ref="D7:E7"/>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73</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87</v>
      </c>
    </row>
    <row r="9" spans="1:3" x14ac:dyDescent="0.25">
      <c r="A9" s="6">
        <v>15000</v>
      </c>
      <c r="B9" s="6">
        <f>B8</f>
        <v>70000</v>
      </c>
      <c r="C9" s="32" t="s">
        <v>88</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74</v>
      </c>
    </row>
    <row r="16" spans="1:3" x14ac:dyDescent="0.25">
      <c r="A16" t="s">
        <v>75</v>
      </c>
    </row>
    <row r="18" spans="1:3" x14ac:dyDescent="0.25">
      <c r="A18" s="5" t="s">
        <v>123</v>
      </c>
    </row>
    <row r="19" spans="1:3" x14ac:dyDescent="0.25">
      <c r="A19" s="39">
        <v>0</v>
      </c>
      <c r="B19" t="s">
        <v>124</v>
      </c>
      <c r="C19" t="s">
        <v>126</v>
      </c>
    </row>
    <row r="20" spans="1:3" x14ac:dyDescent="0.25">
      <c r="A20" s="39">
        <v>17000</v>
      </c>
      <c r="B20" t="s">
        <v>124</v>
      </c>
      <c r="C20" t="s">
        <v>125</v>
      </c>
    </row>
    <row r="21" spans="1:3" x14ac:dyDescent="0.25">
      <c r="A21" s="39"/>
    </row>
    <row r="22" spans="1:3" x14ac:dyDescent="0.25">
      <c r="A22" s="5" t="s">
        <v>136</v>
      </c>
    </row>
    <row r="23" spans="1:3" x14ac:dyDescent="0.25">
      <c r="A23" t="s">
        <v>118</v>
      </c>
    </row>
    <row r="24" spans="1:3" x14ac:dyDescent="0.25">
      <c r="A24" t="s">
        <v>117</v>
      </c>
    </row>
    <row r="25" spans="1:3" x14ac:dyDescent="0.25">
      <c r="A25" t="s">
        <v>119</v>
      </c>
    </row>
    <row r="26" spans="1:3" x14ac:dyDescent="0.25">
      <c r="A26" t="s">
        <v>120</v>
      </c>
    </row>
    <row r="28" spans="1:3" x14ac:dyDescent="0.25">
      <c r="A28" t="s">
        <v>121</v>
      </c>
    </row>
    <row r="29" spans="1:3" x14ac:dyDescent="0.25">
      <c r="A29" t="s">
        <v>122</v>
      </c>
    </row>
    <row r="31" spans="1:3" x14ac:dyDescent="0.25">
      <c r="A31" s="5" t="s">
        <v>137</v>
      </c>
    </row>
    <row r="32" spans="1:3" x14ac:dyDescent="0.25">
      <c r="A32" t="s">
        <v>12</v>
      </c>
      <c r="B32" t="s">
        <v>11</v>
      </c>
    </row>
    <row r="33" spans="1:3" x14ac:dyDescent="0.25">
      <c r="A33" s="43">
        <v>350000</v>
      </c>
      <c r="B33" s="43">
        <v>550000</v>
      </c>
      <c r="C33" t="s">
        <v>150</v>
      </c>
    </row>
    <row r="34" spans="1:3" x14ac:dyDescent="0.25">
      <c r="A34" s="43">
        <f>A33*0.1</f>
        <v>35000</v>
      </c>
      <c r="B34" s="43">
        <f>B33*0.1</f>
        <v>55000</v>
      </c>
      <c r="C34" t="s">
        <v>141</v>
      </c>
    </row>
    <row r="35" spans="1:3" x14ac:dyDescent="0.25">
      <c r="A35" s="43">
        <v>5000</v>
      </c>
      <c r="B35" s="43">
        <v>5000</v>
      </c>
      <c r="C35" t="s">
        <v>149</v>
      </c>
    </row>
    <row r="36" spans="1:3" x14ac:dyDescent="0.25">
      <c r="A36" s="10">
        <f>A33+A35</f>
        <v>355000</v>
      </c>
      <c r="B36" s="10">
        <f>SUM(B33:B35)</f>
        <v>610000</v>
      </c>
      <c r="C36" t="s">
        <v>142</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92</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98</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93</v>
      </c>
    </row>
    <row r="3" spans="1:1" x14ac:dyDescent="0.25">
      <c r="A3" s="5" t="s">
        <v>62</v>
      </c>
    </row>
    <row r="4" spans="1:1" x14ac:dyDescent="0.25">
      <c r="A4" t="s">
        <v>63</v>
      </c>
    </row>
    <row r="6" spans="1:1" x14ac:dyDescent="0.25">
      <c r="A6" t="s">
        <v>64</v>
      </c>
    </row>
    <row r="7" spans="1:1" x14ac:dyDescent="0.25">
      <c r="A7" t="s">
        <v>68</v>
      </c>
    </row>
    <row r="9" spans="1:1" x14ac:dyDescent="0.25">
      <c r="A9" t="s">
        <v>65</v>
      </c>
    </row>
    <row r="11" spans="1:1" x14ac:dyDescent="0.25">
      <c r="A11" t="s">
        <v>66</v>
      </c>
    </row>
    <row r="12" spans="1:1" x14ac:dyDescent="0.25">
      <c r="A12" t="s">
        <v>67</v>
      </c>
    </row>
    <row r="13" spans="1:1" x14ac:dyDescent="0.25">
      <c r="A13" t="s">
        <v>69</v>
      </c>
    </row>
    <row r="15" spans="1:1" x14ac:dyDescent="0.25">
      <c r="A15" t="s">
        <v>70</v>
      </c>
    </row>
    <row r="16" spans="1:1" x14ac:dyDescent="0.25">
      <c r="A16" t="s">
        <v>71</v>
      </c>
    </row>
    <row r="18" spans="1:1" x14ac:dyDescent="0.25">
      <c r="A18" s="5" t="s">
        <v>80</v>
      </c>
    </row>
    <row r="19" spans="1:1" x14ac:dyDescent="0.25">
      <c r="A19" t="s">
        <v>81</v>
      </c>
    </row>
    <row r="21" spans="1:1" ht="45" x14ac:dyDescent="0.25">
      <c r="A21" s="26" t="s">
        <v>86</v>
      </c>
    </row>
    <row r="22" spans="1:1" ht="30" x14ac:dyDescent="0.25">
      <c r="A22" s="26" t="s">
        <v>82</v>
      </c>
    </row>
    <row r="23" spans="1:1" ht="45" x14ac:dyDescent="0.25">
      <c r="A23" s="26" t="s">
        <v>84</v>
      </c>
    </row>
    <row r="24" spans="1:1" ht="30" x14ac:dyDescent="0.25">
      <c r="A24" s="26" t="s">
        <v>83</v>
      </c>
    </row>
    <row r="26" spans="1:1" x14ac:dyDescent="0.25">
      <c r="A26" s="5" t="s">
        <v>101</v>
      </c>
    </row>
    <row r="27" spans="1:1" x14ac:dyDescent="0.25">
      <c r="A27" t="s">
        <v>116</v>
      </c>
    </row>
    <row r="29" spans="1:1" x14ac:dyDescent="0.25">
      <c r="A29" s="5" t="s">
        <v>143</v>
      </c>
    </row>
    <row r="30" spans="1:1" x14ac:dyDescent="0.25">
      <c r="A30" t="s">
        <v>144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100</v>
      </c>
    </row>
    <row r="4" spans="1:3" x14ac:dyDescent="0.25">
      <c r="A4" s="5" t="s">
        <v>101</v>
      </c>
    </row>
    <row r="5" spans="1:3" x14ac:dyDescent="0.25">
      <c r="A5" s="36" t="s">
        <v>12</v>
      </c>
      <c r="B5" s="36" t="s">
        <v>11</v>
      </c>
    </row>
    <row r="6" spans="1:3" x14ac:dyDescent="0.25">
      <c r="A6" s="35">
        <v>25000</v>
      </c>
      <c r="B6" s="35">
        <v>50000</v>
      </c>
      <c r="C6" t="s">
        <v>99</v>
      </c>
    </row>
    <row r="9" spans="1:3" x14ac:dyDescent="0.25">
      <c r="A9" s="5" t="s">
        <v>115</v>
      </c>
    </row>
    <row r="10" spans="1:3" x14ac:dyDescent="0.25">
      <c r="A10" s="35">
        <v>100000</v>
      </c>
      <c r="C10" t="s">
        <v>102</v>
      </c>
    </row>
    <row r="12" spans="1:3" x14ac:dyDescent="0.25">
      <c r="A12" s="5" t="s">
        <v>103</v>
      </c>
    </row>
    <row r="13" spans="1:3" x14ac:dyDescent="0.25">
      <c r="A13" s="9" t="s">
        <v>104</v>
      </c>
    </row>
    <row r="14" spans="1:3" x14ac:dyDescent="0.25">
      <c r="A14" s="6">
        <v>0</v>
      </c>
      <c r="B14" t="s">
        <v>114</v>
      </c>
    </row>
    <row r="15" spans="1:3" x14ac:dyDescent="0.25">
      <c r="A15" s="6">
        <v>7910</v>
      </c>
      <c r="B15" t="s">
        <v>105</v>
      </c>
    </row>
    <row r="16" spans="1:3" x14ac:dyDescent="0.25">
      <c r="A16" s="38">
        <v>59.81</v>
      </c>
      <c r="B16" t="s">
        <v>106</v>
      </c>
    </row>
    <row r="17" spans="1:3" x14ac:dyDescent="0.25">
      <c r="A17" s="38" t="s">
        <v>12</v>
      </c>
      <c r="B17" t="s">
        <v>11</v>
      </c>
    </row>
    <row r="18" spans="1:3" x14ac:dyDescent="0.25">
      <c r="A18">
        <v>40</v>
      </c>
      <c r="B18">
        <v>60</v>
      </c>
      <c r="C18" t="s">
        <v>108</v>
      </c>
    </row>
    <row r="19" spans="1:3" x14ac:dyDescent="0.25">
      <c r="A19" s="6">
        <f>A18*$A16</f>
        <v>2392.4</v>
      </c>
      <c r="B19" s="6">
        <f>B18*$A16</f>
        <v>3588.6000000000004</v>
      </c>
      <c r="C19" t="s">
        <v>109</v>
      </c>
    </row>
    <row r="20" spans="1:3" x14ac:dyDescent="0.25">
      <c r="A20" s="6">
        <f>ROUND(A19,-2)</f>
        <v>2400</v>
      </c>
      <c r="B20" s="6">
        <f>ROUND(B19,-2)</f>
        <v>3600</v>
      </c>
      <c r="C20" t="s">
        <v>111</v>
      </c>
    </row>
    <row r="21" spans="1:3" x14ac:dyDescent="0.25">
      <c r="A21" s="6">
        <f>$A15+A20</f>
        <v>10310</v>
      </c>
      <c r="B21" s="6">
        <f>$A15+B20</f>
        <v>11510</v>
      </c>
      <c r="C21" t="s">
        <v>110</v>
      </c>
    </row>
    <row r="22" spans="1:3" x14ac:dyDescent="0.25">
      <c r="A22" s="6"/>
      <c r="B22" s="6"/>
    </row>
    <row r="24" spans="1:3" x14ac:dyDescent="0.25">
      <c r="A24" s="5" t="s">
        <v>88</v>
      </c>
    </row>
    <row r="25" spans="1:3" x14ac:dyDescent="0.25">
      <c r="A25" t="s">
        <v>12</v>
      </c>
      <c r="B25" t="s">
        <v>11</v>
      </c>
    </row>
    <row r="26" spans="1:3" x14ac:dyDescent="0.25">
      <c r="A26" s="37">
        <f>SUM(A6:A6)</f>
        <v>25000</v>
      </c>
      <c r="B26" s="37">
        <f>A10</f>
        <v>100000</v>
      </c>
      <c r="C26" t="s">
        <v>112</v>
      </c>
    </row>
    <row r="27" spans="1:3" x14ac:dyDescent="0.25">
      <c r="A27" s="6">
        <f>A21</f>
        <v>10310</v>
      </c>
      <c r="B27" s="6">
        <f>B21</f>
        <v>11510</v>
      </c>
      <c r="C27" t="s">
        <v>113</v>
      </c>
    </row>
    <row r="29" spans="1:3" x14ac:dyDescent="0.25">
      <c r="A29" s="5" t="s">
        <v>132</v>
      </c>
    </row>
    <row r="30" spans="1:3" x14ac:dyDescent="0.25">
      <c r="A30" s="6">
        <v>500</v>
      </c>
      <c r="B30" t="s">
        <v>133</v>
      </c>
    </row>
    <row r="31" spans="1:3" x14ac:dyDescent="0.25">
      <c r="A31" s="6">
        <f>A15</f>
        <v>7910</v>
      </c>
      <c r="B31" t="s">
        <v>134</v>
      </c>
    </row>
    <row r="32" spans="1:3" x14ac:dyDescent="0.25">
      <c r="A32" s="6">
        <v>8500</v>
      </c>
      <c r="B32" t="s">
        <v>135</v>
      </c>
    </row>
    <row r="34" spans="1:3" x14ac:dyDescent="0.25">
      <c r="A34" s="43">
        <v>15000</v>
      </c>
      <c r="B34" s="43">
        <v>50000</v>
      </c>
      <c r="C34" t="s">
        <v>138</v>
      </c>
    </row>
    <row r="35" spans="1:3" x14ac:dyDescent="0.25">
      <c r="A35" s="43">
        <f>A34*0.1</f>
        <v>1500</v>
      </c>
      <c r="B35" s="43">
        <f>B34*0.1</f>
        <v>5000</v>
      </c>
      <c r="C35" t="s">
        <v>139</v>
      </c>
    </row>
    <row r="36" spans="1:3" x14ac:dyDescent="0.25">
      <c r="A36" s="10">
        <f>A34</f>
        <v>15000</v>
      </c>
      <c r="B36" s="10">
        <f>SUM(B34:B35)</f>
        <v>55000</v>
      </c>
      <c r="C36" t="s">
        <v>140</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158</v>
      </c>
    </row>
    <row r="3" spans="1:1" x14ac:dyDescent="0.25">
      <c r="A3" s="5" t="s">
        <v>159</v>
      </c>
    </row>
    <row r="4" spans="1:1" x14ac:dyDescent="0.25">
      <c r="A4" t="s">
        <v>160</v>
      </c>
    </row>
    <row r="6" spans="1:1" x14ac:dyDescent="0.25">
      <c r="A6" t="s">
        <v>161</v>
      </c>
    </row>
    <row r="7" spans="1:1" x14ac:dyDescent="0.25">
      <c r="A7" t="s">
        <v>162</v>
      </c>
    </row>
    <row r="8" spans="1:1" x14ac:dyDescent="0.25">
      <c r="A8" t="s">
        <v>163</v>
      </c>
    </row>
    <row r="11" spans="1:1" x14ac:dyDescent="0.25">
      <c r="A11" s="5" t="s">
        <v>164</v>
      </c>
    </row>
    <row r="12" spans="1:1" x14ac:dyDescent="0.25">
      <c r="A12" t="s">
        <v>165</v>
      </c>
    </row>
    <row r="13" spans="1:1" x14ac:dyDescent="0.25">
      <c r="A13" s="9"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AC9916-97D6-48E3-8DA4-2628586E5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F6DC63-78A2-43B7-931B-2315BA70335A}">
  <ds:schemaRefs>
    <ds:schemaRef ds:uri="http://purl.org/dc/elements/1.1/"/>
    <ds:schemaRef ds:uri="$ListId:doc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B77FC13-A4AE-497D-982B-59D2F4B93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 Tables</dc:title>
  <dc:creator/>
  <cp:lastModifiedBy/>
  <dcterms:created xsi:type="dcterms:W3CDTF">2006-09-16T00:00:00Z</dcterms:created>
  <dcterms:modified xsi:type="dcterms:W3CDTF">2016-09-01T23:52:13Z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