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 yWindow="-12" windowWidth="9120" windowHeight="7632"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Sheet1"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Y35" i="95" l="1"/>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<sst xmlns="http://schemas.openxmlformats.org/spreadsheetml/2006/main" count="3095" uniqueCount="1081">
  <si>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</si>
  <si>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</si>
  <si>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</si>
  <si>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</si>
  <si>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</si>
  <si>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</si>
  <si>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</si>
  <si>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</si>
  <si>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</si>
  <si>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</si>
  <si>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</si>
  <si>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</si>
  <si>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</si>
  <si>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</si>
  <si>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</si>
  <si>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</si>
  <si>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</si>
  <si>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</si>
  <si>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</si>
  <si>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</si>
  <si>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</si>
  <si>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</si>
  <si>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</si>
  <si>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</si>
  <si>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</si>
  <si>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</si>
  <si>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</si>
  <si>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</si>
  <si>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</si>
  <si>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</si>
  <si>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</si>
  <si>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</si>
  <si>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</si>
  <si>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</si>
  <si>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</si>
  <si>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</si>
  <si>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</si>
  <si>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</si>
  <si>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</si>
  <si>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</si>
  <si>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</si>
  <si>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</si>
  <si>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</si>
  <si>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</si>
  <si>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</si>
  <si>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</si>
  <si>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</si>
  <si>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</si>
  <si>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</si>
  <si>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</si>
  <si>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</si>
  <si>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</si>
  <si>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</si>
  <si>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</si>
  <si>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</si>
  <si>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</si>
  <si>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</si>
  <si>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</si>
  <si>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</si>
  <si>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</si>
  <si>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</si>
  <si>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</si>
  <si>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</si>
  <si>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</si>
  <si>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</si>
  <si>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</si>
  <si>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</si>
  <si>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</si>
  <si>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</si>
  <si>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</si>
  <si>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</si>
  <si>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</si>
  <si>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</si>
  <si>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</si>
  <si>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</si>
  <si>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</si>
  <si>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</si>
  <si>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</si>
  <si>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</si>
  <si>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</si>
  <si>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</si>
  <si>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</si>
  <si>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</si>
  <si>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</si>
  <si>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</si>
  <si>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</si>
  <si>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</si>
  <si>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</si>
  <si>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</si>
  <si>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</si>
  <si>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</si>
  <si>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</si>
  <si>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</si>
  <si>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</si>
  <si>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</si>
  <si>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</si>
  <si>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</si>
  <si>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</si>
  <si>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</si>
  <si>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</si>
  <si>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</si>
  <si>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</si>
  <si>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</si>
  <si>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</si>
  <si>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</si>
  <si>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</si>
  <si>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</si>
  <si>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</si>
  <si>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</si>
  <si>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</si>
  <si>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</si>
  <si>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</si>
  <si>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</si>
  <si>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</si>
  <si>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</si>
  <si>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</si>
  <si>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</si>
  <si>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</si>
  <si>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</si>
  <si>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</si>
  <si>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</si>
  <si>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</si>
  <si>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</si>
  <si>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</si>
  <si>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</si>
  <si>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</si>
  <si>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</si>
  <si>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</si>
  <si>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</si>
  <si>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</si>
  <si>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</si>
  <si>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</si>
  <si>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</si>
  <si>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</si>
  <si>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</si>
  <si>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</si>
  <si>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</si>
  <si>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</si>
  <si>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</si>
  <si>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</si>
  <si>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</si>
  <si>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</si>
  <si>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</si>
  <si>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</si>
  <si>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</si>
  <si>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</si>
  <si>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</si>
  <si>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</si>
  <si>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</si>
  <si>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</si>
  <si>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</si>
  <si>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</si>
  <si>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</si>
  <si>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</si>
  <si>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</si>
  <si>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</si>
  <si>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</si>
  <si>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</si>
  <si>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</si>
  <si>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</si>
  <si>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</si>
  <si>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</si>
  <si>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</si>
  <si>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</si>
  <si>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</si>
  <si>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</si>
  <si>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</si>
  <si>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</si>
  <si>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</si>
  <si>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</si>
  <si>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</si>
  <si>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</si>
  <si>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</si>
  <si>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</si>
  <si>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</si>
  <si>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</si>
  <si>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</si>
  <si>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</si>
  <si>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</si>
  <si>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</si>
  <si>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</si>
  <si>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</si>
  <si>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</si>
  <si>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</si>
  <si>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</si>
  <si>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</si>
  <si>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</si>
  <si>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</si>
  <si>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</si>
  <si>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</si>
  <si>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</si>
  <si>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</si>
  <si>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</si>
  <si>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</si>
  <si>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</si>
  <si>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</si>
  <si>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</si>
  <si>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</si>
  <si>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</si>
  <si>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</si>
  <si>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</si>
  <si>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</si>
  <si>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</si>
  <si>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</si>
  <si>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</si>
  <si>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</si>
  <si>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</si>
  <si>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</si>
  <si>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</si>
  <si>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</si>
  <si>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</si>
  <si>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</si>
  <si>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</si>
  <si>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</si>
  <si>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</si>
  <si>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</si>
  <si>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</si>
  <si>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</si>
  <si>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</si>
  <si>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</si>
  <si>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</si>
  <si>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</si>
  <si>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</si>
  <si>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</si>
  <si>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</si>
  <si>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</si>
  <si>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</si>
  <si>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</si>
  <si>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</si>
  <si>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</si>
  <si>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</si>
  <si>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</si>
  <si>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</si>
  <si>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</si>
  <si>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</si>
  <si>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</si>
  <si>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</si>
  <si>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</si>
  <si>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</si>
  <si>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</si>
  <si>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</si>
  <si>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</si>
  <si>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</si>
  <si>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</si>
  <si>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</si>
  <si>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</si>
  <si>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</si>
  <si>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</si>
  <si>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</si>
  <si>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</si>
  <si>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</si>
  <si>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</si>
  <si>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</si>
  <si>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</si>
  <si>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</si>
  <si>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</si>
  <si>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</si>
  <si>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</si>
  <si>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</si>
  <si>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</si>
  <si>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</si>
  <si>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</si>
  <si>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</si>
  <si>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</si>
  <si>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</si>
  <si>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</si>
  <si>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</si>
  <si>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</si>
  <si>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</si>
  <si>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</si>
  <si>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</si>
  <si>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</si>
  <si>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</si>
  <si>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</si>
  <si>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</si>
  <si>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</si>
  <si>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</si>
  <si>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</si>
  <si>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</si>
  <si>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</si>
  <si>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</si>
  <si>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</si>
  <si>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</si>
  <si>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</si>
  <si>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</si>
  <si>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</si>
  <si>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</si>
  <si>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</si>
  <si>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</si>
  <si>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</si>
  <si>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</si>
  <si>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</si>
  <si>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</si>
  <si>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</si>
  <si>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</si>
  <si>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</si>
  <si>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</si>
  <si>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</si>
  <si>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</si>
  <si>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</si>
  <si>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</si>
  <si>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</si>
  <si>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</si>
  <si>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</si>
  <si>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</si>
  <si>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</si>
  <si>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</si>
  <si>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</si>
  <si>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</si>
  <si>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</si>
  <si>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</si>
  <si>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</si>
  <si>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</si>
  <si>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</si>
  <si>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</si>
  <si>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</si>
  <si>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</si>
  <si>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</si>
  <si>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</si>
  <si>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</si>
  <si>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</si>
  <si>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</si>
  <si>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</si>
  <si>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</si>
  <si>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</si>
  <si>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</si>
  <si>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</si>
  <si>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</si>
  <si>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</si>
  <si>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</si>
  <si>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</si>
  <si>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</si>
  <si>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</si>
  <si>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</si>
  <si>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</si>
  <si>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</si>
  <si>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</si>
  <si>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</si>
  <si>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</si>
  <si>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</si>
  <si>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</si>
  <si>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</si>
  <si>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</si>
  <si>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</si>
  <si>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</si>
  <si>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</si>
  <si>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</si>
  <si>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</si>
  <si>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</si>
  <si>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</si>
  <si>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</si>
  <si>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</si>
  <si>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</si>
  <si>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</si>
  <si>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</si>
  <si>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</si>
  <si>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</si>
  <si>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</si>
  <si>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</si>
  <si>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</si>
  <si>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</si>
  <si>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</si>
  <si>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</si>
  <si>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</si>
  <si>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</si>
  <si>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</si>
  <si>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</si>
  <si>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</si>
  <si>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</si>
  <si>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</si>
  <si>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</si>
  <si>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</si>
  <si>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</si>
  <si>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</si>
  <si>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</si>
  <si>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</si>
  <si>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</si>
  <si>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</si>
  <si>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</si>
  <si>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</si>
  <si>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</si>
  <si>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</si>
  <si>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</si>
  <si>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</si>
  <si>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</si>
  <si>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</si>
  <si>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</si>
  <si>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</si>
  <si>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</si>
  <si>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</si>
  <si>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</si>
  <si>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</si>
  <si>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</si>
  <si>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</si>
  <si>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</si>
  <si>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</si>
  <si>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</si>
  <si>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</si>
  <si>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</si>
  <si>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</si>
  <si>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</si>
  <si>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</si>
  <si>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</si>
  <si>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</si>
  <si>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</si>
  <si>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</si>
  <si>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</si>
  <si>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</si>
  <si>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</si>
  <si>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</si>
  <si>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</si>
  <si>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</si>
  <si>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</si>
  <si>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</si>
  <si>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</si>
  <si>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</si>
  <si>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</si>
  <si>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</si>
  <si>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</si>
  <si>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</si>
  <si>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</si>
  <si>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</si>
  <si>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</si>
  <si>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</si>
  <si>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</si>
  <si>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</si>
  <si>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</si>
  <si>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</si>
  <si>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</si>
  <si>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</si>
  <si>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</si>
  <si>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</si>
  <si>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</si>
  <si>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</si>
  <si>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</si>
  <si>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</si>
  <si>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</si>
  <si>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</si>
  <si>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</si>
  <si>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</si>
  <si>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</si>
  <si>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</si>
  <si>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</si>
  <si>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</si>
  <si>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</si>
  <si>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</si>
  <si>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</si>
  <si>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</si>
  <si>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</si>
  <si>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</si>
  <si>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</si>
  <si>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</si>
  <si>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</si>
  <si>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</si>
  <si>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</si>
  <si>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</si>
  <si>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</si>
  <si>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</si>
  <si>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</si>
  <si>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</si>
  <si>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</si>
  <si>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</si>
  <si>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</si>
  <si>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</si>
  <si>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</si>
  <si>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</si>
  <si>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</si>
  <si>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</si>
  <si>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</si>
  <si>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</si>
  <si>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</si>
  <si>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</si>
  <si>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</si>
  <si>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</si>
  <si>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</si>
  <si>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</si>
  <si>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</si>
  <si>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</si>
  <si>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</si>
  <si>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</si>
  <si>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</si>
  <si>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</si>
  <si>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</si>
  <si>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</si>
  <si>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</si>
  <si>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</si>
  <si>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</si>
  <si>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</si>
  <si>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</si>
  <si>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</si>
  <si>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</si>
  <si>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</si>
  <si>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</si>
  <si>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</si>
  <si>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</si>
  <si>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</si>
  <si>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</si>
  <si>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</si>
  <si>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</si>
  <si>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</si>
  <si>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</si>
  <si>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</si>
  <si>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</si>
  <si>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</si>
  <si>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</si>
  <si>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</si>
  <si>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</si>
  <si>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</si>
  <si>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</si>
  <si>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</si>
  <si>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</si>
  <si>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</si>
  <si>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</si>
  <si>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</si>
  <si>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</si>
  <si>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</si>
  <si>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</si>
  <si>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</si>
  <si>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</si>
  <si>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</si>
  <si>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</si>
  <si>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</si>
  <si>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</si>
  <si>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</si>
  <si>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</si>
  <si>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</si>
  <si>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</si>
  <si>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</si>
  <si>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</si>
  <si>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</si>
  <si>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</si>
  <si>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</si>
  <si>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</si>
  <si>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</si>
  <si>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</si>
  <si>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</si>
  <si>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</si>
  <si>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</si>
  <si>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</si>
  <si>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</si>
  <si>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</si>
  <si>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</si>
  <si>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</si>
  <si>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</si>
  <si>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</si>
  <si>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</si>
  <si>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</si>
  <si>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</si>
  <si>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</si>
  <si>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</si>
  <si>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</si>
  <si>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</si>
  <si>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</si>
  <si>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</si>
  <si>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</si>
  <si>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</si>
  <si>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</si>
  <si>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</si>
  <si>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</si>
  <si>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</si>
  <si>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</si>
  <si>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</si>
  <si>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</si>
  <si>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</si>
  <si>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</si>
  <si>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</si>
  <si>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</si>
  <si>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</si>
  <si>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</si>
  <si>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</si>
  <si>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</si>
  <si>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</si>
  <si>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</si>
  <si>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</si>
  <si>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</si>
  <si>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</si>
  <si>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</si>
  <si>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</si>
  <si>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</si>
  <si>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</si>
  <si>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</si>
  <si>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</si>
  <si>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</si>
  <si>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</si>
  <si>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</si>
  <si>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</si>
  <si>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</si>
  <si>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</si>
  <si>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</si>
  <si>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</si>
  <si>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</si>
  <si>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</si>
  <si>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</si>
  <si>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</si>
  <si>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</si>
  <si>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</si>
  <si>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</si>
  <si>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</si>
  <si>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</si>
  <si>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</si>
  <si>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</si>
  <si>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</si>
  <si>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</si>
  <si>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</si>
  <si>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</si>
  <si>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</si>
  <si>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</si>
  <si>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</si>
  <si>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</si>
  <si>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</si>
  <si>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</si>
  <si>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</si>
  <si>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</si>
  <si>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</si>
  <si>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</si>
  <si>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</si>
  <si>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</si>
  <si>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</si>
  <si>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</si>
  <si>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</si>
  <si>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</si>
  <si>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</si>
  <si>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</si>
  <si>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</si>
  <si>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</si>
  <si>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</si>
  <si>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</si>
  <si>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</si>
  <si>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</si>
  <si>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</si>
  <si>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</si>
  <si>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</si>
  <si>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</si>
  <si>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</si>
  <si>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</si>
  <si>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</si>
  <si>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</si>
  <si>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</si>
  <si>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</si>
  <si>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</si>
  <si>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</si>
  <si>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</si>
  <si>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</si>
  <si>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</si>
  <si>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</si>
  <si>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</si>
  <si>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</si>
  <si>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</si>
  <si>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</si>
  <si>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</si>
  <si>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</si>
  <si>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</si>
  <si>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</si>
  <si>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</si>
  <si>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</si>
  <si>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</si>
  <si>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</si>
  <si>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</si>
  <si>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</si>
  <si>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</si>
  <si>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</si>
  <si>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</si>
  <si>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</si>
  <si>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</si>
  <si>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</si>
  <si>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</si>
  <si>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</si>
  <si>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</si>
  <si>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</si>
  <si>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</si>
  <si>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</si>
  <si>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</si>
  <si>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</si>
  <si>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</si>
  <si>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</si>
  <si>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</si>
  <si>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</si>
  <si>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</si>
  <si>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</si>
  <si>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</si>
  <si>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</si>
  <si>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</si>
  <si>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</si>
  <si>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</si>
  <si>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</si>
  <si>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</si>
  <si>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</si>
  <si>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</si>
  <si>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</si>
  <si>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</si>
  <si>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</si>
  <si>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</si>
  <si>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</si>
  <si>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</si>
  <si>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</si>
  <si>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</si>
  <si>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</si>
  <si>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</si>
  <si>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</si>
  <si>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</si>
  <si>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</si>
  <si>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</si>
  <si>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</si>
  <si>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</si>
  <si>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</si>
  <si>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</si>
  <si>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</si>
  <si>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</si>
  <si>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</si>
  <si>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</si>
  <si>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</si>
  <si>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</si>
  <si>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</si>
  <si>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</si>
  <si>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</si>
  <si>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</si>
  <si>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</si>
  <si>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</si>
  <si>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</si>
  <si>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</si>
  <si>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</si>
  <si>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</si>
  <si>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</si>
  <si>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</si>
  <si>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</si>
  <si>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</si>
  <si>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</si>
  <si>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</si>
  <si>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</si>
  <si>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</si>
  <si>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</si>
  <si>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</si>
  <si>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</si>
  <si>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</si>
  <si>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</si>
  <si>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</si>
  <si>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</si>
  <si>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</si>
  <si>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</si>
  <si>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</si>
  <si>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</si>
  <si>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</si>
  <si>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</si>
  <si>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</si>
  <si>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</si>
  <si>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</si>
  <si>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</si>
  <si>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</si>
  <si>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</si>
  <si>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</si>
  <si>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</si>
  <si>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</si>
  <si>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</si>
  <si>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</si>
  <si>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</si>
  <si>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</si>
  <si>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</si>
  <si>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</si>
  <si>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</si>
  <si>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</si>
  <si>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</si>
  <si>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</si>
  <si>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</si>
  <si>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</si>
  <si>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</si>
  <si>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</si>
  <si>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</si>
  <si>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</si>
  <si>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</si>
  <si>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</si>
  <si>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</si>
  <si>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</si>
  <si>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</si>
  <si>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</si>
  <si>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</si>
  <si>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</si>
  <si>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</si>
  <si>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</si>
  <si>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</si>
  <si>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</si>
  <si>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</si>
  <si>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</si>
  <si>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</si>
  <si>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</si>
  <si>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</si>
  <si>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</si>
  <si>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</si>
  <si>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</si>
  <si>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</si>
  <si>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</si>
  <si>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</si>
  <si>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</si>
  <si>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</si>
  <si>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</si>
  <si>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</si>
  <si>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</si>
  <si>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</si>
  <si>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</si>
  <si>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</si>
  <si>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</si>
  <si>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</si>
  <si>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</si>
  <si>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</si>
  <si>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</si>
  <si>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</si>
  <si>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</si>
  <si>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</si>
  <si>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</si>
  <si>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</si>
  <si>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</si>
  <si>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</si>
  <si>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</si>
  <si>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</si>
  <si>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</si>
  <si>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</si>
  <si>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</si>
  <si>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</si>
  <si>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</si>
  <si>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</si>
  <si>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</si>
  <si>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</si>
  <si>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</si>
  <si>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</si>
  <si>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</si>
  <si>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</si>
  <si>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</si>
  <si>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</si>
  <si>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</si>
  <si>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</si>
  <si>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</si>
  <si>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</si>
  <si>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</si>
  <si>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</si>
  <si>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</si>
  <si>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</si>
  <si>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</si>
  <si>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</si>
  <si>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</si>
  <si>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</si>
  <si>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</si>
  <si>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</si>
  <si>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</si>
  <si>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</si>
  <si>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</si>
  <si>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</si>
  <si>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</si>
  <si>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</si>
  <si>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</si>
  <si>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</si>
  <si>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</si>
  <si>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</si>
  <si>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</si>
  <si>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</si>
  <si>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</si>
  <si>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</si>
  <si>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</si>
  <si>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</si>
  <si>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</si>
  <si>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</si>
  <si>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</si>
  <si>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</si>
  <si>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</si>
  <si>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</si>
  <si>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</si>
  <si>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</si>
  <si>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</si>
  <si>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</si>
  <si>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</si>
  <si>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</si>
  <si>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</si>
  <si>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</si>
  <si>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</si>
  <si>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</si>
  <si>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</si>
  <si>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</si>
  <si>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</si>
  <si>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</si>
  <si>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</si>
  <si>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</si>
  <si>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</si>
  <si>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</si>
  <si>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</si>
  <si>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</si>
  <si>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</si>
  <si>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</si>
  <si>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</si>
  <si>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</si>
  <si>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</si>
  <si>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</si>
  <si>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</si>
  <si>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</si>
  <si>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</si>
  <si>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</si>
  <si>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</si>
  <si>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</si>
  <si>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</si>
  <si>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</si>
  <si>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</si>
  <si>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</si>
  <si>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</si>
  <si>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</si>
  <si>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</si>
  <si>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</si>
  <si>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</si>
  <si>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</si>
  <si>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</si>
  <si>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</si>
  <si>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</si>
  <si>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</si>
  <si>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</si>
  <si>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</si>
  <si>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</si>
  <si>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</si>
  <si>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</si>
  <si>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</si>
  <si>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</si>
  <si>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</si>
  <si>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</si>
  <si>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</si>
  <si>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</si>
  <si>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</si>
  <si>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</si>
  <si>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</si>
  <si>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</si>
  <si>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</si>
  <si>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</si>
  <si>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</si>
  <si>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</si>
  <si>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</si>
  <si>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</si>
  <si>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</si>
  <si>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</si>
  <si>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</si>
  <si>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</si>
  <si>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</si>
  <si>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</si>
  <si>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</si>
  <si>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</si>
  <si>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</si>
  <si>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</si>
  <si>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</si>
  <si>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</si>
  <si>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</si>
  <si>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</si>
  <si>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</si>
  <si>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</si>
  <si>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</si>
  <si>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</si>
  <si>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</si>
  <si>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</si>
  <si>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</si>
  <si>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</si>
  <si>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</si>
  <si>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</si>
  <si>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</si>
  <si>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</si>
  <si>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</si>
  <si>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</si>
  <si>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</si>
  <si>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</si>
  <si>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</si>
  <si>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</si>
  <si>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</si>
  <si>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</si>
  <si>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</si>
  <si>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</si>
  <si>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</si>
  <si>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</si>
  <si>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</si>
  <si>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</si>
  <si>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</si>
  <si>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</si>
  <si>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</si>
  <si>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</si>
  <si>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</si>
  <si>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</si>
  <si>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</si>
  <si>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</si>
  <si>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</si>
  <si>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</si>
  <si>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</si>
  <si>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</si>
  <si>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</si>
  <si>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</si>
  <si>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</si>
  <si>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</si>
  <si>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</si>
  <si>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</si>
  <si>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</si>
  <si>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</si>
  <si>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</si>
  <si>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</si>
  <si>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</si>
  <si>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</si>
  <si>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</si>
  <si>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</si>
  <si>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</si>
  <si>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</si>
  <si>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</si>
  <si>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</si>
  <si>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</si>
  <si>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</si>
  <si>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</si>
  <si>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</si>
  <si>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</si>
  <si>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</si>
  <si>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</si>
  <si>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</si>
  <si>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</si>
  <si>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</si>
  <si>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</si>
  <si>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</si>
  <si>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</si>
  <si>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</si>
  <si>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</si>
  <si>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</si>
  <si>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</si>
  <si>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</si>
  <si>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</si>
  <si>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</si>
  <si>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</si>
  <si>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</si>
  <si>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</si>
  <si>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</si>
  <si>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</si>
  <si>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</si>
  <si>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</si>
  <si>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</si>
  <si>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</si>
  <si>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</si>
  <si>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</si>
  <si>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</si>
  <si>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</si>
  <si>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</si>
  <si>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</si>
  <si>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</si>
  <si>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</si>
  <si>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</si>
  <si>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</si>
  <si>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</si>
  <si>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</si>
  <si>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</si>
  <si>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</si>
  <si>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</si>
  <si>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</si>
  <si>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</si>
  <si>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</si>
  <si>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</si>
  <si>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</si>
  <si>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</si>
  <si>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</si>
  <si>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</si>
  <si>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</si>
  <si>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</si>
  <si>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</si>
  <si>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</si>
  <si>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</si>
  <si>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</si>
  <si>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</si>
  <si>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</si>
  <si>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</si>
  <si>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</si>
  <si>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</si>
  <si>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</si>
  <si>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</si>
  <si>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</si>
  <si>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</si>
  <si>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Update Oregon State Implementation Plan for PM 2.5 National Ambient Air Quality Standards</t>
  </si>
  <si>
    <t>202-0060(3), 200</t>
  </si>
  <si>
    <t xml:space="preserve">DEQ's SIP would become delinquent and DEQ could be sued and lose delegation of the AQ program.   </t>
  </si>
  <si>
    <t>Is there an interstate transport component to this rulemaking</t>
  </si>
  <si>
    <t>X</t>
  </si>
  <si>
    <t xml:space="preserve"> Timecenter: 43003  Rulemaking: AQ Infrastructure SIP - PM2.5 - Mgr 15</t>
  </si>
  <si>
    <t>CAA 110</t>
  </si>
  <si>
    <t>Contingent on any effects to PSD, permitting or LRAPA</t>
  </si>
  <si>
    <t>Environmental Solutions AQ planning section</t>
  </si>
  <si>
    <t>Because the rules are necessary to comply with the CAA, DEQ is not considering other options.</t>
  </si>
  <si>
    <t>The federal Clean Air Act requires DEQ to adopt new or revised NAAQS and incorporate them into the SIP within 3 years of EPA promulgation.</t>
  </si>
  <si>
    <t xml:space="preserve"> States need to adopt federal standards within 3 years. This update is due to EPA by Dec. 14, 2015.</t>
  </si>
  <si>
    <t>Incorporate the annual NAAQS for PM 2.5 into the SIP, promulgated Dec. 14, 2012. DEQ's incorporation is due Dec. 14, 2015.</t>
  </si>
  <si>
    <t>Prior rulemaking very similar to this can be followed.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</si>
</sst>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64" fontId="81" fillId="30" borderId="0" xfId="0" applyFont="1" applyFill="1" applyBorder="1" applyAlignment="1">
      <alignment horizontal="left" wrapText="1" indent="6"/>
    </xf>
    <xf numFmtId="164" fontId="81" fillId="30" borderId="21" xfId="0" applyFont="1" applyFill="1" applyBorder="1" applyAlignment="1">
      <alignment horizontal="left" wrapText="1" indent="6"/>
    </xf>
    <xf numFmtId="164" fontId="4" fillId="30" borderId="5" xfId="0" applyFont="1" applyFill="1" applyBorder="1" applyAlignment="1" applyProtection="1">
      <alignment vertical="center"/>
      <protection locked="0"/>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118" fillId="0" borderId="0" xfId="0" applyFont="1" applyFill="1" applyBorder="1" applyAlignment="1">
      <alignment horizontal="left" vertical="center"/>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7444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6" sqref="D6"/>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6" t="s">
        <v>101</v>
      </c>
      <c r="E2" s="1386"/>
      <c r="F2" s="1386"/>
      <c r="G2" s="1373" t="str">
        <f>C.2Name</f>
        <v>Update Oregon State Implementation Plan for PM 2.5 National Ambient Air Quality Standards</v>
      </c>
      <c r="H2" s="1373"/>
      <c r="I2" s="1373"/>
      <c r="J2" s="1373"/>
      <c r="K2" s="1373"/>
      <c r="L2" s="1373"/>
      <c r="M2" s="1373"/>
      <c r="N2" s="1373"/>
      <c r="O2" s="1373"/>
      <c r="P2" s="1373"/>
      <c r="Q2" s="1373"/>
      <c r="R2" s="1373"/>
      <c r="S2" s="1373"/>
      <c r="T2" s="1373"/>
      <c r="U2" s="1103"/>
      <c r="V2" s="563"/>
      <c r="W2" s="180" t="s">
        <v>0</v>
      </c>
      <c r="X2" s="159"/>
      <c r="Y2" s="68"/>
      <c r="Z2" s="68"/>
      <c r="AA2" s="147"/>
      <c r="AB2" s="844"/>
      <c r="AC2" s="844"/>
      <c r="AD2" s="844"/>
      <c r="AE2" s="147"/>
    </row>
    <row r="3" spans="1:31" s="66" customFormat="1" ht="12.75" customHeight="1" thickTop="1">
      <c r="A3" s="601"/>
      <c r="B3" s="563"/>
      <c r="C3" s="1374"/>
      <c r="D3" s="1375"/>
      <c r="E3" s="1375"/>
      <c r="F3" s="1375"/>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399" t="s">
        <v>1027</v>
      </c>
      <c r="E4" s="1399"/>
      <c r="F4" s="1399"/>
      <c r="G4" s="1399"/>
      <c r="H4" s="1399"/>
      <c r="I4" s="1399"/>
      <c r="J4" s="1399"/>
      <c r="K4" s="1399"/>
      <c r="L4" s="1399"/>
      <c r="M4" s="1399"/>
      <c r="N4" s="1399"/>
      <c r="O4" s="1399"/>
      <c r="P4" s="1399"/>
      <c r="Q4" s="1399"/>
      <c r="R4" s="1399"/>
      <c r="S4" s="1399"/>
      <c r="T4" s="1399"/>
      <c r="U4" s="206"/>
      <c r="V4" s="563"/>
      <c r="W4" s="161"/>
      <c r="X4" s="161"/>
      <c r="Y4" s="146"/>
      <c r="Z4" s="146"/>
      <c r="AA4" s="146"/>
      <c r="AB4" s="146"/>
      <c r="AC4" s="146"/>
      <c r="AD4" s="146"/>
      <c r="AE4" s="146"/>
    </row>
    <row r="5" spans="1:31" s="66" customFormat="1" ht="15.75" customHeight="1">
      <c r="A5" s="601"/>
      <c r="B5" s="563"/>
      <c r="C5" s="202"/>
      <c r="D5" s="1400" t="s">
        <v>1078</v>
      </c>
      <c r="E5" s="1401"/>
      <c r="F5" s="1401"/>
      <c r="G5" s="1401"/>
      <c r="H5" s="1401"/>
      <c r="I5" s="1401"/>
      <c r="J5" s="1401"/>
      <c r="K5" s="1401"/>
      <c r="L5" s="1401"/>
      <c r="M5" s="1401"/>
      <c r="N5" s="1401"/>
      <c r="O5" s="1401"/>
      <c r="P5" s="1401"/>
      <c r="Q5" s="1401"/>
      <c r="R5" s="1401"/>
      <c r="S5" s="1401"/>
      <c r="T5" s="1402"/>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5" t="s">
        <v>542</v>
      </c>
      <c r="G7" s="1405"/>
      <c r="H7" s="1405"/>
      <c r="I7" s="1405"/>
      <c r="J7" s="1405"/>
      <c r="K7" s="1405"/>
      <c r="L7" s="1405"/>
      <c r="M7" s="1405"/>
      <c r="N7" s="1405"/>
      <c r="O7" s="1405"/>
      <c r="P7" s="1405"/>
      <c r="Q7" s="1405"/>
      <c r="R7" s="1405"/>
      <c r="S7" s="1405"/>
      <c r="T7" s="1405"/>
      <c r="U7" s="206"/>
      <c r="V7" s="851"/>
      <c r="W7" s="1017"/>
      <c r="X7" s="846"/>
      <c r="Y7" s="38"/>
      <c r="Z7" s="38"/>
      <c r="AA7" s="38"/>
      <c r="AB7" s="38"/>
      <c r="AC7" s="38"/>
      <c r="AD7" s="38"/>
      <c r="AE7" s="226"/>
    </row>
    <row r="8" spans="1:31" s="843" customFormat="1" ht="33.75" customHeight="1">
      <c r="A8" s="852"/>
      <c r="B8" s="851"/>
      <c r="C8" s="202"/>
      <c r="D8" s="657"/>
      <c r="E8" s="1115"/>
      <c r="F8" s="1405"/>
      <c r="G8" s="1405"/>
      <c r="H8" s="1405"/>
      <c r="I8" s="1405"/>
      <c r="J8" s="1405"/>
      <c r="K8" s="1405"/>
      <c r="L8" s="1405"/>
      <c r="M8" s="1405"/>
      <c r="N8" s="1405"/>
      <c r="O8" s="1405"/>
      <c r="P8" s="1405"/>
      <c r="Q8" s="1405"/>
      <c r="R8" s="1405"/>
      <c r="S8" s="1405"/>
      <c r="T8" s="1405"/>
      <c r="U8" s="206"/>
      <c r="V8" s="851"/>
      <c r="W8" s="1017"/>
      <c r="X8" s="846"/>
      <c r="Y8" s="38"/>
      <c r="Z8" s="38"/>
      <c r="AA8" s="38"/>
      <c r="AB8" s="38"/>
      <c r="AC8" s="38"/>
      <c r="AD8" s="38"/>
      <c r="AE8" s="226"/>
    </row>
    <row r="9" spans="1:31" s="66" customFormat="1" ht="24" customHeight="1">
      <c r="A9" s="601"/>
      <c r="B9" s="563"/>
      <c r="C9" s="202"/>
      <c r="D9" s="120"/>
      <c r="E9" s="114"/>
      <c r="F9" s="1408" t="s">
        <v>249</v>
      </c>
      <c r="G9" s="1408"/>
      <c r="H9" s="1408" t="s">
        <v>250</v>
      </c>
      <c r="I9" s="1408"/>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6" t="s">
        <v>54</v>
      </c>
      <c r="E11" s="1406"/>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6" t="s">
        <v>211</v>
      </c>
      <c r="E12" s="1406"/>
      <c r="F12" s="242">
        <v>2011</v>
      </c>
      <c r="G12" s="243">
        <v>1</v>
      </c>
      <c r="H12" s="1032">
        <v>2013</v>
      </c>
      <c r="I12" s="243">
        <v>1</v>
      </c>
      <c r="J12" s="1409" t="str">
        <f>IF(AD12="not involved",AD12,"")</f>
        <v>not involved</v>
      </c>
      <c r="K12" s="1410"/>
      <c r="L12" s="1410"/>
      <c r="M12" s="1410"/>
      <c r="N12" s="1410"/>
      <c r="O12" s="1410"/>
      <c r="P12" s="1410"/>
      <c r="Q12" s="1410"/>
      <c r="R12" s="1410"/>
      <c r="S12" s="1410"/>
      <c r="T12" s="1410"/>
      <c r="U12" s="875"/>
      <c r="V12" s="563"/>
      <c r="W12" s="1091" t="s">
        <v>790</v>
      </c>
      <c r="X12" s="161"/>
      <c r="Y12" s="1027" t="str">
        <f>C.6SACStartYr&amp;"-Q"&amp;C.6SACStartQtr</f>
        <v>2011-Q1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6" t="s">
        <v>513</v>
      </c>
      <c r="E13" s="1406"/>
      <c r="F13" s="242">
        <v>2014</v>
      </c>
      <c r="G13" s="243">
        <v>3</v>
      </c>
      <c r="H13" s="1032">
        <v>2014</v>
      </c>
      <c r="I13" s="243">
        <v>4</v>
      </c>
      <c r="J13" s="1409" t="str">
        <f>IF(AD13="not involved",AD13,"")</f>
        <v/>
      </c>
      <c r="K13" s="1410"/>
      <c r="L13" s="1410"/>
      <c r="M13" s="1410"/>
      <c r="N13" s="1410"/>
      <c r="O13" s="1410"/>
      <c r="P13" s="1410"/>
      <c r="Q13" s="1410"/>
      <c r="R13" s="1410"/>
      <c r="S13" s="1410"/>
      <c r="T13" s="1410"/>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6" t="s">
        <v>514</v>
      </c>
      <c r="E14" s="1406"/>
      <c r="F14" s="242">
        <v>2015</v>
      </c>
      <c r="G14" s="243">
        <v>3</v>
      </c>
      <c r="H14" s="237"/>
      <c r="I14" s="237"/>
      <c r="J14" s="1412" t="str">
        <f t="shared" ref="J14:J15" si="0">AE14</f>
        <v/>
      </c>
      <c r="K14" s="1412"/>
      <c r="L14" s="1412"/>
      <c r="M14" s="1412"/>
      <c r="N14" s="1412"/>
      <c r="O14" s="1412"/>
      <c r="P14" s="1412"/>
      <c r="Q14" s="1412"/>
      <c r="R14" s="1412"/>
      <c r="S14" s="1412"/>
      <c r="T14" s="1412"/>
      <c r="U14" s="1413"/>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6" t="s">
        <v>55</v>
      </c>
      <c r="E15" s="1406"/>
      <c r="F15" s="242">
        <v>2015</v>
      </c>
      <c r="G15" s="243">
        <v>4</v>
      </c>
      <c r="H15" s="237"/>
      <c r="I15" s="237"/>
      <c r="J15" s="1412" t="str">
        <f t="shared" si="0"/>
        <v/>
      </c>
      <c r="K15" s="1412"/>
      <c r="L15" s="1412"/>
      <c r="M15" s="1412"/>
      <c r="N15" s="1412"/>
      <c r="O15" s="1412"/>
      <c r="P15" s="1412"/>
      <c r="Q15" s="1412"/>
      <c r="R15" s="1412"/>
      <c r="S15" s="1412"/>
      <c r="T15" s="1412"/>
      <c r="U15" s="1413"/>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3" t="s">
        <v>242</v>
      </c>
      <c r="E16" s="1403"/>
      <c r="F16" s="1403"/>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07" t="s">
        <v>219</v>
      </c>
      <c r="G17" s="1407"/>
      <c r="H17" s="1407"/>
      <c r="I17" s="246"/>
      <c r="J17" s="215"/>
      <c r="K17" s="1404" t="s">
        <v>244</v>
      </c>
      <c r="L17" s="1404"/>
      <c r="M17" s="1404"/>
      <c r="N17" s="1404"/>
      <c r="O17" s="1404"/>
      <c r="P17" s="1404"/>
      <c r="Q17" s="1404"/>
      <c r="R17" s="1404"/>
      <c r="S17" s="1404"/>
      <c r="T17" s="1404"/>
      <c r="U17" s="209"/>
      <c r="V17" s="563"/>
      <c r="W17" s="162" t="s">
        <v>0</v>
      </c>
      <c r="X17" s="174"/>
      <c r="Y17" s="115" t="s">
        <v>0</v>
      </c>
      <c r="Z17" s="115"/>
      <c r="AA17" s="115"/>
      <c r="AB17" s="115"/>
      <c r="AC17" s="115"/>
      <c r="AD17" s="115"/>
      <c r="AE17" s="115" t="s">
        <v>0</v>
      </c>
    </row>
    <row r="18" spans="1:31" s="2" customFormat="1" ht="29.25" customHeight="1">
      <c r="A18" s="601"/>
      <c r="B18" s="563"/>
      <c r="C18" s="211"/>
      <c r="D18" s="1394" t="s">
        <v>217</v>
      </c>
      <c r="E18" s="1395"/>
      <c r="F18" s="1395"/>
      <c r="G18" s="1398"/>
      <c r="H18" s="1398"/>
      <c r="I18" s="1398"/>
      <c r="J18" s="1398"/>
      <c r="K18" s="1326"/>
      <c r="L18" s="1326"/>
      <c r="M18" s="1326"/>
      <c r="N18" s="1326"/>
      <c r="O18" s="1326"/>
      <c r="P18" s="1326"/>
      <c r="Q18" s="1326"/>
      <c r="R18" s="1326"/>
      <c r="S18" s="1326"/>
      <c r="T18" s="1326"/>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5" t="s">
        <v>416</v>
      </c>
      <c r="E20" s="1355"/>
      <c r="F20" s="230"/>
      <c r="G20" s="230"/>
      <c r="H20" s="1414" t="s">
        <v>0</v>
      </c>
      <c r="I20" s="1415"/>
      <c r="J20" s="1415"/>
      <c r="K20" s="1334" t="s">
        <v>4</v>
      </c>
      <c r="L20" s="1335"/>
      <c r="M20" s="1335"/>
      <c r="N20" s="1335"/>
      <c r="O20" s="1335"/>
      <c r="P20" s="1335"/>
      <c r="Q20" s="1335"/>
      <c r="R20" s="1335"/>
      <c r="S20" s="1335"/>
      <c r="T20" s="1336"/>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1" t="s">
        <v>247</v>
      </c>
      <c r="I21" s="1411"/>
      <c r="J21" s="1411"/>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49"/>
      <c r="E27" s="1350"/>
      <c r="F27" s="1350"/>
      <c r="G27" s="1350"/>
      <c r="H27" s="1350"/>
      <c r="I27" s="1350"/>
      <c r="J27" s="1350"/>
      <c r="K27" s="1350"/>
      <c r="L27" s="1350"/>
      <c r="M27" s="1350"/>
      <c r="N27" s="1350"/>
      <c r="O27" s="1350"/>
      <c r="P27" s="1350"/>
      <c r="Q27" s="1350"/>
      <c r="R27" s="1350"/>
      <c r="S27" s="1350"/>
      <c r="T27" s="1351"/>
      <c r="U27" s="201"/>
      <c r="V27" s="563"/>
      <c r="X27" s="161"/>
      <c r="Y27" s="122"/>
      <c r="Z27" s="122"/>
      <c r="AA27" s="147"/>
      <c r="AB27" s="844"/>
      <c r="AC27" s="844"/>
      <c r="AD27" s="844"/>
      <c r="AE27" s="147"/>
    </row>
    <row r="28" spans="1:31" ht="15.6">
      <c r="B28" s="563"/>
      <c r="C28" s="213"/>
      <c r="D28" s="214"/>
      <c r="E28" s="214"/>
      <c r="F28" s="214"/>
      <c r="G28" s="214"/>
      <c r="H28" s="1265">
        <f ca="1">TODAY()</f>
        <v>41744</v>
      </c>
      <c r="I28" s="1265"/>
      <c r="J28" s="1265"/>
      <c r="K28" s="1265"/>
      <c r="L28" s="1265"/>
      <c r="M28" s="1265"/>
      <c r="N28" s="1265"/>
      <c r="O28" s="1265"/>
      <c r="P28" s="1265"/>
      <c r="Q28" s="1265"/>
      <c r="R28" s="1265"/>
      <c r="S28" s="1265"/>
      <c r="T28" s="1265"/>
      <c r="U28" s="1266"/>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7" sqref="D7:G8"/>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796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0" t="s">
        <v>306</v>
      </c>
      <c r="Y1" s="1430"/>
      <c r="Z1" s="1430"/>
      <c r="AA1" s="626"/>
      <c r="AB1" s="147"/>
    </row>
    <row r="2" spans="1:59" s="74" customFormat="1" ht="30" customHeight="1" thickBot="1">
      <c r="A2" s="602"/>
      <c r="B2" s="563"/>
      <c r="C2" s="1101">
        <v>7</v>
      </c>
      <c r="D2" s="1386" t="s">
        <v>298</v>
      </c>
      <c r="E2" s="1386"/>
      <c r="F2" s="1386"/>
      <c r="G2" s="1373" t="str">
        <f>C.2Name</f>
        <v>Update Oregon State Implementation Plan for PM 2.5 National Ambient Air Quality Standards</v>
      </c>
      <c r="H2" s="1373"/>
      <c r="I2" s="1373"/>
      <c r="J2" s="1373"/>
      <c r="K2" s="1373"/>
      <c r="L2" s="1373"/>
      <c r="M2" s="1373"/>
      <c r="N2" s="1373"/>
      <c r="O2" s="1373"/>
      <c r="P2" s="1373"/>
      <c r="Q2" s="1373"/>
      <c r="R2" s="1373"/>
      <c r="S2" s="1373"/>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0" t="s">
        <v>1072</v>
      </c>
      <c r="F5" s="1435"/>
      <c r="G5" s="1436"/>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0" t="s">
        <v>1074</v>
      </c>
      <c r="F6" s="1435"/>
      <c r="G6" s="1436"/>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5" t="s">
        <v>296</v>
      </c>
      <c r="E7" s="1275"/>
      <c r="F7" s="1275"/>
      <c r="G7" s="1275"/>
      <c r="H7" s="714"/>
      <c r="I7" s="715"/>
      <c r="J7" s="1378" t="s">
        <v>282</v>
      </c>
      <c r="K7" s="1379"/>
      <c r="L7" s="1379"/>
      <c r="M7" s="1379"/>
      <c r="N7" s="1379"/>
      <c r="O7" s="1379"/>
      <c r="P7" s="1379"/>
      <c r="Q7" s="1379"/>
      <c r="R7" s="1379"/>
      <c r="S7" s="1380"/>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5"/>
      <c r="E8" s="1275"/>
      <c r="F8" s="1275"/>
      <c r="G8" s="1275"/>
      <c r="H8" s="1416" t="s">
        <v>280</v>
      </c>
      <c r="I8" s="1417"/>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2" t="s">
        <v>141</v>
      </c>
      <c r="E10" s="1342"/>
      <c r="F10" s="1342"/>
      <c r="G10" s="1342"/>
      <c r="H10" s="1418"/>
      <c r="I10" s="1419"/>
      <c r="J10" s="1419"/>
      <c r="K10" s="1419"/>
      <c r="L10" s="1419"/>
      <c r="M10" s="1419"/>
      <c r="N10" s="1419"/>
      <c r="O10" s="1419"/>
      <c r="P10" s="1419"/>
      <c r="Q10" s="1419"/>
      <c r="R10" s="1419"/>
      <c r="S10" s="1420"/>
      <c r="T10" s="206"/>
      <c r="U10" s="563"/>
      <c r="V10" s="575"/>
      <c r="W10" s="285"/>
      <c r="X10" s="284" t="b">
        <v>0</v>
      </c>
      <c r="Y10" s="1431" t="str">
        <f>IF($X10=FALSE,"",IF(COUNTIF($X$11:$X16,TRUE)=0,LOWER($D10),IF(COUNTIF($X$11:$X16,TRUE)=1,LOWER($D10)&amp;" and ",LOWER($D10)&amp;", ")))</f>
        <v/>
      </c>
      <c r="Z10" s="1431"/>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2" t="s">
        <v>297</v>
      </c>
      <c r="E11" s="1342"/>
      <c r="F11" s="1342"/>
      <c r="G11" s="1342"/>
      <c r="H11" s="1422"/>
      <c r="I11" s="1423"/>
      <c r="J11" s="1423"/>
      <c r="K11" s="1423"/>
      <c r="L11" s="1423"/>
      <c r="M11" s="1423"/>
      <c r="N11" s="1423"/>
      <c r="O11" s="1423"/>
      <c r="P11" s="1423"/>
      <c r="Q11" s="1423"/>
      <c r="R11" s="1423"/>
      <c r="S11" s="1424"/>
      <c r="T11" s="206"/>
      <c r="U11" s="563"/>
      <c r="V11" s="575"/>
      <c r="W11" s="285"/>
      <c r="X11" s="284" t="b">
        <v>0</v>
      </c>
      <c r="Y11" s="1431" t="str">
        <f>IF($X11=FALSE,"",IF(COUNTIF($X$12:$X16,TRUE)=0,LOWER($D11),IF(COUNTIF($X$12:$X16,TRUE)=1,LOWER($D11)&amp;" and ",LOWER($D11)&amp;", ")))</f>
        <v/>
      </c>
      <c r="Z11" s="1431"/>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2" t="s">
        <v>142</v>
      </c>
      <c r="E12" s="1332"/>
      <c r="F12" s="1332"/>
      <c r="G12" s="1332"/>
      <c r="H12" s="1427"/>
      <c r="I12" s="1427"/>
      <c r="J12" s="1427"/>
      <c r="K12" s="1427"/>
      <c r="L12" s="1427"/>
      <c r="M12" s="1427"/>
      <c r="N12" s="1427"/>
      <c r="O12" s="1427"/>
      <c r="P12" s="1427"/>
      <c r="Q12" s="1427"/>
      <c r="R12" s="1427"/>
      <c r="S12" s="1427"/>
      <c r="T12" s="206"/>
      <c r="U12" s="563"/>
      <c r="V12" s="575"/>
      <c r="W12" s="285"/>
      <c r="X12" s="284" t="b">
        <v>1</v>
      </c>
      <c r="Y12" s="1431" t="str">
        <f>IF($X12=FALSE,"",IF(COUNTIF($X$13:$X16,TRUE)=0,LOWER($D12),IF(COUNTIF($X$13:$X16,TRUE)=1,LOWER($D12)&amp;" and ",LOWER($D12)&amp;", ")))</f>
        <v>loss of federal funding</v>
      </c>
      <c r="Z12" s="1431"/>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2" t="s">
        <v>301</v>
      </c>
      <c r="E13" s="1332"/>
      <c r="F13" s="1332"/>
      <c r="G13" s="1332"/>
      <c r="H13" s="1418"/>
      <c r="I13" s="1419"/>
      <c r="J13" s="1419"/>
      <c r="K13" s="1419"/>
      <c r="L13" s="1419"/>
      <c r="M13" s="1419"/>
      <c r="N13" s="1419"/>
      <c r="O13" s="1419"/>
      <c r="P13" s="1419"/>
      <c r="Q13" s="1419"/>
      <c r="R13" s="1419"/>
      <c r="S13" s="1420"/>
      <c r="T13" s="206"/>
      <c r="U13" s="563"/>
      <c r="V13" s="575"/>
      <c r="W13" s="285"/>
      <c r="X13" s="284" t="b">
        <v>0</v>
      </c>
      <c r="Y13" s="1431" t="str">
        <f>IF($X13=FALSE,"",IF(COUNTIF($X$14:$X16,TRUE)=0,LOWER($D13),IF(COUNTIF($X$14:$X16,TRUE)=1,LOWER($D13)&amp;" and ",LOWER($D13)&amp;", ")))</f>
        <v/>
      </c>
      <c r="Z13" s="1431"/>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2" t="s">
        <v>431</v>
      </c>
      <c r="E14" s="1332"/>
      <c r="F14" s="1332"/>
      <c r="G14" s="1332"/>
      <c r="H14" s="1418"/>
      <c r="I14" s="1419"/>
      <c r="J14" s="1419"/>
      <c r="K14" s="1419"/>
      <c r="L14" s="1419"/>
      <c r="M14" s="1419"/>
      <c r="N14" s="1419"/>
      <c r="O14" s="1419"/>
      <c r="P14" s="1419"/>
      <c r="Q14" s="1419"/>
      <c r="R14" s="1419"/>
      <c r="S14" s="1420"/>
      <c r="T14" s="206"/>
      <c r="U14" s="563"/>
      <c r="V14" s="575"/>
      <c r="W14" s="285"/>
      <c r="X14" s="284" t="b">
        <v>0</v>
      </c>
      <c r="Y14" s="1431" t="str">
        <f>IF($X14=FALSE,"",IF(COUNTIF($X$15:$X16,TRUE)=0,LOWER($D14),IF(COUNTIF($X$15:$X16,TRUE)=1,LOWER($D14)&amp;" and ",LOWER($D14)&amp;", ")))</f>
        <v/>
      </c>
      <c r="Z14" s="1431"/>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5" t="s">
        <v>299</v>
      </c>
      <c r="E15" s="1425"/>
      <c r="F15" s="1425"/>
      <c r="G15" s="1426"/>
      <c r="H15" s="1418" t="s">
        <v>0</v>
      </c>
      <c r="I15" s="1419"/>
      <c r="J15" s="1419"/>
      <c r="K15" s="1419"/>
      <c r="L15" s="1419"/>
      <c r="M15" s="1419"/>
      <c r="N15" s="1419"/>
      <c r="O15" s="1419"/>
      <c r="P15" s="1419"/>
      <c r="Q15" s="1419"/>
      <c r="R15" s="1419"/>
      <c r="S15" s="1420"/>
      <c r="T15" s="206"/>
      <c r="U15" s="563"/>
      <c r="V15" s="575"/>
      <c r="W15" s="285"/>
      <c r="X15" s="284" t="b">
        <v>0</v>
      </c>
      <c r="Y15" s="1431" t="str">
        <f>IF($X15=FALSE,"",IF($X$16=FALSE,LOWER($D15),LOWER($D15)&amp;" and "))</f>
        <v/>
      </c>
      <c r="Z15" s="1431"/>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1" t="s">
        <v>299</v>
      </c>
      <c r="E16" s="1331"/>
      <c r="F16" s="1331"/>
      <c r="G16" s="1331"/>
      <c r="H16" s="1418"/>
      <c r="I16" s="1419"/>
      <c r="J16" s="1419"/>
      <c r="K16" s="1419"/>
      <c r="L16" s="1419"/>
      <c r="M16" s="1419"/>
      <c r="N16" s="1419"/>
      <c r="O16" s="1419"/>
      <c r="P16" s="1419"/>
      <c r="Q16" s="1419"/>
      <c r="R16" s="1419"/>
      <c r="S16" s="1420"/>
      <c r="T16" s="206"/>
      <c r="U16" s="563"/>
      <c r="V16" s="575"/>
      <c r="W16" s="285"/>
      <c r="X16" s="284" t="b">
        <v>0</v>
      </c>
      <c r="Y16" s="1431" t="str">
        <f>IF($X16=FALSE,"",LOWER($D16))</f>
        <v/>
      </c>
      <c r="Z16" s="1431"/>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2" t="str">
        <f>IF(COUNTIF(X10:X16,TRUE),Y10&amp;Y11&amp;Y12&amp;Y13&amp;Y14&amp;Y15&amp;Y16&amp;".","")</f>
        <v>loss of federal funding.</v>
      </c>
      <c r="Y17" s="1433"/>
      <c r="Z17" s="1434"/>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1" t="s">
        <v>305</v>
      </c>
      <c r="E18" s="1421"/>
      <c r="F18" s="1421"/>
      <c r="G18" s="348"/>
      <c r="H18" s="1448" t="s">
        <v>302</v>
      </c>
      <c r="I18" s="1448"/>
      <c r="J18" s="1448"/>
      <c r="K18" s="1448"/>
      <c r="L18" s="1448"/>
      <c r="M18" s="1448"/>
      <c r="N18" s="1448"/>
      <c r="O18" s="1448"/>
      <c r="P18" s="1448"/>
      <c r="Q18" s="1448"/>
      <c r="R18" s="1448"/>
      <c r="S18" s="1448"/>
      <c r="T18" s="349"/>
      <c r="U18" s="563"/>
      <c r="V18" s="584"/>
      <c r="W18" s="286"/>
      <c r="X18" s="1451" t="str">
        <f>IF(COUNTIF(X19:X21,FALSE)=3,"Does not apply","Required")</f>
        <v>Does not apply</v>
      </c>
      <c r="Y18" s="1451"/>
      <c r="Z18" s="1451"/>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47" t="str">
        <f>X18</f>
        <v>Does not apply</v>
      </c>
      <c r="I19" s="1447"/>
      <c r="J19" s="1447"/>
      <c r="K19" s="1447"/>
      <c r="L19" s="1447"/>
      <c r="M19" s="1447"/>
      <c r="N19" s="1447"/>
      <c r="O19" s="1447"/>
      <c r="P19" s="1447"/>
      <c r="Q19" s="1447"/>
      <c r="R19" s="1447"/>
      <c r="S19" s="1447"/>
      <c r="T19" s="349"/>
      <c r="U19" s="563"/>
      <c r="W19" s="286"/>
      <c r="X19" s="284" t="b">
        <v>0</v>
      </c>
      <c r="Y19" s="1431" t="str">
        <f>IF($X19=FALSE,"",IF(COUNTIF($X$20:$X21,TRUE)=0,LOWER($D19),IF(COUNTIF($X$20:$X21,TRUE)=1,LOWER($D19)&amp;" and ",LOWER($D19)&amp;", ")))</f>
        <v/>
      </c>
      <c r="Z19" s="1431"/>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3" t="s">
        <v>303</v>
      </c>
      <c r="I20" s="1453"/>
      <c r="J20" s="1453"/>
      <c r="K20" s="1453"/>
      <c r="L20" s="1453"/>
      <c r="M20" s="1453"/>
      <c r="N20" s="1453"/>
      <c r="O20" s="1453"/>
      <c r="P20" s="1453"/>
      <c r="Q20" s="1453"/>
      <c r="R20" s="1453"/>
      <c r="S20" s="1453"/>
      <c r="T20" s="349"/>
      <c r="U20" s="563"/>
      <c r="V20" s="584"/>
      <c r="W20" s="286"/>
      <c r="X20" s="284" t="b">
        <v>0</v>
      </c>
      <c r="Y20" s="1431" t="str">
        <f>IF($X20=FALSE,"",IF($X$21=FALSE,LOWER($D20),LOWER($D20)&amp;" and "))</f>
        <v/>
      </c>
      <c r="Z20" s="1452"/>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3" t="s">
        <v>304</v>
      </c>
      <c r="I21" s="1453"/>
      <c r="J21" s="1453"/>
      <c r="K21" s="1453"/>
      <c r="L21" s="1453"/>
      <c r="M21" s="1453"/>
      <c r="N21" s="1453"/>
      <c r="O21" s="1453"/>
      <c r="P21" s="1453"/>
      <c r="Q21" s="1453"/>
      <c r="R21" s="1453"/>
      <c r="S21" s="1453"/>
      <c r="T21" s="349"/>
      <c r="U21" s="563"/>
      <c r="V21" s="584"/>
      <c r="W21" s="286"/>
      <c r="X21" s="284" t="b">
        <v>0</v>
      </c>
      <c r="Y21" s="1431" t="str">
        <f>IF($X21=FALSE,"",LOWER($D21))</f>
        <v/>
      </c>
      <c r="Z21" s="1452"/>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57" t="s">
        <v>516</v>
      </c>
      <c r="H23" s="1458"/>
      <c r="I23" s="1458"/>
      <c r="J23" s="1458"/>
      <c r="K23" s="1458"/>
      <c r="L23" s="1458"/>
      <c r="M23" s="1458"/>
      <c r="N23" s="1458"/>
      <c r="O23" s="1458"/>
      <c r="P23" s="1458"/>
      <c r="Q23" s="1458"/>
      <c r="R23" s="1458"/>
      <c r="S23" s="1459"/>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49" t="s">
        <v>113</v>
      </c>
      <c r="E24" s="1449"/>
      <c r="F24" s="760"/>
      <c r="G24" s="761" t="s">
        <v>114</v>
      </c>
      <c r="H24" s="762"/>
      <c r="I24" s="762"/>
      <c r="J24" s="1428" t="s">
        <v>7</v>
      </c>
      <c r="K24" s="1428"/>
      <c r="L24" s="1428"/>
      <c r="M24" s="1428"/>
      <c r="N24" s="1428"/>
      <c r="O24" s="1428"/>
      <c r="P24" s="1428"/>
      <c r="Q24" s="1428"/>
      <c r="R24" s="1428"/>
      <c r="S24" s="1428"/>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4" t="s">
        <v>334</v>
      </c>
      <c r="E25" s="1444"/>
      <c r="F25" s="1444"/>
      <c r="G25" s="1429" t="s">
        <v>205</v>
      </c>
      <c r="H25" s="1429"/>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4" t="s">
        <v>346</v>
      </c>
      <c r="E26" s="1444"/>
      <c r="F26" s="1444"/>
      <c r="G26" s="1429" t="s">
        <v>205</v>
      </c>
      <c r="H26" s="1429"/>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4" t="s">
        <v>335</v>
      </c>
      <c r="E27" s="1444"/>
      <c r="F27" s="1444"/>
      <c r="G27" s="1429" t="s">
        <v>205</v>
      </c>
      <c r="H27" s="1429"/>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4" t="s">
        <v>341</v>
      </c>
      <c r="E28" s="1444"/>
      <c r="F28" s="1444"/>
      <c r="G28" s="1429" t="s">
        <v>205</v>
      </c>
      <c r="H28" s="1429"/>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4" t="s">
        <v>347</v>
      </c>
      <c r="E29" s="1444"/>
      <c r="F29" s="1444"/>
      <c r="G29" s="1429" t="s">
        <v>6</v>
      </c>
      <c r="H29" s="1429"/>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4" t="s">
        <v>348</v>
      </c>
      <c r="E30" s="1444"/>
      <c r="F30" s="1444"/>
      <c r="G30" s="1429" t="s">
        <v>6</v>
      </c>
      <c r="H30" s="1429"/>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4" t="s">
        <v>1</v>
      </c>
      <c r="E31" s="1444"/>
      <c r="F31" s="1444"/>
      <c r="G31" s="1429" t="s">
        <v>6</v>
      </c>
      <c r="H31" s="1429"/>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4" t="s">
        <v>447</v>
      </c>
      <c r="E32" s="1444"/>
      <c r="F32" s="1444"/>
      <c r="G32" s="1429" t="s">
        <v>6</v>
      </c>
      <c r="H32" s="1429"/>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0" t="s">
        <v>213</v>
      </c>
      <c r="E33" s="1440"/>
      <c r="F33" s="1440"/>
      <c r="G33" s="1429" t="s">
        <v>6</v>
      </c>
      <c r="H33" s="1429"/>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0" t="s">
        <v>213</v>
      </c>
      <c r="E34" s="1440"/>
      <c r="F34" s="1440"/>
      <c r="G34" s="1429" t="s">
        <v>6</v>
      </c>
      <c r="H34" s="1429"/>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0" t="s">
        <v>116</v>
      </c>
      <c r="H37" s="1460"/>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1" t="s">
        <v>443</v>
      </c>
      <c r="E38" s="1461"/>
      <c r="F38" s="1461"/>
      <c r="G38" s="1461"/>
      <c r="H38" s="1461"/>
      <c r="I38" s="1461"/>
      <c r="J38" s="1461"/>
      <c r="K38" s="1461"/>
      <c r="L38" s="1461"/>
      <c r="M38" s="1461"/>
      <c r="N38" s="1461"/>
      <c r="O38" s="1461"/>
      <c r="P38" s="1461"/>
      <c r="Q38" s="1461"/>
      <c r="R38" s="1461"/>
      <c r="S38" s="1461"/>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0" t="s">
        <v>213</v>
      </c>
      <c r="K44" s="1450"/>
      <c r="L44" s="1450"/>
      <c r="M44" s="1450"/>
      <c r="N44" s="1450"/>
      <c r="O44" s="1450"/>
      <c r="P44" s="1450"/>
      <c r="Q44" s="1450"/>
      <c r="R44" s="1450"/>
      <c r="S44" s="1450"/>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6" t="str">
        <f>C.7Invoicing</f>
        <v/>
      </c>
      <c r="E45" s="1456"/>
      <c r="F45" s="1456"/>
      <c r="G45" s="1456"/>
      <c r="H45" s="1456"/>
      <c r="I45" s="1456"/>
      <c r="J45" s="1456"/>
      <c r="K45" s="1456"/>
      <c r="L45" s="1456"/>
      <c r="M45" s="1456"/>
      <c r="N45" s="1456"/>
      <c r="O45" s="1456"/>
      <c r="P45" s="1456"/>
      <c r="Q45" s="1456"/>
      <c r="R45" s="1456"/>
      <c r="S45" s="1456"/>
      <c r="T45" s="304"/>
      <c r="U45" s="563"/>
      <c r="V45" s="572"/>
      <c r="W45" s="161"/>
      <c r="X45" s="1454" t="str">
        <f>IF(COUNTIF(X41:Z44,TRUE)&gt;0,"Since an invoicing system is involved with this rulemaking, please consult with resource system owner early in the rulemaking process.","")</f>
        <v/>
      </c>
      <c r="Y45" s="1455"/>
      <c r="Z45" s="1455"/>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399" t="s">
        <v>243</v>
      </c>
      <c r="E46" s="1399"/>
      <c r="F46" s="1399"/>
      <c r="G46" s="1399"/>
      <c r="H46" s="1399"/>
      <c r="I46" s="1399"/>
      <c r="J46" s="1399"/>
      <c r="K46" s="1399"/>
      <c r="L46" s="1399"/>
      <c r="M46" s="1399"/>
      <c r="N46" s="1399"/>
      <c r="O46" s="1399"/>
      <c r="P46" s="1399"/>
      <c r="Q46" s="1399"/>
      <c r="R46" s="1399"/>
      <c r="S46" s="1399"/>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2" t="s">
        <v>0</v>
      </c>
      <c r="I49" s="1376"/>
      <c r="J49" s="1334" t="s">
        <v>4</v>
      </c>
      <c r="K49" s="1335"/>
      <c r="L49" s="1335"/>
      <c r="M49" s="1335"/>
      <c r="N49" s="1335"/>
      <c r="O49" s="1335"/>
      <c r="P49" s="1335"/>
      <c r="Q49" s="1335"/>
      <c r="R49" s="1335"/>
      <c r="S49" s="1336"/>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5" t="s">
        <v>247</v>
      </c>
      <c r="I50" s="1446"/>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1" t="s">
        <v>0</v>
      </c>
      <c r="E53" s="1442"/>
      <c r="F53" s="1442"/>
      <c r="G53" s="1442"/>
      <c r="H53" s="1442"/>
      <c r="I53" s="1442"/>
      <c r="J53" s="1442"/>
      <c r="K53" s="1442"/>
      <c r="L53" s="1442"/>
      <c r="M53" s="1442"/>
      <c r="N53" s="1442"/>
      <c r="O53" s="1442"/>
      <c r="P53" s="1442"/>
      <c r="Q53" s="1442"/>
      <c r="R53" s="1442"/>
      <c r="S53" s="1443"/>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37" t="s">
        <v>0</v>
      </c>
      <c r="E55" s="1438"/>
      <c r="F55" s="1438"/>
      <c r="G55" s="1438"/>
      <c r="H55" s="1438"/>
      <c r="I55" s="1438"/>
      <c r="J55" s="1438"/>
      <c r="K55" s="1438"/>
      <c r="L55" s="1438"/>
      <c r="M55" s="1438"/>
      <c r="N55" s="1438"/>
      <c r="O55" s="1438"/>
      <c r="P55" s="1438"/>
      <c r="Q55" s="1438"/>
      <c r="R55" s="1438"/>
      <c r="S55" s="1439"/>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65">
        <f ca="1">TODAY()</f>
        <v>41744</v>
      </c>
      <c r="H56" s="1265"/>
      <c r="I56" s="1265"/>
      <c r="J56" s="1265"/>
      <c r="K56" s="1265"/>
      <c r="L56" s="1265"/>
      <c r="M56" s="1265"/>
      <c r="N56" s="1265"/>
      <c r="O56" s="1265"/>
      <c r="P56" s="1265"/>
      <c r="Q56" s="1265"/>
      <c r="R56" s="1265"/>
      <c r="S56" s="1265"/>
      <c r="T56" s="1266"/>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18" sqref="V18"/>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89" t="str">
        <f>C.2Name</f>
        <v>Update Oregon State Implementation Plan for PM 2.5 National Ambient Air Quality Standards</v>
      </c>
      <c r="G2" s="1489"/>
      <c r="H2" s="1489"/>
      <c r="I2" s="1489"/>
      <c r="J2" s="1489"/>
      <c r="K2" s="1489"/>
      <c r="L2" s="1489"/>
      <c r="M2" s="1489"/>
      <c r="N2" s="1489"/>
      <c r="O2" s="1489"/>
      <c r="P2" s="1489"/>
      <c r="Q2" s="1489"/>
      <c r="R2" s="1489"/>
      <c r="S2" s="1489"/>
      <c r="T2" s="1105"/>
      <c r="U2" s="563"/>
      <c r="V2" s="272" t="s">
        <v>0</v>
      </c>
      <c r="W2" s="159"/>
      <c r="X2" s="68"/>
      <c r="Y2" s="68"/>
      <c r="Z2" s="147"/>
      <c r="AA2" s="147"/>
    </row>
    <row r="3" spans="1:59" s="66" customFormat="1" ht="12.75" customHeight="1" thickTop="1">
      <c r="A3" s="601"/>
      <c r="B3" s="563"/>
      <c r="C3" s="1478"/>
      <c r="D3" s="1479"/>
      <c r="E3" s="1479"/>
      <c r="F3" s="1479"/>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1" t="s">
        <v>274</v>
      </c>
      <c r="H4" s="1491"/>
      <c r="I4" s="1490" t="s">
        <v>274</v>
      </c>
      <c r="J4" s="1490"/>
      <c r="K4" s="1490"/>
      <c r="L4" s="1490"/>
      <c r="M4" s="1490"/>
      <c r="N4" s="1490"/>
      <c r="O4" s="1490"/>
      <c r="P4" s="1490"/>
      <c r="Q4" s="1490"/>
      <c r="R4" s="1490"/>
      <c r="S4" s="1490"/>
      <c r="T4" s="201"/>
      <c r="U4" s="563"/>
      <c r="V4" s="272"/>
      <c r="W4" s="161"/>
      <c r="X4" s="271"/>
      <c r="Y4" s="289"/>
      <c r="Z4" s="147"/>
      <c r="AA4" s="147"/>
    </row>
    <row r="5" spans="1:59" s="66" customFormat="1" ht="18" customHeight="1">
      <c r="A5" s="601"/>
      <c r="B5" s="563"/>
      <c r="C5" s="274"/>
      <c r="D5" s="1484" t="s">
        <v>1064</v>
      </c>
      <c r="E5" s="1484"/>
      <c r="F5" s="1484"/>
      <c r="G5" s="1483"/>
      <c r="H5" s="1483"/>
      <c r="I5" s="1471"/>
      <c r="J5" s="1472"/>
      <c r="K5" s="1472"/>
      <c r="L5" s="1472"/>
      <c r="M5" s="1472"/>
      <c r="N5" s="1472"/>
      <c r="O5" s="1472"/>
      <c r="P5" s="1472"/>
      <c r="Q5" s="1472"/>
      <c r="R5" s="1472"/>
      <c r="S5" s="1473"/>
      <c r="T5" s="201"/>
      <c r="U5" s="563"/>
      <c r="V5" s="272"/>
      <c r="W5" s="161"/>
      <c r="X5" s="271"/>
      <c r="Y5" s="289"/>
      <c r="Z5" s="147"/>
      <c r="AA5" s="147"/>
    </row>
    <row r="6" spans="1:59" s="843" customFormat="1" ht="18" customHeight="1">
      <c r="A6" s="852"/>
      <c r="B6" s="851"/>
      <c r="C6" s="849"/>
      <c r="D6" s="1484" t="s">
        <v>0</v>
      </c>
      <c r="E6" s="1484"/>
      <c r="F6" s="1484"/>
      <c r="G6" s="1468" t="s">
        <v>0</v>
      </c>
      <c r="H6" s="1470"/>
      <c r="I6" s="1485"/>
      <c r="J6" s="1485"/>
      <c r="K6" s="1485"/>
      <c r="L6" s="1485"/>
      <c r="M6" s="1485"/>
      <c r="N6" s="1485"/>
      <c r="O6" s="1485"/>
      <c r="P6" s="1485"/>
      <c r="Q6" s="1485"/>
      <c r="R6" s="1485"/>
      <c r="S6" s="1486"/>
      <c r="T6" s="848"/>
      <c r="U6" s="851"/>
      <c r="V6" s="847"/>
      <c r="W6" s="846"/>
      <c r="X6" s="845"/>
      <c r="Y6" s="845"/>
      <c r="Z6" s="844"/>
      <c r="AA6" s="844"/>
    </row>
    <row r="7" spans="1:59" s="66" customFormat="1" ht="25.5" customHeight="1">
      <c r="A7" s="601"/>
      <c r="B7" s="563"/>
      <c r="C7" s="274"/>
      <c r="D7" s="343" t="s">
        <v>273</v>
      </c>
      <c r="E7" s="311"/>
      <c r="F7" s="311"/>
      <c r="G7" s="311"/>
      <c r="H7" s="311"/>
      <c r="I7" s="1488"/>
      <c r="J7" s="1488"/>
      <c r="K7" s="1488"/>
      <c r="L7" s="1488"/>
      <c r="M7" s="1488"/>
      <c r="N7" s="1488"/>
      <c r="O7" s="1488"/>
      <c r="P7" s="1488"/>
      <c r="Q7" s="1488"/>
      <c r="R7" s="1488"/>
      <c r="S7" s="1488"/>
      <c r="T7" s="201"/>
      <c r="U7" s="563"/>
      <c r="V7" s="272"/>
      <c r="W7" s="161"/>
      <c r="X7" s="271"/>
      <c r="Y7" s="289"/>
      <c r="Z7" s="147"/>
      <c r="AA7" s="147"/>
    </row>
    <row r="8" spans="1:59" s="843" customFormat="1" ht="18" customHeight="1">
      <c r="A8" s="852"/>
      <c r="B8" s="851"/>
      <c r="C8" s="1021"/>
      <c r="D8" s="1484" t="s">
        <v>1073</v>
      </c>
      <c r="E8" s="1484"/>
      <c r="F8" s="1484"/>
      <c r="G8" s="1483"/>
      <c r="H8" s="1483"/>
      <c r="I8" s="1471"/>
      <c r="J8" s="1472"/>
      <c r="K8" s="1472"/>
      <c r="L8" s="1472"/>
      <c r="M8" s="1472"/>
      <c r="N8" s="1472"/>
      <c r="O8" s="1472"/>
      <c r="P8" s="1472"/>
      <c r="Q8" s="1472"/>
      <c r="R8" s="1472"/>
      <c r="S8" s="1473"/>
      <c r="T8" s="848"/>
      <c r="U8" s="851"/>
      <c r="V8" s="1017"/>
      <c r="W8" s="846"/>
      <c r="X8" s="845"/>
      <c r="Y8" s="845"/>
      <c r="Z8" s="844"/>
      <c r="AA8" s="844"/>
    </row>
    <row r="9" spans="1:59" s="843" customFormat="1" ht="18" customHeight="1">
      <c r="A9" s="852"/>
      <c r="B9" s="851"/>
      <c r="C9" s="1021"/>
      <c r="D9" s="1484" t="s">
        <v>0</v>
      </c>
      <c r="E9" s="1484"/>
      <c r="F9" s="1484"/>
      <c r="G9" s="1468" t="s">
        <v>0</v>
      </c>
      <c r="H9" s="1470"/>
      <c r="I9" s="1485"/>
      <c r="J9" s="1485"/>
      <c r="K9" s="1485"/>
      <c r="L9" s="1485"/>
      <c r="M9" s="1485"/>
      <c r="N9" s="1485"/>
      <c r="O9" s="1485"/>
      <c r="P9" s="1485"/>
      <c r="Q9" s="1485"/>
      <c r="R9" s="1485"/>
      <c r="S9" s="1486"/>
      <c r="T9" s="848"/>
      <c r="U9" s="851"/>
      <c r="V9" s="1017"/>
      <c r="W9" s="846"/>
      <c r="X9" s="845"/>
      <c r="Y9" s="845"/>
      <c r="Z9" s="844"/>
      <c r="AA9" s="844"/>
    </row>
    <row r="10" spans="1:59" s="66" customFormat="1" ht="25.5" customHeight="1">
      <c r="A10" s="601"/>
      <c r="B10" s="563"/>
      <c r="C10" s="274"/>
      <c r="D10" s="1022" t="s">
        <v>192</v>
      </c>
      <c r="E10" s="311"/>
      <c r="F10" s="311"/>
      <c r="G10" s="311"/>
      <c r="H10" s="311"/>
      <c r="I10" s="1467"/>
      <c r="J10" s="1467"/>
      <c r="K10" s="1467"/>
      <c r="L10" s="1467"/>
      <c r="M10" s="1467"/>
      <c r="N10" s="1467"/>
      <c r="O10" s="1467"/>
      <c r="P10" s="1467"/>
      <c r="Q10" s="1467"/>
      <c r="R10" s="1467"/>
      <c r="S10" s="1467"/>
      <c r="T10" s="201"/>
      <c r="U10" s="563"/>
      <c r="V10" s="272"/>
      <c r="W10" s="161"/>
      <c r="X10" s="271"/>
      <c r="Y10" s="289"/>
      <c r="Z10" s="147"/>
      <c r="AA10" s="147"/>
    </row>
    <row r="11" spans="1:59" s="843" customFormat="1" ht="18" customHeight="1">
      <c r="A11" s="852"/>
      <c r="B11" s="851"/>
      <c r="C11" s="1021"/>
      <c r="D11" s="1484" t="s">
        <v>1065</v>
      </c>
      <c r="E11" s="1484"/>
      <c r="F11" s="1484"/>
      <c r="G11" s="1483"/>
      <c r="H11" s="1483"/>
      <c r="I11" s="1471"/>
      <c r="J11" s="1472"/>
      <c r="K11" s="1472"/>
      <c r="L11" s="1472"/>
      <c r="M11" s="1472"/>
      <c r="N11" s="1472"/>
      <c r="O11" s="1472"/>
      <c r="P11" s="1472"/>
      <c r="Q11" s="1472"/>
      <c r="R11" s="1472"/>
      <c r="S11" s="1473"/>
      <c r="T11" s="848"/>
      <c r="U11" s="851"/>
      <c r="V11" s="1017"/>
      <c r="W11" s="846"/>
      <c r="X11" s="845"/>
      <c r="Y11" s="845"/>
      <c r="Z11" s="844"/>
      <c r="AA11" s="844"/>
    </row>
    <row r="12" spans="1:59" s="843" customFormat="1" ht="18" customHeight="1">
      <c r="A12" s="852"/>
      <c r="B12" s="851"/>
      <c r="C12" s="1021"/>
      <c r="D12" s="1484" t="s">
        <v>0</v>
      </c>
      <c r="E12" s="1484"/>
      <c r="F12" s="1484"/>
      <c r="G12" s="1468" t="s">
        <v>0</v>
      </c>
      <c r="H12" s="1470"/>
      <c r="I12" s="1468"/>
      <c r="J12" s="1469"/>
      <c r="K12" s="1469"/>
      <c r="L12" s="1469"/>
      <c r="M12" s="1469"/>
      <c r="N12" s="1469"/>
      <c r="O12" s="1469"/>
      <c r="P12" s="1469"/>
      <c r="Q12" s="1469"/>
      <c r="R12" s="1469"/>
      <c r="S12" s="1470"/>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78" t="s">
        <v>283</v>
      </c>
      <c r="J14" s="1379"/>
      <c r="K14" s="1379"/>
      <c r="L14" s="1379"/>
      <c r="M14" s="1379"/>
      <c r="N14" s="1379"/>
      <c r="O14" s="1379"/>
      <c r="P14" s="1379"/>
      <c r="Q14" s="1379"/>
      <c r="R14" s="1380"/>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65" t="s">
        <v>280</v>
      </c>
      <c r="H15" s="1466"/>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7" t="s">
        <v>300</v>
      </c>
      <c r="I16" s="1487"/>
      <c r="J16" s="1487"/>
      <c r="K16" s="1487"/>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2" t="s">
        <v>277</v>
      </c>
      <c r="E17" s="1342"/>
      <c r="F17" s="1342"/>
      <c r="G17" s="1342"/>
      <c r="H17" s="1462" t="s">
        <v>0</v>
      </c>
      <c r="I17" s="1463"/>
      <c r="J17" s="1463"/>
      <c r="K17" s="1463"/>
      <c r="L17" s="1463"/>
      <c r="M17" s="1463"/>
      <c r="N17" s="1463"/>
      <c r="O17" s="1463"/>
      <c r="P17" s="1463"/>
      <c r="Q17" s="1463"/>
      <c r="R17" s="1463"/>
      <c r="S17" s="1464"/>
      <c r="T17" s="206"/>
      <c r="U17" s="563"/>
      <c r="V17" s="1080"/>
      <c r="W17" s="273"/>
      <c r="X17" s="284" t="b">
        <v>0</v>
      </c>
      <c r="Y17" s="284"/>
      <c r="Z17" s="1431" t="str">
        <f>IF($X17=FALSE,"",IF(COUNTIF($X18:$X$23,TRUE)=0,LOWER($D17),IF(COUNTIF($X18:$X$23,TRUE)=1,LOWER($D17)&amp;" and ",LOWER($D17)&amp;", ")))</f>
        <v/>
      </c>
      <c r="AA17" s="1431"/>
      <c r="AC17" s="273"/>
      <c r="AD17" s="273"/>
    </row>
    <row r="18" spans="1:30" s="66" customFormat="1" ht="21" customHeight="1">
      <c r="A18" s="601"/>
      <c r="B18" s="563"/>
      <c r="C18" s="202"/>
      <c r="D18" s="1342" t="s">
        <v>279</v>
      </c>
      <c r="E18" s="1342"/>
      <c r="F18" s="1342"/>
      <c r="G18" s="1342"/>
      <c r="H18" s="1462"/>
      <c r="I18" s="1463"/>
      <c r="J18" s="1463"/>
      <c r="K18" s="1463"/>
      <c r="L18" s="1463"/>
      <c r="M18" s="1463"/>
      <c r="N18" s="1463"/>
      <c r="O18" s="1463"/>
      <c r="P18" s="1463"/>
      <c r="Q18" s="1463"/>
      <c r="R18" s="1463"/>
      <c r="S18" s="1464"/>
      <c r="T18" s="206"/>
      <c r="U18" s="563"/>
      <c r="V18" s="273"/>
      <c r="W18" s="273"/>
      <c r="X18" s="284" t="b">
        <v>0</v>
      </c>
      <c r="Y18" s="284"/>
      <c r="Z18" s="1431" t="str">
        <f>IF($X18=FALSE,"",IF(COUNTIF($X19:$X$23,TRUE)=0,LOWER($D18),IF(COUNTIF($X19:$X$23,TRUE)=1,LOWER($D18)&amp;" and ",LOWER($D18)&amp;", ")))</f>
        <v/>
      </c>
      <c r="AA18" s="1431"/>
      <c r="AC18" s="273"/>
      <c r="AD18" s="273"/>
    </row>
    <row r="19" spans="1:30" s="66" customFormat="1" ht="21" customHeight="1">
      <c r="A19" s="601"/>
      <c r="B19" s="563"/>
      <c r="C19" s="202"/>
      <c r="D19" s="1332" t="s">
        <v>275</v>
      </c>
      <c r="E19" s="1332"/>
      <c r="F19" s="1332"/>
      <c r="G19" s="1332"/>
      <c r="H19" s="1462"/>
      <c r="I19" s="1463"/>
      <c r="J19" s="1463"/>
      <c r="K19" s="1463"/>
      <c r="L19" s="1463"/>
      <c r="M19" s="1463"/>
      <c r="N19" s="1463"/>
      <c r="O19" s="1463"/>
      <c r="P19" s="1463"/>
      <c r="Q19" s="1463"/>
      <c r="R19" s="1463"/>
      <c r="S19" s="1464"/>
      <c r="T19" s="206"/>
      <c r="U19" s="563"/>
      <c r="V19" s="273"/>
      <c r="W19" s="273"/>
      <c r="X19" s="284" t="b">
        <v>0</v>
      </c>
      <c r="Y19" s="284"/>
      <c r="Z19" s="1431" t="str">
        <f>IF($X19=FALSE,"",IF(COUNTIF($X21:$X$23,TRUE)=0,LOWER($D19),IF(COUNTIF($X21:$X$23,TRUE)=1,LOWER($D19)&amp;" and ",LOWER($D19)&amp;", ")))</f>
        <v/>
      </c>
      <c r="AA19" s="1431"/>
      <c r="AC19" s="273"/>
      <c r="AD19" s="273"/>
    </row>
    <row r="20" spans="1:30" s="843" customFormat="1" ht="21" customHeight="1">
      <c r="A20" s="852"/>
      <c r="B20" s="851"/>
      <c r="C20" s="202"/>
      <c r="D20" s="1332" t="s">
        <v>278</v>
      </c>
      <c r="E20" s="1332"/>
      <c r="F20" s="1332"/>
      <c r="G20" s="1332"/>
      <c r="H20" s="1462"/>
      <c r="I20" s="1463"/>
      <c r="J20" s="1463"/>
      <c r="K20" s="1463"/>
      <c r="L20" s="1463"/>
      <c r="M20" s="1463"/>
      <c r="N20" s="1463"/>
      <c r="O20" s="1463"/>
      <c r="P20" s="1463"/>
      <c r="Q20" s="1463"/>
      <c r="R20" s="1463"/>
      <c r="S20" s="1464"/>
      <c r="T20" s="206"/>
      <c r="U20" s="851"/>
      <c r="V20" s="1087"/>
      <c r="W20" s="1087"/>
      <c r="X20" s="284"/>
      <c r="Y20" s="284"/>
      <c r="Z20" s="1086"/>
      <c r="AA20" s="1086"/>
      <c r="AC20" s="1087"/>
      <c r="AD20" s="1087"/>
    </row>
    <row r="21" spans="1:30" s="66" customFormat="1" ht="42" customHeight="1">
      <c r="A21" s="601"/>
      <c r="B21" s="563"/>
      <c r="C21" s="202"/>
      <c r="D21" s="1332" t="s">
        <v>860</v>
      </c>
      <c r="E21" s="1332"/>
      <c r="F21" s="1332"/>
      <c r="G21" s="1332"/>
      <c r="H21" s="1462" t="s">
        <v>1063</v>
      </c>
      <c r="I21" s="1463"/>
      <c r="J21" s="1463"/>
      <c r="K21" s="1463"/>
      <c r="L21" s="1463"/>
      <c r="M21" s="1463"/>
      <c r="N21" s="1463"/>
      <c r="O21" s="1463"/>
      <c r="P21" s="1463"/>
      <c r="Q21" s="1463"/>
      <c r="R21" s="1463"/>
      <c r="S21" s="1464"/>
      <c r="T21" s="206"/>
      <c r="U21" s="563"/>
      <c r="V21" s="273"/>
      <c r="W21" s="273"/>
      <c r="X21" s="284" t="b">
        <v>1</v>
      </c>
      <c r="Y21" s="284"/>
      <c r="Z21" s="1431" t="str">
        <f>IF($X21=FALSE,"",IF(COUNTIF($X22:$X$23,TRUE)=0,LOWER($D20),IF(COUNTIF($X22:$X$23,TRUE)=1,LOWER($D20)&amp;" and ",LOWER($D20)&amp;", ")))</f>
        <v>failure to comply with clean air act</v>
      </c>
      <c r="AA21" s="1431"/>
      <c r="AC21" s="273"/>
      <c r="AD21" s="273"/>
    </row>
    <row r="22" spans="1:30" s="66" customFormat="1" ht="21" customHeight="1">
      <c r="A22" s="601"/>
      <c r="B22" s="563"/>
      <c r="C22" s="202"/>
      <c r="D22" s="1331" t="s">
        <v>276</v>
      </c>
      <c r="E22" s="1331"/>
      <c r="F22" s="1331"/>
      <c r="G22" s="1331"/>
      <c r="H22" s="1480" t="s">
        <v>0</v>
      </c>
      <c r="I22" s="1481"/>
      <c r="J22" s="1481"/>
      <c r="K22" s="1481"/>
      <c r="L22" s="1481"/>
      <c r="M22" s="1481"/>
      <c r="N22" s="1481"/>
      <c r="O22" s="1481"/>
      <c r="P22" s="1481"/>
      <c r="Q22" s="1481"/>
      <c r="R22" s="1481"/>
      <c r="S22" s="1482"/>
      <c r="T22" s="206"/>
      <c r="U22" s="563"/>
      <c r="V22" s="273"/>
      <c r="W22" s="273"/>
      <c r="X22" s="284" t="b">
        <v>0</v>
      </c>
      <c r="Y22" s="284"/>
      <c r="Z22" s="1431" t="str">
        <f>IF($X22=FALSE,"",IF($X23:$X$23=FALSE,LOWER($E22),LOWER($E22)&amp;" and "))</f>
        <v/>
      </c>
      <c r="AA22" s="1431"/>
      <c r="AC22" s="273" t="s">
        <v>0</v>
      </c>
      <c r="AD22" s="273"/>
    </row>
    <row r="23" spans="1:30" s="66" customFormat="1" ht="21" customHeight="1">
      <c r="A23" s="601"/>
      <c r="B23" s="563"/>
      <c r="C23" s="202"/>
      <c r="D23" s="1331" t="s">
        <v>276</v>
      </c>
      <c r="E23" s="1331"/>
      <c r="F23" s="1331"/>
      <c r="G23" s="1331"/>
      <c r="H23" s="1462"/>
      <c r="I23" s="1463"/>
      <c r="J23" s="1463"/>
      <c r="K23" s="1463"/>
      <c r="L23" s="1463"/>
      <c r="M23" s="1463"/>
      <c r="N23" s="1463"/>
      <c r="O23" s="1463"/>
      <c r="P23" s="1463"/>
      <c r="Q23" s="1463"/>
      <c r="R23" s="1463"/>
      <c r="S23" s="1464"/>
      <c r="T23" s="206"/>
      <c r="U23" s="563"/>
      <c r="V23" s="273"/>
      <c r="W23" s="273"/>
      <c r="X23" s="284" t="b">
        <v>0</v>
      </c>
      <c r="Y23" s="284"/>
      <c r="Z23" s="1431" t="str">
        <f>IF($X23=FALSE,"",LOWER($E23))</f>
        <v/>
      </c>
      <c r="AA23" s="1431"/>
      <c r="AC23" s="285" t="s">
        <v>0</v>
      </c>
      <c r="AD23" s="273"/>
    </row>
    <row r="24" spans="1:30" s="66" customFormat="1" ht="30" customHeight="1">
      <c r="A24" s="601"/>
      <c r="B24" s="563"/>
      <c r="C24" s="202"/>
      <c r="D24" s="1399" t="s">
        <v>267</v>
      </c>
      <c r="E24" s="1399"/>
      <c r="F24" s="1399"/>
      <c r="G24" s="1399"/>
      <c r="H24" s="193"/>
      <c r="I24" s="193"/>
      <c r="J24" s="193"/>
      <c r="K24" s="193"/>
      <c r="L24" s="193"/>
      <c r="M24" s="193"/>
      <c r="N24" s="193"/>
      <c r="O24" s="193"/>
      <c r="P24" s="193"/>
      <c r="Q24" s="193"/>
      <c r="R24" s="193"/>
      <c r="S24" s="275"/>
      <c r="T24" s="206"/>
      <c r="U24" s="563"/>
      <c r="V24" s="161"/>
      <c r="W24" s="161"/>
      <c r="X24" s="1391" t="str">
        <f>IF(COUNTIF(X17:X23,TRUE),"LEGAL: "&amp;Z17&amp;Z18&amp;Z19&amp;Z21&amp;Z22&amp;Z23&amp;".","")</f>
        <v>LEGAL: failure to comply with clean air act.</v>
      </c>
      <c r="Y24" s="1477"/>
      <c r="Z24" s="1477"/>
      <c r="AA24" s="1392"/>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4" t="s">
        <v>4</v>
      </c>
      <c r="J27" s="1335"/>
      <c r="K27" s="1335"/>
      <c r="L27" s="1335"/>
      <c r="M27" s="1335"/>
      <c r="N27" s="1335"/>
      <c r="O27" s="1335"/>
      <c r="P27" s="1335"/>
      <c r="Q27" s="1335"/>
      <c r="R27" s="1336"/>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65" t="s">
        <v>239</v>
      </c>
      <c r="H28" s="1466"/>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4" t="s">
        <v>0</v>
      </c>
      <c r="E32" s="1475"/>
      <c r="F32" s="1475"/>
      <c r="G32" s="1475"/>
      <c r="H32" s="1475"/>
      <c r="I32" s="1475"/>
      <c r="J32" s="1475"/>
      <c r="K32" s="1475"/>
      <c r="L32" s="1475"/>
      <c r="M32" s="1475"/>
      <c r="N32" s="1475"/>
      <c r="O32" s="1475"/>
      <c r="P32" s="1475"/>
      <c r="Q32" s="1475"/>
      <c r="R32" s="1475"/>
      <c r="S32" s="1476"/>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37" t="s">
        <v>0</v>
      </c>
      <c r="E34" s="1438"/>
      <c r="F34" s="1438"/>
      <c r="G34" s="1438"/>
      <c r="H34" s="1438"/>
      <c r="I34" s="1438"/>
      <c r="J34" s="1438"/>
      <c r="K34" s="1438"/>
      <c r="L34" s="1438"/>
      <c r="M34" s="1438"/>
      <c r="N34" s="1438"/>
      <c r="O34" s="1438"/>
      <c r="P34" s="1438"/>
      <c r="Q34" s="1438"/>
      <c r="R34" s="1438"/>
      <c r="S34" s="1439"/>
      <c r="T34" s="201"/>
      <c r="U34" s="563"/>
      <c r="W34" s="161"/>
      <c r="X34" s="122"/>
      <c r="Y34" s="122"/>
      <c r="Z34" s="147"/>
      <c r="AA34" s="147"/>
    </row>
    <row r="35" spans="1:27" ht="15.6">
      <c r="B35" s="563"/>
      <c r="C35" s="276"/>
      <c r="D35" s="277"/>
      <c r="E35" s="277"/>
      <c r="F35" s="277"/>
      <c r="G35" s="1265">
        <f ca="1">TODAY()</f>
        <v>41744</v>
      </c>
      <c r="H35" s="1265"/>
      <c r="I35" s="1265"/>
      <c r="J35" s="1265"/>
      <c r="K35" s="1265"/>
      <c r="L35" s="1265"/>
      <c r="M35" s="1265"/>
      <c r="N35" s="1265"/>
      <c r="O35" s="1265"/>
      <c r="P35" s="1265"/>
      <c r="Q35" s="1265"/>
      <c r="R35" s="1265"/>
      <c r="S35" s="1265"/>
      <c r="T35" s="1266"/>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U9" sqref="U9"/>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89" t="str">
        <f>C.2Name</f>
        <v>Update Oregon State Implementation Plan for PM 2.5 National Ambient Air Quality Standards</v>
      </c>
      <c r="G2" s="1489"/>
      <c r="H2" s="1489"/>
      <c r="I2" s="1489"/>
      <c r="J2" s="1489"/>
      <c r="K2" s="1489"/>
      <c r="L2" s="1489"/>
      <c r="M2" s="1489"/>
      <c r="N2" s="1489"/>
      <c r="O2" s="1489"/>
      <c r="P2" s="1489"/>
      <c r="Q2" s="1489"/>
      <c r="R2" s="1489"/>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5"/>
      <c r="E4" s="1496"/>
      <c r="F4" s="1496"/>
      <c r="G4" s="1496"/>
      <c r="H4" s="1496"/>
      <c r="I4" s="1496"/>
      <c r="J4" s="1496"/>
      <c r="K4" s="1496"/>
      <c r="L4" s="1496"/>
      <c r="M4" s="1496"/>
      <c r="N4" s="1496"/>
      <c r="O4" s="1496"/>
      <c r="P4" s="1496"/>
      <c r="Q4" s="1496"/>
      <c r="R4" s="1497"/>
      <c r="S4" s="292"/>
      <c r="T4" s="563"/>
      <c r="U4" s="114"/>
      <c r="V4" s="114"/>
      <c r="W4" s="161"/>
      <c r="X4" s="55"/>
      <c r="Y4" s="38"/>
      <c r="Z4" s="66"/>
    </row>
    <row r="5" spans="1:31" ht="30.75" customHeight="1">
      <c r="B5" s="563"/>
      <c r="C5" s="398"/>
      <c r="D5" s="1304" t="s">
        <v>193</v>
      </c>
      <c r="E5" s="1304"/>
      <c r="F5" s="1304"/>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6" t="s">
        <v>217</v>
      </c>
      <c r="E7" s="1277"/>
      <c r="F7" s="1278"/>
      <c r="G7" s="1278"/>
      <c r="H7" s="1301"/>
      <c r="I7" s="1301"/>
      <c r="J7" s="1301"/>
      <c r="K7" s="1301"/>
      <c r="L7" s="1301"/>
      <c r="M7" s="1301"/>
      <c r="N7" s="1301"/>
      <c r="O7" s="1301"/>
      <c r="P7" s="1301"/>
      <c r="Q7" s="1301"/>
      <c r="R7" s="1301"/>
      <c r="S7" s="212"/>
      <c r="T7" s="563"/>
      <c r="U7" s="2"/>
      <c r="V7" s="2"/>
      <c r="W7" s="2"/>
      <c r="X7" s="144">
        <v>1</v>
      </c>
      <c r="Y7" s="147" t="s">
        <v>230</v>
      </c>
      <c r="Z7" s="164"/>
    </row>
    <row r="8" spans="1:31" ht="39" customHeight="1">
      <c r="B8" s="563"/>
      <c r="C8" s="365" t="s">
        <v>0</v>
      </c>
      <c r="D8" s="1304" t="s">
        <v>216</v>
      </c>
      <c r="E8" s="1304"/>
      <c r="F8" s="1304"/>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6" t="s">
        <v>217</v>
      </c>
      <c r="E10" s="1277"/>
      <c r="F10" s="1278"/>
      <c r="G10" s="1278"/>
      <c r="H10" s="1301"/>
      <c r="I10" s="1301"/>
      <c r="J10" s="1301"/>
      <c r="K10" s="1301"/>
      <c r="L10" s="1301"/>
      <c r="M10" s="1301"/>
      <c r="N10" s="1301"/>
      <c r="O10" s="1301"/>
      <c r="P10" s="1301"/>
      <c r="Q10" s="1301"/>
      <c r="R10" s="1301"/>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3" t="s">
        <v>432</v>
      </c>
      <c r="E12" s="1403"/>
      <c r="F12" s="1403"/>
      <c r="G12" s="1403"/>
      <c r="H12" s="1403"/>
      <c r="I12" s="1334" t="s">
        <v>4</v>
      </c>
      <c r="J12" s="1335"/>
      <c r="K12" s="1335"/>
      <c r="L12" s="1335"/>
      <c r="M12" s="1335"/>
      <c r="N12" s="1335"/>
      <c r="O12" s="1335"/>
      <c r="P12" s="1335"/>
      <c r="Q12" s="1335"/>
      <c r="R12" s="1336"/>
      <c r="S12" s="201"/>
      <c r="T12" s="563"/>
      <c r="U12" s="313" t="s">
        <v>760</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492" t="s">
        <v>247</v>
      </c>
      <c r="G13" s="1493"/>
      <c r="H13" s="1494"/>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
      <c r="B20" s="563"/>
      <c r="C20" s="371"/>
      <c r="D20" s="372"/>
      <c r="E20" s="372"/>
      <c r="F20" s="1265">
        <f ca="1">TODAY()</f>
        <v>41744</v>
      </c>
      <c r="G20" s="1265"/>
      <c r="H20" s="1265"/>
      <c r="I20" s="1265"/>
      <c r="J20" s="1265"/>
      <c r="K20" s="1265"/>
      <c r="L20" s="1265"/>
      <c r="M20" s="1265"/>
      <c r="N20" s="1265"/>
      <c r="O20" s="1265"/>
      <c r="P20" s="1265"/>
      <c r="Q20" s="1265"/>
      <c r="R20" s="1265"/>
      <c r="S20" s="1266"/>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89" t="str">
        <f>C.2Name</f>
        <v>Update Oregon State Implementation Plan for PM 2.5 National Ambient Air Quality Standards</v>
      </c>
      <c r="G2" s="1489"/>
      <c r="H2" s="1489"/>
      <c r="I2" s="1489"/>
      <c r="J2" s="1489"/>
      <c r="K2" s="1489"/>
      <c r="L2" s="1489"/>
      <c r="M2" s="1489"/>
      <c r="N2" s="1489"/>
      <c r="O2" s="1489"/>
      <c r="P2" s="1489"/>
      <c r="Q2" s="1489"/>
      <c r="R2" s="1489"/>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498" t="s">
        <v>0</v>
      </c>
      <c r="V3" s="1498"/>
      <c r="W3" s="1498"/>
      <c r="X3" s="406"/>
      <c r="Y3" s="407" t="s">
        <v>0</v>
      </c>
      <c r="Z3" s="405"/>
      <c r="AA3" s="405"/>
      <c r="AB3" s="405"/>
      <c r="AC3" s="405"/>
      <c r="AD3" s="143"/>
      <c r="AE3" s="143"/>
      <c r="AF3" s="1499" t="s">
        <v>0</v>
      </c>
      <c r="AG3" s="1499"/>
      <c r="AH3" s="1499"/>
      <c r="AI3" s="1499"/>
      <c r="AJ3" s="1499"/>
      <c r="AK3" s="1499"/>
      <c r="AL3" s="1499"/>
      <c r="AM3" s="1499"/>
      <c r="AN3" s="1499"/>
      <c r="AO3" s="1499"/>
      <c r="AP3" s="1499"/>
      <c r="AQ3" s="1499"/>
    </row>
    <row r="4" spans="1:43" ht="16.5" customHeight="1">
      <c r="B4" s="563"/>
      <c r="C4" s="202"/>
      <c r="D4" s="1500"/>
      <c r="E4" s="1501"/>
      <c r="F4" s="1501"/>
      <c r="G4" s="1501"/>
      <c r="H4" s="1501"/>
      <c r="I4" s="1501"/>
      <c r="J4" s="1501"/>
      <c r="K4" s="1501"/>
      <c r="L4" s="1501"/>
      <c r="M4" s="1501"/>
      <c r="N4" s="1501"/>
      <c r="O4" s="1501"/>
      <c r="P4" s="1501"/>
      <c r="Q4" s="1501"/>
      <c r="R4" s="1502"/>
      <c r="S4" s="292"/>
      <c r="T4" s="563"/>
      <c r="U4" s="114"/>
      <c r="V4" s="114"/>
      <c r="W4" s="161"/>
      <c r="X4" s="55"/>
      <c r="Y4" s="38"/>
      <c r="Z4" s="66"/>
    </row>
    <row r="5" spans="1:43" ht="30.75" customHeight="1">
      <c r="B5" s="563"/>
      <c r="C5" s="398"/>
      <c r="D5" s="1304" t="s">
        <v>352</v>
      </c>
      <c r="E5" s="1304"/>
      <c r="F5" s="1304"/>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6" t="s">
        <v>217</v>
      </c>
      <c r="E7" s="1277"/>
      <c r="F7" s="1278"/>
      <c r="G7" s="1278"/>
      <c r="H7" s="1301"/>
      <c r="I7" s="1301"/>
      <c r="J7" s="1301"/>
      <c r="K7" s="1301"/>
      <c r="L7" s="1301"/>
      <c r="M7" s="1301"/>
      <c r="N7" s="1301"/>
      <c r="O7" s="1301"/>
      <c r="P7" s="1301"/>
      <c r="Q7" s="1301"/>
      <c r="R7" s="1301"/>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6" t="s">
        <v>1057</v>
      </c>
      <c r="E9" s="1506"/>
      <c r="F9" s="1506"/>
      <c r="G9" s="1083"/>
      <c r="H9" s="1083"/>
      <c r="I9" s="1334" t="s">
        <v>4</v>
      </c>
      <c r="J9" s="1335"/>
      <c r="K9" s="1335"/>
      <c r="L9" s="1335"/>
      <c r="M9" s="1335"/>
      <c r="N9" s="1335"/>
      <c r="O9" s="1335"/>
      <c r="P9" s="1335"/>
      <c r="Q9" s="1335"/>
      <c r="R9" s="1336"/>
      <c r="S9" s="201"/>
      <c r="T9" s="563"/>
      <c r="U9" s="385" t="s">
        <v>760</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3" t="s">
        <v>0</v>
      </c>
      <c r="E16" s="1504"/>
      <c r="F16" s="1504"/>
      <c r="G16" s="1504"/>
      <c r="H16" s="1504"/>
      <c r="I16" s="1504"/>
      <c r="J16" s="1504"/>
      <c r="K16" s="1504"/>
      <c r="L16" s="1504"/>
      <c r="M16" s="1504"/>
      <c r="N16" s="1504"/>
      <c r="O16" s="1504"/>
      <c r="P16" s="1504"/>
      <c r="Q16" s="1504"/>
      <c r="R16" s="1505"/>
      <c r="S16" s="201"/>
      <c r="T16" s="563"/>
      <c r="U16" s="161"/>
      <c r="V16" s="161"/>
      <c r="W16" s="161"/>
      <c r="X16" s="50"/>
      <c r="Y16" s="50"/>
      <c r="Z16" s="163"/>
    </row>
    <row r="17" spans="1:26" ht="18">
      <c r="B17" s="563"/>
      <c r="C17" s="371"/>
      <c r="D17" s="372"/>
      <c r="E17" s="372"/>
      <c r="F17" s="1265">
        <f ca="1">TODAY()</f>
        <v>41744</v>
      </c>
      <c r="G17" s="1265"/>
      <c r="H17" s="1265"/>
      <c r="I17" s="1265"/>
      <c r="J17" s="1265"/>
      <c r="K17" s="1265"/>
      <c r="L17" s="1265"/>
      <c r="M17" s="1265"/>
      <c r="N17" s="1265"/>
      <c r="O17" s="1265"/>
      <c r="P17" s="1265"/>
      <c r="Q17" s="1265"/>
      <c r="R17" s="1265"/>
      <c r="S17" s="1266"/>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4" sqref="D4:R4"/>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89" t="str">
        <f>C.2Name</f>
        <v>Update Oregon State Implementation Plan for PM 2.5 National Ambient Air Quality Standards</v>
      </c>
      <c r="G2" s="1489"/>
      <c r="H2" s="1489"/>
      <c r="I2" s="1489"/>
      <c r="J2" s="1489"/>
      <c r="K2" s="1489"/>
      <c r="L2" s="1489"/>
      <c r="M2" s="1489"/>
      <c r="N2" s="1489"/>
      <c r="O2" s="1489"/>
      <c r="P2" s="1489"/>
      <c r="Q2" s="1489"/>
      <c r="R2" s="1489"/>
      <c r="S2" s="200"/>
      <c r="T2" s="563"/>
      <c r="U2" s="424" t="s">
        <v>0</v>
      </c>
      <c r="V2" s="424"/>
      <c r="W2" s="424"/>
      <c r="X2" s="68" t="s">
        <v>0</v>
      </c>
      <c r="Y2" s="68"/>
      <c r="Z2" s="176"/>
    </row>
    <row r="3" spans="1:43" ht="37.5" customHeight="1" thickTop="1">
      <c r="B3" s="563"/>
      <c r="C3" s="202"/>
      <c r="D3" s="1511" t="s">
        <v>398</v>
      </c>
      <c r="E3" s="1511"/>
      <c r="F3" s="1511"/>
      <c r="G3" s="1511"/>
      <c r="H3" s="641"/>
      <c r="I3" s="641"/>
      <c r="J3" s="641"/>
      <c r="K3" s="641"/>
      <c r="L3" s="641"/>
      <c r="M3" s="641"/>
      <c r="N3" s="641"/>
      <c r="O3" s="641"/>
      <c r="P3" s="641"/>
      <c r="Q3" s="641"/>
      <c r="R3" s="641"/>
      <c r="S3" s="771"/>
      <c r="T3" s="563"/>
      <c r="U3" s="1498" t="s">
        <v>0</v>
      </c>
      <c r="V3" s="1498"/>
      <c r="W3" s="1498"/>
      <c r="X3" s="406"/>
      <c r="Y3" s="407" t="s">
        <v>0</v>
      </c>
      <c r="Z3" s="405"/>
      <c r="AA3" s="405"/>
      <c r="AB3" s="405"/>
      <c r="AC3" s="405"/>
      <c r="AD3" s="143"/>
      <c r="AE3" s="143"/>
      <c r="AF3" s="1499" t="s">
        <v>0</v>
      </c>
      <c r="AG3" s="1499"/>
      <c r="AH3" s="1499"/>
      <c r="AI3" s="1499"/>
      <c r="AJ3" s="1499"/>
      <c r="AK3" s="1499"/>
      <c r="AL3" s="1499"/>
      <c r="AM3" s="1499"/>
      <c r="AN3" s="1499"/>
      <c r="AO3" s="1499"/>
      <c r="AP3" s="1499"/>
      <c r="AQ3" s="1499"/>
    </row>
    <row r="4" spans="1:43" ht="15.75" customHeight="1">
      <c r="A4" s="379"/>
      <c r="B4" s="563"/>
      <c r="C4" s="202"/>
      <c r="D4" s="1507" t="s">
        <v>1066</v>
      </c>
      <c r="E4" s="1508"/>
      <c r="F4" s="1508"/>
      <c r="G4" s="1508"/>
      <c r="H4" s="1508"/>
      <c r="I4" s="1508"/>
      <c r="J4" s="1508"/>
      <c r="K4" s="1508"/>
      <c r="L4" s="1508"/>
      <c r="M4" s="1508"/>
      <c r="N4" s="1508"/>
      <c r="O4" s="1508"/>
      <c r="P4" s="1508"/>
      <c r="Q4" s="1508"/>
      <c r="R4" s="1509"/>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0" t="s">
        <v>403</v>
      </c>
      <c r="E6" s="1510"/>
      <c r="F6" s="1510"/>
      <c r="G6" s="1018"/>
      <c r="H6" s="1020"/>
      <c r="I6" s="1334" t="s">
        <v>4</v>
      </c>
      <c r="J6" s="1335"/>
      <c r="K6" s="1335"/>
      <c r="L6" s="1335"/>
      <c r="M6" s="1335"/>
      <c r="N6" s="1335"/>
      <c r="O6" s="1335"/>
      <c r="P6" s="1335"/>
      <c r="Q6" s="1335"/>
      <c r="R6" s="1336"/>
      <c r="S6" s="201"/>
      <c r="T6" s="563"/>
      <c r="U6" s="385" t="s">
        <v>760</v>
      </c>
      <c r="V6" s="313"/>
      <c r="W6" s="161"/>
      <c r="X6" s="147"/>
      <c r="Y6" s="147"/>
    </row>
    <row r="7" spans="1:43" ht="15.6">
      <c r="B7" s="563"/>
      <c r="C7" s="202"/>
      <c r="D7" s="1510"/>
      <c r="E7" s="1510"/>
      <c r="F7" s="1510"/>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0"/>
      <c r="E8" s="1510"/>
      <c r="F8" s="1510"/>
      <c r="G8" s="690"/>
      <c r="H8" s="216"/>
      <c r="I8" s="216"/>
      <c r="J8" s="216"/>
      <c r="K8" s="216"/>
      <c r="L8" s="216"/>
      <c r="M8" s="216"/>
      <c r="N8" s="216"/>
      <c r="O8" s="216"/>
      <c r="P8" s="216"/>
      <c r="Q8" s="216"/>
      <c r="R8" s="216"/>
      <c r="S8" s="154"/>
      <c r="T8" s="563"/>
      <c r="U8" s="313" t="s">
        <v>761</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1" t="s">
        <v>0</v>
      </c>
      <c r="E13" s="1442"/>
      <c r="F13" s="1442"/>
      <c r="G13" s="1442"/>
      <c r="H13" s="1442"/>
      <c r="I13" s="1442"/>
      <c r="J13" s="1442"/>
      <c r="K13" s="1442"/>
      <c r="L13" s="1442"/>
      <c r="M13" s="1442"/>
      <c r="N13" s="1442"/>
      <c r="O13" s="1442"/>
      <c r="P13" s="1442"/>
      <c r="Q13" s="1442"/>
      <c r="R13" s="1443"/>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49" t="s">
        <v>0</v>
      </c>
      <c r="E15" s="1350"/>
      <c r="F15" s="1350"/>
      <c r="G15" s="1350"/>
      <c r="H15" s="1350"/>
      <c r="I15" s="1350"/>
      <c r="J15" s="1350"/>
      <c r="K15" s="1350"/>
      <c r="L15" s="1350"/>
      <c r="M15" s="1350"/>
      <c r="N15" s="1350"/>
      <c r="O15" s="1350"/>
      <c r="P15" s="1350"/>
      <c r="Q15" s="1350"/>
      <c r="R15" s="1351"/>
      <c r="S15" s="201"/>
      <c r="T15" s="563"/>
      <c r="U15" s="161"/>
      <c r="V15" s="161"/>
      <c r="W15" s="161"/>
      <c r="X15" s="50"/>
      <c r="Y15" s="50"/>
      <c r="Z15" s="163"/>
    </row>
    <row r="16" spans="1:43" ht="18">
      <c r="B16" s="563"/>
      <c r="C16" s="371"/>
      <c r="D16" s="372"/>
      <c r="E16" s="372"/>
      <c r="F16" s="1265">
        <f ca="1">TODAY()</f>
        <v>41744</v>
      </c>
      <c r="G16" s="1265"/>
      <c r="H16" s="1265"/>
      <c r="I16" s="1265"/>
      <c r="J16" s="1265"/>
      <c r="K16" s="1265"/>
      <c r="L16" s="1265"/>
      <c r="M16" s="1265"/>
      <c r="N16" s="1265"/>
      <c r="O16" s="1265"/>
      <c r="P16" s="1265"/>
      <c r="Q16" s="1265"/>
      <c r="R16" s="1265"/>
      <c r="S16" s="1266"/>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D5" sqref="D5"/>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3" t="s">
        <v>329</v>
      </c>
      <c r="E2" s="1513"/>
      <c r="F2" s="1489" t="str">
        <f>C.2Name</f>
        <v>Update Oregon State Implementation Plan for PM 2.5 National Ambient Air Quality Standards</v>
      </c>
      <c r="G2" s="1489"/>
      <c r="H2" s="1489"/>
      <c r="I2" s="1489"/>
      <c r="J2" s="1489"/>
      <c r="K2" s="1489"/>
      <c r="L2" s="1489"/>
      <c r="M2" s="1489"/>
      <c r="N2" s="1489"/>
      <c r="O2" s="1489"/>
      <c r="P2" s="1489"/>
      <c r="Q2" s="1489"/>
      <c r="R2" s="1489"/>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2" t="s">
        <v>1074</v>
      </c>
      <c r="E4" s="1512"/>
      <c r="F4" s="1512"/>
      <c r="G4" s="1512"/>
      <c r="H4" s="1512"/>
      <c r="I4" s="1512"/>
      <c r="J4" s="1512"/>
      <c r="K4" s="1512"/>
      <c r="L4" s="1512"/>
      <c r="M4" s="1512"/>
      <c r="N4" s="1512"/>
      <c r="O4" s="1512"/>
      <c r="P4" s="1512"/>
      <c r="Q4" s="1512"/>
      <c r="R4" s="1512"/>
      <c r="S4" s="771"/>
      <c r="T4" s="563"/>
      <c r="U4" s="1498" t="s">
        <v>0</v>
      </c>
      <c r="V4" s="1498"/>
      <c r="W4" s="1498"/>
      <c r="X4" s="406"/>
      <c r="Y4" s="407" t="s">
        <v>0</v>
      </c>
      <c r="Z4" s="405"/>
      <c r="AA4" s="405"/>
      <c r="AB4" s="405"/>
      <c r="AC4" s="405"/>
      <c r="AD4" s="143"/>
      <c r="AE4" s="143"/>
      <c r="AF4" s="1499" t="s">
        <v>0</v>
      </c>
      <c r="AG4" s="1499"/>
      <c r="AH4" s="1499"/>
      <c r="AI4" s="1499"/>
      <c r="AJ4" s="1499"/>
      <c r="AK4" s="1499"/>
      <c r="AL4" s="1499"/>
      <c r="AM4" s="1499"/>
      <c r="AN4" s="1499"/>
      <c r="AO4" s="1499"/>
      <c r="AP4" s="1499"/>
      <c r="AQ4" s="1499"/>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4" t="s">
        <v>4</v>
      </c>
      <c r="J6" s="1335"/>
      <c r="K6" s="1335"/>
      <c r="L6" s="1335"/>
      <c r="M6" s="1335"/>
      <c r="N6" s="1335"/>
      <c r="O6" s="1335"/>
      <c r="P6" s="1335"/>
      <c r="Q6" s="1335"/>
      <c r="R6" s="1336"/>
      <c r="S6" s="201"/>
      <c r="T6" s="563"/>
      <c r="U6" s="385" t="s">
        <v>760</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49" t="s">
        <v>0</v>
      </c>
      <c r="E14" s="1350"/>
      <c r="F14" s="1350"/>
      <c r="G14" s="1350"/>
      <c r="H14" s="1350"/>
      <c r="I14" s="1350"/>
      <c r="J14" s="1350"/>
      <c r="K14" s="1350"/>
      <c r="L14" s="1350"/>
      <c r="M14" s="1350"/>
      <c r="N14" s="1350"/>
      <c r="O14" s="1350"/>
      <c r="P14" s="1350"/>
      <c r="Q14" s="1350"/>
      <c r="R14" s="1351"/>
      <c r="S14" s="201"/>
      <c r="T14" s="563"/>
      <c r="U14" s="161"/>
      <c r="V14" s="161"/>
      <c r="W14" s="161"/>
      <c r="X14" s="146"/>
      <c r="Y14" s="146"/>
      <c r="Z14" s="163"/>
    </row>
    <row r="15" spans="1:43" ht="31.5" customHeight="1">
      <c r="A15" s="1078" t="s">
        <v>251</v>
      </c>
      <c r="B15" s="563"/>
      <c r="C15" s="371"/>
      <c r="D15" s="372"/>
      <c r="E15" s="372"/>
      <c r="F15" s="1265">
        <f ca="1">TODAY()</f>
        <v>41744</v>
      </c>
      <c r="G15" s="1265"/>
      <c r="H15" s="1265"/>
      <c r="I15" s="1265"/>
      <c r="J15" s="1265"/>
      <c r="K15" s="1265"/>
      <c r="L15" s="1265"/>
      <c r="M15" s="1265"/>
      <c r="N15" s="1265"/>
      <c r="O15" s="1265"/>
      <c r="P15" s="1265"/>
      <c r="Q15" s="1265"/>
      <c r="R15" s="1265"/>
      <c r="S15" s="1266"/>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1" t="s">
        <v>551</v>
      </c>
      <c r="B1" s="1151"/>
      <c r="C1" s="1151"/>
      <c r="D1" s="1151"/>
      <c r="E1" s="1151"/>
      <c r="F1" s="1151"/>
      <c r="G1" s="1151"/>
      <c r="H1" s="1076"/>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7.6">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7.6">
      <c r="A5" s="1066">
        <v>1</v>
      </c>
      <c r="B5" s="1067">
        <v>3</v>
      </c>
      <c r="C5" s="1068">
        <v>41148</v>
      </c>
      <c r="D5" s="1064" t="s">
        <v>583</v>
      </c>
      <c r="E5" s="1064" t="s">
        <v>584</v>
      </c>
      <c r="F5" s="1065" t="s">
        <v>585</v>
      </c>
      <c r="G5" s="1075" t="s">
        <v>589</v>
      </c>
      <c r="H5" s="1075" t="s">
        <v>590</v>
      </c>
      <c r="I5" s="1068">
        <f>Table1[[#This Row],[Date]]</f>
        <v>41148</v>
      </c>
      <c r="J5" s="46"/>
      <c r="K5" s="46"/>
    </row>
    <row r="6" spans="1:34" ht="27.6">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7.6">
      <c r="A9" s="1066">
        <v>1</v>
      </c>
      <c r="B9" s="1067">
        <v>7</v>
      </c>
      <c r="C9" s="1068">
        <v>41148</v>
      </c>
      <c r="D9" s="1064" t="s">
        <v>583</v>
      </c>
      <c r="E9" s="1064" t="s">
        <v>367</v>
      </c>
      <c r="F9" s="1065" t="s">
        <v>591</v>
      </c>
      <c r="G9" s="1075" t="s">
        <v>589</v>
      </c>
      <c r="H9" s="1075" t="s">
        <v>590</v>
      </c>
      <c r="I9" s="1068">
        <f>Table1[[#This Row],[Date]]</f>
        <v>41148</v>
      </c>
      <c r="J9" s="46"/>
      <c r="K9" s="46"/>
    </row>
    <row r="10" spans="1:34" ht="27.6">
      <c r="A10" s="1066">
        <v>1</v>
      </c>
      <c r="B10" s="1067">
        <v>8</v>
      </c>
      <c r="C10" s="1068">
        <v>41148</v>
      </c>
      <c r="D10" s="1064" t="s">
        <v>583</v>
      </c>
      <c r="E10" s="1064" t="s">
        <v>367</v>
      </c>
      <c r="F10" s="1065" t="s">
        <v>585</v>
      </c>
      <c r="G10" s="1075" t="s">
        <v>589</v>
      </c>
      <c r="H10" s="1075" t="s">
        <v>590</v>
      </c>
      <c r="I10" s="1068">
        <f>Table1[[#This Row],[Date]]</f>
        <v>41148</v>
      </c>
      <c r="J10" s="46"/>
      <c r="K10" s="46"/>
    </row>
    <row r="11" spans="1:34" ht="27.6">
      <c r="A11" s="1066">
        <v>1</v>
      </c>
      <c r="B11" s="1067">
        <v>9</v>
      </c>
      <c r="C11" s="1068">
        <v>41148</v>
      </c>
      <c r="D11" s="1064" t="s">
        <v>583</v>
      </c>
      <c r="E11" s="1064" t="s">
        <v>368</v>
      </c>
      <c r="F11" s="1065" t="s">
        <v>585</v>
      </c>
      <c r="G11" s="1075" t="s">
        <v>589</v>
      </c>
      <c r="H11" s="1075" t="s">
        <v>590</v>
      </c>
      <c r="I11" s="1068">
        <f>Table1[[#This Row],[Date]]</f>
        <v>41148</v>
      </c>
      <c r="J11" s="46"/>
      <c r="K11" s="46"/>
    </row>
    <row r="12" spans="1:34" ht="27.6">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c r="B30" s="1067">
        <v>28</v>
      </c>
      <c r="C30" s="1068">
        <v>41148</v>
      </c>
      <c r="D30" s="1064" t="s">
        <v>583</v>
      </c>
      <c r="E30" s="1064" t="s">
        <v>368</v>
      </c>
      <c r="F30" s="1065" t="s">
        <v>616</v>
      </c>
      <c r="G30" s="1075" t="s">
        <v>617</v>
      </c>
      <c r="H30" s="1075" t="s">
        <v>618</v>
      </c>
      <c r="I30" s="1068">
        <f>Table1[[#This Row],[Date]]</f>
        <v>41148</v>
      </c>
      <c r="J30" s="46"/>
      <c r="K30" s="46"/>
    </row>
    <row r="31" spans="2:11" ht="27.6">
      <c r="B31" s="1067">
        <v>29</v>
      </c>
      <c r="C31" s="1068">
        <v>41148</v>
      </c>
      <c r="D31" s="1064" t="s">
        <v>583</v>
      </c>
      <c r="E31" s="1064" t="s">
        <v>368</v>
      </c>
      <c r="F31" s="1065" t="s">
        <v>619</v>
      </c>
      <c r="G31" s="1075" t="s">
        <v>586</v>
      </c>
      <c r="H31" s="1075" t="s">
        <v>620</v>
      </c>
      <c r="I31" s="1068">
        <f>Table1[[#This Row],[Date]]</f>
        <v>41148</v>
      </c>
      <c r="J31" s="46"/>
      <c r="K31" s="46"/>
    </row>
    <row r="32" spans="2:11" ht="27.6">
      <c r="B32" s="1067">
        <v>30</v>
      </c>
      <c r="C32" s="1068">
        <v>41148</v>
      </c>
      <c r="D32" s="1064" t="s">
        <v>583</v>
      </c>
      <c r="E32" s="1064" t="s">
        <v>368</v>
      </c>
      <c r="F32" s="1065" t="s">
        <v>621</v>
      </c>
      <c r="G32" s="1075" t="s">
        <v>622</v>
      </c>
      <c r="H32" s="1075" t="s">
        <v>623</v>
      </c>
      <c r="I32" s="1068">
        <f>Table1[[#This Row],[Date]]</f>
        <v>41148</v>
      </c>
      <c r="J32" s="46"/>
      <c r="K32" s="46"/>
    </row>
    <row r="33" spans="2:11" ht="41.4">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7.6">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1.4">
      <c r="B56" s="1067">
        <v>54</v>
      </c>
      <c r="C56" s="1068">
        <v>41149</v>
      </c>
      <c r="D56" s="1080" t="s">
        <v>583</v>
      </c>
      <c r="E56" s="1080" t="s">
        <v>584</v>
      </c>
      <c r="F56" s="1065" t="s">
        <v>656</v>
      </c>
      <c r="G56" s="1075" t="s">
        <v>658</v>
      </c>
      <c r="H56" s="1075" t="s">
        <v>659</v>
      </c>
      <c r="I56" s="1068">
        <f>Table1[[#This Row],[Date]]</f>
        <v>41149</v>
      </c>
      <c r="J56" s="46"/>
      <c r="K56" s="46"/>
    </row>
    <row r="57" spans="2:11" ht="41.4">
      <c r="B57" s="1067">
        <v>55</v>
      </c>
      <c r="C57" s="1068">
        <v>41149</v>
      </c>
      <c r="D57" s="1080" t="s">
        <v>583</v>
      </c>
      <c r="E57" s="1080" t="s">
        <v>584</v>
      </c>
      <c r="F57" s="1065" t="s">
        <v>657</v>
      </c>
      <c r="G57" s="1075" t="s">
        <v>658</v>
      </c>
      <c r="H57" s="1075" t="s">
        <v>659</v>
      </c>
      <c r="I57" s="1068">
        <f>Table1[[#This Row],[Date]]</f>
        <v>41149</v>
      </c>
      <c r="J57" s="46"/>
      <c r="K57" s="46"/>
    </row>
    <row r="58" spans="2:11" ht="27.6">
      <c r="B58" s="1067">
        <v>56</v>
      </c>
      <c r="C58" s="1068">
        <v>41149</v>
      </c>
      <c r="D58" s="1080" t="s">
        <v>583</v>
      </c>
      <c r="E58" s="1080" t="s">
        <v>584</v>
      </c>
      <c r="F58" s="1065" t="s">
        <v>660</v>
      </c>
      <c r="G58" s="1075" t="s">
        <v>665</v>
      </c>
      <c r="H58" s="1075" t="s">
        <v>666</v>
      </c>
      <c r="I58" s="1068">
        <f>Table1[[#This Row],[Date]]</f>
        <v>41149</v>
      </c>
      <c r="J58" s="46"/>
      <c r="K58" s="46"/>
    </row>
    <row r="59" spans="2:11" ht="27.6">
      <c r="B59" s="1067">
        <v>57</v>
      </c>
      <c r="C59" s="1068">
        <v>41149</v>
      </c>
      <c r="D59" s="1080" t="s">
        <v>583</v>
      </c>
      <c r="E59" s="1080" t="s">
        <v>584</v>
      </c>
      <c r="F59" s="1065" t="s">
        <v>661</v>
      </c>
      <c r="G59" s="1075" t="s">
        <v>665</v>
      </c>
      <c r="H59" s="1075" t="s">
        <v>666</v>
      </c>
      <c r="I59" s="1068">
        <f>Table1[[#This Row],[Date]]</f>
        <v>41149</v>
      </c>
      <c r="J59" s="46"/>
      <c r="K59" s="46"/>
    </row>
    <row r="60" spans="2:11" ht="27.6">
      <c r="B60" s="1067">
        <v>58</v>
      </c>
      <c r="C60" s="1068">
        <v>41149</v>
      </c>
      <c r="D60" s="1080" t="s">
        <v>583</v>
      </c>
      <c r="E60" s="1080" t="s">
        <v>584</v>
      </c>
      <c r="F60" s="1065" t="s">
        <v>662</v>
      </c>
      <c r="G60" s="1075" t="s">
        <v>665</v>
      </c>
      <c r="H60" s="1075" t="s">
        <v>667</v>
      </c>
      <c r="I60" s="1068">
        <f>Table1[[#This Row],[Date]]</f>
        <v>41149</v>
      </c>
      <c r="J60" s="46"/>
      <c r="K60" s="46"/>
    </row>
    <row r="61" spans="2:11" ht="27.6">
      <c r="B61" s="1067">
        <v>59</v>
      </c>
      <c r="C61" s="1068">
        <v>41149</v>
      </c>
      <c r="D61" s="1080" t="s">
        <v>583</v>
      </c>
      <c r="E61" s="1080" t="s">
        <v>584</v>
      </c>
      <c r="F61" s="1065" t="s">
        <v>663</v>
      </c>
      <c r="G61" s="1075" t="s">
        <v>665</v>
      </c>
      <c r="H61" s="1075" t="s">
        <v>667</v>
      </c>
      <c r="I61" s="1068">
        <f>Table1[[#This Row],[Date]]</f>
        <v>41149</v>
      </c>
      <c r="J61" s="46"/>
      <c r="K61" s="46"/>
    </row>
    <row r="62" spans="2:11" ht="41.4">
      <c r="B62" s="1067">
        <v>60</v>
      </c>
      <c r="C62" s="1068">
        <v>41149</v>
      </c>
      <c r="D62" s="1080" t="s">
        <v>583</v>
      </c>
      <c r="E62" s="1080" t="s">
        <v>584</v>
      </c>
      <c r="F62" s="1065" t="s">
        <v>664</v>
      </c>
      <c r="G62" s="1075" t="s">
        <v>668</v>
      </c>
      <c r="H62" s="1075" t="s">
        <v>669</v>
      </c>
      <c r="I62" s="1068">
        <f>Table1[[#This Row],[Date]]</f>
        <v>41149</v>
      </c>
      <c r="J62" s="46"/>
      <c r="K62" s="46"/>
    </row>
    <row r="63" spans="2:11" ht="27.6">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7.6">
      <c r="B65" s="1067">
        <v>63</v>
      </c>
      <c r="C65" s="1068">
        <v>41149</v>
      </c>
      <c r="D65" s="1080" t="s">
        <v>583</v>
      </c>
      <c r="E65" s="1080" t="s">
        <v>367</v>
      </c>
      <c r="F65" s="1065" t="s">
        <v>675</v>
      </c>
      <c r="G65" s="1075" t="s">
        <v>671</v>
      </c>
      <c r="H65" s="1075" t="s">
        <v>672</v>
      </c>
      <c r="I65" s="1068">
        <f>Table1[[#This Row],[Date]]</f>
        <v>41149</v>
      </c>
      <c r="J65" s="46"/>
      <c r="K65" s="46"/>
    </row>
    <row r="66" spans="2:11" ht="27.6">
      <c r="B66" s="1067">
        <v>64</v>
      </c>
      <c r="C66" s="1068">
        <v>41149</v>
      </c>
      <c r="D66" s="1080" t="s">
        <v>583</v>
      </c>
      <c r="E66" s="1080" t="s">
        <v>367</v>
      </c>
      <c r="F66" s="1065" t="s">
        <v>676</v>
      </c>
      <c r="G66" s="1075" t="s">
        <v>671</v>
      </c>
      <c r="H66" s="1075" t="s">
        <v>672</v>
      </c>
      <c r="I66" s="1068">
        <f>Table1[[#This Row],[Date]]</f>
        <v>41149</v>
      </c>
      <c r="J66" s="46"/>
      <c r="K66" s="46"/>
    </row>
    <row r="67" spans="2:11" ht="27.6">
      <c r="B67" s="1067">
        <v>65</v>
      </c>
      <c r="C67" s="1068">
        <v>41149</v>
      </c>
      <c r="D67" s="1080" t="s">
        <v>583</v>
      </c>
      <c r="E67" s="1080" t="s">
        <v>367</v>
      </c>
      <c r="F67" s="1065" t="s">
        <v>677</v>
      </c>
      <c r="G67" s="1075" t="s">
        <v>671</v>
      </c>
      <c r="H67" s="1075" t="s">
        <v>672</v>
      </c>
      <c r="I67" s="1068">
        <f>Table1[[#This Row],[Date]]</f>
        <v>41149</v>
      </c>
      <c r="J67" s="46"/>
      <c r="K67" s="46"/>
    </row>
    <row r="68" spans="2:11" ht="27.6">
      <c r="B68" s="1067">
        <v>66</v>
      </c>
      <c r="C68" s="1068">
        <v>41149</v>
      </c>
      <c r="D68" s="1080" t="s">
        <v>583</v>
      </c>
      <c r="E68" s="1080" t="s">
        <v>367</v>
      </c>
      <c r="F68" s="1065" t="s">
        <v>678</v>
      </c>
      <c r="G68" s="1075" t="s">
        <v>671</v>
      </c>
      <c r="H68" s="1075" t="s">
        <v>672</v>
      </c>
      <c r="I68" s="1068">
        <f>Table1[[#This Row],[Date]]</f>
        <v>41149</v>
      </c>
      <c r="J68" s="46"/>
      <c r="K68" s="46"/>
    </row>
    <row r="69" spans="2:11" ht="27.6">
      <c r="B69" s="1067">
        <v>67</v>
      </c>
      <c r="C69" s="1068">
        <v>41149</v>
      </c>
      <c r="D69" s="1080" t="s">
        <v>583</v>
      </c>
      <c r="E69" s="1080" t="s">
        <v>367</v>
      </c>
      <c r="F69" s="1065" t="s">
        <v>679</v>
      </c>
      <c r="G69" s="1075" t="s">
        <v>671</v>
      </c>
      <c r="H69" s="1075" t="s">
        <v>672</v>
      </c>
      <c r="I69" s="1068">
        <f>Table1[[#This Row],[Date]]</f>
        <v>41149</v>
      </c>
      <c r="J69" s="46"/>
      <c r="K69" s="46"/>
    </row>
    <row r="70" spans="2:11" ht="27.6">
      <c r="B70" s="1067">
        <v>68</v>
      </c>
      <c r="C70" s="1068">
        <v>41149</v>
      </c>
      <c r="D70" s="1080" t="s">
        <v>583</v>
      </c>
      <c r="E70" s="1080" t="s">
        <v>367</v>
      </c>
      <c r="F70" s="1065" t="s">
        <v>680</v>
      </c>
      <c r="G70" s="1075" t="s">
        <v>671</v>
      </c>
      <c r="H70" s="1075" t="s">
        <v>672</v>
      </c>
      <c r="I70" s="1068">
        <f>Table1[[#This Row],[Date]]</f>
        <v>41149</v>
      </c>
      <c r="J70" s="46"/>
      <c r="K70" s="46"/>
    </row>
    <row r="71" spans="2:11" ht="27.6">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7.6">
      <c r="B79" s="1067">
        <v>77</v>
      </c>
      <c r="C79" s="1068">
        <v>41149</v>
      </c>
      <c r="D79" s="1080" t="s">
        <v>583</v>
      </c>
      <c r="E79" s="1080" t="s">
        <v>367</v>
      </c>
      <c r="F79" s="1065" t="s">
        <v>682</v>
      </c>
      <c r="G79" s="1075" t="s">
        <v>683</v>
      </c>
      <c r="H79" s="1075" t="s">
        <v>684</v>
      </c>
      <c r="I79" s="1068">
        <f>Table1[[#This Row],[Date]]</f>
        <v>41149</v>
      </c>
      <c r="J79" s="46"/>
      <c r="K79" s="46"/>
    </row>
    <row r="80" spans="2:11" ht="27.6">
      <c r="B80" s="1067">
        <v>78</v>
      </c>
      <c r="C80" s="1068">
        <v>41149</v>
      </c>
      <c r="D80" s="1080" t="s">
        <v>583</v>
      </c>
      <c r="E80" s="1080" t="s">
        <v>367</v>
      </c>
      <c r="F80" s="1065" t="s">
        <v>685</v>
      </c>
      <c r="G80" s="1075" t="s">
        <v>683</v>
      </c>
      <c r="H80" s="1075" t="s">
        <v>684</v>
      </c>
      <c r="I80" s="1068">
        <f>Table1[[#This Row],[Date]]</f>
        <v>41149</v>
      </c>
      <c r="J80" s="46"/>
      <c r="K80" s="46"/>
    </row>
    <row r="81" spans="2:11" ht="41.4">
      <c r="B81" s="1067">
        <v>79</v>
      </c>
      <c r="C81" s="1068">
        <v>41149</v>
      </c>
      <c r="D81" s="1080" t="s">
        <v>583</v>
      </c>
      <c r="E81" s="1080" t="s">
        <v>367</v>
      </c>
      <c r="F81" s="1065" t="s">
        <v>686</v>
      </c>
      <c r="G81" s="1075" t="s">
        <v>687</v>
      </c>
      <c r="H81" s="1075" t="s">
        <v>688</v>
      </c>
      <c r="I81" s="1068">
        <f>Table1[[#This Row],[Date]]</f>
        <v>41149</v>
      </c>
      <c r="J81" s="46"/>
      <c r="K81" s="46"/>
    </row>
    <row r="82" spans="2:11" ht="41.4">
      <c r="B82" s="1067">
        <v>80</v>
      </c>
      <c r="C82" s="1068">
        <v>41149</v>
      </c>
      <c r="D82" s="1080" t="s">
        <v>583</v>
      </c>
      <c r="E82" s="1080" t="s">
        <v>367</v>
      </c>
      <c r="F82" s="1065" t="s">
        <v>689</v>
      </c>
      <c r="G82" s="1075" t="s">
        <v>691</v>
      </c>
      <c r="H82" s="1075" t="s">
        <v>692</v>
      </c>
      <c r="I82" s="1068">
        <f>Table1[[#This Row],[Date]]</f>
        <v>41149</v>
      </c>
      <c r="J82" s="46"/>
      <c r="K82" s="46"/>
    </row>
    <row r="83" spans="2:11" ht="41.4">
      <c r="B83" s="1067">
        <v>81</v>
      </c>
      <c r="C83" s="1068">
        <v>41149</v>
      </c>
      <c r="D83" s="1080" t="s">
        <v>583</v>
      </c>
      <c r="E83" s="1080" t="s">
        <v>367</v>
      </c>
      <c r="F83" s="1065" t="s">
        <v>690</v>
      </c>
      <c r="G83" s="1075" t="s">
        <v>691</v>
      </c>
      <c r="H83" s="1075" t="s">
        <v>692</v>
      </c>
      <c r="I83" s="1068">
        <f>Table1[[#This Row],[Date]]</f>
        <v>41149</v>
      </c>
      <c r="J83" s="46"/>
      <c r="K83" s="46"/>
    </row>
    <row r="84" spans="2:11" ht="27.6">
      <c r="B84" s="1067">
        <v>82</v>
      </c>
      <c r="C84" s="1068">
        <v>41149</v>
      </c>
      <c r="D84" s="1080" t="s">
        <v>583</v>
      </c>
      <c r="E84" s="1080" t="s">
        <v>367</v>
      </c>
      <c r="F84" s="1065" t="s">
        <v>689</v>
      </c>
      <c r="G84" s="1075" t="s">
        <v>693</v>
      </c>
      <c r="H84" s="1075" t="s">
        <v>694</v>
      </c>
      <c r="I84" s="1068">
        <f>Table1[[#This Row],[Date]]</f>
        <v>41149</v>
      </c>
      <c r="J84" s="46"/>
      <c r="K84" s="46"/>
    </row>
    <row r="85" spans="2:11" ht="27.6">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7.6">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7.6">
      <c r="B91" s="1067">
        <v>89</v>
      </c>
      <c r="C91" s="1068">
        <v>41149</v>
      </c>
      <c r="D91" s="1080" t="s">
        <v>583</v>
      </c>
      <c r="E91" s="1080" t="s">
        <v>368</v>
      </c>
      <c r="F91" s="1065" t="s">
        <v>707</v>
      </c>
      <c r="G91" s="1075" t="s">
        <v>708</v>
      </c>
      <c r="H91" s="1075" t="s">
        <v>709</v>
      </c>
      <c r="I91" s="1068">
        <f>Table1[[#This Row],[Date]]</f>
        <v>41149</v>
      </c>
      <c r="J91" s="46"/>
      <c r="K91" s="46"/>
    </row>
    <row r="92" spans="2:11" ht="27.6">
      <c r="B92" s="1067">
        <v>90</v>
      </c>
      <c r="C92" s="1068">
        <v>41149</v>
      </c>
      <c r="D92" s="1080" t="s">
        <v>583</v>
      </c>
      <c r="E92" s="1080" t="s">
        <v>368</v>
      </c>
      <c r="F92" s="1065" t="s">
        <v>710</v>
      </c>
      <c r="G92" s="1075" t="s">
        <v>711</v>
      </c>
      <c r="H92" s="1075" t="s">
        <v>712</v>
      </c>
      <c r="I92" s="1068">
        <f>Table1[[#This Row],[Date]]</f>
        <v>41149</v>
      </c>
      <c r="J92" s="46"/>
      <c r="K92" s="46"/>
    </row>
    <row r="93" spans="2:11" ht="41.4">
      <c r="B93" s="1067">
        <v>91</v>
      </c>
      <c r="C93" s="1068">
        <v>41149</v>
      </c>
      <c r="D93" s="1080" t="s">
        <v>583</v>
      </c>
      <c r="E93" s="1080" t="s">
        <v>368</v>
      </c>
      <c r="F93" s="1065" t="s">
        <v>713</v>
      </c>
      <c r="G93" s="1075" t="s">
        <v>714</v>
      </c>
      <c r="H93" s="1075" t="s">
        <v>715</v>
      </c>
      <c r="I93" s="1068">
        <f>Table1[[#This Row],[Date]]</f>
        <v>41149</v>
      </c>
      <c r="J93" s="46"/>
      <c r="K93" s="46"/>
    </row>
    <row r="94" spans="2:11" ht="41.4">
      <c r="B94" s="1067">
        <v>92</v>
      </c>
      <c r="C94" s="1068">
        <v>41149</v>
      </c>
      <c r="D94" s="1080" t="s">
        <v>583</v>
      </c>
      <c r="E94" s="1080" t="s">
        <v>368</v>
      </c>
      <c r="F94" s="1065" t="s">
        <v>656</v>
      </c>
      <c r="G94" s="1075" t="s">
        <v>714</v>
      </c>
      <c r="H94" s="1075" t="s">
        <v>715</v>
      </c>
      <c r="I94" s="1068">
        <f>Table1[[#This Row],[Date]]</f>
        <v>41149</v>
      </c>
      <c r="J94" s="46"/>
      <c r="K94" s="46"/>
    </row>
    <row r="95" spans="2:11" ht="27.6">
      <c r="B95" s="1067">
        <v>93</v>
      </c>
      <c r="C95" s="1068">
        <v>41149</v>
      </c>
      <c r="D95" s="1080" t="s">
        <v>583</v>
      </c>
      <c r="E95" s="1080" t="s">
        <v>368</v>
      </c>
      <c r="F95" s="1065" t="s">
        <v>716</v>
      </c>
      <c r="G95" s="1075" t="s">
        <v>726</v>
      </c>
      <c r="H95" s="1075" t="s">
        <v>727</v>
      </c>
      <c r="I95" s="1068">
        <f>Table1[[#This Row],[Date]]</f>
        <v>41149</v>
      </c>
      <c r="J95" s="46"/>
      <c r="K95" s="46"/>
    </row>
    <row r="96" spans="2:11" ht="27.6">
      <c r="B96" s="1067">
        <v>94</v>
      </c>
      <c r="C96" s="1068">
        <v>41149</v>
      </c>
      <c r="D96" s="1080" t="s">
        <v>583</v>
      </c>
      <c r="E96" s="1080" t="s">
        <v>368</v>
      </c>
      <c r="F96" s="1065" t="s">
        <v>717</v>
      </c>
      <c r="G96" s="1075" t="s">
        <v>726</v>
      </c>
      <c r="H96" s="1075" t="s">
        <v>728</v>
      </c>
      <c r="I96" s="1068">
        <f>Table1[[#This Row],[Date]]</f>
        <v>41149</v>
      </c>
      <c r="J96" s="46"/>
      <c r="K96" s="46"/>
    </row>
    <row r="97" spans="2:30" ht="27.6">
      <c r="B97" s="1067">
        <v>95</v>
      </c>
      <c r="C97" s="1068">
        <v>41149</v>
      </c>
      <c r="D97" s="1080" t="s">
        <v>583</v>
      </c>
      <c r="E97" s="1080" t="s">
        <v>368</v>
      </c>
      <c r="F97" s="1065" t="s">
        <v>718</v>
      </c>
      <c r="G97" s="1075" t="s">
        <v>726</v>
      </c>
      <c r="H97" s="1075" t="s">
        <v>729</v>
      </c>
      <c r="I97" s="1068">
        <f>Table1[[#This Row],[Date]]</f>
        <v>41149</v>
      </c>
      <c r="J97" s="46"/>
      <c r="K97" s="46"/>
    </row>
    <row r="98" spans="2:30" ht="27.6">
      <c r="B98" s="1067">
        <v>96</v>
      </c>
      <c r="C98" s="1068">
        <v>41149</v>
      </c>
      <c r="D98" s="1080" t="s">
        <v>583</v>
      </c>
      <c r="E98" s="1080" t="s">
        <v>368</v>
      </c>
      <c r="F98" s="1065" t="s">
        <v>719</v>
      </c>
      <c r="G98" s="1075" t="s">
        <v>726</v>
      </c>
      <c r="H98" s="1075" t="s">
        <v>730</v>
      </c>
      <c r="I98" s="1068">
        <f>Table1[[#This Row],[Date]]</f>
        <v>41149</v>
      </c>
      <c r="J98" s="46"/>
      <c r="K98" s="46"/>
    </row>
    <row r="99" spans="2:30" ht="27.6">
      <c r="B99" s="1067">
        <v>97</v>
      </c>
      <c r="C99" s="1068">
        <v>41149</v>
      </c>
      <c r="D99" s="1080" t="s">
        <v>583</v>
      </c>
      <c r="E99" s="1080" t="s">
        <v>368</v>
      </c>
      <c r="F99" s="1065" t="s">
        <v>720</v>
      </c>
      <c r="G99" s="1075" t="s">
        <v>726</v>
      </c>
      <c r="H99" s="1075" t="s">
        <v>731</v>
      </c>
      <c r="I99" s="1068">
        <f>Table1[[#This Row],[Date]]</f>
        <v>41149</v>
      </c>
      <c r="J99" s="46"/>
      <c r="K99" s="46"/>
    </row>
    <row r="100" spans="2:30" ht="27.6">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7.6">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3" zoomScaleNormal="100" workbookViewId="0">
      <selection activeCell="Z10" sqref="Z10"/>
    </sheetView>
  </sheetViews>
  <sheetFormatPr defaultColWidth="5.59765625" defaultRowHeight="13.8" outlineLevelCol="1"/>
  <cols>
    <col min="1" max="1" width="13.69921875" style="379" customWidth="1"/>
    <col min="2" max="2" width="2.59765625" style="160" customWidth="1"/>
    <col min="3" max="3" width="2.59765625" style="820" customWidth="1"/>
    <col min="4"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41744</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Update Oregon State Implementation Plan for PM 2.5 National Ambient Air Quality Standards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Environmental Solutions AQ planning section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Update Oregon State Implementation Plan for PM 2.5 National Ambient Air Quality Standards</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2014</v>
      </c>
      <c r="E22" s="1161"/>
      <c r="F22" s="1161"/>
      <c r="G22" s="1162"/>
      <c r="H22" s="1160">
        <f>D22+1</f>
        <v>2015</v>
      </c>
      <c r="I22" s="1161"/>
      <c r="J22" s="1161"/>
      <c r="K22" s="1162"/>
      <c r="L22" s="1160">
        <f>D22+2</f>
        <v>2016</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1061</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indirectly.</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1 action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do not have a selection for Natural Step support at this time.</v>
      </c>
      <c r="E36" s="1152"/>
      <c r="F36" s="1152"/>
      <c r="G36" s="1152"/>
      <c r="H36" s="1152" t="str">
        <f>C.5DoNothing</f>
        <v>The "do nothing" environmental consequence is: delay in public health protection.</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2" customHeight="1">
      <c r="B39" s="558"/>
      <c r="C39" s="421"/>
      <c r="D39" s="1167" t="str">
        <f>C.2Ideal</f>
        <v>The federal Clean Air Act requires DEQ to adopt new or revised NAAQS and incorporate them into the SIP within 3 years of EPA promulgation.</v>
      </c>
      <c r="E39" s="1167"/>
      <c r="F39" s="1167"/>
      <c r="G39" s="1167"/>
      <c r="H39" s="1166" t="str">
        <f>C.2Reality</f>
        <v>Incorporate the annual NAAQS for PM 2.5 into the SIP, promulgated Dec. 14, 2012. DEQ's incorporation is due Dec. 14, 2015.</v>
      </c>
      <c r="I39" s="1166"/>
      <c r="J39" s="1166"/>
      <c r="K39" s="1166"/>
      <c r="L39" s="1165" t="str">
        <f>C.2Consequences</f>
        <v xml:space="preserve">DEQ's SIP would become delinquent and DEQ could be sued and lose delegation of the AQ program.   </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Because the rules are necessary to comply with the CAA, DEQ is not considering other options.</v>
      </c>
      <c r="E41" s="1158"/>
      <c r="F41" s="1158"/>
      <c r="G41" s="1158"/>
      <c r="H41" s="1195" t="str">
        <f>C.2Research</f>
        <v>Is there an interstate transport component to this rulemaking</v>
      </c>
      <c r="I41" s="1195"/>
      <c r="J41" s="1195"/>
      <c r="K41" s="1195"/>
      <c r="L41" s="1153" t="str">
        <f>C.2Models</f>
        <v>Prior rulemaking very similar to this can be followed.</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low/medium. DEQ does not plan to appoint an advisory committee. We plan to ask the committee to provide advice.</v>
      </c>
      <c r="E43" s="1159"/>
      <c r="F43" s="1159"/>
      <c r="G43" s="1159"/>
      <c r="I43" s="854" t="str">
        <f>'3Stakeholders'!D8</f>
        <v>Business</v>
      </c>
      <c r="J43" s="855"/>
      <c r="K43" s="871">
        <f>'3Stakeholders'!AB8</f>
        <v>4</v>
      </c>
      <c r="L43" s="1154" t="str">
        <f>'3Stakeholders'!AA8</f>
        <v>affects  hundreds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41744</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5"/>
    </row>
    <row r="4" spans="1:11" ht="19.5" customHeight="1">
      <c r="A4" s="914"/>
      <c r="B4" s="1206" t="str">
        <f>C.2Divisions</f>
        <v>202-0060(3), 200</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Update Oregon State Implementation Plan for PM 2.5 National Ambient Air Quality Standards</v>
      </c>
      <c r="D7" s="898"/>
      <c r="E7" s="919"/>
    </row>
    <row r="8" spans="1:11" ht="15" customHeight="1" collapsed="1">
      <c r="A8" s="922" t="s">
        <v>449</v>
      </c>
      <c r="B8" s="1037">
        <f>AVERAGEIF(B31:B175,"&gt;0")</f>
        <v>3.8285714285714287</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The federal Clean Air Act requires DEQ to adopt new or revised NAAQS and incorporate them into the SIP within 3 years of EPA promulgation.</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 2.5 into the SIP, promulgated Dec. 14, 2012. DEQ's incorporation is due Dec. 14, 2015.</v>
      </c>
      <c r="D21" s="925"/>
      <c r="E21" s="919"/>
    </row>
    <row r="22" spans="1:5" s="915" customFormat="1" ht="15" hidden="1" customHeight="1" outlineLevel="1">
      <c r="A22" s="957" t="s">
        <v>467</v>
      </c>
      <c r="B22" s="1046"/>
      <c r="C22" s="959" t="str">
        <f>C.2Reality</f>
        <v>Incorporate the annual NAAQS for PM 2.5 into the SIP, promulgated Dec. 14, 2012. DEQ's incorporation is due Dec. 14, 2015.</v>
      </c>
      <c r="D22" s="925"/>
      <c r="E22" s="919"/>
    </row>
    <row r="23" spans="1:5" s="915" customFormat="1" ht="15" hidden="1" customHeight="1" outlineLevel="1">
      <c r="A23" s="957" t="s">
        <v>468</v>
      </c>
      <c r="B23" s="1046"/>
      <c r="C23" s="959" t="str">
        <f>C.2Consequences</f>
        <v xml:space="preserve">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Is there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Prior rulemaking very similar to this can be followed.</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453</v>
      </c>
      <c r="B70" s="1038">
        <f>C.4SeverityRating</f>
        <v>0</v>
      </c>
      <c r="C70" s="997" t="str">
        <f>C.4SeverityStmt</f>
        <v>does not apply</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2011-Q1 to 2015-Q4</v>
      </c>
      <c r="D104" s="904"/>
      <c r="E104" s="919"/>
    </row>
    <row r="105" spans="1:10" s="915" customFormat="1" ht="15" customHeight="1">
      <c r="A105" s="946" t="s">
        <v>54</v>
      </c>
      <c r="B105" s="1041">
        <f>'6Timing'!Z11</f>
        <v>0</v>
      </c>
      <c r="C105" s="988" t="str">
        <f>C.6SACStart.YrQtr</f>
        <v>2011-Q1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7.399999999999999"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6" sqref="D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489</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41744</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B1" zoomScaleNormal="100" workbookViewId="0">
      <selection activeCell="D36" sqref="D36:T36"/>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4" t="s">
        <v>1067</v>
      </c>
      <c r="G2" s="1264"/>
      <c r="H2" s="1264"/>
      <c r="I2" s="1264"/>
      <c r="J2" s="1264"/>
      <c r="K2" s="1264"/>
      <c r="L2" s="1264"/>
      <c r="M2" s="1264"/>
      <c r="N2" s="1264"/>
      <c r="O2" s="1264"/>
      <c r="P2" s="1264"/>
      <c r="Q2" s="1264"/>
      <c r="R2" s="1264"/>
      <c r="S2" s="1264"/>
      <c r="T2" s="1264"/>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3" t="s">
        <v>1026</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3"/>
      <c r="B5" s="559"/>
      <c r="C5" s="279"/>
      <c r="D5" s="1253" t="s">
        <v>1067</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3"/>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517" t="s">
        <v>1068</v>
      </c>
      <c r="L7" s="1518"/>
      <c r="M7" s="1518"/>
      <c r="N7" s="1518"/>
      <c r="O7" s="1518"/>
      <c r="P7" s="1518"/>
      <c r="Q7" s="1518"/>
      <c r="R7" s="1518"/>
      <c r="S7" s="1518"/>
      <c r="T7" s="151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514" t="s">
        <v>384</v>
      </c>
      <c r="F10" s="1514"/>
      <c r="G10" s="1515"/>
      <c r="H10" s="1516" t="s">
        <v>4</v>
      </c>
      <c r="I10" s="1516"/>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8</v>
      </c>
      <c r="I14" s="1243"/>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8</v>
      </c>
      <c r="I15" s="1243"/>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4</v>
      </c>
      <c r="I16" s="1243"/>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452</v>
      </c>
      <c r="F17" s="1250"/>
      <c r="G17" s="1251"/>
      <c r="H17" s="1243" t="s">
        <v>4</v>
      </c>
      <c r="I17" s="1243"/>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1077</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1079</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1069</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470</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1076</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470</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1070</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470</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520" t="s">
        <v>411</v>
      </c>
      <c r="E36" s="1520"/>
      <c r="F36" s="1520"/>
      <c r="G36" s="1520"/>
      <c r="H36" s="1520"/>
      <c r="I36" s="1520"/>
      <c r="J36" s="1520"/>
      <c r="K36" s="1520"/>
      <c r="L36" s="1520"/>
      <c r="M36" s="1520"/>
      <c r="N36" s="1520"/>
      <c r="O36" s="1520"/>
      <c r="P36" s="1520"/>
      <c r="Q36" s="1520"/>
      <c r="R36" s="1520"/>
      <c r="S36" s="1520"/>
      <c r="T36" s="1520"/>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1080</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470</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67" t="s">
        <v>397</v>
      </c>
      <c r="H39" s="1267"/>
      <c r="I39" s="1267"/>
      <c r="J39" s="1267"/>
      <c r="K39" s="1267"/>
      <c r="L39" s="1267"/>
      <c r="M39" s="1267"/>
      <c r="N39" s="1267"/>
      <c r="O39" s="1267"/>
      <c r="P39" s="1267"/>
      <c r="Q39" s="1267"/>
      <c r="R39" s="1267"/>
      <c r="S39" s="1267"/>
      <c r="T39" s="1267"/>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5">
        <f ca="1">TODAY()</f>
        <v>41744</v>
      </c>
      <c r="I72" s="1265"/>
      <c r="J72" s="1265"/>
      <c r="K72" s="1265"/>
      <c r="L72" s="1265"/>
      <c r="M72" s="1265"/>
      <c r="N72" s="1265"/>
      <c r="O72" s="1265"/>
      <c r="P72" s="1265"/>
      <c r="Q72" s="1265"/>
      <c r="R72" s="1265"/>
      <c r="S72" s="1265"/>
      <c r="T72" s="1265"/>
      <c r="U72" s="1266"/>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52" zoomScaleNormal="100" workbookViewId="0">
      <selection activeCell="F20" sqref="F20:G20"/>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18" t="str">
        <f>C.2Name</f>
        <v>Update Oregon State Implementation Plan for PM 2.5 National Ambient Air Quality Standards</v>
      </c>
      <c r="H2" s="1318"/>
      <c r="I2" s="1318"/>
      <c r="J2" s="1318"/>
      <c r="K2" s="1318"/>
      <c r="L2" s="1318"/>
      <c r="M2" s="1318"/>
      <c r="N2" s="1318"/>
      <c r="O2" s="1318"/>
      <c r="P2" s="1318"/>
      <c r="Q2" s="1318"/>
      <c r="R2" s="1318"/>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4" t="s">
        <v>699</v>
      </c>
      <c r="E4" s="1274"/>
      <c r="F4" s="1274"/>
      <c r="G4" s="1274"/>
      <c r="H4" s="1274"/>
      <c r="I4" s="1274"/>
      <c r="J4" s="1274"/>
      <c r="K4" s="1274"/>
      <c r="L4" s="1274"/>
      <c r="M4" s="1274"/>
      <c r="N4" s="1274"/>
      <c r="O4" s="1274"/>
      <c r="P4" s="1274"/>
      <c r="Q4" s="1274"/>
      <c r="R4" s="1274"/>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5" t="s">
        <v>228</v>
      </c>
      <c r="E5" s="1275"/>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6" t="s">
        <v>310</v>
      </c>
      <c r="J6" s="1286"/>
      <c r="K6" s="1286"/>
      <c r="L6" s="1286"/>
      <c r="M6" s="1286"/>
      <c r="N6" s="1286"/>
      <c r="O6" s="1286"/>
      <c r="P6" s="1286"/>
      <c r="Q6" s="1286"/>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79" t="s">
        <v>312</v>
      </c>
      <c r="J7" s="1279"/>
      <c r="K7" s="1279"/>
      <c r="L7" s="1284" t="s">
        <v>311</v>
      </c>
      <c r="M7" s="1284"/>
      <c r="N7" s="1284"/>
      <c r="O7" s="1279" t="s">
        <v>313</v>
      </c>
      <c r="P7" s="1279"/>
      <c r="Q7" s="1279"/>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300" t="str">
        <f>IF(AB6&gt;0,"thousands of ",IF(AA6&gt;0,"hundreds of ", IF(Z6&gt;0,"under one hundred ","")))</f>
        <v xml:space="preserve">hundreds of </v>
      </c>
      <c r="AA7" s="1300"/>
      <c r="AB7" s="1300"/>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0"/>
      <c r="J8" s="1280"/>
      <c r="K8" s="1280"/>
      <c r="L8" s="1281" t="s">
        <v>1071</v>
      </c>
      <c r="M8" s="1282"/>
      <c r="N8" s="1283"/>
      <c r="O8" s="1285"/>
      <c r="P8" s="1285"/>
      <c r="Q8" s="1285"/>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0"/>
      <c r="J9" s="1280"/>
      <c r="K9" s="1280"/>
      <c r="L9" s="1281" t="s">
        <v>1071</v>
      </c>
      <c r="M9" s="1282"/>
      <c r="N9" s="1283"/>
      <c r="O9" s="1285"/>
      <c r="P9" s="1285"/>
      <c r="Q9" s="1285"/>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0" t="s">
        <v>1071</v>
      </c>
      <c r="J10" s="1280"/>
      <c r="K10" s="1280"/>
      <c r="L10" s="1281"/>
      <c r="M10" s="1282"/>
      <c r="N10" s="1283"/>
      <c r="O10" s="1285"/>
      <c r="P10" s="1285"/>
      <c r="Q10" s="1285"/>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0"/>
      <c r="J11" s="1280"/>
      <c r="K11" s="1280"/>
      <c r="L11" s="1281"/>
      <c r="M11" s="1282"/>
      <c r="N11" s="1283"/>
      <c r="O11" s="1285"/>
      <c r="P11" s="1285"/>
      <c r="Q11" s="1285"/>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0"/>
      <c r="J12" s="1280"/>
      <c r="K12" s="1280"/>
      <c r="L12" s="1281"/>
      <c r="M12" s="1282"/>
      <c r="N12" s="1283"/>
      <c r="O12" s="1285"/>
      <c r="P12" s="1285"/>
      <c r="Q12" s="1285"/>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0"/>
      <c r="J13" s="1280"/>
      <c r="K13" s="1280"/>
      <c r="L13" s="1281"/>
      <c r="M13" s="1282"/>
      <c r="N13" s="1283"/>
      <c r="O13" s="1285"/>
      <c r="P13" s="1285"/>
      <c r="Q13" s="1285"/>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4" t="s">
        <v>238</v>
      </c>
      <c r="E14" s="1304"/>
      <c r="F14" s="1304"/>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276" t="s">
        <v>217</v>
      </c>
      <c r="E16" s="1277"/>
      <c r="F16" s="1278"/>
      <c r="G16" s="1278"/>
      <c r="H16" s="1301"/>
      <c r="I16" s="1301"/>
      <c r="J16" s="1301"/>
      <c r="K16" s="1301"/>
      <c r="L16" s="1301"/>
      <c r="M16" s="1301"/>
      <c r="N16" s="1301"/>
      <c r="O16" s="1301"/>
      <c r="P16" s="1301"/>
      <c r="Q16" s="1301"/>
      <c r="R16" s="1301"/>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3" t="s">
        <v>343</v>
      </c>
      <c r="E18" s="1293"/>
      <c r="F18" s="1293"/>
      <c r="G18" s="1293"/>
      <c r="H18" s="1293"/>
      <c r="I18" s="1293"/>
      <c r="J18" s="1293"/>
      <c r="K18" s="1293"/>
      <c r="L18" s="1293"/>
      <c r="M18" s="1293"/>
      <c r="N18" s="1293"/>
      <c r="O18" s="1293"/>
      <c r="P18" s="1293"/>
      <c r="Q18" s="1293"/>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299" t="s">
        <v>194</v>
      </c>
      <c r="G19" s="1299"/>
      <c r="H19" s="1295" t="s">
        <v>7</v>
      </c>
      <c r="I19" s="1295"/>
      <c r="J19" s="1295"/>
      <c r="K19" s="1295"/>
      <c r="L19" s="1295"/>
      <c r="M19" s="1295"/>
      <c r="N19" s="1295"/>
      <c r="O19" s="1295"/>
      <c r="P19" s="1295"/>
      <c r="Q19" s="1295"/>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0" t="s">
        <v>334</v>
      </c>
      <c r="E20" s="1271"/>
      <c r="F20" s="1294" t="s">
        <v>200</v>
      </c>
      <c r="G20" s="1294"/>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0" t="s">
        <v>335</v>
      </c>
      <c r="E21" s="1271"/>
      <c r="F21" s="1294" t="s">
        <v>200</v>
      </c>
      <c r="G21" s="1294"/>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0" t="s">
        <v>336</v>
      </c>
      <c r="E22" s="1271"/>
      <c r="F22" s="1294" t="s">
        <v>200</v>
      </c>
      <c r="G22" s="1294"/>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0" t="s">
        <v>337</v>
      </c>
      <c r="E23" s="1271"/>
      <c r="F23" s="1294" t="s">
        <v>200</v>
      </c>
      <c r="G23" s="1294"/>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0" t="s">
        <v>338</v>
      </c>
      <c r="E24" s="1271"/>
      <c r="F24" s="1294" t="s">
        <v>200</v>
      </c>
      <c r="G24" s="1294"/>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0" t="s">
        <v>339</v>
      </c>
      <c r="E25" s="1271"/>
      <c r="F25" s="1294" t="s">
        <v>202</v>
      </c>
      <c r="G25" s="1294"/>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0" t="s">
        <v>340</v>
      </c>
      <c r="E26" s="1271"/>
      <c r="F26" s="1294" t="s">
        <v>200</v>
      </c>
      <c r="G26" s="1294"/>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0" t="s">
        <v>341</v>
      </c>
      <c r="E27" s="1271"/>
      <c r="F27" s="1294" t="s">
        <v>200</v>
      </c>
      <c r="G27" s="1294"/>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0" t="s">
        <v>342</v>
      </c>
      <c r="E28" s="1271"/>
      <c r="F28" s="1294" t="s">
        <v>200</v>
      </c>
      <c r="G28" s="1294"/>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68" t="s">
        <v>213</v>
      </c>
      <c r="E29" s="1269"/>
      <c r="F29" s="1294" t="s">
        <v>4</v>
      </c>
      <c r="G29" s="1294"/>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68" t="s">
        <v>213</v>
      </c>
      <c r="E30" s="1269"/>
      <c r="F30" s="1294" t="s">
        <v>4</v>
      </c>
      <c r="G30" s="1294"/>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5" t="s">
        <v>0</v>
      </c>
      <c r="E35" s="1306"/>
      <c r="F35" s="1306"/>
      <c r="G35" s="1306"/>
      <c r="H35" s="1306"/>
      <c r="I35" s="1306"/>
      <c r="J35" s="1306"/>
      <c r="K35" s="1306"/>
      <c r="L35" s="1306"/>
      <c r="M35" s="1306"/>
      <c r="N35" s="1306"/>
      <c r="O35" s="1306"/>
      <c r="P35" s="1306"/>
      <c r="Q35" s="1306"/>
      <c r="R35" s="1307"/>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3" t="s">
        <v>437</v>
      </c>
      <c r="G36" s="1303"/>
      <c r="H36" s="1303"/>
      <c r="I36" s="1303"/>
      <c r="J36" s="1303"/>
      <c r="K36" s="1303"/>
      <c r="L36" s="1303"/>
      <c r="M36" s="1303"/>
      <c r="N36" s="1303"/>
      <c r="O36" s="1303"/>
      <c r="P36" s="1303"/>
      <c r="Q36" s="1303"/>
      <c r="R36" s="1303"/>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319" t="s">
        <v>441</v>
      </c>
      <c r="K37" s="1319"/>
      <c r="L37" s="1319"/>
      <c r="M37" s="1319"/>
      <c r="N37" s="1319"/>
      <c r="O37" s="1319"/>
      <c r="P37" s="1319"/>
      <c r="Q37" s="1319"/>
      <c r="R37" s="1319"/>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319" t="s">
        <v>328</v>
      </c>
      <c r="K38" s="1319"/>
      <c r="L38" s="1319"/>
      <c r="M38" s="1319"/>
      <c r="N38" s="1319"/>
      <c r="O38" s="1319"/>
      <c r="P38" s="1319"/>
      <c r="Q38" s="1319"/>
      <c r="R38" s="1319"/>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320" t="s">
        <v>442</v>
      </c>
      <c r="K39" s="1320"/>
      <c r="L39" s="1320"/>
      <c r="M39" s="1320"/>
      <c r="N39" s="1320"/>
      <c r="O39" s="1320"/>
      <c r="P39" s="1320"/>
      <c r="Q39" s="1320"/>
      <c r="R39" s="1320"/>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2" t="s">
        <v>213</v>
      </c>
      <c r="K40" s="1302"/>
      <c r="L40" s="1302"/>
      <c r="M40" s="1302"/>
      <c r="N40" s="1302"/>
      <c r="O40" s="1302"/>
      <c r="P40" s="1302"/>
      <c r="Q40" s="1302"/>
      <c r="R40" s="1302"/>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6" t="str">
        <f>" We plan to ask the committee to provide"&amp;AA37&amp;AB37&amp;AA38&amp;AB38&amp;AA39&amp;AB39&amp;AA40&amp;AB40&amp;"advice."</f>
        <v xml:space="preserve"> We plan to ask the committee to provide advice.</v>
      </c>
      <c r="AA41" s="1297"/>
      <c r="AB41" s="1298"/>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0" t="s">
        <v>0</v>
      </c>
      <c r="E44" s="1291"/>
      <c r="F44" s="1291"/>
      <c r="G44" s="1291"/>
      <c r="H44" s="1291"/>
      <c r="I44" s="1291"/>
      <c r="J44" s="1291"/>
      <c r="K44" s="1291"/>
      <c r="L44" s="1291"/>
      <c r="M44" s="1291"/>
      <c r="N44" s="1291"/>
      <c r="O44" s="1291"/>
      <c r="P44" s="1291"/>
      <c r="Q44" s="1291"/>
      <c r="R44" s="1292"/>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0" t="s">
        <v>0</v>
      </c>
      <c r="E46" s="1291"/>
      <c r="F46" s="1291"/>
      <c r="G46" s="1291"/>
      <c r="H46" s="1291"/>
      <c r="I46" s="1291"/>
      <c r="J46" s="1291"/>
      <c r="K46" s="1291"/>
      <c r="L46" s="1291"/>
      <c r="M46" s="1291"/>
      <c r="N46" s="1291"/>
      <c r="O46" s="1291"/>
      <c r="P46" s="1291"/>
      <c r="Q46" s="1291"/>
      <c r="R46" s="1292"/>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87"/>
      <c r="Y48" s="1288"/>
      <c r="Z48" s="1288"/>
      <c r="AA48" s="1288"/>
      <c r="AB48" s="1289"/>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6" t="s">
        <v>413</v>
      </c>
      <c r="E50" s="1316"/>
      <c r="F50" s="1316"/>
      <c r="G50" s="1273" t="s">
        <v>237</v>
      </c>
      <c r="H50" s="1273"/>
      <c r="I50" s="1273"/>
      <c r="J50" s="1273"/>
      <c r="K50" s="1273"/>
      <c r="L50" s="1273"/>
      <c r="M50" s="1273"/>
      <c r="N50" s="1273"/>
      <c r="O50" s="1273"/>
      <c r="P50" s="1273"/>
      <c r="Q50" s="1273"/>
      <c r="R50" s="1273"/>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08" t="s">
        <v>323</v>
      </c>
      <c r="H54" s="1308"/>
      <c r="I54" s="1308"/>
      <c r="J54" s="1308"/>
      <c r="K54" s="1308"/>
      <c r="L54" s="1308"/>
      <c r="M54" s="1308"/>
      <c r="N54" s="1308"/>
      <c r="O54" s="1308"/>
      <c r="P54" s="1308"/>
      <c r="Q54" s="1308"/>
      <c r="R54" s="1308"/>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09"/>
      <c r="H55" s="1309"/>
      <c r="I55" s="1309"/>
      <c r="J55" s="1309"/>
      <c r="K55" s="1309"/>
      <c r="L55" s="1309"/>
      <c r="M55" s="1309"/>
      <c r="N55" s="1309"/>
      <c r="O55" s="1309"/>
      <c r="P55" s="1309"/>
      <c r="Q55" s="1309"/>
      <c r="R55" s="1309"/>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17"/>
      <c r="E56" s="1317"/>
      <c r="F56" s="1317"/>
      <c r="G56" s="1317"/>
      <c r="H56" s="1317"/>
      <c r="I56" s="1317"/>
      <c r="J56" s="1317"/>
      <c r="K56" s="1317"/>
      <c r="L56" s="1317"/>
      <c r="M56" s="1317"/>
      <c r="N56" s="1317"/>
      <c r="O56" s="1317"/>
      <c r="P56" s="1317"/>
      <c r="Q56" s="1317"/>
      <c r="R56" s="1317"/>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3"/>
      <c r="E58" s="1314"/>
      <c r="F58" s="1314"/>
      <c r="G58" s="1314"/>
      <c r="H58" s="1314"/>
      <c r="I58" s="1314"/>
      <c r="J58" s="1314"/>
      <c r="K58" s="1314"/>
      <c r="L58" s="1314"/>
      <c r="M58" s="1314"/>
      <c r="N58" s="1314"/>
      <c r="O58" s="1314"/>
      <c r="P58" s="1314"/>
      <c r="Q58" s="1314"/>
      <c r="R58" s="1315"/>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0" t="s">
        <v>1062</v>
      </c>
      <c r="E60" s="1311"/>
      <c r="F60" s="1311"/>
      <c r="G60" s="1311"/>
      <c r="H60" s="1311"/>
      <c r="I60" s="1311"/>
      <c r="J60" s="1311"/>
      <c r="K60" s="1311"/>
      <c r="L60" s="1311"/>
      <c r="M60" s="1311"/>
      <c r="N60" s="1311"/>
      <c r="O60" s="1311"/>
      <c r="P60" s="1311"/>
      <c r="Q60" s="1311"/>
      <c r="R60" s="1312"/>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2">
        <f ca="1">TODAY()</f>
        <v>41744</v>
      </c>
      <c r="G61" s="1272"/>
      <c r="H61" s="1272"/>
      <c r="I61" s="1272"/>
      <c r="J61" s="1272"/>
      <c r="K61" s="1272"/>
      <c r="L61" s="1272"/>
      <c r="M61" s="1272"/>
      <c r="N61" s="1272"/>
      <c r="O61" s="1272"/>
      <c r="P61" s="1272"/>
      <c r="Q61" s="1272"/>
      <c r="R61" s="1272"/>
      <c r="S61" s="1272"/>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31"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1" t="str">
        <f>C.2Name</f>
        <v>Update Oregon State Implementation Plan for PM 2.5 National Ambient Air Quality Standards</v>
      </c>
      <c r="H2" s="1321"/>
      <c r="I2" s="1321"/>
      <c r="J2" s="1321"/>
      <c r="K2" s="1321"/>
      <c r="L2" s="1321"/>
      <c r="M2" s="1321"/>
      <c r="N2" s="1321"/>
      <c r="O2" s="1321"/>
      <c r="P2" s="1321"/>
      <c r="Q2" s="1321"/>
      <c r="R2" s="1321"/>
      <c r="S2" s="1321"/>
      <c r="T2" s="200"/>
      <c r="U2" s="563"/>
      <c r="V2" s="572" t="s">
        <v>0</v>
      </c>
      <c r="W2" s="159"/>
      <c r="X2" s="68"/>
      <c r="Y2" s="147"/>
      <c r="Z2" s="147"/>
    </row>
    <row r="3" spans="1:58" s="66" customFormat="1" ht="12.75" customHeight="1" thickTop="1">
      <c r="A3" s="601"/>
      <c r="B3" s="563"/>
      <c r="C3" s="1327"/>
      <c r="D3" s="1328"/>
      <c r="E3" s="1328"/>
      <c r="F3" s="1328"/>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39" t="s">
        <v>1075</v>
      </c>
      <c r="F4" s="1340"/>
      <c r="G4" s="1340"/>
      <c r="H4" s="1340"/>
      <c r="I4" s="1340"/>
      <c r="J4" s="1340"/>
      <c r="K4" s="1340"/>
      <c r="L4" s="1340"/>
      <c r="M4" s="1340"/>
      <c r="N4" s="1340"/>
      <c r="O4" s="1340"/>
      <c r="P4" s="1340"/>
      <c r="Q4" s="1340"/>
      <c r="R4" s="1341"/>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37" t="s">
        <v>186</v>
      </c>
      <c r="F6" s="1338"/>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2" t="s">
        <v>264</v>
      </c>
      <c r="E7" s="1322"/>
      <c r="F7" s="1322"/>
      <c r="G7" s="1322"/>
      <c r="H7" s="502"/>
      <c r="I7" s="1334" t="s">
        <v>4</v>
      </c>
      <c r="J7" s="1335"/>
      <c r="K7" s="1335"/>
      <c r="L7" s="1335"/>
      <c r="M7" s="1335"/>
      <c r="N7" s="1335"/>
      <c r="O7" s="1335"/>
      <c r="P7" s="1335"/>
      <c r="Q7" s="1335"/>
      <c r="R7" s="1336"/>
      <c r="S7" s="502"/>
      <c r="T7" s="309"/>
      <c r="U7" s="563"/>
      <c r="V7" s="313" t="s">
        <v>741</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47" t="s">
        <v>280</v>
      </c>
      <c r="H8" s="1348"/>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2" t="s">
        <v>136</v>
      </c>
      <c r="E9" s="1342"/>
      <c r="F9" s="1342"/>
      <c r="G9" s="1342"/>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2" t="s">
        <v>137</v>
      </c>
      <c r="E10" s="1342"/>
      <c r="F10" s="1342"/>
      <c r="G10" s="1343"/>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2" t="s">
        <v>190</v>
      </c>
      <c r="E11" s="1332"/>
      <c r="F11" s="1332"/>
      <c r="G11" s="1333"/>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2" t="s">
        <v>140</v>
      </c>
      <c r="E12" s="1332"/>
      <c r="F12" s="1332"/>
      <c r="G12" s="1333"/>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32" t="s">
        <v>265</v>
      </c>
      <c r="E13" s="1332"/>
      <c r="F13" s="1332"/>
      <c r="G13" s="1333"/>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2" t="s">
        <v>143</v>
      </c>
      <c r="E14" s="1332"/>
      <c r="F14" s="1332"/>
      <c r="G14" s="1333"/>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0" t="s">
        <v>370</v>
      </c>
      <c r="E15" s="1330"/>
      <c r="F15" s="1330"/>
      <c r="G15" s="1330"/>
      <c r="H15" s="1330"/>
      <c r="I15" s="1330"/>
      <c r="J15" s="1330"/>
      <c r="K15" s="1330"/>
      <c r="L15" s="1330"/>
      <c r="M15" s="1330"/>
      <c r="N15" s="1330"/>
      <c r="O15" s="1330"/>
      <c r="P15" s="1330"/>
      <c r="Q15" s="1330"/>
      <c r="R15" s="1330"/>
      <c r="S15" s="1330"/>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1" t="s">
        <v>370</v>
      </c>
      <c r="E16" s="1331"/>
      <c r="F16" s="1331"/>
      <c r="G16" s="1331"/>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4" t="s">
        <v>399</v>
      </c>
      <c r="E17" s="1344"/>
      <c r="F17" s="1344"/>
      <c r="G17" s="1344"/>
      <c r="H17" s="302"/>
      <c r="I17" s="302"/>
      <c r="J17" s="302"/>
      <c r="K17" s="302"/>
      <c r="L17" s="302"/>
      <c r="M17" s="302"/>
      <c r="N17" s="302"/>
      <c r="O17" s="302"/>
      <c r="P17" s="302"/>
      <c r="Q17" s="302"/>
      <c r="R17" s="302"/>
      <c r="S17" s="303"/>
      <c r="T17" s="206"/>
      <c r="U17" s="563"/>
      <c r="V17" s="576" t="s">
        <v>0</v>
      </c>
      <c r="W17" s="161"/>
      <c r="X17" s="1345"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45"/>
      <c r="Z17" s="1346"/>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6"/>
      <c r="Y18" s="1346"/>
      <c r="Z18" s="1346"/>
    </row>
    <row r="19" spans="1:27" s="66" customFormat="1" ht="21.75" customHeight="1">
      <c r="A19" s="601"/>
      <c r="B19" s="563"/>
      <c r="C19" s="202"/>
      <c r="D19" s="1356" t="s">
        <v>400</v>
      </c>
      <c r="E19" s="1356"/>
      <c r="F19" s="1356"/>
      <c r="G19" s="1356"/>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2" t="s">
        <v>192</v>
      </c>
      <c r="E21" s="1322"/>
      <c r="F21" s="1322"/>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29"/>
      <c r="K22" s="1329"/>
      <c r="L22" s="1329"/>
      <c r="M22" s="1329"/>
      <c r="N22" s="1329"/>
      <c r="O22" s="1329"/>
      <c r="P22" s="1329"/>
      <c r="Q22" s="1329"/>
      <c r="R22" s="1329"/>
      <c r="S22" s="1329"/>
      <c r="T22" s="209"/>
      <c r="U22" s="563"/>
      <c r="V22" s="577" t="s">
        <v>0</v>
      </c>
      <c r="W22" s="174"/>
      <c r="X22" s="115" t="s">
        <v>0</v>
      </c>
      <c r="Y22" s="115"/>
      <c r="Z22" s="115" t="s">
        <v>0</v>
      </c>
    </row>
    <row r="23" spans="1:27" s="2" customFormat="1" ht="29.25" customHeight="1">
      <c r="A23" s="601"/>
      <c r="B23" s="563"/>
      <c r="C23" s="211"/>
      <c r="D23" s="1323" t="s">
        <v>217</v>
      </c>
      <c r="E23" s="1324"/>
      <c r="F23" s="1324"/>
      <c r="G23" s="1325"/>
      <c r="H23" s="1325"/>
      <c r="I23" s="1325"/>
      <c r="J23" s="1326"/>
      <c r="K23" s="1326"/>
      <c r="L23" s="1326"/>
      <c r="M23" s="1326"/>
      <c r="N23" s="1326"/>
      <c r="O23" s="1326"/>
      <c r="P23" s="1326"/>
      <c r="Q23" s="1326"/>
      <c r="R23" s="1326"/>
      <c r="S23" s="1326"/>
      <c r="T23" s="212"/>
      <c r="U23" s="563"/>
      <c r="V23" s="578"/>
      <c r="W23" s="159"/>
      <c r="X23" s="144">
        <v>1</v>
      </c>
      <c r="Y23" s="75" t="s">
        <v>230</v>
      </c>
      <c r="Z23" s="75"/>
    </row>
    <row r="24" spans="1:27" s="843" customFormat="1" ht="17.25" customHeight="1">
      <c r="A24" s="852"/>
      <c r="B24" s="851"/>
      <c r="C24" s="973"/>
      <c r="D24" s="1360" t="s">
        <v>493</v>
      </c>
      <c r="E24" s="1360"/>
      <c r="F24" s="1360"/>
      <c r="G24" s="1360"/>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57" t="s">
        <v>0</v>
      </c>
      <c r="E25" s="1358"/>
      <c r="F25" s="1358"/>
      <c r="G25" s="1358"/>
      <c r="H25" s="1358"/>
      <c r="I25" s="1358"/>
      <c r="J25" s="1358"/>
      <c r="K25" s="1358"/>
      <c r="L25" s="1358"/>
      <c r="M25" s="1358"/>
      <c r="N25" s="1358"/>
      <c r="O25" s="1358"/>
      <c r="P25" s="1358"/>
      <c r="Q25" s="1358"/>
      <c r="R25" s="1358"/>
      <c r="S25" s="1359"/>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5" t="s">
        <v>401</v>
      </c>
      <c r="E27" s="1355"/>
      <c r="F27" s="1355"/>
      <c r="G27" s="1352" t="s">
        <v>0</v>
      </c>
      <c r="H27" s="1352"/>
      <c r="I27" s="1352"/>
      <c r="J27" s="1334" t="s">
        <v>4</v>
      </c>
      <c r="K27" s="1335"/>
      <c r="L27" s="1335"/>
      <c r="M27" s="1335"/>
      <c r="N27" s="1335"/>
      <c r="O27" s="1335"/>
      <c r="P27" s="1335"/>
      <c r="Q27" s="1335"/>
      <c r="R27" s="1335"/>
      <c r="S27" s="1336"/>
      <c r="T27" s="201"/>
      <c r="U27" s="563"/>
      <c r="V27" s="313" t="s">
        <v>760</v>
      </c>
      <c r="W27" s="161"/>
      <c r="X27" s="1002"/>
      <c r="Y27" s="147"/>
      <c r="Z27" s="147"/>
    </row>
    <row r="28" spans="1:27" s="66" customFormat="1" ht="15.75" customHeight="1">
      <c r="A28" s="601"/>
      <c r="B28" s="563"/>
      <c r="C28" s="202"/>
      <c r="D28" s="1355"/>
      <c r="E28" s="1355"/>
      <c r="F28" s="1355"/>
      <c r="G28" s="1353" t="s">
        <v>247</v>
      </c>
      <c r="H28" s="1353"/>
      <c r="I28" s="1354"/>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49" t="s">
        <v>0</v>
      </c>
      <c r="E35" s="1350"/>
      <c r="F35" s="1350"/>
      <c r="G35" s="1350"/>
      <c r="H35" s="1350"/>
      <c r="I35" s="1350"/>
      <c r="J35" s="1350"/>
      <c r="K35" s="1350"/>
      <c r="L35" s="1350"/>
      <c r="M35" s="1350"/>
      <c r="N35" s="1350"/>
      <c r="O35" s="1350"/>
      <c r="P35" s="1350"/>
      <c r="Q35" s="1350"/>
      <c r="R35" s="1350"/>
      <c r="S35" s="1351"/>
      <c r="T35" s="201"/>
      <c r="U35" s="563"/>
      <c r="V35" s="582"/>
      <c r="W35" s="161"/>
      <c r="X35" s="122"/>
      <c r="Y35" s="147"/>
      <c r="Z35" s="147"/>
    </row>
    <row r="36" spans="1:26" ht="15.6">
      <c r="B36" s="563"/>
      <c r="C36" s="293"/>
      <c r="D36" s="294"/>
      <c r="E36" s="294"/>
      <c r="F36" s="294"/>
      <c r="G36" s="1265">
        <f ca="1">TODAY()</f>
        <v>41744</v>
      </c>
      <c r="H36" s="1265"/>
      <c r="I36" s="1265"/>
      <c r="J36" s="1265"/>
      <c r="K36" s="1265"/>
      <c r="L36" s="1265"/>
      <c r="M36" s="1265"/>
      <c r="N36" s="1265"/>
      <c r="O36" s="1265"/>
      <c r="P36" s="1265"/>
      <c r="Q36" s="1265"/>
      <c r="R36" s="1265"/>
      <c r="S36" s="1265"/>
      <c r="T36" s="1266"/>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 sqref="E4:H4"/>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6" t="s">
        <v>100</v>
      </c>
      <c r="E2" s="1386"/>
      <c r="F2" s="1386"/>
      <c r="G2" s="1373" t="str">
        <f>C.2Name</f>
        <v>Update Oregon State Implementation Plan for PM 2.5 National Ambient Air Quality Standards</v>
      </c>
      <c r="H2" s="1373"/>
      <c r="I2" s="1373"/>
      <c r="J2" s="1373"/>
      <c r="K2" s="1373"/>
      <c r="L2" s="1373"/>
      <c r="M2" s="1373"/>
      <c r="N2" s="1373"/>
      <c r="O2" s="1373"/>
      <c r="P2" s="1373"/>
      <c r="Q2" s="1373"/>
      <c r="R2" s="1373"/>
      <c r="S2" s="1373"/>
      <c r="T2" s="1102"/>
      <c r="U2" s="563" t="s">
        <v>0</v>
      </c>
      <c r="V2" s="180" t="s">
        <v>0</v>
      </c>
      <c r="W2" s="159"/>
      <c r="X2" s="68"/>
      <c r="Y2" s="147"/>
      <c r="Z2" s="1135" t="s">
        <v>0</v>
      </c>
    </row>
    <row r="3" spans="1:58" s="66" customFormat="1" ht="12.75" customHeight="1" thickTop="1">
      <c r="A3" s="602"/>
      <c r="B3" s="563"/>
      <c r="C3" s="1374"/>
      <c r="D3" s="1375"/>
      <c r="E3" s="1375"/>
      <c r="F3" s="1375"/>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67" t="s">
        <v>426</v>
      </c>
      <c r="F4" s="1368"/>
      <c r="G4" s="1368"/>
      <c r="H4" s="1369"/>
      <c r="I4" s="1384" t="s">
        <v>0</v>
      </c>
      <c r="J4" s="1385"/>
      <c r="K4" s="1385"/>
      <c r="L4" s="1385"/>
      <c r="M4" s="1385"/>
      <c r="N4" s="1385"/>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89" t="str">
        <f>X5</f>
        <v/>
      </c>
      <c r="E5" s="1389"/>
      <c r="F5" s="1389"/>
      <c r="G5" s="1389"/>
      <c r="H5" s="1389"/>
      <c r="I5" s="1389"/>
      <c r="J5" s="1389"/>
      <c r="K5" s="1389"/>
      <c r="L5" s="1389"/>
      <c r="M5" s="1389"/>
      <c r="N5" s="1389"/>
      <c r="O5" s="1389"/>
      <c r="P5" s="1389"/>
      <c r="Q5" s="1389"/>
      <c r="R5" s="1389"/>
      <c r="S5" s="1389"/>
      <c r="T5" s="630"/>
      <c r="U5" s="563"/>
      <c r="V5" s="248"/>
      <c r="W5" s="248"/>
      <c r="X5" s="1387" t="str">
        <f>IF(E4="have no direct correlation to the environment.","The team does not need to complete this worksheet.","")</f>
        <v/>
      </c>
      <c r="Y5" s="1388"/>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78" t="s">
        <v>282</v>
      </c>
      <c r="J6" s="1379"/>
      <c r="K6" s="1379"/>
      <c r="L6" s="1379"/>
      <c r="M6" s="1379"/>
      <c r="N6" s="1379"/>
      <c r="O6" s="1379"/>
      <c r="P6" s="1379"/>
      <c r="Q6" s="1379"/>
      <c r="R6" s="1380"/>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3" t="s">
        <v>280</v>
      </c>
      <c r="H7" s="1354"/>
      <c r="I7" s="199">
        <v>1</v>
      </c>
      <c r="J7" s="184">
        <v>2</v>
      </c>
      <c r="K7" s="185">
        <v>3</v>
      </c>
      <c r="L7" s="186">
        <v>4</v>
      </c>
      <c r="M7" s="187">
        <v>5</v>
      </c>
      <c r="N7" s="188">
        <v>6</v>
      </c>
      <c r="O7" s="189">
        <v>7</v>
      </c>
      <c r="P7" s="190">
        <v>8</v>
      </c>
      <c r="Q7" s="191">
        <v>9</v>
      </c>
      <c r="R7" s="192">
        <v>10</v>
      </c>
      <c r="S7" s="120"/>
      <c r="T7" s="309"/>
      <c r="U7" s="563"/>
      <c r="V7" s="385" t="s">
        <v>767</v>
      </c>
      <c r="W7" s="288"/>
      <c r="X7" s="1391"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9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2" t="s">
        <v>138</v>
      </c>
      <c r="E8" s="1342"/>
      <c r="F8" s="1342"/>
      <c r="G8" s="1342"/>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2" t="s">
        <v>139</v>
      </c>
      <c r="E9" s="1342"/>
      <c r="F9" s="1342"/>
      <c r="G9" s="1342"/>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32" t="s">
        <v>262</v>
      </c>
      <c r="E10" s="1332"/>
      <c r="F10" s="1332"/>
      <c r="G10" s="1332"/>
      <c r="H10" s="481"/>
      <c r="I10" s="481"/>
      <c r="J10" s="481"/>
      <c r="K10" s="481"/>
      <c r="L10" s="481"/>
      <c r="M10" s="481"/>
      <c r="N10" s="481"/>
      <c r="O10" s="481"/>
      <c r="P10" s="481"/>
      <c r="Q10" s="481"/>
      <c r="R10" s="687"/>
      <c r="S10" s="687"/>
      <c r="T10" s="206"/>
      <c r="U10" s="563"/>
      <c r="V10" s="1370"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2" t="s">
        <v>261</v>
      </c>
      <c r="E11" s="1332"/>
      <c r="F11" s="1332"/>
      <c r="G11" s="1332"/>
      <c r="H11" s="1332"/>
      <c r="I11" s="481"/>
      <c r="J11" s="678"/>
      <c r="K11" s="553"/>
      <c r="L11" s="553"/>
      <c r="M11" s="553"/>
      <c r="N11" s="553"/>
      <c r="O11" s="553"/>
      <c r="P11" s="481"/>
      <c r="Q11" s="481"/>
      <c r="R11" s="481"/>
      <c r="S11" s="481"/>
      <c r="T11" s="206"/>
      <c r="U11" s="563"/>
      <c r="V11" s="1370"/>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1" t="s">
        <v>289</v>
      </c>
      <c r="E12" s="1331"/>
      <c r="F12" s="1331"/>
      <c r="G12" s="1331"/>
      <c r="H12" s="677"/>
      <c r="I12" s="677"/>
      <c r="J12" s="677"/>
      <c r="K12" s="677"/>
      <c r="L12" s="677"/>
      <c r="M12" s="677"/>
      <c r="N12" s="677"/>
      <c r="O12" s="677"/>
      <c r="P12" s="677"/>
      <c r="Q12" s="677"/>
      <c r="R12" s="677"/>
      <c r="S12" s="677"/>
      <c r="T12" s="206"/>
      <c r="U12" s="563"/>
      <c r="V12" s="1370"/>
      <c r="W12" s="285"/>
      <c r="X12" s="284" t="b">
        <v>0</v>
      </c>
      <c r="Y12" s="1023" t="str">
        <f>IF($X12=FALSE,"",IF($X$13=FALSE,LOWER($D12),LOWER($D12)&amp;" and "))</f>
        <v/>
      </c>
      <c r="Z12" s="495">
        <f t="shared" si="0"/>
        <v>0</v>
      </c>
      <c r="AA12" s="285" t="s">
        <v>0</v>
      </c>
      <c r="AB12" s="285"/>
    </row>
    <row r="13" spans="1:58" s="66" customFormat="1" ht="21" customHeight="1">
      <c r="A13" s="602"/>
      <c r="B13" s="563"/>
      <c r="C13" s="202"/>
      <c r="D13" s="1331" t="s">
        <v>289</v>
      </c>
      <c r="E13" s="1331"/>
      <c r="F13" s="1331"/>
      <c r="G13" s="1331"/>
      <c r="H13" s="677"/>
      <c r="I13" s="677"/>
      <c r="J13" s="677"/>
      <c r="K13" s="677"/>
      <c r="L13" s="677"/>
      <c r="M13" s="677"/>
      <c r="N13" s="677"/>
      <c r="O13" s="677"/>
      <c r="P13" s="677"/>
      <c r="Q13" s="677"/>
      <c r="R13" s="677"/>
      <c r="S13" s="677"/>
      <c r="T13" s="206"/>
      <c r="U13" s="563"/>
      <c r="V13" s="1370"/>
      <c r="W13" s="285"/>
      <c r="X13" s="284" t="b">
        <v>0</v>
      </c>
      <c r="Y13" s="1025" t="str">
        <f>IF($X13=FALSE,"",LOWER($D13))</f>
        <v/>
      </c>
      <c r="Z13" s="495">
        <f t="shared" si="0"/>
        <v>0</v>
      </c>
      <c r="AA13" s="285" t="s">
        <v>0</v>
      </c>
      <c r="AB13" s="285"/>
    </row>
    <row r="14" spans="1:58" s="66" customFormat="1" ht="30" customHeight="1">
      <c r="A14" s="602"/>
      <c r="B14" s="563"/>
      <c r="C14" s="590"/>
      <c r="D14" s="1381" t="s">
        <v>290</v>
      </c>
      <c r="E14" s="1381"/>
      <c r="F14" s="1381"/>
      <c r="G14" s="1381"/>
      <c r="H14" s="1381"/>
      <c r="I14" s="302"/>
      <c r="J14" s="302"/>
      <c r="K14" s="302"/>
      <c r="L14" s="302"/>
      <c r="M14" s="302"/>
      <c r="N14" s="302"/>
      <c r="O14" s="302"/>
      <c r="P14" s="302"/>
      <c r="Q14" s="302"/>
      <c r="R14" s="302"/>
      <c r="S14" s="303"/>
      <c r="T14" s="304"/>
      <c r="U14" s="563"/>
      <c r="V14" s="1370"/>
      <c r="W14" s="161"/>
      <c r="X14" s="1139" t="s">
        <v>0</v>
      </c>
      <c r="Y14" s="798" t="str">
        <f>Y9&amp;Y10&amp;Y11&amp;Y12&amp;Y13</f>
        <v>delay in public health protection</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2" t="s">
        <v>252</v>
      </c>
      <c r="E17" s="1372"/>
      <c r="F17" s="1372"/>
      <c r="G17" s="1372"/>
      <c r="H17" s="1372"/>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1" t="s">
        <v>0</v>
      </c>
      <c r="F18" s="1371"/>
      <c r="G18" s="570" t="s">
        <v>0</v>
      </c>
      <c r="H18" s="334" t="s">
        <v>0</v>
      </c>
      <c r="I18" s="1382" t="s">
        <v>0</v>
      </c>
      <c r="J18" s="1382"/>
      <c r="K18" s="1382"/>
      <c r="L18" s="1382"/>
      <c r="M18" s="1382"/>
      <c r="N18" s="1382"/>
      <c r="O18" s="1382"/>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3" t="s">
        <v>256</v>
      </c>
      <c r="E21" s="1383"/>
      <c r="F21" s="1383"/>
      <c r="G21" s="1383"/>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4" t="s">
        <v>258</v>
      </c>
      <c r="E22" s="1364"/>
      <c r="F22" s="1364"/>
      <c r="G22" s="1364"/>
      <c r="H22" s="1364"/>
      <c r="I22" s="1364"/>
      <c r="J22" s="1364"/>
      <c r="K22" s="1364"/>
      <c r="L22" s="1364"/>
      <c r="M22" s="1364"/>
      <c r="N22" s="1364"/>
      <c r="O22" s="1364"/>
      <c r="P22" s="1364"/>
      <c r="Q22" s="1364"/>
      <c r="R22" s="1364"/>
      <c r="S22" s="1364"/>
      <c r="T22" s="304"/>
      <c r="U22" s="563"/>
      <c r="V22" s="180"/>
      <c r="W22" s="161"/>
      <c r="X22" s="1146" t="str">
        <f>IF(X28=0,"No","Yes")</f>
        <v>Yes</v>
      </c>
      <c r="Y22" s="55"/>
      <c r="Z22" s="55"/>
      <c r="AA22"/>
    </row>
    <row r="23" spans="1:66" s="66" customFormat="1" ht="21" customHeight="1">
      <c r="A23" s="602"/>
      <c r="B23" s="563"/>
      <c r="C23" s="202"/>
      <c r="D23" s="1332" t="s">
        <v>223</v>
      </c>
      <c r="E23" s="1332"/>
      <c r="F23" s="1332"/>
      <c r="G23" s="1332"/>
      <c r="H23" s="1332"/>
      <c r="I23" s="1332"/>
      <c r="J23" s="1332"/>
      <c r="K23" s="1332"/>
      <c r="L23" s="1332"/>
      <c r="M23" s="1332"/>
      <c r="N23" s="1332"/>
      <c r="O23" s="1332"/>
      <c r="P23" s="1332"/>
      <c r="Q23" s="1332"/>
      <c r="R23" s="687"/>
      <c r="S23" s="687"/>
      <c r="T23" s="304"/>
      <c r="U23" s="563"/>
      <c r="V23" s="180"/>
      <c r="W23" s="161"/>
      <c r="X23" s="284" t="b">
        <v>1</v>
      </c>
      <c r="Y23" s="55"/>
      <c r="Z23" s="55"/>
      <c r="AA23"/>
      <c r="AB23"/>
    </row>
    <row r="24" spans="1:66" s="66" customFormat="1" ht="21" customHeight="1">
      <c r="A24" s="602"/>
      <c r="B24" s="563"/>
      <c r="C24" s="202"/>
      <c r="D24" s="1332" t="s">
        <v>221</v>
      </c>
      <c r="E24" s="1332"/>
      <c r="F24" s="1332"/>
      <c r="G24" s="1332"/>
      <c r="H24" s="1332"/>
      <c r="I24" s="1332"/>
      <c r="J24" s="1332"/>
      <c r="K24" s="1332"/>
      <c r="L24" s="1332"/>
      <c r="M24" s="1332"/>
      <c r="N24" s="1332"/>
      <c r="O24" s="1332"/>
      <c r="P24" s="1332"/>
      <c r="Q24" s="1332"/>
      <c r="R24" s="1332"/>
      <c r="S24" s="1332"/>
      <c r="T24" s="304"/>
      <c r="U24" s="563"/>
      <c r="V24" s="180"/>
      <c r="W24" s="161"/>
      <c r="X24" s="284" t="b">
        <v>0</v>
      </c>
      <c r="Y24" s="55"/>
      <c r="Z24" s="55"/>
      <c r="AA24"/>
      <c r="AB24"/>
    </row>
    <row r="25" spans="1:66" s="66" customFormat="1" ht="21" customHeight="1">
      <c r="A25" s="602"/>
      <c r="B25" s="563"/>
      <c r="C25" s="202"/>
      <c r="D25" s="1342" t="s">
        <v>224</v>
      </c>
      <c r="E25" s="1342"/>
      <c r="F25" s="1342"/>
      <c r="G25" s="1342"/>
      <c r="H25" s="1342"/>
      <c r="I25" s="1342"/>
      <c r="J25" s="1342"/>
      <c r="K25" s="1342"/>
      <c r="L25" s="1342"/>
      <c r="M25" s="1342"/>
      <c r="N25" s="1342"/>
      <c r="O25" s="1342"/>
      <c r="P25" s="1342"/>
      <c r="Q25" s="1342"/>
      <c r="R25" s="1342"/>
      <c r="S25" s="1342"/>
      <c r="T25" s="304"/>
      <c r="U25" s="563"/>
      <c r="V25" s="180"/>
      <c r="W25" s="161"/>
      <c r="X25" s="284" t="b">
        <v>0</v>
      </c>
      <c r="Y25" s="38"/>
      <c r="Z25" s="55"/>
      <c r="AA25"/>
      <c r="AB25"/>
    </row>
    <row r="26" spans="1:66" s="66" customFormat="1" ht="21" customHeight="1">
      <c r="A26" s="602"/>
      <c r="B26" s="563"/>
      <c r="C26" s="202"/>
      <c r="D26" s="1342" t="s">
        <v>222</v>
      </c>
      <c r="E26" s="1342"/>
      <c r="F26" s="1342"/>
      <c r="G26" s="1342"/>
      <c r="H26" s="1342"/>
      <c r="I26" s="1342"/>
      <c r="J26" s="1342"/>
      <c r="K26" s="1342"/>
      <c r="L26" s="1342"/>
      <c r="M26" s="1342"/>
      <c r="N26" s="1342"/>
      <c r="O26" s="1342"/>
      <c r="P26" s="1342"/>
      <c r="Q26" s="1342"/>
      <c r="R26" s="1342"/>
      <c r="S26" s="1342"/>
      <c r="T26" s="304"/>
      <c r="U26" s="563"/>
      <c r="V26" s="180"/>
      <c r="W26" s="161"/>
      <c r="X26" s="284" t="b">
        <v>0</v>
      </c>
      <c r="Y26" s="324"/>
      <c r="Z26" s="55"/>
      <c r="AA26"/>
      <c r="AB26"/>
    </row>
    <row r="27" spans="1:66" s="66" customFormat="1" ht="21" customHeight="1">
      <c r="A27" s="602"/>
      <c r="B27" s="563"/>
      <c r="C27" s="202"/>
      <c r="D27" s="1342" t="s">
        <v>225</v>
      </c>
      <c r="E27" s="1342"/>
      <c r="F27" s="1342"/>
      <c r="G27" s="1342"/>
      <c r="H27" s="1342"/>
      <c r="I27" s="1342"/>
      <c r="J27" s="1342"/>
      <c r="K27" s="1342"/>
      <c r="L27" s="1342"/>
      <c r="M27" s="1342"/>
      <c r="N27" s="1342"/>
      <c r="O27" s="1342"/>
      <c r="P27" s="1342"/>
      <c r="Q27" s="1342"/>
      <c r="R27" s="1342"/>
      <c r="S27" s="1342"/>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1"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1"/>
      <c r="AA28"/>
      <c r="AB28"/>
    </row>
    <row r="29" spans="1:66" s="66" customFormat="1" ht="24.75" customHeight="1">
      <c r="A29" s="602"/>
      <c r="B29" s="563"/>
      <c r="C29" s="202"/>
      <c r="D29" s="1383" t="s">
        <v>295</v>
      </c>
      <c r="E29" s="1383"/>
      <c r="F29" s="1383"/>
      <c r="G29" s="1383"/>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4" t="s">
        <v>257</v>
      </c>
      <c r="E30" s="1364"/>
      <c r="F30" s="1364"/>
      <c r="G30" s="1364"/>
      <c r="H30" s="1364"/>
      <c r="I30" s="1364"/>
      <c r="J30" s="1364"/>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2" t="s">
        <v>292</v>
      </c>
      <c r="E31" s="1362"/>
      <c r="F31" s="1362"/>
      <c r="G31" s="1362"/>
      <c r="H31" s="1362"/>
      <c r="I31" s="1362"/>
      <c r="J31" s="1362"/>
      <c r="K31" s="1362"/>
      <c r="L31" s="1362"/>
      <c r="M31" s="1362"/>
      <c r="N31" s="1362"/>
      <c r="O31" s="1362"/>
      <c r="P31" s="1362"/>
      <c r="Q31" s="1362"/>
      <c r="R31" s="1362"/>
      <c r="S31" s="1362"/>
      <c r="T31" s="709"/>
      <c r="U31" s="563"/>
      <c r="V31" s="317"/>
      <c r="W31" s="315"/>
      <c r="X31" s="322" t="b">
        <v>0</v>
      </c>
      <c r="Y31" s="318"/>
      <c r="Z31" s="318"/>
      <c r="AA31" s="319"/>
      <c r="AB31" s="319"/>
    </row>
    <row r="32" spans="1:66" s="66" customFormat="1" ht="35.1" customHeight="1">
      <c r="A32" s="602"/>
      <c r="B32" s="563"/>
      <c r="C32" s="202"/>
      <c r="D32" s="1362" t="s">
        <v>293</v>
      </c>
      <c r="E32" s="1362"/>
      <c r="F32" s="1362"/>
      <c r="G32" s="1362"/>
      <c r="H32" s="1362"/>
      <c r="I32" s="1362"/>
      <c r="J32" s="1362"/>
      <c r="K32" s="1362"/>
      <c r="L32" s="1362"/>
      <c r="M32" s="1362"/>
      <c r="N32" s="1362"/>
      <c r="O32" s="1362"/>
      <c r="P32" s="1362"/>
      <c r="Q32" s="1362"/>
      <c r="R32" s="1362"/>
      <c r="S32" s="1362"/>
      <c r="T32" s="304"/>
      <c r="U32" s="563"/>
      <c r="V32" s="233"/>
      <c r="W32" s="161"/>
      <c r="X32" s="323" t="b">
        <v>0</v>
      </c>
      <c r="Y32" s="1365"/>
      <c r="Z32" s="55"/>
      <c r="AA32"/>
    </row>
    <row r="33" spans="1:27" s="66" customFormat="1" ht="38.25" customHeight="1">
      <c r="A33" s="602"/>
      <c r="B33" s="563"/>
      <c r="C33" s="202"/>
      <c r="D33" s="1363" t="s">
        <v>294</v>
      </c>
      <c r="E33" s="1363"/>
      <c r="F33" s="1363"/>
      <c r="G33" s="1363"/>
      <c r="H33" s="1363"/>
      <c r="I33" s="1363"/>
      <c r="J33" s="1363"/>
      <c r="K33" s="1363"/>
      <c r="L33" s="1363"/>
      <c r="M33" s="1363"/>
      <c r="N33" s="1363"/>
      <c r="O33" s="1363"/>
      <c r="P33" s="1363"/>
      <c r="Q33" s="1363"/>
      <c r="R33" s="1363"/>
      <c r="S33" s="1363"/>
      <c r="T33" s="304"/>
      <c r="U33" s="563"/>
      <c r="V33" s="233"/>
      <c r="W33" s="161"/>
      <c r="X33" s="323" t="b">
        <v>0</v>
      </c>
      <c r="Y33" s="1365"/>
      <c r="Z33" s="55"/>
      <c r="AA33"/>
    </row>
    <row r="34" spans="1:27" s="66" customFormat="1" ht="39.75" customHeight="1">
      <c r="A34" s="602"/>
      <c r="B34" s="563"/>
      <c r="C34" s="202"/>
      <c r="D34" s="1363" t="s">
        <v>291</v>
      </c>
      <c r="E34" s="1363"/>
      <c r="F34" s="1363"/>
      <c r="G34" s="1363"/>
      <c r="H34" s="1363"/>
      <c r="I34" s="1363"/>
      <c r="J34" s="1363"/>
      <c r="K34" s="1363"/>
      <c r="L34" s="1363"/>
      <c r="M34" s="1363"/>
      <c r="N34" s="1363"/>
      <c r="O34" s="1363"/>
      <c r="P34" s="1363"/>
      <c r="Q34" s="1363"/>
      <c r="R34" s="1363"/>
      <c r="S34" s="1363"/>
      <c r="T34" s="304"/>
      <c r="U34" s="563"/>
      <c r="V34" s="233"/>
      <c r="W34" s="161"/>
      <c r="X34" s="323" t="b">
        <v>0</v>
      </c>
      <c r="Y34" s="1366"/>
      <c r="Z34" s="147"/>
    </row>
    <row r="35" spans="1:27" s="2" customFormat="1" ht="30" customHeight="1">
      <c r="A35" s="600"/>
      <c r="B35" s="563" t="s">
        <v>0</v>
      </c>
      <c r="C35" s="211"/>
      <c r="D35" s="1377" t="s">
        <v>259</v>
      </c>
      <c r="E35" s="1377"/>
      <c r="F35" s="1377"/>
      <c r="G35" s="296"/>
      <c r="H35" s="296"/>
      <c r="I35" s="296"/>
      <c r="J35" s="296"/>
      <c r="K35" s="297"/>
      <c r="L35" s="298"/>
      <c r="M35" s="298"/>
      <c r="N35" s="298"/>
      <c r="O35" s="298"/>
      <c r="P35" s="298"/>
      <c r="Q35" s="298"/>
      <c r="R35" s="298"/>
      <c r="S35" s="298"/>
      <c r="T35" s="212"/>
      <c r="U35" s="563"/>
      <c r="V35"/>
      <c r="W35"/>
      <c r="X35" s="1147">
        <f>COUNTIF(X31:X34,TRUE)</f>
        <v>0</v>
      </c>
      <c r="Y35" s="1361" t="str">
        <f>IF(C.5EnvCorrolation=0,"",IF(X35=0,"do not have a selection for Natural Step support at this time.",IF(X35=1,"supports "&amp;X35&amp;" Natural Step action.","supports "&amp;X35&amp;" Natural Step actions.")))</f>
        <v>do not have a selection for Natural Step support at this time.</v>
      </c>
      <c r="Z35" s="1361"/>
    </row>
    <row r="36" spans="1:27" s="2" customFormat="1" ht="110.25" customHeight="1">
      <c r="A36" s="600"/>
      <c r="B36" s="563"/>
      <c r="C36" s="211"/>
      <c r="D36" s="299" t="s">
        <v>0</v>
      </c>
      <c r="E36" s="299"/>
      <c r="F36" s="1397" t="s">
        <v>0</v>
      </c>
      <c r="G36" s="1397"/>
      <c r="H36" s="300"/>
      <c r="I36" s="301"/>
      <c r="J36" s="1393" t="s">
        <v>0</v>
      </c>
      <c r="K36" s="1393"/>
      <c r="L36" s="1393"/>
      <c r="M36" s="1393"/>
      <c r="N36" s="1393"/>
      <c r="O36" s="1393"/>
      <c r="P36" s="1393"/>
      <c r="Q36" s="1393"/>
      <c r="R36" s="1393"/>
      <c r="S36" s="1393"/>
      <c r="T36" s="212"/>
      <c r="U36" s="563"/>
      <c r="V36" s="1396" t="s">
        <v>0</v>
      </c>
      <c r="W36" s="174"/>
      <c r="X36" s="482"/>
      <c r="Y36" s="483"/>
      <c r="Z36" s="147"/>
    </row>
    <row r="37" spans="1:27" s="2" customFormat="1" ht="29.25" customHeight="1">
      <c r="A37" s="600"/>
      <c r="B37" s="563"/>
      <c r="C37" s="211"/>
      <c r="D37" s="1394" t="s">
        <v>217</v>
      </c>
      <c r="E37" s="1395"/>
      <c r="F37" s="1395"/>
      <c r="G37" s="1325"/>
      <c r="H37" s="1325"/>
      <c r="I37" s="1325"/>
      <c r="J37" s="1326"/>
      <c r="K37" s="1326"/>
      <c r="L37" s="1326"/>
      <c r="M37" s="1326"/>
      <c r="N37" s="1326"/>
      <c r="O37" s="1326"/>
      <c r="P37" s="1326"/>
      <c r="Q37" s="1326"/>
      <c r="R37" s="1326"/>
      <c r="S37" s="1326"/>
      <c r="T37" s="212"/>
      <c r="U37" s="563"/>
      <c r="V37" s="1396"/>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0" t="s">
        <v>415</v>
      </c>
      <c r="E39" s="1390"/>
      <c r="F39" s="1390"/>
      <c r="G39" s="120"/>
      <c r="H39" s="1352" t="s">
        <v>0</v>
      </c>
      <c r="I39" s="1376"/>
      <c r="J39" s="1334" t="s">
        <v>4</v>
      </c>
      <c r="K39" s="1335"/>
      <c r="L39" s="1335"/>
      <c r="M39" s="1335"/>
      <c r="N39" s="1335"/>
      <c r="O39" s="1335"/>
      <c r="P39" s="1335"/>
      <c r="Q39" s="1335"/>
      <c r="R39" s="1335"/>
      <c r="S39" s="1336"/>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49" t="s">
        <v>0</v>
      </c>
      <c r="E46" s="1350"/>
      <c r="F46" s="1350"/>
      <c r="G46" s="1350"/>
      <c r="H46" s="1350"/>
      <c r="I46" s="1350"/>
      <c r="J46" s="1350"/>
      <c r="K46" s="1350"/>
      <c r="L46" s="1350"/>
      <c r="M46" s="1350"/>
      <c r="N46" s="1350"/>
      <c r="O46" s="1350"/>
      <c r="P46" s="1350"/>
      <c r="Q46" s="1350"/>
      <c r="R46" s="1350"/>
      <c r="S46" s="1351"/>
      <c r="T46" s="201"/>
      <c r="U46" s="563"/>
      <c r="W46" s="161"/>
      <c r="X46" s="122"/>
      <c r="Y46" s="147"/>
      <c r="Z46" s="55"/>
    </row>
    <row r="47" spans="1:27" ht="15.6">
      <c r="B47" s="563"/>
      <c r="C47" s="293"/>
      <c r="D47" s="294"/>
      <c r="E47" s="294"/>
      <c r="F47" s="294"/>
      <c r="G47" s="1265">
        <f ca="1">TODAY()</f>
        <v>41744</v>
      </c>
      <c r="H47" s="1265"/>
      <c r="I47" s="1265"/>
      <c r="J47" s="1265"/>
      <c r="K47" s="1265"/>
      <c r="L47" s="1265"/>
      <c r="M47" s="1265"/>
      <c r="N47" s="1265"/>
      <c r="O47" s="1265"/>
      <c r="P47" s="1265"/>
      <c r="Q47" s="1265"/>
      <c r="R47" s="1265"/>
      <c r="S47" s="1265"/>
      <c r="T47" s="1266"/>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2014-04-15T19:16:20Z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