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11040" tabRatio="960" firstSheet="3" activeTab="5"/>
  </bookViews>
  <sheets>
    <sheet name="2013 Plan Schedule" sheetId="71" state="hidden" r:id="rId1"/>
    <sheet name="Sheet1" sheetId="82" state="hidden" r:id="rId2"/>
    <sheet name="DDLs" sheetId="84" state="hidden" r:id="rId3"/>
    <sheet name="Summary" sheetId="88" r:id="rId4"/>
    <sheet name="ExecutiveSummary" sheetId="86" state="hidden" r:id="rId5"/>
    <sheet name="1ProjectRecord" sheetId="89" r:id="rId6"/>
    <sheet name="2Risks" sheetId="90" r:id="rId7"/>
    <sheet name="3CoreTeam" sheetId="107" r:id="rId8"/>
    <sheet name="4Advisors" sheetId="108" r:id="rId9"/>
    <sheet name="5InterestedStaff" sheetId="109" r:id="rId10"/>
    <sheet name="6OtherDivisions" sheetId="106" r:id="rId11"/>
    <sheet name="7Regions" sheetId="105" r:id="rId12"/>
    <sheet name="8FinancialServices" sheetId="95" r:id="rId13"/>
    <sheet name="9OCO" sheetId="110" r:id="rId14"/>
    <sheet name="10OrgServices" sheetId="112" r:id="rId15"/>
    <sheet name="11TechServices" sheetId="113" r:id="rId16"/>
    <sheet name="12OCE" sheetId="117" r:id="rId17"/>
    <sheet name="13LEAD" sheetId="115" r:id="rId18"/>
    <sheet name="14Intergovernmental" sheetId="114" r:id="rId19"/>
    <sheet name="15CustomParticipants" sheetId="116" r:id="rId20"/>
  </sheets>
  <definedNames>
    <definedName name="_xlnm.Print_Area" localSheetId="14">'10OrgServices'!$C$2:$Q$75</definedName>
    <definedName name="_xlnm.Print_Area" localSheetId="15">'11TechServices'!$C$2:$Q$59</definedName>
    <definedName name="_xlnm.Print_Area" localSheetId="16">'12OCE'!$C$2:$Q$27</definedName>
    <definedName name="_xlnm.Print_Area" localSheetId="17">'13LEAD'!$C$2:$Q$60</definedName>
    <definedName name="_xlnm.Print_Area" localSheetId="18">'14Intergovernmental'!$C$2:$Q$107</definedName>
    <definedName name="_xlnm.Print_Area" localSheetId="19">'15CustomParticipants'!$C$2:$Q$91</definedName>
    <definedName name="_xlnm.Print_Area" localSheetId="5">'1ProjectRecord'!$C$2:$S$22</definedName>
    <definedName name="_xlnm.Print_Area" localSheetId="0">'2013 Plan Schedule'!$B$2:$K$68</definedName>
    <definedName name="_xlnm.Print_Area" localSheetId="6">'2Risks'!$C$2:$I$21</definedName>
    <definedName name="_xlnm.Print_Area" localSheetId="7">'3CoreTeam'!$C$2:$Q$53</definedName>
    <definedName name="_xlnm.Print_Area" localSheetId="8">'4Advisors'!$C$2:$Q$41</definedName>
    <definedName name="_xlnm.Print_Area" localSheetId="9">'5InterestedStaff'!$C$2:$Q$41</definedName>
    <definedName name="_xlnm.Print_Area" localSheetId="10">'6OtherDivisions'!$C$2:$Q$76</definedName>
    <definedName name="_xlnm.Print_Area" localSheetId="11">'7Regions'!$C$2:$Q$59</definedName>
    <definedName name="_xlnm.Print_Area" localSheetId="12">'8FinancialServices'!$C$2:$Q$59</definedName>
    <definedName name="_xlnm.Print_Area" localSheetId="13">'9OCO'!$C$2:$Q$59</definedName>
    <definedName name="_xlnm.Print_Area" localSheetId="4">ExecutiveSummary!$B$2:$W$67</definedName>
    <definedName name="_xlnm.Print_Area" localSheetId="3">Summary!$C$2:$K$26</definedName>
    <definedName name="R.10HighDollars">'10OrgServices'!$U$5</definedName>
    <definedName name="R.10HighHrs">'10OrgServices'!$U$3</definedName>
    <definedName name="R.10LowDollars">'10OrgServices'!$T$5</definedName>
    <definedName name="R.10LowHrs">'10OrgServices'!$T$3</definedName>
    <definedName name="R.10StaffCount">'10OrgServices'!$S$3</definedName>
    <definedName name="R.11HighDollars">'11TechServices'!$U$5</definedName>
    <definedName name="R.11HighHrs">'11TechServices'!$U$3</definedName>
    <definedName name="R.11LowDollars">'11TechServices'!$T$5</definedName>
    <definedName name="R.11LowHrs">'11TechServices'!$T$3</definedName>
    <definedName name="R.11StaffCount">'11TechServices'!$S$3</definedName>
    <definedName name="R.12HighDollars">'12OCE'!$U$6</definedName>
    <definedName name="R.12HighHrs">'12OCE'!$U$4</definedName>
    <definedName name="R.12LowDollars">'12OCE'!$T$6</definedName>
    <definedName name="R.12LowHrs">'12OCE'!$T$4</definedName>
    <definedName name="R.12StaffCount">'12OCE'!$S$4</definedName>
    <definedName name="R.13HighDollars">'13LEAD'!$U$6</definedName>
    <definedName name="R.13HighHrs">'13LEAD'!$U$4</definedName>
    <definedName name="R.13LowDollars">'13LEAD'!$T$6</definedName>
    <definedName name="R.13LowHrs">'13LEAD'!$T$4</definedName>
    <definedName name="R.13StaffCount">'13LEAD'!$S$4</definedName>
    <definedName name="R.14HighDollars">'14Intergovernmental'!$U$5</definedName>
    <definedName name="R.14HighHrs">'14Intergovernmental'!$U$3</definedName>
    <definedName name="R.14LowDollars">'14Intergovernmental'!$T$5</definedName>
    <definedName name="R.14LowHrs">'14Intergovernmental'!$T$3</definedName>
    <definedName name="R.14StaffCount">'14Intergovernmental'!$S$3</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ProjectName">'1ProjectRecord'!$G$4</definedName>
    <definedName name="R.2aOrgRisk">'2Risks'!$L$6</definedName>
    <definedName name="R.2bOrgRisk">'2Risks'!$L$11</definedName>
    <definedName name="R.2cOrgRisk">'2Risks'!$L$16</definedName>
    <definedName name="R.3HighDollars">'3CoreTeam'!$U$5</definedName>
    <definedName name="R.3HighHrs">'3CoreTeam'!$U$3</definedName>
    <definedName name="R.3LowDollars">'3CoreTeam'!$T$5</definedName>
    <definedName name="R.3LowHrs">'3CoreTeam'!$T$3</definedName>
    <definedName name="R.3StaffCount">'3CoreTeam'!$S$3</definedName>
    <definedName name="R.4HighDollars">'4Advisors'!$U$5</definedName>
    <definedName name="R.4HighHrs">'4Advisors'!$U$3</definedName>
    <definedName name="R.4LowDollars">'4Advisors'!$T$5</definedName>
    <definedName name="R.4LowHrs">'4Advisors'!$T$3</definedName>
    <definedName name="R.4StaffCount">'4Advisors'!$S$3</definedName>
    <definedName name="R.5HighDollars">'5InterestedStaff'!$U$5</definedName>
    <definedName name="R.5HighHrs">'5InterestedStaff'!$U$3</definedName>
    <definedName name="R.5LowDollars">'5InterestedStaff'!$T$5</definedName>
    <definedName name="R.5LowHrs">'5InterestedStaff'!$T$3</definedName>
    <definedName name="R.5StaffCount">'5InterestedStaff'!$S$3</definedName>
    <definedName name="R.6HighDollars">'6OtherDivisions'!$U$5</definedName>
    <definedName name="R.6HighHrs">'6OtherDivisions'!$U$3</definedName>
    <definedName name="R.6LowDollars">'6OtherDivisions'!$T$5</definedName>
    <definedName name="R.6LowHrs">'6OtherDivisions'!$T$3</definedName>
    <definedName name="R.6StaffCount">'6OtherDivisions'!$S$3</definedName>
    <definedName name="R.7HighDollars">'7Regions'!$U$6</definedName>
    <definedName name="R.7HighHrs">'7Regions'!$U$4</definedName>
    <definedName name="R.7LowDollars">'7Regions'!$T$6</definedName>
    <definedName name="R.7LowHrs">'7Regions'!$T$4</definedName>
    <definedName name="R.7StaffCount">'7Regions'!$S$4</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HighDollars">'9OCO'!$U$6</definedName>
    <definedName name="R.9HighHrs">'9OCO'!$U$4</definedName>
    <definedName name="R.9LowDollars">'9OCO'!$T$6</definedName>
    <definedName name="R.9LowHrs">'9OCO'!$T$4</definedName>
    <definedName name="R.9StaffCount">'9OCO'!$S$4</definedName>
    <definedName name="R.AvgHrDEQCost">'1ProjectRecord'!$W$2</definedName>
    <definedName name="R.DDL_DEQResourcesInvolved">DDLs!$A$15:$A$25</definedName>
    <definedName name="R.DDL_DEQStaffRank">DDLs!$A$30:$A$33</definedName>
    <definedName name="R.VL_DEQResourcesInvolved">DDLs!$A$15:$D$25</definedName>
  </definedNames>
  <calcPr calcId="125725"/>
</workbook>
</file>

<file path=xl/calcChain.xml><?xml version="1.0" encoding="utf-8"?>
<calcChain xmlns="http://schemas.openxmlformats.org/spreadsheetml/2006/main">
  <c r="D9" i="88"/>
  <c r="E4" l="1"/>
  <c r="U3" i="117" l="1"/>
  <c r="T3"/>
  <c r="S3"/>
  <c r="U2" i="113"/>
  <c r="T2"/>
  <c r="S2"/>
  <c r="E2" i="116"/>
  <c r="E2" i="114"/>
  <c r="E2" i="115"/>
  <c r="E2" i="117"/>
  <c r="E2" i="113"/>
  <c r="E2" i="112"/>
  <c r="E2" i="110"/>
  <c r="E2" i="95"/>
  <c r="E2" i="105"/>
  <c r="E2" i="106"/>
  <c r="E2" i="109"/>
  <c r="E2" i="108"/>
  <c r="E2" i="107"/>
  <c r="F2" i="90"/>
  <c r="G2" i="89"/>
  <c r="D25" i="117"/>
  <c r="T23"/>
  <c r="S23"/>
  <c r="U23" s="1"/>
  <c r="T22"/>
  <c r="S22"/>
  <c r="U22" s="1"/>
  <c r="T21"/>
  <c r="S21"/>
  <c r="U21" s="1"/>
  <c r="T20"/>
  <c r="S20"/>
  <c r="U20" s="1"/>
  <c r="T16"/>
  <c r="S16"/>
  <c r="U16" s="1"/>
  <c r="T15"/>
  <c r="S15"/>
  <c r="U15" s="1"/>
  <c r="T14"/>
  <c r="S14"/>
  <c r="U14" s="1"/>
  <c r="T13"/>
  <c r="T4" s="1"/>
  <c r="S13"/>
  <c r="U13" s="1"/>
  <c r="U4" s="1"/>
  <c r="G18" i="88" s="1"/>
  <c r="E5" i="117"/>
  <c r="U5"/>
  <c r="T5"/>
  <c r="S4" l="1"/>
  <c r="T6"/>
  <c r="U6"/>
  <c r="E4" l="1"/>
  <c r="S5"/>
  <c r="S6"/>
  <c r="T103" i="114"/>
  <c r="S103"/>
  <c r="U103" s="1"/>
  <c r="T102"/>
  <c r="S102"/>
  <c r="U102" s="1"/>
  <c r="T101"/>
  <c r="S101"/>
  <c r="U101" s="1"/>
  <c r="T100"/>
  <c r="S100"/>
  <c r="U100" s="1"/>
  <c r="T96"/>
  <c r="S96"/>
  <c r="U96" s="1"/>
  <c r="T95"/>
  <c r="S95"/>
  <c r="U95" s="1"/>
  <c r="T94"/>
  <c r="S94"/>
  <c r="U94" s="1"/>
  <c r="T93"/>
  <c r="S93"/>
  <c r="U93" s="1"/>
  <c r="T21" i="110" l="1"/>
  <c r="S21"/>
  <c r="U21" s="1"/>
  <c r="T20"/>
  <c r="S20"/>
  <c r="U20" s="1"/>
  <c r="D74" i="106"/>
  <c r="S3" i="105"/>
  <c r="T3"/>
  <c r="U3"/>
  <c r="T5"/>
  <c r="U5"/>
  <c r="S3" i="110"/>
  <c r="T3"/>
  <c r="U3"/>
  <c r="D20" i="89"/>
  <c r="D19" i="90"/>
  <c r="D51" i="107"/>
  <c r="N11" i="88"/>
  <c r="O11" s="1"/>
  <c r="J11" s="1"/>
  <c r="N10"/>
  <c r="O10" s="1"/>
  <c r="J10" s="1"/>
  <c r="N9"/>
  <c r="O9" s="1"/>
  <c r="J9" s="1"/>
  <c r="F23" l="1"/>
  <c r="G23"/>
  <c r="D89" i="116"/>
  <c r="U87"/>
  <c r="T87"/>
  <c r="V87" s="1"/>
  <c r="U86"/>
  <c r="T86"/>
  <c r="V86" s="1"/>
  <c r="U85"/>
  <c r="T85"/>
  <c r="V85" s="1"/>
  <c r="U84"/>
  <c r="T84"/>
  <c r="V84" s="1"/>
  <c r="U80"/>
  <c r="T80"/>
  <c r="V80" s="1"/>
  <c r="U79"/>
  <c r="T79"/>
  <c r="V79" s="1"/>
  <c r="U78"/>
  <c r="T78"/>
  <c r="V78" s="1"/>
  <c r="U77"/>
  <c r="T77"/>
  <c r="V77" s="1"/>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7" i="114"/>
  <c r="S87"/>
  <c r="U87" s="1"/>
  <c r="T86"/>
  <c r="S86"/>
  <c r="U86" s="1"/>
  <c r="T85"/>
  <c r="S85"/>
  <c r="U85" s="1"/>
  <c r="T84"/>
  <c r="S84"/>
  <c r="U84" s="1"/>
  <c r="T80"/>
  <c r="S80"/>
  <c r="U80" s="1"/>
  <c r="T79"/>
  <c r="S79"/>
  <c r="U79" s="1"/>
  <c r="T78"/>
  <c r="S78"/>
  <c r="U78" s="1"/>
  <c r="T77"/>
  <c r="S77"/>
  <c r="D20" i="88"/>
  <c r="D105" i="114"/>
  <c r="T71"/>
  <c r="S71"/>
  <c r="U71" s="1"/>
  <c r="T70"/>
  <c r="S70"/>
  <c r="U70" s="1"/>
  <c r="T69"/>
  <c r="S69"/>
  <c r="U69" s="1"/>
  <c r="T68"/>
  <c r="S68"/>
  <c r="U68" s="1"/>
  <c r="T64"/>
  <c r="S64"/>
  <c r="U64" s="1"/>
  <c r="T63"/>
  <c r="S63"/>
  <c r="U63" s="1"/>
  <c r="T62"/>
  <c r="S62"/>
  <c r="U62" s="1"/>
  <c r="T61"/>
  <c r="S61"/>
  <c r="U61" s="1"/>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E5"/>
  <c r="U4"/>
  <c r="T4"/>
  <c r="U2"/>
  <c r="T2"/>
  <c r="S2"/>
  <c r="D19" i="88"/>
  <c r="D58" i="115"/>
  <c r="T56"/>
  <c r="S56"/>
  <c r="U56" s="1"/>
  <c r="T55"/>
  <c r="S55"/>
  <c r="U55" s="1"/>
  <c r="T54"/>
  <c r="S54"/>
  <c r="U54" s="1"/>
  <c r="T53"/>
  <c r="S53"/>
  <c r="U53" s="1"/>
  <c r="T49"/>
  <c r="S49"/>
  <c r="U49" s="1"/>
  <c r="T48"/>
  <c r="S48"/>
  <c r="U48" s="1"/>
  <c r="T47"/>
  <c r="S47"/>
  <c r="U47" s="1"/>
  <c r="T46"/>
  <c r="S46"/>
  <c r="U46" s="1"/>
  <c r="T40"/>
  <c r="S40"/>
  <c r="U40" s="1"/>
  <c r="T39"/>
  <c r="S39"/>
  <c r="U39" s="1"/>
  <c r="T38"/>
  <c r="S38"/>
  <c r="U38" s="1"/>
  <c r="T37"/>
  <c r="S37"/>
  <c r="U37" s="1"/>
  <c r="T33"/>
  <c r="S33"/>
  <c r="U33" s="1"/>
  <c r="T32"/>
  <c r="S32"/>
  <c r="U32" s="1"/>
  <c r="T31"/>
  <c r="S31"/>
  <c r="U31" s="1"/>
  <c r="T30"/>
  <c r="S30"/>
  <c r="U30" s="1"/>
  <c r="T24"/>
  <c r="S24"/>
  <c r="U24" s="1"/>
  <c r="T23"/>
  <c r="S23"/>
  <c r="U23" s="1"/>
  <c r="T22"/>
  <c r="S22"/>
  <c r="U22" s="1"/>
  <c r="T21"/>
  <c r="S21"/>
  <c r="U21" s="1"/>
  <c r="T17"/>
  <c r="S17"/>
  <c r="U17" s="1"/>
  <c r="T16"/>
  <c r="S16"/>
  <c r="U16" s="1"/>
  <c r="T15"/>
  <c r="S15"/>
  <c r="U15" s="1"/>
  <c r="T14"/>
  <c r="T4" s="1"/>
  <c r="S14"/>
  <c r="E6"/>
  <c r="U5"/>
  <c r="T5"/>
  <c r="F18" i="88"/>
  <c r="U3" i="115"/>
  <c r="T3"/>
  <c r="S3"/>
  <c r="D17" i="88"/>
  <c r="D16"/>
  <c r="D15"/>
  <c r="U14" i="115" l="1"/>
  <c r="U4" s="1"/>
  <c r="S4"/>
  <c r="F19" i="88"/>
  <c r="T3" i="114"/>
  <c r="F20" i="88" s="1"/>
  <c r="U13" i="114"/>
  <c r="S3"/>
  <c r="U3" i="116"/>
  <c r="F21" i="88" s="1"/>
  <c r="V14" i="116"/>
  <c r="V3" s="1"/>
  <c r="G21" i="88" s="1"/>
  <c r="T3" i="116"/>
  <c r="E5" i="115"/>
  <c r="T5" i="114"/>
  <c r="U6" i="115"/>
  <c r="T6"/>
  <c r="V5" i="116"/>
  <c r="U5"/>
  <c r="U77" i="114"/>
  <c r="G19" i="88" s="1"/>
  <c r="D57" i="113"/>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E5"/>
  <c r="U4"/>
  <c r="T4"/>
  <c r="E5" i="112"/>
  <c r="E5" i="110"/>
  <c r="E5" i="95"/>
  <c r="E5" i="105"/>
  <c r="E5" i="106"/>
  <c r="E5" i="108"/>
  <c r="E5" i="107"/>
  <c r="D73" i="112"/>
  <c r="T71"/>
  <c r="S71"/>
  <c r="U71" s="1"/>
  <c r="T70"/>
  <c r="S70"/>
  <c r="U70" s="1"/>
  <c r="T69"/>
  <c r="S69"/>
  <c r="U69" s="1"/>
  <c r="T68"/>
  <c r="S68"/>
  <c r="U68" s="1"/>
  <c r="T64"/>
  <c r="S64"/>
  <c r="U64" s="1"/>
  <c r="T63"/>
  <c r="S63"/>
  <c r="U63" s="1"/>
  <c r="T62"/>
  <c r="S62"/>
  <c r="U62" s="1"/>
  <c r="T61"/>
  <c r="S61"/>
  <c r="U61" s="1"/>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T3" s="1"/>
  <c r="S13"/>
  <c r="U4"/>
  <c r="T4"/>
  <c r="U2"/>
  <c r="T2"/>
  <c r="S2"/>
  <c r="D13" i="88"/>
  <c r="D12"/>
  <c r="D11"/>
  <c r="D10"/>
  <c r="T37" i="109"/>
  <c r="S37"/>
  <c r="U37" s="1"/>
  <c r="T31"/>
  <c r="S31"/>
  <c r="U31" s="1"/>
  <c r="T25"/>
  <c r="S25"/>
  <c r="U25" s="1"/>
  <c r="T19"/>
  <c r="S19"/>
  <c r="U19" s="1"/>
  <c r="T13"/>
  <c r="S13"/>
  <c r="T3" i="113" l="1"/>
  <c r="T3" i="109"/>
  <c r="U13"/>
  <c r="U3" s="1"/>
  <c r="S3"/>
  <c r="S4" s="1"/>
  <c r="M4" s="1"/>
  <c r="U13" i="113"/>
  <c r="U3" s="1"/>
  <c r="U5" s="1"/>
  <c r="S3"/>
  <c r="S4" i="114"/>
  <c r="S5"/>
  <c r="U13" i="112"/>
  <c r="U3" s="1"/>
  <c r="S3"/>
  <c r="S5" s="1"/>
  <c r="S6" i="115"/>
  <c r="M6" s="1"/>
  <c r="S5"/>
  <c r="M5" s="1"/>
  <c r="U3" i="114"/>
  <c r="G20" i="88" s="1"/>
  <c r="T4" i="116"/>
  <c r="M4" s="1"/>
  <c r="T5"/>
  <c r="M5" s="1"/>
  <c r="E4"/>
  <c r="T5" i="113"/>
  <c r="G16" i="88"/>
  <c r="M4" i="114"/>
  <c r="E4"/>
  <c r="T5" i="112"/>
  <c r="F16" i="88"/>
  <c r="U5" i="114"/>
  <c r="M5" s="1"/>
  <c r="M4" i="117"/>
  <c r="D57" i="110"/>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16"/>
  <c r="S16"/>
  <c r="U16" s="1"/>
  <c r="T15"/>
  <c r="S15"/>
  <c r="U15" s="1"/>
  <c r="T14"/>
  <c r="S14"/>
  <c r="U14" s="1"/>
  <c r="T13"/>
  <c r="S13"/>
  <c r="U5"/>
  <c r="T5"/>
  <c r="D39" i="109"/>
  <c r="U4"/>
  <c r="T4"/>
  <c r="U2"/>
  <c r="T2"/>
  <c r="S2"/>
  <c r="T37" i="108"/>
  <c r="S37"/>
  <c r="U37" s="1"/>
  <c r="T31"/>
  <c r="S31"/>
  <c r="U31" s="1"/>
  <c r="D39"/>
  <c r="T25"/>
  <c r="S25"/>
  <c r="U25" s="1"/>
  <c r="T19"/>
  <c r="S19"/>
  <c r="U19" s="1"/>
  <c r="T13"/>
  <c r="S13"/>
  <c r="U4"/>
  <c r="T4"/>
  <c r="U2"/>
  <c r="T2"/>
  <c r="S2"/>
  <c r="T49" i="107"/>
  <c r="S49"/>
  <c r="U49" s="1"/>
  <c r="T43"/>
  <c r="S43"/>
  <c r="U43" s="1"/>
  <c r="T37"/>
  <c r="S37"/>
  <c r="U37" s="1"/>
  <c r="T31"/>
  <c r="S31"/>
  <c r="U31" s="1"/>
  <c r="T19"/>
  <c r="S19"/>
  <c r="U19" s="1"/>
  <c r="S13"/>
  <c r="T13"/>
  <c r="T25"/>
  <c r="S25"/>
  <c r="U25" s="1"/>
  <c r="U4"/>
  <c r="T4"/>
  <c r="U2"/>
  <c r="T2"/>
  <c r="S2"/>
  <c r="T72" i="106"/>
  <c r="S72"/>
  <c r="U72" s="1"/>
  <c r="T71"/>
  <c r="S71"/>
  <c r="U71" s="1"/>
  <c r="T70"/>
  <c r="S70"/>
  <c r="U70" s="1"/>
  <c r="T69"/>
  <c r="S69"/>
  <c r="U69" s="1"/>
  <c r="T64"/>
  <c r="S64"/>
  <c r="U64" s="1"/>
  <c r="T63"/>
  <c r="S63"/>
  <c r="U63" s="1"/>
  <c r="T62"/>
  <c r="S62"/>
  <c r="U62" s="1"/>
  <c r="T61"/>
  <c r="S61"/>
  <c r="U61" s="1"/>
  <c r="S2"/>
  <c r="U2"/>
  <c r="T2"/>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S7"/>
  <c r="U4"/>
  <c r="T4"/>
  <c r="T5" i="95"/>
  <c r="U5"/>
  <c r="U3"/>
  <c r="T3"/>
  <c r="S3"/>
  <c r="T3" i="106" l="1"/>
  <c r="E4" i="112"/>
  <c r="G17" i="88"/>
  <c r="T4" i="110"/>
  <c r="T6" s="1"/>
  <c r="S5" i="113"/>
  <c r="U13" i="106"/>
  <c r="U3" s="1"/>
  <c r="S3"/>
  <c r="S5" s="1"/>
  <c r="T3" i="107"/>
  <c r="T3" i="108"/>
  <c r="T5" s="1"/>
  <c r="U13" i="107"/>
  <c r="U3" s="1"/>
  <c r="S3"/>
  <c r="U13" i="108"/>
  <c r="U3" s="1"/>
  <c r="S3"/>
  <c r="U13" i="110"/>
  <c r="U4" s="1"/>
  <c r="U6" s="1"/>
  <c r="S4"/>
  <c r="E4" s="1"/>
  <c r="F17" i="88"/>
  <c r="S4" i="112"/>
  <c r="M4" s="1"/>
  <c r="U5"/>
  <c r="E4" i="113"/>
  <c r="S4"/>
  <c r="M4" s="1"/>
  <c r="T5" i="109"/>
  <c r="F11" i="88"/>
  <c r="U5" i="109"/>
  <c r="G11" i="88"/>
  <c r="S5" i="109"/>
  <c r="M5" s="1"/>
  <c r="E4"/>
  <c r="D57" i="105"/>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T16"/>
  <c r="S16"/>
  <c r="U16" s="1"/>
  <c r="T15"/>
  <c r="S15"/>
  <c r="U15" s="1"/>
  <c r="T14"/>
  <c r="S14"/>
  <c r="U14" s="1"/>
  <c r="T13"/>
  <c r="S13"/>
  <c r="F15" i="88" l="1"/>
  <c r="G15"/>
  <c r="S4" i="105"/>
  <c r="E4" s="1"/>
  <c r="S6" i="110"/>
  <c r="T4" i="105"/>
  <c r="T6" s="1"/>
  <c r="U13"/>
  <c r="U20"/>
  <c r="S5" i="110"/>
  <c r="S4" i="106"/>
  <c r="M4" s="1"/>
  <c r="F10" i="88"/>
  <c r="U5" i="107"/>
  <c r="G9" i="88"/>
  <c r="F13"/>
  <c r="T5" i="106"/>
  <c r="F12" i="88"/>
  <c r="U5" i="106"/>
  <c r="G12" i="88"/>
  <c r="T5" i="107"/>
  <c r="F9" i="88"/>
  <c r="U5" i="108"/>
  <c r="S5" s="1"/>
  <c r="G10" i="88"/>
  <c r="E4" i="108"/>
  <c r="S4"/>
  <c r="M4" s="1"/>
  <c r="S4" i="107"/>
  <c r="M4" s="1"/>
  <c r="E4"/>
  <c r="E4" i="106"/>
  <c r="D57" i="95"/>
  <c r="T55"/>
  <c r="S55"/>
  <c r="U55" s="1"/>
  <c r="T54"/>
  <c r="S54"/>
  <c r="U54" s="1"/>
  <c r="T53"/>
  <c r="S53"/>
  <c r="U53" s="1"/>
  <c r="T52"/>
  <c r="S52"/>
  <c r="U52" s="1"/>
  <c r="T48"/>
  <c r="S48"/>
  <c r="U48" s="1"/>
  <c r="T47"/>
  <c r="S47"/>
  <c r="U47" s="1"/>
  <c r="T46"/>
  <c r="S46"/>
  <c r="U46" s="1"/>
  <c r="T45"/>
  <c r="S45"/>
  <c r="U45" s="1"/>
  <c r="T39"/>
  <c r="S39"/>
  <c r="U39" s="1"/>
  <c r="T38"/>
  <c r="S38"/>
  <c r="U38" s="1"/>
  <c r="T32"/>
  <c r="S32"/>
  <c r="U32" s="1"/>
  <c r="T31"/>
  <c r="S31"/>
  <c r="U31" s="1"/>
  <c r="T23"/>
  <c r="S23"/>
  <c r="U23" s="1"/>
  <c r="T22"/>
  <c r="S22"/>
  <c r="U22" s="1"/>
  <c r="T16"/>
  <c r="S16"/>
  <c r="U16" s="1"/>
  <c r="T15"/>
  <c r="S15"/>
  <c r="U15" s="1"/>
  <c r="T37"/>
  <c r="S37"/>
  <c r="U37" s="1"/>
  <c r="T36"/>
  <c r="S36"/>
  <c r="U36" s="1"/>
  <c r="T30"/>
  <c r="S30"/>
  <c r="U30" s="1"/>
  <c r="T29"/>
  <c r="S29"/>
  <c r="U29" s="1"/>
  <c r="T21"/>
  <c r="S21"/>
  <c r="U21" s="1"/>
  <c r="T20"/>
  <c r="S20"/>
  <c r="U20" s="1"/>
  <c r="T14"/>
  <c r="S14"/>
  <c r="U14" s="1"/>
  <c r="T13"/>
  <c r="T4" s="1"/>
  <c r="S13"/>
  <c r="D14" i="88"/>
  <c r="D7"/>
  <c r="G2" i="71"/>
  <c r="F2" i="88"/>
  <c r="AC39" i="86"/>
  <c r="AD39" s="1"/>
  <c r="G39" s="1"/>
  <c r="AC38"/>
  <c r="AD38" s="1"/>
  <c r="G38" s="1"/>
  <c r="R35"/>
  <c r="R34"/>
  <c r="R33"/>
  <c r="R32"/>
  <c r="R31"/>
  <c r="M35"/>
  <c r="M34"/>
  <c r="M33"/>
  <c r="M32"/>
  <c r="M31"/>
  <c r="J35"/>
  <c r="J34"/>
  <c r="J33"/>
  <c r="J32"/>
  <c r="J31"/>
  <c r="K26"/>
  <c r="J26"/>
  <c r="I26"/>
  <c r="H26"/>
  <c r="K29"/>
  <c r="J29"/>
  <c r="I29"/>
  <c r="M5" i="108" l="1"/>
  <c r="U4" i="105"/>
  <c r="U13" i="95"/>
  <c r="U4" s="1"/>
  <c r="S4"/>
  <c r="S5" i="107"/>
  <c r="M5" s="1"/>
  <c r="F14" i="88"/>
  <c r="F22" s="1"/>
  <c r="F24" s="1"/>
  <c r="C17" i="86"/>
  <c r="G17" s="1"/>
  <c r="AB6"/>
  <c r="C6" s="1"/>
  <c r="F22"/>
  <c r="E22"/>
  <c r="D22"/>
  <c r="C22"/>
  <c r="U6" i="105" l="1"/>
  <c r="S5"/>
  <c r="M4" s="1"/>
  <c r="G13" i="88"/>
  <c r="J16"/>
  <c r="U6" i="95"/>
  <c r="G14" i="88"/>
  <c r="M5" i="110"/>
  <c r="M4"/>
  <c r="S5" i="95"/>
  <c r="M4" s="1"/>
  <c r="E4"/>
  <c r="C20" i="86"/>
  <c r="D20" s="1"/>
  <c r="E20" s="1"/>
  <c r="F20" s="1"/>
  <c r="C21"/>
  <c r="D21" s="1"/>
  <c r="E21" s="1"/>
  <c r="F21" s="1"/>
  <c r="I22"/>
  <c r="K17"/>
  <c r="H22"/>
  <c r="J22"/>
  <c r="C19"/>
  <c r="D19" s="1"/>
  <c r="E19" s="1"/>
  <c r="F19" s="1"/>
  <c r="G19" s="1"/>
  <c r="H19" s="1"/>
  <c r="G22"/>
  <c r="G20"/>
  <c r="H20" s="1"/>
  <c r="G21"/>
  <c r="I19"/>
  <c r="J19" s="1"/>
  <c r="K19" s="1"/>
  <c r="L19" s="1"/>
  <c r="M19" s="1"/>
  <c r="Q19" s="1"/>
  <c r="H21"/>
  <c r="I21" s="1"/>
  <c r="J21" s="1"/>
  <c r="K21" s="1"/>
  <c r="L21" s="1"/>
  <c r="I20"/>
  <c r="J20" s="1"/>
  <c r="K20" s="1"/>
  <c r="L20" s="1"/>
  <c r="M20" s="1"/>
  <c r="Q20" s="1"/>
  <c r="S6" i="105" l="1"/>
  <c r="M5" s="1"/>
  <c r="M5" i="112"/>
  <c r="M5" i="106"/>
  <c r="G22" i="88"/>
  <c r="G24" s="1"/>
  <c r="M22" i="86"/>
  <c r="K22"/>
  <c r="Q22"/>
  <c r="L22"/>
  <c r="M21" l="1"/>
  <c r="Q21" s="1"/>
  <c r="K13" l="1"/>
  <c r="G13"/>
  <c r="C13" l="1"/>
  <c r="E4" l="1"/>
  <c r="AB47" l="1"/>
  <c r="AC47" s="1"/>
  <c r="G46" s="1"/>
  <c r="AB46"/>
  <c r="AC46" s="1"/>
  <c r="G45" s="1"/>
  <c r="AB45"/>
  <c r="AC45" s="1"/>
  <c r="G44" s="1"/>
  <c r="AB38" l="1"/>
  <c r="AE58" l="1"/>
  <c r="AE57"/>
  <c r="AE56"/>
  <c r="AE55"/>
  <c r="AE54"/>
  <c r="AE53"/>
  <c r="AE52"/>
  <c r="AE51"/>
  <c r="AE50"/>
  <c r="AD58"/>
  <c r="AD57"/>
  <c r="AD56"/>
  <c r="AD55"/>
  <c r="AD54"/>
  <c r="AD53"/>
  <c r="AD52"/>
  <c r="AD51"/>
  <c r="AD50"/>
  <c r="AC58"/>
  <c r="AC57"/>
  <c r="AC56"/>
  <c r="AC55"/>
  <c r="AC54"/>
  <c r="AC53"/>
  <c r="AC52"/>
  <c r="AC51"/>
  <c r="AC50"/>
  <c r="C9"/>
  <c r="C50"/>
  <c r="C61"/>
  <c r="C60"/>
  <c r="C59"/>
  <c r="C58"/>
  <c r="C57"/>
  <c r="C56"/>
  <c r="C55"/>
  <c r="C54"/>
  <c r="C53"/>
  <c r="C52"/>
  <c r="C51"/>
  <c r="H61"/>
  <c r="G61"/>
  <c r="G60"/>
  <c r="H60"/>
  <c r="G59"/>
  <c r="H58"/>
  <c r="G58"/>
  <c r="H57"/>
  <c r="H56"/>
  <c r="G56"/>
  <c r="H55"/>
  <c r="G55"/>
  <c r="H54"/>
  <c r="G54"/>
  <c r="H53"/>
  <c r="G53"/>
  <c r="H52"/>
  <c r="G52"/>
  <c r="H51"/>
  <c r="G51"/>
  <c r="K27"/>
  <c r="J27"/>
  <c r="I27"/>
  <c r="H27"/>
  <c r="K25"/>
  <c r="J25"/>
  <c r="I25"/>
  <c r="H25"/>
  <c r="C27"/>
  <c r="G50" l="1"/>
  <c r="H50"/>
  <c r="G57"/>
  <c r="H59"/>
  <c r="H31"/>
  <c r="G62" l="1"/>
  <c r="G64" s="1"/>
  <c r="H62"/>
  <c r="H64" s="1"/>
  <c r="AB63" i="71"/>
  <c r="J63" s="1"/>
  <c r="AB64"/>
  <c r="J64" s="1"/>
  <c r="AB62"/>
  <c r="J62" s="1"/>
  <c r="AA64" s="1"/>
  <c r="AA39"/>
  <c r="L2" i="86"/>
  <c r="F63" i="71" l="1"/>
  <c r="H63"/>
  <c r="F64"/>
  <c r="H64"/>
  <c r="F62"/>
  <c r="H62"/>
  <c r="AA65" l="1"/>
  <c r="AB65" l="1"/>
  <c r="AB39" l="1"/>
  <c r="I39" l="1"/>
  <c r="AA44"/>
  <c r="J39"/>
  <c r="AB57" i="86" l="1"/>
  <c r="AB56"/>
  <c r="AB55"/>
  <c r="AB54" l="1"/>
  <c r="AB52"/>
  <c r="AB53" l="1"/>
  <c r="AB58"/>
  <c r="H34"/>
  <c r="AB50" l="1"/>
  <c r="AB51"/>
  <c r="H33"/>
  <c r="H30" l="1"/>
  <c r="AB30" l="1"/>
  <c r="H29"/>
  <c r="AB32"/>
  <c r="AB34"/>
  <c r="AB27" l="1"/>
  <c r="K28" l="1"/>
  <c r="J28"/>
  <c r="I28"/>
  <c r="H28" l="1"/>
  <c r="AB24"/>
  <c r="AB25" l="1"/>
  <c r="H32"/>
  <c r="AB26" l="1"/>
  <c r="AB23" l="1"/>
  <c r="I44" i="71" l="1"/>
  <c r="AB44" s="1"/>
  <c r="J44" s="1"/>
  <c r="AA45" s="1"/>
  <c r="I45" s="1"/>
  <c r="AB45" s="1"/>
  <c r="J65"/>
  <c r="I65" s="1"/>
  <c r="E65" s="1"/>
  <c r="J45" l="1"/>
  <c r="E44"/>
  <c r="F65"/>
  <c r="H65"/>
  <c r="G65"/>
  <c r="F44"/>
  <c r="H44"/>
  <c r="G44"/>
  <c r="G45" l="1"/>
  <c r="AA46"/>
  <c r="I46" s="1"/>
  <c r="AB46" s="1"/>
  <c r="F45"/>
  <c r="H45"/>
  <c r="E45"/>
  <c r="J46" l="1"/>
  <c r="AA48" s="1"/>
  <c r="I48" s="1"/>
  <c r="AB48" s="1"/>
  <c r="F46" l="1"/>
  <c r="G46"/>
  <c r="E46"/>
  <c r="H46"/>
  <c r="J48"/>
  <c r="AA49" l="1"/>
  <c r="I49" s="1"/>
  <c r="AA50"/>
  <c r="I50" s="1"/>
  <c r="G48"/>
  <c r="E48"/>
  <c r="H48"/>
  <c r="F48"/>
  <c r="AB49" l="1"/>
  <c r="J49" s="1"/>
  <c r="E49" s="1"/>
  <c r="F49" l="1"/>
  <c r="G49"/>
  <c r="H49"/>
  <c r="AB50"/>
  <c r="J50" s="1"/>
  <c r="AA51" s="1"/>
  <c r="I51" s="1"/>
  <c r="AB51" s="1"/>
  <c r="J51" s="1"/>
  <c r="G51" s="1"/>
  <c r="E50" l="1"/>
  <c r="E51"/>
  <c r="H51"/>
  <c r="AA52"/>
  <c r="I52" s="1"/>
  <c r="AB52" s="1"/>
  <c r="J52" s="1"/>
  <c r="B47" s="1"/>
  <c r="F51"/>
  <c r="H50"/>
  <c r="G50"/>
  <c r="F50"/>
  <c r="E52" l="1"/>
  <c r="F52"/>
  <c r="G52"/>
  <c r="H52"/>
  <c r="AA53"/>
  <c r="I53" l="1"/>
  <c r="AB53" l="1"/>
  <c r="J53" l="1"/>
  <c r="E53" s="1"/>
  <c r="F53" l="1"/>
  <c r="G53"/>
  <c r="H53"/>
  <c r="AA55"/>
  <c r="I55" s="1"/>
  <c r="AB55" s="1"/>
  <c r="J55" l="1"/>
  <c r="AA56"/>
  <c r="I56" s="1"/>
  <c r="AB56" l="1"/>
  <c r="E55"/>
  <c r="F55"/>
  <c r="H55"/>
  <c r="G55"/>
  <c r="AA57" l="1"/>
  <c r="I57" s="1"/>
  <c r="J56"/>
  <c r="E56" s="1"/>
  <c r="H56" l="1"/>
  <c r="F56"/>
  <c r="G56"/>
  <c r="AB57"/>
  <c r="J57" s="1"/>
  <c r="E57" s="1"/>
  <c r="AA58" l="1"/>
  <c r="I58" s="1"/>
  <c r="G57"/>
  <c r="H57"/>
  <c r="F57"/>
  <c r="AB58" l="1"/>
  <c r="J58" s="1"/>
  <c r="E58" s="1"/>
  <c r="AA59" l="1"/>
  <c r="I59" s="1"/>
  <c r="G58"/>
  <c r="F58"/>
  <c r="H58"/>
  <c r="AB59" l="1"/>
  <c r="J59" s="1"/>
  <c r="I64" s="1"/>
  <c r="E59" l="1"/>
  <c r="G64"/>
  <c r="E64"/>
  <c r="H59"/>
  <c r="G59"/>
  <c r="AA60"/>
  <c r="I60" s="1"/>
  <c r="F59"/>
  <c r="AB60" l="1"/>
  <c r="J60" s="1"/>
  <c r="AA63" s="1"/>
  <c r="I63" s="1"/>
  <c r="E60" l="1"/>
  <c r="G63"/>
  <c r="E63"/>
  <c r="F60"/>
  <c r="H60"/>
  <c r="AA62"/>
  <c r="I62" s="1"/>
  <c r="G60"/>
  <c r="G62" l="1"/>
  <c r="E62"/>
  <c r="T6" i="95" l="1"/>
  <c r="S6" l="1"/>
  <c r="M5" s="1"/>
  <c r="M5" i="117"/>
  <c r="M5" i="113"/>
</calcChain>
</file>

<file path=xl/comments1.xml><?xml version="1.0" encoding="utf-8"?>
<comments xmlns="http://schemas.openxmlformats.org/spreadsheetml/2006/main">
  <authors>
    <author>mvandeh</author>
  </authors>
  <commentList>
    <comment ref="M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4"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<sst xmlns="http://schemas.openxmlformats.org/spreadsheetml/2006/main" count="1944" uniqueCount="383">
  <si>
    <t xml:space="preserve"> </t>
  </si>
  <si>
    <t>Fees</t>
  </si>
  <si>
    <t>Maggie Vandehey</t>
  </si>
  <si>
    <t>does not apply</t>
  </si>
  <si>
    <t>Workdays</t>
  </si>
  <si>
    <t>Post filing</t>
  </si>
  <si>
    <t>Nicole Vick</t>
  </si>
  <si>
    <t>0 hours</t>
  </si>
  <si>
    <t>Involved</t>
  </si>
  <si>
    <t>Start</t>
  </si>
  <si>
    <t>Q1</t>
  </si>
  <si>
    <t>&gt;</t>
  </si>
  <si>
    <t>Task</t>
  </si>
  <si>
    <t>Calendar Days</t>
  </si>
  <si>
    <t>End</t>
  </si>
  <si>
    <t>Proposal</t>
  </si>
  <si>
    <t>EMT MEETING</t>
  </si>
  <si>
    <t>Owner</t>
  </si>
  <si>
    <t>ARC</t>
  </si>
  <si>
    <t>LM</t>
  </si>
  <si>
    <t xml:space="preserve">Public comment email box </t>
  </si>
  <si>
    <t xml:space="preserve">Rule design team email group </t>
  </si>
  <si>
    <t>Email folder</t>
  </si>
  <si>
    <t>Schedule</t>
  </si>
  <si>
    <t>LA</t>
  </si>
  <si>
    <t>Advisory Committee email group</t>
  </si>
  <si>
    <t>add least amount of time - leisurely</t>
  </si>
  <si>
    <t>Group</t>
  </si>
  <si>
    <t>Advisors</t>
  </si>
  <si>
    <t>DEQ Rulemaking</t>
  </si>
  <si>
    <t>Physical record</t>
  </si>
  <si>
    <t>Loop as needed</t>
  </si>
  <si>
    <t xml:space="preserve">EMT plan approval </t>
  </si>
  <si>
    <t>Days Added to schedule</t>
  </si>
  <si>
    <t xml:space="preserve">Review </t>
  </si>
  <si>
    <t>Prepare EMT presentation</t>
  </si>
  <si>
    <t>Compliance</t>
  </si>
  <si>
    <t>Penalties</t>
  </si>
  <si>
    <t>Requirements</t>
  </si>
  <si>
    <t>PEARSON Lisa * BAM Analysts; ROCCO Ken G</t>
  </si>
  <si>
    <t>MASON Palmer; WESTBROOK Esther; ROICK Tom; GINSBURG Andy; OLIPHANT Margaret; ROYS Jim; LAWRENCE Richard; SHIN Sohng; STEVENS-SCHWENGER Joanie</t>
  </si>
  <si>
    <t>New</t>
  </si>
  <si>
    <t>Reduced</t>
  </si>
  <si>
    <t>Expanded</t>
  </si>
  <si>
    <t>Land use rules</t>
  </si>
  <si>
    <t>Previously unregulated</t>
  </si>
  <si>
    <r>
      <t xml:space="preserve">DDLs called from </t>
    </r>
    <r>
      <rPr>
        <b/>
        <i/>
        <sz val="18"/>
        <color theme="1"/>
        <rFont val="Cambria"/>
        <family val="1"/>
        <scheme val="minor"/>
      </rPr>
      <t>Resources</t>
    </r>
  </si>
  <si>
    <r>
      <t xml:space="preserve">Called from </t>
    </r>
    <r>
      <rPr>
        <i/>
        <sz val="12"/>
        <rFont val="Cambria"/>
        <family val="1"/>
        <scheme val="minor"/>
      </rPr>
      <t>Resources</t>
    </r>
  </si>
  <si>
    <t>1. Program</t>
  </si>
  <si>
    <t>2. Technology</t>
  </si>
  <si>
    <t>3. Timing</t>
  </si>
  <si>
    <t xml:space="preserve">4. Policy </t>
  </si>
  <si>
    <t>5. Environmental</t>
  </si>
  <si>
    <t>6. Fiscal</t>
  </si>
  <si>
    <t>7. Legal</t>
  </si>
  <si>
    <t xml:space="preserve">8. Political </t>
  </si>
  <si>
    <t>9. Implementation</t>
  </si>
  <si>
    <t>None</t>
  </si>
  <si>
    <t>Q4</t>
  </si>
  <si>
    <t>google</t>
  </si>
  <si>
    <t>Check in approved workbooks</t>
  </si>
  <si>
    <t>STAFF</t>
  </si>
  <si>
    <t>MANAGER</t>
  </si>
  <si>
    <t>ADMINISTRATOR</t>
  </si>
  <si>
    <t>Select hours</t>
  </si>
  <si>
    <t>Workload indicator</t>
  </si>
  <si>
    <t>Level involved</t>
  </si>
  <si>
    <t>very low</t>
  </si>
  <si>
    <t>low</t>
  </si>
  <si>
    <t>medium</t>
  </si>
  <si>
    <t>high</t>
  </si>
  <si>
    <t>very high</t>
  </si>
  <si>
    <t>VL_HighMedLow</t>
  </si>
  <si>
    <t>Audience</t>
  </si>
  <si>
    <t>DD, EMT</t>
  </si>
  <si>
    <t>Schedule of Tasks</t>
  </si>
  <si>
    <t>EMT</t>
  </si>
  <si>
    <t>Kickoff DEQ's annual rulemaking plan cycle</t>
  </si>
  <si>
    <t xml:space="preserve">Identify/notify subject expert </t>
  </si>
  <si>
    <t>Brief lead administrator</t>
  </si>
  <si>
    <t>Draft consolidated 2013 Rulemaking Plan</t>
  </si>
  <si>
    <t>Notify SE, LM, ARC</t>
  </si>
  <si>
    <t xml:space="preserve">Submit draft 2013 plan to EMT assistant </t>
  </si>
  <si>
    <t>Tasks for developing plan</t>
  </si>
  <si>
    <t>Rough draft Considerations worksheet</t>
  </si>
  <si>
    <t>Rough draft Resources worksheet</t>
  </si>
  <si>
    <t xml:space="preserve">Refine rough draft - team work session </t>
  </si>
  <si>
    <t>ARC, LA</t>
  </si>
  <si>
    <t>Review draft 2013 DEQ Rulemaking Plan</t>
  </si>
  <si>
    <t>Consensus review of 2013 DEQ Rulemaking Plan</t>
  </si>
  <si>
    <t>for developing the 2013 DEQ Rulemaking Plan</t>
  </si>
  <si>
    <t>Purpose</t>
  </si>
  <si>
    <t>The process experts use this space to develop and communicate the schedule for developing DEQ’s annual rulemaking plan.</t>
  </si>
  <si>
    <t>Steps</t>
  </si>
  <si>
    <t xml:space="preserve">The schedule steps through: </t>
  </si>
  <si>
    <t>About this worksheet</t>
  </si>
  <si>
    <t>Owners</t>
  </si>
  <si>
    <r>
      <rPr>
        <b/>
        <sz val="10"/>
        <color theme="8" tint="-0.249977111117893"/>
        <rFont val="Cambria"/>
        <family val="1"/>
        <scheme val="minor"/>
      </rPr>
      <t xml:space="preserve">ARC </t>
    </r>
    <r>
      <rPr>
        <sz val="10"/>
        <color theme="8" tint="-0.249977111117893"/>
        <rFont val="Cambria"/>
        <family val="2"/>
        <scheme val="minor"/>
      </rPr>
      <t xml:space="preserve">    Agency rules coordinator </t>
    </r>
  </si>
  <si>
    <r>
      <rPr>
        <b/>
        <sz val="10"/>
        <color theme="8" tint="-0.249977111117893"/>
        <rFont val="Cambria"/>
        <family val="1"/>
        <scheme val="minor"/>
      </rPr>
      <t xml:space="preserve">DD </t>
    </r>
    <r>
      <rPr>
        <sz val="10"/>
        <color theme="8" tint="-0.249977111117893"/>
        <rFont val="Cambria"/>
        <family val="2"/>
        <scheme val="minor"/>
      </rPr>
      <t xml:space="preserve">      Deputy director  </t>
    </r>
  </si>
  <si>
    <r>
      <rPr>
        <b/>
        <sz val="10"/>
        <color theme="8" tint="-0.249977111117893"/>
        <rFont val="Cambria"/>
        <family val="1"/>
        <scheme val="minor"/>
      </rPr>
      <t>EMT</t>
    </r>
    <r>
      <rPr>
        <sz val="10"/>
        <color theme="8" tint="-0.249977111117893"/>
        <rFont val="Cambria"/>
        <family val="2"/>
        <scheme val="minor"/>
      </rPr>
      <t xml:space="preserve">    Executive Management Team   </t>
    </r>
  </si>
  <si>
    <r>
      <rPr>
        <b/>
        <sz val="10"/>
        <color theme="8" tint="-0.249977111117893"/>
        <rFont val="Cambria"/>
        <family val="1"/>
        <scheme val="minor"/>
      </rPr>
      <t xml:space="preserve">LA   </t>
    </r>
    <r>
      <rPr>
        <sz val="10"/>
        <color theme="8" tint="-0.249977111117893"/>
        <rFont val="Cambria"/>
        <family val="2"/>
        <scheme val="minor"/>
      </rPr>
      <t xml:space="preserve">    Lead administrator   </t>
    </r>
  </si>
  <si>
    <r>
      <rPr>
        <b/>
        <sz val="10"/>
        <color theme="8" tint="-0.249977111117893"/>
        <rFont val="Cambria"/>
        <family val="1"/>
        <scheme val="minor"/>
      </rPr>
      <t xml:space="preserve">LM  </t>
    </r>
    <r>
      <rPr>
        <sz val="10"/>
        <color theme="8" tint="-0.249977111117893"/>
        <rFont val="Cambria"/>
        <family val="2"/>
        <scheme val="minor"/>
      </rPr>
      <t xml:space="preserve">    Lead manager   </t>
    </r>
  </si>
  <si>
    <r>
      <rPr>
        <b/>
        <sz val="10"/>
        <color theme="8" tint="-0.249977111117893"/>
        <rFont val="Cambria"/>
        <family val="1"/>
        <scheme val="minor"/>
      </rPr>
      <t xml:space="preserve">SE    </t>
    </r>
    <r>
      <rPr>
        <sz val="10"/>
        <color theme="8" tint="-0.249977111117893"/>
        <rFont val="Cambria"/>
        <family val="2"/>
        <scheme val="minor"/>
      </rPr>
      <t xml:space="preserve">  Subject expert</t>
    </r>
  </si>
  <si>
    <t>Q2</t>
  </si>
  <si>
    <t>Ideal</t>
  </si>
  <si>
    <t>Reality</t>
  </si>
  <si>
    <t>Consequences</t>
  </si>
  <si>
    <t>Q3</t>
  </si>
  <si>
    <t>Permits, certifications, licenses, registrations</t>
  </si>
  <si>
    <t>Minimum</t>
  </si>
  <si>
    <t>Max</t>
  </si>
  <si>
    <t>&gt;0 &lt;4 hours</t>
  </si>
  <si>
    <t>=&gt;40 &lt;81 hours</t>
  </si>
  <si>
    <t>=&gt;4 &lt;41 hours</t>
  </si>
  <si>
    <t>=&gt;80 &lt;161 hours</t>
  </si>
  <si>
    <t>=&gt;160 &lt;301hours</t>
  </si>
  <si>
    <t>=&gt;300 &lt;501 hours</t>
  </si>
  <si>
    <t>=&gt;1500 &lt;2001 hours</t>
  </si>
  <si>
    <t>=&gt;2000 hours</t>
  </si>
  <si>
    <t>=&gt;1000 &lt;1501 hours</t>
  </si>
  <si>
    <t>=&gt;500 &lt;1001 hours</t>
  </si>
  <si>
    <t>Min</t>
  </si>
  <si>
    <t>Total estimated hours between</t>
  </si>
  <si>
    <t>Brief description of rule proposal</t>
  </si>
  <si>
    <t>Draft Scope</t>
  </si>
  <si>
    <t>Draft Resources</t>
  </si>
  <si>
    <t>Draft Considerations</t>
  </si>
  <si>
    <t>What we want to happen.</t>
  </si>
  <si>
    <t>Risk</t>
  </si>
  <si>
    <t>Charter</t>
  </si>
  <si>
    <t>Message</t>
  </si>
  <si>
    <r>
      <rPr>
        <b/>
        <sz val="10"/>
        <color theme="8" tint="-0.249977111117893"/>
        <rFont val="Cambria"/>
        <family val="1"/>
        <scheme val="minor"/>
      </rPr>
      <t xml:space="preserve">RC </t>
    </r>
    <r>
      <rPr>
        <sz val="10"/>
        <color theme="8" tint="-0.249977111117893"/>
        <rFont val="Cambria"/>
        <family val="2"/>
        <scheme val="minor"/>
      </rPr>
      <t xml:space="preserve">      Rules coordinators   </t>
    </r>
  </si>
  <si>
    <t>SE</t>
  </si>
  <si>
    <t>SE, LM, RC</t>
  </si>
  <si>
    <t>RC</t>
  </si>
  <si>
    <t>LA, LM, OCO</t>
  </si>
  <si>
    <t>Review and modify draft contribution</t>
  </si>
  <si>
    <t>Solicit rulemaking concept</t>
  </si>
  <si>
    <t>Prioritize and approve division concepts</t>
  </si>
  <si>
    <t xml:space="preserve">Welcome to DEQ's annual solicitation of rulemaking concepts. The schedule below identifies the tasks, the owner of the task and target dates for completing the task. </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</si>
  <si>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</si>
  <si>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</si>
  <si>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</si>
  <si>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</si>
  <si>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</si>
  <si>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</si>
  <si>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</si>
  <si>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</si>
  <si>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</si>
  <si>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</si>
  <si>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</si>
  <si>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 RM-AaaaAaaa-2013</t>
  </si>
  <si>
    <t>Enter location of record</t>
  </si>
  <si>
    <t>Project record</t>
  </si>
  <si>
    <t>DEQ resource risks</t>
  </si>
  <si>
    <t>Start each email Subject line with</t>
  </si>
  <si>
    <t>\\deqhq1\Rule_Development\2013 Plan</t>
  </si>
  <si>
    <t>RM-AaaaAaaaTeam</t>
  </si>
  <si>
    <t xml:space="preserve">Central rulemaking file, then SOS Archives </t>
  </si>
  <si>
    <t>Today&gt;</t>
  </si>
  <si>
    <t>P#####: RM-AaaaAaaa</t>
  </si>
  <si>
    <t>Key skills and experience in place but recruitment or training required</t>
  </si>
  <si>
    <t>Risk rating low → high</t>
  </si>
  <si>
    <t>Organizational</t>
  </si>
  <si>
    <t>Capability</t>
  </si>
  <si>
    <t>Skills and Experience</t>
  </si>
  <si>
    <t>Approve draft, notify RC</t>
  </si>
  <si>
    <t>Best practices: maintaining rulemaking record</t>
  </si>
  <si>
    <t>Affected parties</t>
  </si>
  <si>
    <t>Project number (PCA)</t>
  </si>
  <si>
    <t>Nicole Vick - AQ</t>
  </si>
  <si>
    <t>Chris Clipper - WQ</t>
  </si>
  <si>
    <t>Hyperlink to concept on SharePoint</t>
  </si>
  <si>
    <t>legislative session</t>
  </si>
  <si>
    <t xml:space="preserve">Through the considerations worksheet, the rule design team starts documenting aspects of the project to consider. The team identifies risks associated with the consideration in the categories below. These risks can help determine what DEQ skills are needed for a successful outcome, the right stakeholder involvement and should be discussed in the communications plan. </t>
  </si>
  <si>
    <t>Executive Summary</t>
  </si>
  <si>
    <t xml:space="preserve">Through the resources worksheet, the rule design team starts identifying rulemaking and implementation resources, drafting tasks and estimating hours. </t>
  </si>
  <si>
    <t>What we are trying to change.</t>
  </si>
  <si>
    <t>What will happen if we don't change.</t>
  </si>
  <si>
    <t>Resource risks</t>
  </si>
  <si>
    <t xml:space="preserve">Key skills or experience not in place, recruitment or extensive training required </t>
  </si>
  <si>
    <t>LA, LM, RC</t>
  </si>
  <si>
    <t>LA, LM</t>
  </si>
  <si>
    <t>Archive concept version, move approved concept workbooks to Rule_Development and active rulmaking on SharePoint as version 1.0</t>
  </si>
  <si>
    <t>State Implemenation Plan</t>
  </si>
  <si>
    <t>An advisory committee</t>
  </si>
  <si>
    <t>The proposed rules involve</t>
  </si>
  <si>
    <t>Hearings</t>
  </si>
  <si>
    <t>Public notice</t>
  </si>
  <si>
    <t>7. Approving DEQ resources to work on this proposals by including it on the annual DEQ Rulemaking Plan.</t>
  </si>
  <si>
    <t>6. Comparing all DEQ Considerations and Resources information presented on draft plan (EMT.)</t>
  </si>
  <si>
    <t>5. Approving concepts presented on Considerations and Resources for inclusion on the draft rulemaking plan (administrator.)</t>
  </si>
  <si>
    <t xml:space="preserve">4. Drafting Considerations and Resources. </t>
  </si>
  <si>
    <t>3. Determining if the concept meets the section, program, divisional, regional priorities for the upcoming year.</t>
  </si>
  <si>
    <t>2. Assigning resources to draft Considerations and Resources.</t>
  </si>
  <si>
    <t>1. Gathering rulemaking concepts (administrator, managers.)</t>
  </si>
  <si>
    <t>Subject expert, lead managers and administrators, rules coordinator and executive management team</t>
  </si>
  <si>
    <t>Maggie Vandehey - MSD/OCE/LQ</t>
  </si>
  <si>
    <t>Affected</t>
  </si>
  <si>
    <r>
      <t xml:space="preserve">low            </t>
    </r>
    <r>
      <rPr>
        <b/>
        <sz val="9"/>
        <color theme="1"/>
        <rFont val="Calibri"/>
        <family val="2"/>
      </rPr>
      <t xml:space="preserve">→           </t>
    </r>
    <r>
      <rPr>
        <b/>
        <sz val="9"/>
        <color theme="1"/>
        <rFont val="Cambria"/>
        <family val="1"/>
      </rPr>
      <t xml:space="preserve"> high</t>
    </r>
  </si>
  <si>
    <t xml:space="preserve">Estimated interest </t>
  </si>
  <si>
    <t>People involved</t>
  </si>
  <si>
    <t>Complexity</t>
  </si>
  <si>
    <t>Stakeholder risks</t>
  </si>
  <si>
    <t>@ 2012 average DEQ rate of $58/hr</t>
  </si>
  <si>
    <t>Range in hours</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</si>
  <si>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</si>
  <si>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</si>
  <si>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</si>
  <si>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</si>
  <si>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</si>
  <si>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</si>
  <si>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</si>
  <si>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</si>
  <si>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</si>
  <si>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</si>
  <si>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</si>
  <si>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</si>
  <si>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</si>
  <si>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</si>
  <si>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</si>
  <si>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</si>
  <si>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</si>
  <si>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</si>
  <si>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</si>
  <si>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 xml:space="preserve">ARC provides advice on DEQ best practices; ensures documents meet rulemaking procedural requirements; reviews DAS fee submittals; reviews, approves, and submits SOS notice and filing. </t>
  </si>
  <si>
    <t>Area of interest</t>
  </si>
  <si>
    <t>Interested Staff</t>
  </si>
  <si>
    <t>Q-time for devloping this plan</t>
  </si>
  <si>
    <t>Q-time for NAME PURPOSE</t>
  </si>
  <si>
    <t>R.DDL_HighMedLow</t>
  </si>
  <si>
    <t>R.DDL_DEQResourcesInvolved</t>
  </si>
  <si>
    <t>R.VL_DEQResourcesInvolved</t>
  </si>
  <si>
    <t>R.DDL_DEQStaffRank</t>
  </si>
  <si>
    <t>LEAD</t>
  </si>
  <si>
    <t>Communications and Outreach</t>
  </si>
  <si>
    <t xml:space="preserve">Low </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</si>
  <si>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</si>
  <si>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</si>
  <si>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</si>
  <si>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</si>
  <si>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</si>
  <si>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</si>
  <si>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</si>
  <si>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</si>
  <si>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</si>
  <si>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</si>
  <si>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</si>
  <si>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</si>
  <si>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</si>
  <si>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</si>
  <si>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</si>
  <si>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</si>
  <si>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</si>
  <si>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</si>
  <si>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</si>
  <si>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</si>
  <si>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Summary of this workbook</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</si>
  <si>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</si>
  <si>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</si>
  <si>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</si>
  <si>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</si>
  <si>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</si>
  <si>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</si>
  <si>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</si>
  <si>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</si>
  <si>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</si>
  <si>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</si>
  <si>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</si>
  <si>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</si>
  <si>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</si>
  <si>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</si>
  <si>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</si>
  <si>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</si>
  <si>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</si>
  <si>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</si>
  <si>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</si>
  <si>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</si>
  <si>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</si>
  <si>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</si>
  <si>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Rules Coordinator</t>
  </si>
  <si>
    <t>Project Assistant</t>
  </si>
  <si>
    <t>Facilitator</t>
  </si>
  <si>
    <t xml:space="preserve">DOJ </t>
  </si>
  <si>
    <t>Agency Rules Coordinator</t>
  </si>
  <si>
    <t>State Implementation Plan Coordinator</t>
  </si>
  <si>
    <t>Custom Advisor A</t>
  </si>
  <si>
    <t>Custom Advisor B</t>
  </si>
  <si>
    <t>Environmental Quality Commission</t>
  </si>
  <si>
    <t>Interested Staff D</t>
  </si>
  <si>
    <t>Land Quality</t>
  </si>
  <si>
    <t>Water Quality</t>
  </si>
  <si>
    <t>Air Quality</t>
  </si>
  <si>
    <t>Management Service - not separately listed</t>
  </si>
  <si>
    <t>Compliance and Enforcement - not separately listed</t>
  </si>
  <si>
    <t>Monitoring</t>
  </si>
  <si>
    <t>Analytical testing</t>
  </si>
  <si>
    <t>Helps team maintain advisory committee list, minutes and agendas. Schedules meeting rooms and equipment. Responsible for iLinc, conference call-in numbers, mailings and GovDelivery. Works with team to maintain physical and electronic records.</t>
  </si>
  <si>
    <t>Enter custom party here</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</si>
  <si>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</si>
  <si>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</si>
  <si>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</si>
  <si>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</si>
  <si>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</si>
  <si>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</si>
  <si>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</si>
  <si>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</si>
  <si>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</si>
  <si>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</si>
  <si>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</si>
  <si>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</si>
  <si>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</si>
  <si>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</si>
  <si>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</si>
  <si>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</si>
  <si>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</si>
  <si>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</si>
  <si>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</si>
  <si>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</si>
  <si>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</si>
  <si>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</si>
  <si>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 xml:space="preserve"> The SIP coordinator is responsible for helping the subject expert meet federal requirements that include timelines, EPA review, public notice process, SIP numbering and submissions.</t>
  </si>
  <si>
    <t>Comment-AaaaAaaa@dep.state.or.us</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</si>
  <si>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</si>
  <si>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Compliance and Enforcement</t>
  </si>
  <si>
    <t>Tribal Government Relations</t>
  </si>
  <si>
    <t>Jill Inahara</t>
  </si>
  <si>
    <t>Tom Roick/Uri Papish</t>
  </si>
  <si>
    <t>Andy Ginsburg</t>
  </si>
  <si>
    <t>Rachel Sakata</t>
  </si>
  <si>
    <t>Robin Williams</t>
  </si>
  <si>
    <t>William Knight</t>
  </si>
  <si>
    <t>AQ Web person</t>
  </si>
  <si>
    <t xml:space="preserve">More instruction on this page would be helpful.  Why are there so many Q-time for NAME PURPOSE's?  </t>
  </si>
  <si>
    <t>Examples would be helpful.</t>
  </si>
  <si>
    <t>Help with development of rules</t>
  </si>
  <si>
    <t>Help with writing implementation guidance</t>
  </si>
  <si>
    <t>Larry Calkins</t>
  </si>
  <si>
    <t>Mark Bailey</t>
  </si>
  <si>
    <t>Do we need an advisory committee or do we use existing Round Table? Need to meet requirements of public meetings laws when they apply and not. See C3Stakeholders U10. Need to confirm how Trainee will charge time and if approved.</t>
  </si>
  <si>
    <t>Mark Fisher (core team)</t>
  </si>
  <si>
    <t>Gary Andes/Karen White-Fallon (core team)</t>
  </si>
  <si>
    <t>George Davis (core team)</t>
  </si>
  <si>
    <t>Training opportunity</t>
  </si>
  <si>
    <t>Phil Allen (NSR/PSD rulemaking team)</t>
  </si>
  <si>
    <t>Fisher &amp; Calkins: Help with development of rules; Bailey: NSR/PSD rulemaking team and Source Sampling Manual/Continuous Monitoring Manual</t>
  </si>
  <si>
    <t>Custom Role</t>
  </si>
  <si>
    <t>Paul Garrahan</t>
  </si>
  <si>
    <t>Fiscal Impact Statement review</t>
  </si>
  <si>
    <t>Robert Beall</t>
  </si>
  <si>
    <t>Development of Q-time and project numbers, and time accounting</t>
  </si>
  <si>
    <t>Public notice document review and communication plan strategy</t>
  </si>
  <si>
    <t>Potential messaging for Lakeview</t>
  </si>
  <si>
    <t>Elle Kozlowski</t>
  </si>
  <si>
    <t>Posting program page and required public notice documents to proposed rulemaking page.</t>
  </si>
  <si>
    <t>Post to adopted rules page and archive notices to Q-Net.</t>
  </si>
  <si>
    <t>See 7Regions under Implementation.</t>
  </si>
  <si>
    <t xml:space="preserve">need to identify who would assist with template revisions, need to review permitting database </t>
  </si>
  <si>
    <t>Brian Fields (update TRAACS)</t>
  </si>
  <si>
    <t>Modeling reviewer, review permitting database for aluminum and ferronickel</t>
  </si>
  <si>
    <t>Update permitting templates</t>
  </si>
  <si>
    <t>Janice Leber</t>
  </si>
  <si>
    <t>Jenny Root to review ????</t>
  </si>
  <si>
    <t xml:space="preserve">LRARA may consider aligning their titles with OARs. </t>
  </si>
  <si>
    <t>Max Heuftle</t>
  </si>
  <si>
    <t>Oregon DEQ to advise of permitting updates</t>
  </si>
  <si>
    <t>Reviewing and provide advice and SIP coordination</t>
  </si>
  <si>
    <t>Justin Spenillo</t>
  </si>
  <si>
    <t>Dave Bray</t>
  </si>
  <si>
    <t>Regional Manager</t>
  </si>
  <si>
    <t>AQ Trainee</t>
  </si>
  <si>
    <t>Linda Hayes-Gorman</t>
  </si>
  <si>
    <t>General updates</t>
  </si>
  <si>
    <t>General updates and review</t>
  </si>
  <si>
    <t>David Collier</t>
  </si>
  <si>
    <t>Planning Manager</t>
  </si>
  <si>
    <t>Joanie Stevens-Schwenger (editor)</t>
  </si>
  <si>
    <t>Risks</t>
  </si>
  <si>
    <t>AQ permitting program updates</t>
  </si>
  <si>
    <t>RM-AQPerm</t>
  </si>
  <si>
    <t>http://deqsps/programs/rulemaking/aq/ppu/default.aspx</t>
  </si>
  <si>
    <t>RM-AQPerm-2013</t>
  </si>
  <si>
    <t>43064: 2013 Rulemaking: AQ Permitting Updates</t>
  </si>
</sst>
</file>

<file path=xl/styles.xml><?xml version="1.0" encoding="utf-8"?>
<styleSheet xmlns="http://schemas.openxmlformats.org/spreadsheetml/2006/main">
  <numFmts count="10">
    <numFmt numFmtId="44" formatCode="_(&quot;$&quot;* #,##0.00_);_(&quot;$&quot;* \(#,##0.00\);_(&quot;$&quot;* &quot;-&quot;??_);_(@_)"/>
    <numFmt numFmtId="43" formatCode="_(* #,##0.00_);_(* \(#,##0.00\);_(* &quot;-&quot;??_);_(@_)"/>
    <numFmt numFmtId="164" formatCode="[$-409]mmmm\ d\,\ yyyy;@"/>
    <numFmt numFmtId="165" formatCode="m/d/yy;@"/>
    <numFmt numFmtId="166" formatCode="[$-F800]dddd\,\ mmmm\ dd\,\ yyyy"/>
    <numFmt numFmtId="167" formatCode="0.0"/>
    <numFmt numFmtId="168" formatCode="0_);\(0\)"/>
    <numFmt numFmtId="169" formatCode="[$-409]d\-mmm;@"/>
    <numFmt numFmtId="170" formatCode="&quot;$&quot;#,##0"/>
    <numFmt numFmtId="171" formatCode="_(* #,##0_);_(* \(#,##0\);_(* &quot;-&quot;??_);_(@_)"/>
  </numFmts>
  <fonts count="24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8"/>
      <name val="Tahoma"/>
      <family val="2"/>
    </font>
    <font>
      <sz val="11"/>
      <color theme="1"/>
      <name val="Cambria"/>
      <family val="2"/>
      <scheme val="minor"/>
    </font>
    <font>
      <sz val="10"/>
      <color theme="1"/>
      <name val="Times New Roman"/>
      <family val="1"/>
    </font>
    <font>
      <sz val="12"/>
      <color theme="1"/>
      <name val="Times New Roman"/>
      <family val="1"/>
    </font>
    <font>
      <sz val="11"/>
      <color theme="2" tint="-0.249977111117893"/>
      <name val="Cambria"/>
      <family val="2"/>
      <scheme val="minor"/>
    </font>
    <font>
      <sz val="11"/>
      <color theme="1"/>
      <name val="Times New Roman"/>
      <family val="1"/>
    </font>
    <font>
      <b/>
      <sz val="12"/>
      <color theme="4" tint="-0.499984740745262"/>
      <name val="Times New Roman"/>
      <family val="1"/>
    </font>
    <font>
      <b/>
      <sz val="16"/>
      <color theme="4" tint="-0.499984740745262"/>
      <name val="Times New Roman"/>
      <family val="1"/>
    </font>
    <font>
      <b/>
      <sz val="14"/>
      <color theme="4" tint="-0.499984740745262"/>
      <name val="Times New Roman"/>
      <family val="1"/>
    </font>
    <font>
      <b/>
      <sz val="22"/>
      <color theme="4" tint="-0.499984740745262"/>
      <name val="Times New Roman"/>
      <family val="1"/>
    </font>
    <font>
      <b/>
      <sz val="11"/>
      <color theme="8" tint="-0.499984740745262"/>
      <name val="Cambria"/>
      <family val="1"/>
      <scheme val="minor"/>
    </font>
    <font>
      <sz val="12"/>
      <color theme="8" tint="-0.249977111117893"/>
      <name val="Times New Roman"/>
      <family val="1"/>
    </font>
    <font>
      <sz val="12"/>
      <color theme="8" tint="-0.499984740745262"/>
      <name val="Times New Roman"/>
      <family val="1"/>
    </font>
    <font>
      <b/>
      <sz val="12"/>
      <color theme="8" tint="-0.499984740745262"/>
      <name val="Times New Roman"/>
      <family val="1"/>
    </font>
    <font>
      <sz val="10"/>
      <color theme="1"/>
      <name val="Calibri"/>
      <family val="2"/>
      <scheme val="major"/>
    </font>
    <font>
      <sz val="9"/>
      <color theme="1"/>
      <name val="Cambria"/>
      <family val="2"/>
      <scheme val="minor"/>
    </font>
    <font>
      <sz val="8"/>
      <color theme="1"/>
      <name val="Tahoma"/>
      <family val="2"/>
    </font>
    <font>
      <sz val="10"/>
      <color theme="1"/>
      <name val="Tahoma"/>
      <family val="2"/>
    </font>
    <font>
      <b/>
      <sz val="10"/>
      <color theme="4" tint="-0.499984740745262"/>
      <name val="Tahoma"/>
      <family val="2"/>
    </font>
    <font>
      <sz val="8"/>
      <color indexed="81"/>
      <name val="Tahoma"/>
      <family val="2"/>
    </font>
    <font>
      <b/>
      <sz val="8"/>
      <color indexed="81"/>
      <name val="Tahoma"/>
      <family val="2"/>
    </font>
    <font>
      <b/>
      <u/>
      <sz val="8"/>
      <color indexed="81"/>
      <name val="Tahoma"/>
      <family val="2"/>
    </font>
    <font>
      <b/>
      <sz val="8"/>
      <color rgb="FFCC6600"/>
      <name val="Tahoma"/>
      <family val="2"/>
    </font>
    <font>
      <sz val="8"/>
      <color theme="0"/>
      <name val="Tahoma"/>
      <family val="2"/>
    </font>
    <font>
      <b/>
      <sz val="8"/>
      <color theme="4" tint="-0.499984740745262"/>
      <name val="Tahoma"/>
      <family val="2"/>
    </font>
    <font>
      <sz val="12"/>
      <color theme="1"/>
      <name val="Tahoma"/>
      <family val="2"/>
    </font>
    <font>
      <sz val="11"/>
      <color theme="1"/>
      <name val="Tahoma"/>
      <family val="2"/>
    </font>
    <font>
      <b/>
      <sz val="16"/>
      <color theme="9" tint="-0.499984740745262"/>
      <name val="Tahoma"/>
      <family val="2"/>
    </font>
    <font>
      <b/>
      <sz val="14"/>
      <color theme="9" tint="-0.499984740745262"/>
      <name val="Tahoma"/>
      <family val="2"/>
    </font>
    <font>
      <b/>
      <i/>
      <sz val="16"/>
      <color theme="4" tint="-0.499984740745262"/>
      <name val="Tahoma"/>
      <family val="2"/>
    </font>
    <font>
      <sz val="12"/>
      <color theme="9" tint="-0.499984740745262"/>
      <name val="Tahoma"/>
      <family val="2"/>
    </font>
    <font>
      <sz val="11"/>
      <color rgb="FFC00000"/>
      <name val="Tahoma"/>
      <family val="2"/>
    </font>
    <font>
      <sz val="11"/>
      <color theme="9" tint="-0.499984740745262"/>
      <name val="Tahoma"/>
      <family val="2"/>
    </font>
    <font>
      <sz val="12"/>
      <color rgb="FF32525C"/>
      <name val="Tahoma"/>
      <family val="2"/>
    </font>
    <font>
      <b/>
      <sz val="8"/>
      <name val="Tahoma"/>
      <family val="2"/>
    </font>
    <font>
      <b/>
      <sz val="8"/>
      <color rgb="FF3A564F"/>
      <name val="Tahoma"/>
      <family val="2"/>
    </font>
    <font>
      <b/>
      <sz val="8"/>
      <color theme="0"/>
      <name val="Tahoma"/>
      <family val="2"/>
    </font>
    <font>
      <sz val="11"/>
      <color rgb="FF32525C"/>
      <name val="Tahoma"/>
      <family val="2"/>
    </font>
    <font>
      <b/>
      <i/>
      <sz val="22"/>
      <color theme="4" tint="-0.499984740745262"/>
      <name val="Tahoma"/>
      <family val="2"/>
    </font>
    <font>
      <b/>
      <sz val="12"/>
      <color rgb="FFFFFFFF"/>
      <name val="Tahoma"/>
      <family val="2"/>
    </font>
    <font>
      <b/>
      <i/>
      <sz val="14"/>
      <color rgb="FFCC6600"/>
      <name val="Tahoma"/>
      <family val="2"/>
    </font>
    <font>
      <vertAlign val="superscript"/>
      <sz val="1"/>
      <color rgb="FF00CC00"/>
      <name val="Tahoma"/>
      <family val="2"/>
    </font>
    <font>
      <vertAlign val="superscript"/>
      <sz val="1"/>
      <color rgb="FF33CC33"/>
      <name val="Tahoma"/>
      <family val="2"/>
    </font>
    <font>
      <vertAlign val="superscript"/>
      <sz val="1"/>
      <color rgb="FF66FF33"/>
      <name val="Tahoma"/>
      <family val="2"/>
    </font>
    <font>
      <vertAlign val="superscript"/>
      <sz val="1"/>
      <color theme="0" tint="-0.14999847407452621"/>
      <name val="Tahoma"/>
      <family val="2"/>
    </font>
    <font>
      <vertAlign val="superscript"/>
      <sz val="1"/>
      <color rgb="FFFFFF00"/>
      <name val="Tahoma"/>
      <family val="2"/>
    </font>
    <font>
      <vertAlign val="superscript"/>
      <sz val="1"/>
      <color rgb="FFFFCC00"/>
      <name val="Tahoma"/>
      <family val="2"/>
    </font>
    <font>
      <vertAlign val="superscript"/>
      <sz val="1"/>
      <color rgb="FFFF9933"/>
      <name val="Tahoma"/>
      <family val="2"/>
    </font>
    <font>
      <vertAlign val="superscript"/>
      <sz val="1"/>
      <color rgb="FFFF6600"/>
      <name val="Tahoma"/>
      <family val="2"/>
    </font>
    <font>
      <vertAlign val="superscript"/>
      <sz val="1"/>
      <color rgb="FFFF3300"/>
      <name val="Tahoma"/>
      <family val="2"/>
    </font>
    <font>
      <vertAlign val="superscript"/>
      <sz val="1"/>
      <color rgb="FFFF0000"/>
      <name val="Tahoma"/>
      <family val="2"/>
    </font>
    <font>
      <sz val="6"/>
      <color rgb="FF000000"/>
      <name val="Tahoma"/>
      <family val="2"/>
    </font>
    <font>
      <b/>
      <sz val="6"/>
      <color theme="4" tint="-0.499984740745262"/>
      <name val="Tahoma"/>
      <family val="2"/>
    </font>
    <font>
      <sz val="6"/>
      <color theme="1"/>
      <name val="Cambria"/>
      <family val="2"/>
      <scheme val="minor"/>
    </font>
    <font>
      <sz val="6"/>
      <name val="Tahoma"/>
      <family val="2"/>
    </font>
    <font>
      <b/>
      <sz val="18"/>
      <color theme="4" tint="-0.499984740745262"/>
      <name val="Times New Roman"/>
      <family val="1"/>
    </font>
    <font>
      <b/>
      <sz val="8"/>
      <color rgb="FF504938"/>
      <name val="Tahoma"/>
      <family val="2"/>
    </font>
    <font>
      <b/>
      <sz val="11"/>
      <color theme="8" tint="-0.499984740745262"/>
      <name val="Calibri"/>
      <family val="2"/>
      <scheme val="major"/>
    </font>
    <font>
      <b/>
      <sz val="12"/>
      <color theme="8" tint="-0.499984740745262"/>
      <name val="Calibri"/>
      <family val="2"/>
      <scheme val="major"/>
    </font>
    <font>
      <sz val="9"/>
      <color rgb="FF000000"/>
      <name val="Cambria"/>
      <family val="1"/>
      <scheme val="minor"/>
    </font>
    <font>
      <sz val="9"/>
      <color theme="4" tint="-0.499984740745262"/>
      <name val="Cambria"/>
      <family val="1"/>
      <scheme val="minor"/>
    </font>
    <font>
      <sz val="9"/>
      <name val="Cambria"/>
      <family val="1"/>
      <scheme val="minor"/>
    </font>
    <font>
      <b/>
      <sz val="9"/>
      <color theme="4" tint="-0.499984740745262"/>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10"/>
      <color theme="8" tint="-0.499984740745262"/>
      <name val="Calibri"/>
      <family val="2"/>
      <scheme val="major"/>
    </font>
    <font>
      <sz val="8"/>
      <color theme="1"/>
      <name val="Cambria"/>
      <family val="1"/>
      <scheme val="minor"/>
    </font>
    <font>
      <b/>
      <sz val="10"/>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strike/>
      <sz val="7"/>
      <color theme="0"/>
      <name val="Cambria"/>
      <family val="1"/>
      <scheme val="minor"/>
    </font>
    <font>
      <sz val="7"/>
      <color theme="5" tint="-0.249977111117893"/>
      <name val="Cambria"/>
      <family val="1"/>
      <scheme val="minor"/>
    </font>
    <font>
      <b/>
      <sz val="10"/>
      <color theme="4" tint="-0.499984740745262"/>
      <name val="Cambria"/>
      <family val="1"/>
      <scheme val="minor"/>
    </font>
    <font>
      <sz val="8"/>
      <color rgb="FF32525C"/>
      <name val="Cambria"/>
      <family val="1"/>
      <scheme val="minor"/>
    </font>
    <font>
      <u/>
      <sz val="11"/>
      <color theme="4" tint="0.59999389629810485"/>
      <name val="Calibri"/>
      <family val="2"/>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b/>
      <sz val="9"/>
      <color theme="1"/>
      <name val="Cambria"/>
      <family val="1"/>
      <scheme val="minor"/>
    </font>
    <font>
      <b/>
      <sz val="9"/>
      <color theme="1"/>
      <name val="Calibri"/>
      <family val="2"/>
    </font>
    <font>
      <b/>
      <sz val="9"/>
      <color theme="1"/>
      <name val="Cambria"/>
      <family val="1"/>
    </font>
    <font>
      <b/>
      <sz val="14"/>
      <color theme="8" tint="-0.499984740745262"/>
      <name val="Tahoma"/>
      <family val="2"/>
    </font>
    <font>
      <b/>
      <sz val="10"/>
      <color theme="8" tint="-0.249977111117893"/>
      <name val="Calibri"/>
      <family val="2"/>
      <scheme val="major"/>
    </font>
    <font>
      <u/>
      <sz val="10"/>
      <color theme="8" tint="-0.249977111117893"/>
      <name val="Calibri"/>
      <family val="2"/>
      <scheme val="major"/>
    </font>
    <font>
      <u/>
      <sz val="11"/>
      <color theme="10"/>
      <name val="Cambria"/>
      <family val="2"/>
    </font>
    <font>
      <b/>
      <sz val="12"/>
      <color theme="0"/>
      <name val="Cambria"/>
      <family val="1"/>
      <scheme val="minor"/>
    </font>
    <font>
      <b/>
      <sz val="11"/>
      <color theme="0"/>
      <name val="Cambria"/>
      <family val="1"/>
      <scheme val="minor"/>
    </font>
    <font>
      <vertAlign val="superscript"/>
      <sz val="11"/>
      <color rgb="FF00CC00"/>
      <name val="Calibri"/>
      <family val="2"/>
      <scheme val="major"/>
    </font>
    <font>
      <vertAlign val="superscript"/>
      <sz val="11"/>
      <color rgb="FF33CC33"/>
      <name val="Calibri"/>
      <family val="2"/>
      <scheme val="major"/>
    </font>
    <font>
      <vertAlign val="superscript"/>
      <sz val="11"/>
      <color rgb="FF66FF33"/>
      <name val="Calibri"/>
      <family val="2"/>
      <scheme val="major"/>
    </font>
    <font>
      <vertAlign val="superscript"/>
      <sz val="11"/>
      <color theme="0" tint="-0.14999847407452621"/>
      <name val="Calibri"/>
      <family val="2"/>
      <scheme val="major"/>
    </font>
    <font>
      <vertAlign val="superscript"/>
      <sz val="11"/>
      <color rgb="FFFFFF00"/>
      <name val="Calibri"/>
      <family val="2"/>
      <scheme val="major"/>
    </font>
    <font>
      <vertAlign val="superscript"/>
      <sz val="11"/>
      <color rgb="FFFFCC00"/>
      <name val="Calibri"/>
      <family val="2"/>
      <scheme val="major"/>
    </font>
    <font>
      <vertAlign val="superscript"/>
      <sz val="11"/>
      <color rgb="FFFF9933"/>
      <name val="Calibri"/>
      <family val="2"/>
      <scheme val="major"/>
    </font>
    <font>
      <vertAlign val="superscript"/>
      <sz val="11"/>
      <color rgb="FFFF6600"/>
      <name val="Calibri"/>
      <family val="2"/>
      <scheme val="major"/>
    </font>
    <font>
      <vertAlign val="superscript"/>
      <sz val="11"/>
      <color rgb="FFFF3300"/>
      <name val="Calibri"/>
      <family val="2"/>
      <scheme val="major"/>
    </font>
    <font>
      <vertAlign val="superscript"/>
      <sz val="11"/>
      <color rgb="FFFF0000"/>
      <name val="Calibri"/>
      <family val="2"/>
      <scheme val="major"/>
    </font>
    <font>
      <b/>
      <sz val="11"/>
      <color theme="8" tint="-0.499984740745262"/>
      <name val="Cambria"/>
      <family val="2"/>
      <scheme val="minor"/>
    </font>
    <font>
      <sz val="12"/>
      <color theme="0"/>
      <name val="Cambria"/>
      <family val="1"/>
      <scheme val="minor"/>
    </font>
    <font>
      <sz val="9"/>
      <color rgb="FFCC6600"/>
      <name val="Times New Roman"/>
      <family val="1"/>
    </font>
    <font>
      <sz val="8"/>
      <color theme="2" tint="-0.249977111117893"/>
      <name val="Tahoma"/>
      <family val="2"/>
    </font>
    <font>
      <b/>
      <sz val="9"/>
      <color theme="2" tint="-0.249977111117893"/>
      <name val="Cambria"/>
      <family val="1"/>
      <scheme val="minor"/>
    </font>
    <font>
      <sz val="9"/>
      <color theme="2" tint="-0.249977111117893"/>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sz val="10"/>
      <color theme="4" tint="-0.499984740745262"/>
      <name val="Cambria"/>
      <family val="2"/>
      <scheme val="minor"/>
    </font>
    <font>
      <b/>
      <sz val="10"/>
      <color theme="4" tint="-0.499984740745262"/>
      <name val="Calibri"/>
      <family val="2"/>
    </font>
    <font>
      <sz val="11"/>
      <name val="Tahoma"/>
      <family val="2"/>
    </font>
    <font>
      <sz val="9"/>
      <color theme="0"/>
      <name val="Cambria"/>
      <family val="1"/>
      <scheme val="minor"/>
    </font>
    <font>
      <sz val="9"/>
      <color rgb="FF32525C"/>
      <name val="Cambria"/>
      <family val="1"/>
      <scheme val="minor"/>
    </font>
    <font>
      <b/>
      <sz val="14"/>
      <color theme="4" tint="-0.499984740745262"/>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8"/>
      <color theme="4" tint="-0.249977111117893"/>
      <name val="Cambria"/>
      <family val="2"/>
      <scheme val="minor"/>
    </font>
    <font>
      <b/>
      <sz val="11"/>
      <color theme="8" tint="-0.249977111117893"/>
      <name val="Cambria"/>
      <family val="1"/>
      <scheme val="minor"/>
    </font>
    <font>
      <sz val="10"/>
      <color theme="8" tint="-0.249977111117893"/>
      <name val="Cambria"/>
      <family val="2"/>
      <scheme val="minor"/>
    </font>
    <font>
      <b/>
      <sz val="10"/>
      <color theme="8" tint="-0.249977111117893"/>
      <name val="Cambria"/>
      <family val="1"/>
      <scheme val="minor"/>
    </font>
    <font>
      <sz val="10"/>
      <color theme="8" tint="-0.249977111117893"/>
      <name val="Cambria"/>
      <family val="1"/>
      <scheme val="minor"/>
    </font>
    <font>
      <sz val="9"/>
      <color rgb="FFBD340F"/>
      <name val="Cambria"/>
      <family val="2"/>
      <scheme val="minor"/>
    </font>
    <font>
      <sz val="11"/>
      <color rgb="FFBD340F"/>
      <name val="Cambria"/>
      <family val="2"/>
      <scheme val="minor"/>
    </font>
    <font>
      <b/>
      <sz val="10"/>
      <color theme="3" tint="-0.249977111117893"/>
      <name val="Cambria"/>
      <family val="1"/>
      <scheme val="minor"/>
    </font>
    <font>
      <sz val="10"/>
      <color rgb="FF4A442A"/>
      <name val="Cambria"/>
      <family val="1"/>
      <scheme val="minor"/>
    </font>
    <font>
      <sz val="9"/>
      <color theme="8" tint="-0.499984740745262"/>
      <name val="Cambria"/>
      <family val="1"/>
      <scheme val="minor"/>
    </font>
    <font>
      <sz val="8"/>
      <color theme="8" tint="-0.499984740745262"/>
      <name val="Calibri"/>
      <family val="2"/>
      <scheme val="maj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22"/>
      <color theme="1"/>
      <name val="Times New Roman"/>
      <family val="1"/>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b/>
      <sz val="9"/>
      <color theme="8" tint="-0.499984740745262"/>
      <name val="Times New Roman"/>
      <family val="1"/>
    </font>
    <font>
      <vertAlign val="superscript"/>
      <sz val="11"/>
      <color rgb="FF00CC00"/>
      <name val="Times New Roman"/>
      <family val="1"/>
    </font>
    <font>
      <vertAlign val="superscript"/>
      <sz val="11"/>
      <color rgb="FF33CC33"/>
      <name val="Times New Roman"/>
      <family val="1"/>
    </font>
    <font>
      <vertAlign val="superscript"/>
      <sz val="11"/>
      <color rgb="FF66FF33"/>
      <name val="Times New Roman"/>
      <family val="1"/>
    </font>
    <font>
      <vertAlign val="superscript"/>
      <sz val="11"/>
      <color theme="0" tint="-0.14999847407452621"/>
      <name val="Times New Roman"/>
      <family val="1"/>
    </font>
    <font>
      <vertAlign val="superscript"/>
      <sz val="11"/>
      <color rgb="FFFFFF00"/>
      <name val="Times New Roman"/>
      <family val="1"/>
    </font>
    <font>
      <vertAlign val="superscript"/>
      <sz val="11"/>
      <color rgb="FFFFCC00"/>
      <name val="Times New Roman"/>
      <family val="1"/>
    </font>
    <font>
      <vertAlign val="superscript"/>
      <sz val="11"/>
      <color rgb="FFFF9933"/>
      <name val="Times New Roman"/>
      <family val="1"/>
    </font>
    <font>
      <vertAlign val="superscript"/>
      <sz val="11"/>
      <color rgb="FFFF6600"/>
      <name val="Times New Roman"/>
      <family val="1"/>
    </font>
    <font>
      <vertAlign val="superscript"/>
      <sz val="11"/>
      <color rgb="FFFF3300"/>
      <name val="Times New Roman"/>
      <family val="1"/>
    </font>
    <font>
      <vertAlign val="superscript"/>
      <sz val="11"/>
      <color rgb="FFFF0000"/>
      <name val="Times New Roman"/>
      <family val="1"/>
    </font>
    <font>
      <b/>
      <sz val="9"/>
      <color theme="1"/>
      <name val="Times New Roman"/>
      <family val="1"/>
    </font>
    <font>
      <sz val="10"/>
      <color theme="8" tint="-0.499984740745262"/>
      <name val="Times New Roman"/>
      <family val="1"/>
    </font>
    <font>
      <u/>
      <sz val="11"/>
      <color theme="8" tint="-0.499984740745262"/>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b/>
      <sz val="11"/>
      <color theme="8" tint="-0.499984740745262"/>
      <name val="Times New Roman"/>
      <family val="1"/>
    </font>
    <font>
      <vertAlign val="superscript"/>
      <sz val="1"/>
      <color theme="0"/>
      <name val="Times New Roman"/>
      <family val="1"/>
    </font>
    <font>
      <sz val="8"/>
      <color theme="8" tint="-0.499984740745262"/>
      <name val="Times New Roman"/>
      <family val="1"/>
    </font>
    <font>
      <b/>
      <sz val="14"/>
      <color theme="4" tint="-0.499984740745262"/>
      <name val="Cambria"/>
      <family val="2"/>
      <scheme val="minor"/>
    </font>
    <font>
      <sz val="9"/>
      <color rgb="FFC00000"/>
      <name val="Cambria"/>
      <family val="1"/>
      <scheme val="minor"/>
    </font>
    <font>
      <sz val="12"/>
      <color theme="1"/>
      <name val="Cambria"/>
      <family val="2"/>
      <scheme val="minor"/>
    </font>
    <font>
      <sz val="7.5"/>
      <color theme="2" tint="-0.89999084444715716"/>
      <name val="Cambria"/>
      <family val="1"/>
      <scheme val="minor"/>
    </font>
    <font>
      <sz val="8"/>
      <color rgb="FF000000"/>
      <name val="Tahoma"/>
      <family val="2"/>
    </font>
    <font>
      <sz val="8"/>
      <name val="Cambria"/>
      <family val="2"/>
      <scheme val="minor"/>
    </font>
    <font>
      <sz val="10"/>
      <color theme="4" tint="-0.499984740745262"/>
      <name val="Tahoma"/>
      <family val="2"/>
    </font>
    <font>
      <sz val="10.5"/>
      <color theme="1"/>
      <name val="Cambria"/>
      <family val="2"/>
      <scheme val="minor"/>
    </font>
    <font>
      <b/>
      <sz val="10.5"/>
      <color theme="1"/>
      <name val="Cambria"/>
      <family val="1"/>
      <scheme val="minor"/>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u/>
      <sz val="10"/>
      <color theme="8" tint="-0.249977111117893"/>
      <name val="Cambria"/>
      <family val="1"/>
      <scheme val="minor"/>
    </font>
    <font>
      <sz val="10"/>
      <name val="Cambria"/>
      <family val="1"/>
      <scheme val="minor"/>
    </font>
    <font>
      <sz val="8"/>
      <color theme="1"/>
      <name val="Cambria"/>
      <family val="2"/>
      <scheme val="minor"/>
    </font>
    <font>
      <u/>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0.249977111117893"/>
        <bgColor rgb="FF000000"/>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rgb="FFA19D99"/>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
      <patternFill patternType="solid">
        <fgColor theme="4" tint="0.39997558519241921"/>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s>
  <borders count="66">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top/>
      <bottom/>
      <diagonal/>
    </border>
    <border>
      <left/>
      <right/>
      <top/>
      <bottom style="thin">
        <color theme="0" tint="-0.34998626667073579"/>
      </bottom>
      <diagonal/>
    </border>
    <border>
      <left/>
      <right/>
      <top/>
      <bottom style="double">
        <color theme="0" tint="-0.499984740745262"/>
      </bottom>
      <diagonal/>
    </border>
    <border>
      <left/>
      <right/>
      <top style="medium">
        <color theme="4" tint="-0.499984740745262"/>
      </top>
      <bottom/>
      <diagonal/>
    </border>
    <border>
      <left style="thin">
        <color theme="0" tint="-0.34998626667073579"/>
      </left>
      <right/>
      <top style="medium">
        <color theme="4" tint="-0.499984740745262"/>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top/>
      <bottom style="thick">
        <color theme="4" tint="-0.499984740745262"/>
      </bottom>
      <diagonal/>
    </border>
    <border>
      <left/>
      <right style="thick">
        <color theme="4" tint="-0.499984740745262"/>
      </right>
      <top style="thin">
        <color theme="0" tint="-0.249977111117893"/>
      </top>
      <bottom style="thin">
        <color theme="0" tint="-0.249977111117893"/>
      </bottom>
      <diagonal/>
    </border>
    <border>
      <left/>
      <right style="thick">
        <color theme="4" tint="-0.499984740745262"/>
      </right>
      <top style="thin">
        <color theme="0" tint="-0.249977111117893"/>
      </top>
      <bottom style="thick">
        <color theme="4" tint="-0.499984740745262"/>
      </bottom>
      <diagonal/>
    </border>
    <border>
      <left/>
      <right style="thick">
        <color theme="4" tint="-0.499984740745262"/>
      </right>
      <top style="thick">
        <color theme="4" tint="-0.499984740745262"/>
      </top>
      <bottom style="thin">
        <color theme="0" tint="-0.249977111117893"/>
      </bottom>
      <diagonal/>
    </border>
    <border>
      <left/>
      <right/>
      <top style="thick">
        <color theme="4" tint="-0.499984740745262"/>
      </top>
      <bottom style="thin">
        <color theme="0" tint="-0.249977111117893"/>
      </bottom>
      <diagonal/>
    </border>
    <border>
      <left/>
      <right style="thin">
        <color theme="0" tint="-0.249977111117893"/>
      </right>
      <top style="medium">
        <color theme="4" tint="-0.499984740745262"/>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bottom style="thick">
        <color theme="4" tint="-0.499984740745262"/>
      </bottom>
      <diagonal/>
    </border>
    <border>
      <left/>
      <right/>
      <top style="thin">
        <color theme="0" tint="-0.249977111117893"/>
      </top>
      <bottom style="thick">
        <color theme="4" tint="-0.499984740745262"/>
      </bottom>
      <diagonal/>
    </border>
    <border>
      <left/>
      <right style="thin">
        <color theme="0"/>
      </right>
      <top style="thin">
        <color theme="0" tint="-0.249977111117893"/>
      </top>
      <bottom style="thin">
        <color theme="0" tint="-0.249977111117893"/>
      </bottom>
      <diagonal/>
    </border>
    <border>
      <left/>
      <right style="thick">
        <color theme="4" tint="-0.499984740745262"/>
      </right>
      <top/>
      <bottom style="thin">
        <color theme="0" tint="-0.249977111117893"/>
      </bottom>
      <diagonal/>
    </border>
    <border>
      <left/>
      <right style="thin">
        <color theme="0" tint="-0.249977111117893"/>
      </right>
      <top style="medium">
        <color theme="4" tint="-0.499984740745262"/>
      </top>
      <bottom style="thin">
        <color theme="0" tint="-0.249977111117893"/>
      </bottom>
      <diagonal/>
    </border>
    <border>
      <left/>
      <right/>
      <top style="medium">
        <color theme="4" tint="-0.499984740745262"/>
      </top>
      <bottom style="thin">
        <color theme="0"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thin">
        <color theme="0" tint="-0.34998626667073579"/>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right/>
      <top style="thick">
        <color theme="0" tint="-0.249977111117893"/>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s>
  <cellStyleXfs count="13">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6" fillId="0" borderId="0"/>
    <xf numFmtId="0" fontId="6" fillId="0" borderId="0"/>
    <xf numFmtId="0" fontId="2" fillId="0" borderId="0" applyNumberFormat="0" applyFill="0" applyBorder="0" applyAlignment="0" applyProtection="0">
      <alignment vertical="top"/>
      <protection locked="0"/>
    </xf>
    <xf numFmtId="166" fontId="1" fillId="3" borderId="0" applyFont="0" applyFill="0"/>
    <xf numFmtId="0" fontId="6" fillId="0" borderId="0"/>
    <xf numFmtId="0" fontId="95"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43" fontId="6" fillId="0" borderId="0" applyFont="0" applyFill="0" applyBorder="0" applyAlignment="0" applyProtection="0"/>
  </cellStyleXfs>
  <cellXfs count="1105">
    <xf numFmtId="164" fontId="0" fillId="0" borderId="0" xfId="0"/>
    <xf numFmtId="164" fontId="10" fillId="0" borderId="0" xfId="0" applyFont="1"/>
    <xf numFmtId="164" fontId="0" fillId="2" borderId="0" xfId="0" applyFill="1" applyBorder="1"/>
    <xf numFmtId="164" fontId="30" fillId="0" borderId="0" xfId="0" applyFont="1" applyAlignment="1">
      <alignment vertical="top"/>
    </xf>
    <xf numFmtId="164" fontId="31" fillId="2" borderId="0" xfId="0" applyFont="1" applyFill="1" applyBorder="1"/>
    <xf numFmtId="164" fontId="30" fillId="0" borderId="0" xfId="0" applyFont="1"/>
    <xf numFmtId="164" fontId="33" fillId="9" borderId="0" xfId="0" applyFont="1" applyFill="1" applyAlignment="1">
      <alignment horizontal="center" vertical="top" wrapText="1"/>
    </xf>
    <xf numFmtId="164" fontId="33" fillId="9" borderId="0" xfId="0" applyFont="1" applyFill="1" applyAlignment="1">
      <alignment horizontal="center"/>
    </xf>
    <xf numFmtId="164" fontId="30" fillId="9" borderId="0" xfId="0" applyFont="1" applyFill="1"/>
    <xf numFmtId="164" fontId="31" fillId="2" borderId="0" xfId="0" applyFont="1" applyFill="1" applyBorder="1" applyProtection="1"/>
    <xf numFmtId="164" fontId="30" fillId="0" borderId="0" xfId="0" applyFont="1" applyAlignment="1"/>
    <xf numFmtId="164" fontId="30" fillId="9" borderId="0" xfId="0" applyFont="1" applyFill="1" applyAlignment="1">
      <alignment vertical="top"/>
    </xf>
    <xf numFmtId="164" fontId="43" fillId="9" borderId="0" xfId="0" applyNumberFormat="1" applyFont="1" applyFill="1" applyBorder="1" applyAlignment="1" applyProtection="1">
      <alignment horizontal="center" vertical="top"/>
    </xf>
    <xf numFmtId="1" fontId="34" fillId="9" borderId="0" xfId="0" applyNumberFormat="1" applyFont="1" applyFill="1" applyAlignment="1">
      <alignment horizontal="right" vertical="center"/>
    </xf>
    <xf numFmtId="164" fontId="42" fillId="2" borderId="0" xfId="0" applyFont="1" applyFill="1" applyBorder="1" applyProtection="1"/>
    <xf numFmtId="164" fontId="31" fillId="14" borderId="0" xfId="0" applyFont="1" applyFill="1"/>
    <xf numFmtId="164" fontId="30" fillId="2" borderId="0" xfId="0" applyFont="1" applyFill="1" applyProtection="1"/>
    <xf numFmtId="0" fontId="57" fillId="8" borderId="0" xfId="0" applyNumberFormat="1" applyFont="1" applyFill="1" applyBorder="1" applyAlignment="1">
      <alignment horizontal="center" vertical="center"/>
    </xf>
    <xf numFmtId="0" fontId="35" fillId="9" borderId="0" xfId="0" applyNumberFormat="1" applyFont="1" applyFill="1" applyAlignment="1">
      <alignment horizontal="left" vertical="top" wrapText="1"/>
    </xf>
    <xf numFmtId="164" fontId="60" fillId="4" borderId="0" xfId="0" applyFont="1" applyFill="1" applyBorder="1" applyAlignment="1" applyProtection="1"/>
    <xf numFmtId="164" fontId="31" fillId="9" borderId="0" xfId="0" applyFont="1" applyFill="1"/>
    <xf numFmtId="164" fontId="72" fillId="9" borderId="0" xfId="0" applyFont="1" applyFill="1"/>
    <xf numFmtId="164" fontId="72" fillId="0" borderId="0" xfId="0" applyFont="1"/>
    <xf numFmtId="164" fontId="74" fillId="0" borderId="0" xfId="0" applyFont="1"/>
    <xf numFmtId="164" fontId="72" fillId="9" borderId="0" xfId="0" applyFont="1" applyFill="1" applyAlignment="1">
      <alignment vertical="top"/>
    </xf>
    <xf numFmtId="164" fontId="4" fillId="0" borderId="0" xfId="0" applyFont="1"/>
    <xf numFmtId="164" fontId="74" fillId="14" borderId="0" xfId="0" applyFont="1" applyFill="1" applyBorder="1" applyAlignment="1">
      <alignment vertical="top"/>
    </xf>
    <xf numFmtId="164" fontId="74" fillId="14" borderId="0" xfId="0" applyFont="1" applyFill="1" applyBorder="1"/>
    <xf numFmtId="164" fontId="30" fillId="2" borderId="0" xfId="0" applyFont="1" applyFill="1" applyBorder="1" applyProtection="1"/>
    <xf numFmtId="164" fontId="60" fillId="4" borderId="0" xfId="0" applyFont="1" applyFill="1" applyBorder="1" applyAlignment="1" applyProtection="1">
      <alignment horizontal="left" indent="4"/>
    </xf>
    <xf numFmtId="164" fontId="69" fillId="4" borderId="0" xfId="0" applyFont="1" applyFill="1" applyBorder="1" applyAlignment="1" applyProtection="1">
      <alignment vertical="center"/>
    </xf>
    <xf numFmtId="164" fontId="69" fillId="0" borderId="0" xfId="0" applyFont="1" applyBorder="1" applyAlignment="1" applyProtection="1"/>
    <xf numFmtId="164" fontId="68" fillId="4" borderId="0" xfId="0" applyFont="1" applyFill="1" applyBorder="1" applyAlignment="1" applyProtection="1">
      <alignment vertical="center"/>
    </xf>
    <xf numFmtId="164" fontId="74" fillId="14" borderId="0" xfId="0" applyFont="1" applyFill="1" applyBorder="1" applyAlignment="1">
      <alignment horizontal="center"/>
    </xf>
    <xf numFmtId="0" fontId="74" fillId="10" borderId="5" xfId="0" applyNumberFormat="1" applyFont="1" applyFill="1" applyBorder="1"/>
    <xf numFmtId="164" fontId="74" fillId="10" borderId="5" xfId="0" applyFont="1" applyFill="1" applyBorder="1" applyAlignment="1" applyProtection="1">
      <alignment horizontal="center" vertical="top" wrapText="1"/>
    </xf>
    <xf numFmtId="167" fontId="79" fillId="10" borderId="5" xfId="0" applyNumberFormat="1" applyFont="1" applyFill="1" applyBorder="1" applyAlignment="1">
      <alignment horizontal="center"/>
    </xf>
    <xf numFmtId="167" fontId="79" fillId="14" borderId="0" xfId="0" applyNumberFormat="1" applyFont="1" applyFill="1" applyBorder="1" applyAlignment="1">
      <alignment horizontal="center"/>
    </xf>
    <xf numFmtId="164" fontId="10" fillId="2" borderId="0" xfId="0" applyFont="1" applyFill="1"/>
    <xf numFmtId="164" fontId="8" fillId="2" borderId="0" xfId="0" applyFont="1" applyFill="1"/>
    <xf numFmtId="164" fontId="0" fillId="9" borderId="0" xfId="0" applyFill="1"/>
    <xf numFmtId="164" fontId="74" fillId="14" borderId="0" xfId="0" applyFont="1" applyFill="1" applyBorder="1"/>
    <xf numFmtId="1" fontId="74" fillId="10" borderId="5" xfId="0" applyNumberFormat="1" applyFont="1" applyFill="1" applyBorder="1" applyAlignment="1">
      <alignment horizontal="center"/>
    </xf>
    <xf numFmtId="164" fontId="0" fillId="14" borderId="0" xfId="0" applyFill="1"/>
    <xf numFmtId="164" fontId="72" fillId="14" borderId="0" xfId="0" applyFont="1" applyFill="1"/>
    <xf numFmtId="164" fontId="72" fillId="14" borderId="0" xfId="0" applyFont="1" applyFill="1" applyAlignment="1">
      <alignment vertical="top"/>
    </xf>
    <xf numFmtId="164" fontId="30" fillId="14" borderId="0" xfId="0" applyFont="1" applyFill="1"/>
    <xf numFmtId="164" fontId="30" fillId="14" borderId="0" xfId="0" applyFont="1" applyFill="1" applyAlignment="1">
      <alignment vertical="top"/>
    </xf>
    <xf numFmtId="164" fontId="30" fillId="14" borderId="0" xfId="0" applyFont="1" applyFill="1" applyBorder="1"/>
    <xf numFmtId="0" fontId="74" fillId="14" borderId="6" xfId="0" applyNumberFormat="1" applyFont="1" applyFill="1" applyBorder="1"/>
    <xf numFmtId="164" fontId="30" fillId="2" borderId="0" xfId="0" applyFont="1" applyFill="1" applyAlignment="1" applyProtection="1">
      <alignment horizontal="center"/>
    </xf>
    <xf numFmtId="0" fontId="77" fillId="10" borderId="5" xfId="0" applyNumberFormat="1" applyFont="1" applyFill="1" applyBorder="1" applyAlignment="1" applyProtection="1">
      <alignment horizontal="left" vertical="center" wrapText="1"/>
    </xf>
    <xf numFmtId="164" fontId="45" fillId="8" borderId="0" xfId="0" applyFont="1" applyFill="1" applyBorder="1" applyAlignment="1" applyProtection="1">
      <alignment vertical="center" wrapText="1"/>
    </xf>
    <xf numFmtId="0" fontId="77" fillId="10" borderId="5" xfId="0" applyNumberFormat="1" applyFont="1" applyFill="1" applyBorder="1" applyAlignment="1" applyProtection="1">
      <alignment horizontal="left" wrapText="1"/>
    </xf>
    <xf numFmtId="0" fontId="77" fillId="10" borderId="7" xfId="0" applyNumberFormat="1" applyFont="1" applyFill="1" applyBorder="1" applyAlignment="1" applyProtection="1">
      <alignment horizontal="left" vertical="center" wrapText="1"/>
    </xf>
    <xf numFmtId="164" fontId="74" fillId="10" borderId="2" xfId="0" applyFont="1" applyFill="1" applyBorder="1" applyAlignment="1" applyProtection="1">
      <alignment horizontal="center" vertical="top" wrapText="1"/>
    </xf>
    <xf numFmtId="164" fontId="92" fillId="2" borderId="0" xfId="0" applyFont="1" applyFill="1" applyProtection="1"/>
    <xf numFmtId="164" fontId="93" fillId="2" borderId="0" xfId="0" applyFont="1" applyFill="1" applyAlignment="1" applyProtection="1">
      <alignment horizontal="left" vertical="top" indent="1"/>
    </xf>
    <xf numFmtId="164" fontId="0" fillId="9" borderId="0" xfId="0" applyFill="1"/>
    <xf numFmtId="164" fontId="0" fillId="2" borderId="0" xfId="0" applyFill="1"/>
    <xf numFmtId="164" fontId="0" fillId="14" borderId="0" xfId="0" applyFill="1"/>
    <xf numFmtId="164" fontId="30" fillId="0" borderId="0" xfId="0" applyFont="1"/>
    <xf numFmtId="164" fontId="31" fillId="9" borderId="0" xfId="0" applyFont="1" applyFill="1"/>
    <xf numFmtId="164" fontId="31" fillId="14" borderId="0" xfId="0" applyFont="1" applyFill="1"/>
    <xf numFmtId="164" fontId="30" fillId="9" borderId="0" xfId="0" applyFont="1" applyFill="1"/>
    <xf numFmtId="164" fontId="30" fillId="2" borderId="0" xfId="0" applyFont="1" applyFill="1"/>
    <xf numFmtId="164" fontId="30" fillId="2" borderId="0" xfId="0" applyFont="1" applyFill="1" applyProtection="1"/>
    <xf numFmtId="164" fontId="72" fillId="9" borderId="0" xfId="0" applyFont="1" applyFill="1"/>
    <xf numFmtId="164" fontId="74" fillId="14" borderId="0" xfId="0" applyFont="1" applyFill="1" applyBorder="1"/>
    <xf numFmtId="1" fontId="74" fillId="14" borderId="0" xfId="0" applyNumberFormat="1" applyFont="1" applyFill="1" applyBorder="1"/>
    <xf numFmtId="164" fontId="72" fillId="14" borderId="0" xfId="0" applyFont="1" applyFill="1"/>
    <xf numFmtId="164" fontId="94" fillId="2" borderId="0" xfId="1" applyFont="1" applyFill="1" applyAlignment="1" applyProtection="1">
      <alignment horizontal="left" vertical="top" indent="2"/>
    </xf>
    <xf numFmtId="164" fontId="19" fillId="2" borderId="0" xfId="0" applyFont="1" applyFill="1" applyAlignment="1" applyProtection="1">
      <alignment vertical="top"/>
    </xf>
    <xf numFmtId="164" fontId="19" fillId="2" borderId="0" xfId="0" applyFont="1" applyFill="1" applyProtection="1"/>
    <xf numFmtId="164" fontId="8" fillId="0" borderId="0" xfId="0" applyFont="1"/>
    <xf numFmtId="164" fontId="4" fillId="2" borderId="0" xfId="0" applyFont="1" applyFill="1" applyAlignment="1" applyProtection="1">
      <alignment horizontal="left" vertical="top"/>
    </xf>
    <xf numFmtId="164" fontId="4" fillId="2" borderId="0" xfId="0" applyFont="1" applyFill="1" applyBorder="1" applyAlignment="1" applyProtection="1"/>
    <xf numFmtId="1" fontId="98" fillId="7" borderId="0" xfId="0" applyNumberFormat="1" applyFont="1" applyFill="1" applyBorder="1" applyAlignment="1">
      <alignment horizontal="left" vertical="top"/>
    </xf>
    <xf numFmtId="1" fontId="99" fillId="7" borderId="0" xfId="0" applyNumberFormat="1" applyFont="1" applyFill="1" applyBorder="1" applyAlignment="1">
      <alignment horizontal="left" vertical="top"/>
    </xf>
    <xf numFmtId="1" fontId="100" fillId="7" borderId="0" xfId="0" applyNumberFormat="1" applyFont="1" applyFill="1" applyBorder="1" applyAlignment="1">
      <alignment horizontal="left" vertical="top"/>
    </xf>
    <xf numFmtId="1" fontId="101" fillId="7" borderId="0" xfId="0" applyNumberFormat="1" applyFont="1" applyFill="1" applyBorder="1" applyAlignment="1">
      <alignment horizontal="left" vertical="top"/>
    </xf>
    <xf numFmtId="1" fontId="102" fillId="7" borderId="0" xfId="0" applyNumberFormat="1" applyFont="1" applyFill="1" applyBorder="1" applyAlignment="1">
      <alignment horizontal="left" vertical="top"/>
    </xf>
    <xf numFmtId="1" fontId="103" fillId="7" borderId="0" xfId="0" applyNumberFormat="1" applyFont="1" applyFill="1" applyBorder="1" applyAlignment="1">
      <alignment horizontal="left" vertical="top"/>
    </xf>
    <xf numFmtId="1" fontId="104" fillId="7" borderId="0" xfId="0" applyNumberFormat="1" applyFont="1" applyFill="1" applyBorder="1" applyAlignment="1">
      <alignment horizontal="left" vertical="top"/>
    </xf>
    <xf numFmtId="1" fontId="105" fillId="7" borderId="0" xfId="0" applyNumberFormat="1" applyFont="1" applyFill="1" applyBorder="1" applyAlignment="1">
      <alignment horizontal="left" vertical="top"/>
    </xf>
    <xf numFmtId="1" fontId="106" fillId="7" borderId="0" xfId="0" applyNumberFormat="1" applyFont="1" applyFill="1" applyBorder="1" applyAlignment="1">
      <alignment horizontal="left" vertical="top"/>
    </xf>
    <xf numFmtId="1" fontId="107" fillId="7" borderId="0" xfId="0" applyNumberFormat="1" applyFont="1" applyFill="1" applyBorder="1" applyAlignment="1">
      <alignment horizontal="left" vertical="top"/>
    </xf>
    <xf numFmtId="164" fontId="0" fillId="0" borderId="0" xfId="0"/>
    <xf numFmtId="164" fontId="0" fillId="2" borderId="20" xfId="0" applyFill="1" applyBorder="1"/>
    <xf numFmtId="165" fontId="41" fillId="20" borderId="21" xfId="0" applyNumberFormat="1" applyFont="1" applyFill="1" applyBorder="1" applyAlignment="1" applyProtection="1">
      <alignment vertical="center"/>
    </xf>
    <xf numFmtId="166" fontId="65" fillId="13" borderId="0" xfId="4" applyNumberFormat="1" applyFont="1" applyFill="1" applyBorder="1" applyProtection="1"/>
    <xf numFmtId="164" fontId="74" fillId="2" borderId="0" xfId="0" applyFont="1" applyFill="1" applyBorder="1"/>
    <xf numFmtId="0" fontId="29" fillId="20" borderId="29" xfId="0" applyNumberFormat="1" applyFont="1" applyFill="1" applyBorder="1" applyAlignment="1" applyProtection="1">
      <alignment horizontal="center"/>
    </xf>
    <xf numFmtId="164" fontId="74" fillId="14" borderId="0" xfId="0" applyFont="1" applyFill="1" applyBorder="1" applyAlignment="1">
      <alignment wrapText="1"/>
    </xf>
    <xf numFmtId="164" fontId="71" fillId="7" borderId="5" xfId="0" applyFont="1" applyFill="1" applyBorder="1" applyAlignment="1">
      <alignment horizontal="center" vertical="center"/>
    </xf>
    <xf numFmtId="164" fontId="31" fillId="2" borderId="0" xfId="0" applyFont="1" applyFill="1"/>
    <xf numFmtId="164" fontId="31" fillId="0" borderId="0" xfId="0" applyFont="1"/>
    <xf numFmtId="164" fontId="31" fillId="9" borderId="0" xfId="0" applyFont="1" applyFill="1"/>
    <xf numFmtId="164" fontId="0" fillId="9" borderId="0" xfId="0" applyFill="1"/>
    <xf numFmtId="164" fontId="0" fillId="14" borderId="0" xfId="0" applyFill="1"/>
    <xf numFmtId="164" fontId="109" fillId="6" borderId="0" xfId="0" applyFont="1" applyFill="1" applyBorder="1" applyAlignment="1"/>
    <xf numFmtId="164" fontId="72" fillId="14" borderId="0" xfId="0" applyFont="1" applyFill="1" applyBorder="1"/>
    <xf numFmtId="164" fontId="96" fillId="6" borderId="0" xfId="0" applyFont="1" applyFill="1" applyBorder="1" applyAlignment="1"/>
    <xf numFmtId="164" fontId="114" fillId="14" borderId="0" xfId="0" applyFont="1" applyFill="1" applyBorder="1"/>
    <xf numFmtId="164" fontId="72" fillId="0" borderId="0" xfId="0" applyFont="1" applyBorder="1"/>
    <xf numFmtId="164" fontId="117" fillId="25" borderId="0" xfId="0" applyFont="1" applyFill="1" applyBorder="1" applyAlignment="1">
      <alignment horizontal="right" vertical="top"/>
    </xf>
    <xf numFmtId="164" fontId="117" fillId="14" borderId="0" xfId="0" applyFont="1" applyFill="1" applyBorder="1" applyAlignment="1">
      <alignment horizontal="left" vertical="top"/>
    </xf>
    <xf numFmtId="49" fontId="117" fillId="11" borderId="0" xfId="0" applyNumberFormat="1" applyFont="1" applyFill="1" applyBorder="1" applyAlignment="1">
      <alignment horizontal="left"/>
    </xf>
    <xf numFmtId="1" fontId="117" fillId="12" borderId="0" xfId="0" applyNumberFormat="1" applyFont="1" applyFill="1" applyBorder="1" applyAlignment="1">
      <alignment vertical="top"/>
    </xf>
    <xf numFmtId="164" fontId="73" fillId="2" borderId="16" xfId="0" applyFont="1" applyFill="1" applyBorder="1" applyAlignment="1"/>
    <xf numFmtId="164" fontId="73" fillId="2" borderId="0" xfId="0" applyFont="1" applyFill="1" applyBorder="1" applyAlignment="1">
      <alignment wrapText="1"/>
    </xf>
    <xf numFmtId="1" fontId="46" fillId="7" borderId="2" xfId="0" applyNumberFormat="1" applyFont="1" applyFill="1" applyBorder="1" applyAlignment="1" applyProtection="1">
      <alignment horizontal="left" vertical="top"/>
    </xf>
    <xf numFmtId="1" fontId="47" fillId="7" borderId="3" xfId="0" applyNumberFormat="1" applyFont="1" applyFill="1" applyBorder="1" applyAlignment="1" applyProtection="1">
      <alignment horizontal="left" vertical="top"/>
    </xf>
    <xf numFmtId="1" fontId="48" fillId="7" borderId="3" xfId="0" applyNumberFormat="1" applyFont="1" applyFill="1" applyBorder="1" applyAlignment="1" applyProtection="1">
      <alignment horizontal="left" vertical="top"/>
    </xf>
    <xf numFmtId="1" fontId="49" fillId="7" borderId="3" xfId="0" applyNumberFormat="1" applyFont="1" applyFill="1" applyBorder="1" applyAlignment="1" applyProtection="1">
      <alignment horizontal="left" vertical="top"/>
    </xf>
    <xf numFmtId="1" fontId="50" fillId="7" borderId="3" xfId="0" applyNumberFormat="1" applyFont="1" applyFill="1" applyBorder="1" applyAlignment="1" applyProtection="1">
      <alignment horizontal="left" vertical="top"/>
    </xf>
    <xf numFmtId="1" fontId="51" fillId="7" borderId="3" xfId="0" applyNumberFormat="1" applyFont="1" applyFill="1" applyBorder="1" applyAlignment="1" applyProtection="1">
      <alignment horizontal="left" vertical="top"/>
    </xf>
    <xf numFmtId="1" fontId="52" fillId="7" borderId="3" xfId="0" applyNumberFormat="1" applyFont="1" applyFill="1" applyBorder="1" applyAlignment="1" applyProtection="1">
      <alignment horizontal="left" vertical="top"/>
    </xf>
    <xf numFmtId="1" fontId="53" fillId="7" borderId="3" xfId="0" applyNumberFormat="1" applyFont="1" applyFill="1" applyBorder="1" applyAlignment="1" applyProtection="1">
      <alignment horizontal="left" vertical="top"/>
    </xf>
    <xf numFmtId="1" fontId="54" fillId="7" borderId="3" xfId="0" applyNumberFormat="1" applyFont="1" applyFill="1" applyBorder="1" applyAlignment="1" applyProtection="1">
      <alignment horizontal="left" vertical="top"/>
    </xf>
    <xf numFmtId="1" fontId="55" fillId="7" borderId="4" xfId="0" applyNumberFormat="1" applyFont="1" applyFill="1" applyBorder="1" applyAlignment="1" applyProtection="1">
      <alignment horizontal="left" vertical="top"/>
    </xf>
    <xf numFmtId="164" fontId="0" fillId="0" borderId="0" xfId="0" applyBorder="1"/>
    <xf numFmtId="164" fontId="37" fillId="9" borderId="0" xfId="0" applyFont="1" applyFill="1" applyAlignment="1">
      <alignment vertical="top"/>
    </xf>
    <xf numFmtId="164" fontId="121" fillId="10" borderId="5" xfId="1" applyFont="1" applyFill="1" applyBorder="1" applyAlignment="1" applyProtection="1">
      <alignment horizontal="center" vertical="center"/>
    </xf>
    <xf numFmtId="164" fontId="0" fillId="0" borderId="0" xfId="0"/>
    <xf numFmtId="168" fontId="65" fillId="22" borderId="5" xfId="0" applyNumberFormat="1" applyFont="1" applyFill="1" applyBorder="1" applyAlignment="1" applyProtection="1">
      <alignment horizontal="right" vertical="center" wrapText="1"/>
    </xf>
    <xf numFmtId="168" fontId="65" fillId="22" borderId="5" xfId="0" applyNumberFormat="1" applyFont="1" applyFill="1" applyBorder="1" applyAlignment="1" applyProtection="1">
      <alignment horizontal="right" vertical="center"/>
    </xf>
    <xf numFmtId="165" fontId="65" fillId="2" borderId="5" xfId="0" applyNumberFormat="1" applyFont="1" applyFill="1" applyBorder="1" applyAlignment="1" applyProtection="1">
      <alignment vertical="center"/>
    </xf>
    <xf numFmtId="165" fontId="65" fillId="4" borderId="5" xfId="0" applyNumberFormat="1" applyFont="1" applyFill="1" applyBorder="1" applyAlignment="1" applyProtection="1">
      <alignment horizontal="right" vertical="center"/>
    </xf>
    <xf numFmtId="168" fontId="65" fillId="22" borderId="6" xfId="0" applyNumberFormat="1" applyFont="1" applyFill="1" applyBorder="1" applyAlignment="1" applyProtection="1">
      <alignment horizontal="right" vertical="center" wrapText="1"/>
    </xf>
    <xf numFmtId="168" fontId="65" fillId="22" borderId="6" xfId="0" applyNumberFormat="1" applyFont="1" applyFill="1" applyBorder="1" applyAlignment="1" applyProtection="1">
      <alignment horizontal="right" vertical="center"/>
    </xf>
    <xf numFmtId="168" fontId="65" fillId="22" borderId="3" xfId="0" applyNumberFormat="1" applyFont="1" applyFill="1" applyBorder="1" applyAlignment="1" applyProtection="1">
      <alignment horizontal="right" vertical="center" wrapText="1"/>
    </xf>
    <xf numFmtId="168" fontId="65" fillId="22" borderId="3" xfId="0" applyNumberFormat="1" applyFont="1" applyFill="1" applyBorder="1" applyAlignment="1" applyProtection="1">
      <alignment horizontal="right" vertical="center"/>
    </xf>
    <xf numFmtId="165" fontId="65" fillId="4" borderId="4" xfId="0" applyNumberFormat="1" applyFont="1" applyFill="1" applyBorder="1" applyAlignment="1" applyProtection="1">
      <alignment horizontal="right" vertical="center"/>
    </xf>
    <xf numFmtId="165" fontId="123" fillId="4" borderId="6" xfId="0" applyNumberFormat="1" applyFont="1" applyFill="1" applyBorder="1" applyAlignment="1" applyProtection="1">
      <alignment horizontal="right" vertical="center"/>
    </xf>
    <xf numFmtId="168" fontId="124" fillId="22" borderId="5" xfId="0" applyNumberFormat="1" applyFont="1" applyFill="1" applyBorder="1" applyAlignment="1" applyProtection="1">
      <alignment horizontal="right" vertical="center" wrapText="1"/>
    </xf>
    <xf numFmtId="168" fontId="124" fillId="22" borderId="5" xfId="0" applyNumberFormat="1" applyFont="1" applyFill="1" applyBorder="1" applyAlignment="1" applyProtection="1">
      <alignment horizontal="right" vertical="center"/>
    </xf>
    <xf numFmtId="165" fontId="65" fillId="4" borderId="6" xfId="0" applyNumberFormat="1" applyFont="1" applyFill="1" applyBorder="1" applyAlignment="1" applyProtection="1">
      <alignment horizontal="right" vertical="center"/>
    </xf>
    <xf numFmtId="168" fontId="124" fillId="22" borderId="3" xfId="0" applyNumberFormat="1" applyFont="1" applyFill="1" applyBorder="1" applyAlignment="1" applyProtection="1">
      <alignment horizontal="right" vertical="center" wrapText="1"/>
    </xf>
    <xf numFmtId="168" fontId="124" fillId="22" borderId="3" xfId="0" applyNumberFormat="1" applyFont="1" applyFill="1" applyBorder="1" applyAlignment="1" applyProtection="1">
      <alignment horizontal="right" vertical="center"/>
    </xf>
    <xf numFmtId="165" fontId="65" fillId="4" borderId="3" xfId="0" applyNumberFormat="1" applyFont="1" applyFill="1" applyBorder="1" applyAlignment="1" applyProtection="1">
      <alignment horizontal="right" vertical="center"/>
    </xf>
    <xf numFmtId="168" fontId="124" fillId="22" borderId="6" xfId="0" applyNumberFormat="1" applyFont="1" applyFill="1" applyBorder="1" applyAlignment="1" applyProtection="1">
      <alignment horizontal="right" vertical="center" wrapText="1"/>
    </xf>
    <xf numFmtId="168" fontId="124" fillId="22" borderId="6" xfId="0" applyNumberFormat="1" applyFont="1" applyFill="1" applyBorder="1" applyAlignment="1" applyProtection="1">
      <alignment horizontal="right" vertical="center"/>
    </xf>
    <xf numFmtId="165" fontId="123" fillId="2" borderId="5" xfId="0" applyNumberFormat="1" applyFont="1" applyFill="1" applyBorder="1" applyAlignment="1" applyProtection="1">
      <alignment vertical="center"/>
    </xf>
    <xf numFmtId="165" fontId="67" fillId="4" borderId="5" xfId="0" applyNumberFormat="1" applyFont="1" applyFill="1" applyBorder="1" applyAlignment="1" applyProtection="1">
      <alignment horizontal="right" vertical="center"/>
    </xf>
    <xf numFmtId="165" fontId="65" fillId="2" borderId="6" xfId="0" applyNumberFormat="1" applyFont="1" applyFill="1" applyBorder="1" applyAlignment="1" applyProtection="1">
      <alignment vertical="center"/>
    </xf>
    <xf numFmtId="164" fontId="127"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130"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68" fillId="2" borderId="5" xfId="0" applyNumberFormat="1" applyFont="1" applyFill="1" applyBorder="1" applyAlignment="1" applyProtection="1">
      <alignment horizontal="center" vertical="center"/>
      <protection locked="0"/>
    </xf>
    <xf numFmtId="0" fontId="4" fillId="2" borderId="20" xfId="0" applyNumberFormat="1" applyFont="1" applyFill="1" applyBorder="1" applyAlignment="1" applyProtection="1">
      <alignment horizontal="left" vertical="center" wrapText="1"/>
    </xf>
    <xf numFmtId="164" fontId="68" fillId="2" borderId="5" xfId="0" applyFont="1" applyFill="1" applyBorder="1" applyAlignment="1" applyProtection="1">
      <alignment vertical="center"/>
      <protection locked="0"/>
    </xf>
    <xf numFmtId="164" fontId="4" fillId="0" borderId="0" xfId="0" applyFont="1" applyAlignment="1"/>
    <xf numFmtId="164" fontId="129" fillId="2" borderId="0" xfId="0" applyFont="1" applyFill="1" applyAlignment="1">
      <alignment vertical="center" wrapText="1"/>
    </xf>
    <xf numFmtId="164" fontId="127" fillId="2" borderId="0" xfId="0" applyFont="1" applyFill="1" applyBorder="1" applyAlignment="1">
      <alignment horizontal="center" vertical="center"/>
    </xf>
    <xf numFmtId="164" fontId="3" fillId="2" borderId="0" xfId="0" applyFont="1" applyFill="1" applyBorder="1" applyAlignment="1">
      <alignment horizontal="left" vertical="center"/>
    </xf>
    <xf numFmtId="164" fontId="128" fillId="2" borderId="0" xfId="0" applyFont="1" applyFill="1" applyBorder="1" applyAlignment="1">
      <alignment wrapText="1"/>
    </xf>
    <xf numFmtId="0" fontId="68" fillId="2" borderId="2" xfId="1" applyNumberFormat="1" applyFont="1" applyFill="1" applyBorder="1" applyAlignment="1" applyProtection="1">
      <alignment vertical="center"/>
      <protection locked="0"/>
    </xf>
    <xf numFmtId="164" fontId="0" fillId="14" borderId="0" xfId="0" applyFill="1" applyAlignment="1">
      <alignment vertical="top"/>
    </xf>
    <xf numFmtId="1" fontId="0" fillId="0" borderId="0" xfId="0" applyNumberFormat="1" applyAlignment="1">
      <alignment horizontal="center"/>
    </xf>
    <xf numFmtId="165" fontId="29" fillId="20" borderId="21" xfId="0" applyNumberFormat="1" applyFont="1" applyFill="1" applyBorder="1" applyAlignment="1" applyProtection="1">
      <alignment vertical="center"/>
    </xf>
    <xf numFmtId="166" fontId="111" fillId="2" borderId="0" xfId="0" applyNumberFormat="1" applyFont="1" applyFill="1" applyBorder="1" applyAlignment="1" applyProtection="1">
      <alignment wrapText="1"/>
    </xf>
    <xf numFmtId="0" fontId="40" fillId="21" borderId="42" xfId="0" applyNumberFormat="1" applyFont="1" applyFill="1" applyBorder="1" applyAlignment="1" applyProtection="1">
      <alignment horizontal="center"/>
    </xf>
    <xf numFmtId="0" fontId="40" fillId="21" borderId="43" xfId="0" applyNumberFormat="1" applyFont="1" applyFill="1" applyBorder="1" applyAlignment="1" applyProtection="1">
      <alignment horizontal="center"/>
    </xf>
    <xf numFmtId="0" fontId="40" fillId="21" borderId="44" xfId="0" applyNumberFormat="1" applyFont="1" applyFill="1" applyBorder="1" applyAlignment="1" applyProtection="1">
      <alignment horizontal="center" vertical="center" wrapText="1"/>
    </xf>
    <xf numFmtId="0" fontId="40" fillId="23" borderId="45" xfId="0" applyNumberFormat="1" applyFont="1" applyFill="1" applyBorder="1" applyAlignment="1" applyProtection="1">
      <alignment horizontal="center" vertical="center" wrapText="1"/>
    </xf>
    <xf numFmtId="168" fontId="40" fillId="23" borderId="45" xfId="0" applyNumberFormat="1" applyFont="1" applyFill="1" applyBorder="1" applyAlignment="1" applyProtection="1">
      <alignment horizontal="center" vertical="center" wrapText="1"/>
    </xf>
    <xf numFmtId="169" fontId="40" fillId="21" borderId="43" xfId="0" applyNumberFormat="1" applyFont="1" applyFill="1" applyBorder="1" applyAlignment="1" applyProtection="1">
      <alignment horizontal="center"/>
    </xf>
    <xf numFmtId="164" fontId="0" fillId="2" borderId="0" xfId="0" applyFill="1"/>
    <xf numFmtId="1" fontId="46" fillId="7" borderId="0" xfId="0" applyNumberFormat="1" applyFont="1" applyFill="1" applyBorder="1" applyAlignment="1" applyProtection="1">
      <alignment horizontal="left" vertical="top"/>
    </xf>
    <xf numFmtId="1" fontId="47" fillId="7" borderId="0" xfId="0" applyNumberFormat="1" applyFont="1" applyFill="1" applyBorder="1" applyAlignment="1" applyProtection="1">
      <alignment horizontal="left" vertical="top"/>
    </xf>
    <xf numFmtId="1" fontId="48" fillId="7" borderId="0" xfId="0" applyNumberFormat="1" applyFont="1" applyFill="1" applyBorder="1" applyAlignment="1" applyProtection="1">
      <alignment horizontal="left" vertical="top"/>
    </xf>
    <xf numFmtId="1" fontId="49" fillId="7" borderId="0" xfId="0" applyNumberFormat="1" applyFont="1" applyFill="1" applyBorder="1" applyAlignment="1" applyProtection="1">
      <alignment horizontal="left" vertical="top"/>
    </xf>
    <xf numFmtId="1" fontId="50" fillId="7" borderId="0" xfId="0" applyNumberFormat="1" applyFont="1" applyFill="1" applyBorder="1" applyAlignment="1" applyProtection="1">
      <alignment horizontal="left" vertical="top"/>
    </xf>
    <xf numFmtId="1" fontId="51" fillId="7" borderId="0" xfId="0" applyNumberFormat="1" applyFont="1" applyFill="1" applyBorder="1" applyAlignment="1" applyProtection="1">
      <alignment horizontal="left" vertical="top"/>
    </xf>
    <xf numFmtId="1" fontId="52" fillId="7" borderId="0" xfId="0" applyNumberFormat="1" applyFont="1" applyFill="1" applyBorder="1" applyAlignment="1" applyProtection="1">
      <alignment horizontal="left" vertical="top"/>
    </xf>
    <xf numFmtId="1" fontId="53" fillId="7" borderId="0" xfId="0" applyNumberFormat="1" applyFont="1" applyFill="1" applyBorder="1" applyAlignment="1" applyProtection="1">
      <alignment horizontal="left" vertical="top"/>
    </xf>
    <xf numFmtId="1" fontId="54" fillId="7" borderId="0" xfId="0" applyNumberFormat="1" applyFont="1" applyFill="1" applyBorder="1" applyAlignment="1" applyProtection="1">
      <alignment horizontal="left" vertical="top"/>
    </xf>
    <xf numFmtId="1" fontId="55" fillId="7" borderId="0" xfId="0" applyNumberFormat="1" applyFont="1" applyFill="1" applyBorder="1" applyAlignment="1" applyProtection="1">
      <alignment horizontal="left" vertical="top"/>
    </xf>
    <xf numFmtId="164" fontId="0" fillId="2" borderId="0" xfId="0" applyFill="1"/>
    <xf numFmtId="164" fontId="0" fillId="0" borderId="0" xfId="0"/>
    <xf numFmtId="164" fontId="74" fillId="14" borderId="0" xfId="0" applyFont="1" applyFill="1" applyBorder="1" applyAlignment="1">
      <alignment wrapText="1"/>
    </xf>
    <xf numFmtId="164" fontId="88" fillId="2" borderId="0" xfId="0" applyFont="1" applyFill="1" applyAlignment="1" applyProtection="1">
      <alignment horizontal="left" vertical="top" wrapText="1" indent="1"/>
    </xf>
    <xf numFmtId="0" fontId="88" fillId="2" borderId="0" xfId="0" applyNumberFormat="1" applyFont="1" applyFill="1" applyAlignment="1" applyProtection="1">
      <alignment horizontal="left" vertical="top" wrapText="1" indent="2"/>
    </xf>
    <xf numFmtId="0" fontId="15" fillId="2" borderId="0" xfId="0" applyNumberFormat="1" applyFont="1" applyFill="1" applyBorder="1" applyAlignment="1" applyProtection="1">
      <alignment horizontal="center" vertical="top" wrapText="1"/>
    </xf>
    <xf numFmtId="164" fontId="30" fillId="14" borderId="0" xfId="0" applyFont="1" applyFill="1" applyBorder="1"/>
    <xf numFmtId="164" fontId="30" fillId="0" borderId="0" xfId="0" applyFont="1" applyBorder="1"/>
    <xf numFmtId="164" fontId="144" fillId="2" borderId="20" xfId="0" applyFont="1" applyFill="1" applyBorder="1" applyAlignment="1">
      <alignment horizontal="center" wrapText="1"/>
    </xf>
    <xf numFmtId="164" fontId="71" fillId="11" borderId="5" xfId="0" applyFont="1" applyFill="1" applyBorder="1" applyAlignment="1">
      <alignment horizontal="center" vertical="center"/>
    </xf>
    <xf numFmtId="164" fontId="144" fillId="2" borderId="0" xfId="0" applyFont="1" applyFill="1" applyBorder="1" applyAlignment="1">
      <alignment wrapText="1"/>
    </xf>
    <xf numFmtId="0" fontId="77" fillId="10" borderId="7" xfId="0" applyNumberFormat="1" applyFont="1" applyFill="1" applyBorder="1" applyAlignment="1" applyProtection="1">
      <alignment horizontal="left" wrapText="1"/>
    </xf>
    <xf numFmtId="164" fontId="144" fillId="2" borderId="0" xfId="0" applyFont="1" applyFill="1" applyAlignment="1">
      <alignment horizontal="center"/>
    </xf>
    <xf numFmtId="164" fontId="0" fillId="2" borderId="0" xfId="0" applyFill="1" applyBorder="1"/>
    <xf numFmtId="164" fontId="68" fillId="2" borderId="0" xfId="0" applyFont="1" applyFill="1" applyBorder="1" applyAlignment="1" applyProtection="1">
      <alignment horizontal="left" indent="1"/>
    </xf>
    <xf numFmtId="164" fontId="4" fillId="2" borderId="0" xfId="0" applyFont="1" applyFill="1" applyBorder="1"/>
    <xf numFmtId="0" fontId="74" fillId="14" borderId="0" xfId="0" applyNumberFormat="1" applyFont="1" applyFill="1" applyBorder="1"/>
    <xf numFmtId="0" fontId="88" fillId="2" borderId="0" xfId="0" applyNumberFormat="1" applyFont="1" applyFill="1" applyBorder="1" applyAlignment="1" applyProtection="1">
      <alignment horizontal="left" vertical="top" wrapText="1" indent="2"/>
    </xf>
    <xf numFmtId="0" fontId="15" fillId="2" borderId="0" xfId="0" applyNumberFormat="1" applyFont="1" applyFill="1" applyBorder="1" applyAlignment="1" applyProtection="1">
      <alignment horizontal="left" vertical="top" wrapText="1"/>
    </xf>
    <xf numFmtId="164" fontId="71" fillId="2" borderId="0" xfId="0" applyFont="1" applyFill="1" applyBorder="1" applyAlignment="1">
      <alignment horizontal="left" vertical="center" indent="1"/>
    </xf>
    <xf numFmtId="164" fontId="71" fillId="2" borderId="0" xfId="0" applyFont="1" applyFill="1" applyBorder="1" applyAlignment="1">
      <alignment horizontal="center" vertical="center"/>
    </xf>
    <xf numFmtId="0" fontId="88" fillId="2" borderId="16" xfId="0" applyNumberFormat="1" applyFont="1" applyFill="1" applyBorder="1" applyAlignment="1" applyProtection="1">
      <alignment horizontal="left" vertical="top" wrapText="1" indent="2"/>
    </xf>
    <xf numFmtId="0" fontId="156" fillId="2" borderId="0" xfId="0" applyNumberFormat="1" applyFont="1" applyFill="1" applyBorder="1" applyAlignment="1" applyProtection="1">
      <alignment horizontal="left" vertical="center" wrapText="1"/>
    </xf>
    <xf numFmtId="0" fontId="156" fillId="2" borderId="46" xfId="0" applyNumberFormat="1" applyFont="1" applyFill="1" applyBorder="1" applyAlignment="1" applyProtection="1">
      <alignment horizontal="left" vertical="center" wrapText="1"/>
    </xf>
    <xf numFmtId="0" fontId="132" fillId="2" borderId="0" xfId="0" applyNumberFormat="1" applyFont="1" applyFill="1" applyBorder="1" applyAlignment="1" applyProtection="1">
      <alignment horizontal="left" wrapText="1"/>
    </xf>
    <xf numFmtId="0" fontId="77" fillId="14" borderId="0" xfId="0" applyNumberFormat="1" applyFont="1" applyFill="1" applyBorder="1" applyAlignment="1" applyProtection="1">
      <alignment horizontal="center" wrapText="1"/>
      <protection locked="0"/>
    </xf>
    <xf numFmtId="168" fontId="65" fillId="2" borderId="0" xfId="0" applyNumberFormat="1" applyFont="1" applyFill="1" applyBorder="1" applyAlignment="1" applyProtection="1">
      <alignment horizontal="right" vertical="center" wrapText="1"/>
    </xf>
    <xf numFmtId="168" fontId="65" fillId="2" borderId="0" xfId="0" applyNumberFormat="1" applyFont="1" applyFill="1" applyBorder="1" applyAlignment="1" applyProtection="1">
      <alignment horizontal="right" vertical="center"/>
    </xf>
    <xf numFmtId="165" fontId="67" fillId="2" borderId="5" xfId="0" applyNumberFormat="1" applyFont="1" applyFill="1" applyBorder="1" applyAlignment="1" applyProtection="1">
      <alignment vertical="center"/>
    </xf>
    <xf numFmtId="49" fontId="75" fillId="27" borderId="5" xfId="0" applyNumberFormat="1" applyFont="1" applyFill="1" applyBorder="1" applyAlignment="1" applyProtection="1">
      <alignment horizontal="center" vertical="center" wrapText="1"/>
    </xf>
    <xf numFmtId="1" fontId="0" fillId="2" borderId="0" xfId="0" applyNumberFormat="1" applyFill="1" applyAlignment="1">
      <alignment horizontal="center"/>
    </xf>
    <xf numFmtId="1" fontId="68" fillId="4" borderId="0" xfId="0" applyNumberFormat="1" applyFont="1" applyFill="1" applyBorder="1" applyAlignment="1" applyProtection="1">
      <alignment horizontal="left" vertical="center"/>
    </xf>
    <xf numFmtId="164" fontId="78" fillId="2" borderId="0" xfId="0" applyFont="1" applyFill="1" applyBorder="1"/>
    <xf numFmtId="164" fontId="75" fillId="4" borderId="0" xfId="0" applyFont="1" applyFill="1" applyBorder="1" applyAlignment="1" applyProtection="1">
      <alignment vertical="center"/>
    </xf>
    <xf numFmtId="1" fontId="159" fillId="2" borderId="0" xfId="0" applyNumberFormat="1" applyFont="1" applyFill="1" applyBorder="1" applyAlignment="1">
      <alignment horizontal="right"/>
    </xf>
    <xf numFmtId="1" fontId="158" fillId="2" borderId="0" xfId="0" applyNumberFormat="1" applyFont="1" applyFill="1" applyAlignment="1">
      <alignment horizontal="right"/>
    </xf>
    <xf numFmtId="1" fontId="158" fillId="0" borderId="0" xfId="0" applyNumberFormat="1" applyFont="1" applyAlignment="1">
      <alignment horizontal="right"/>
    </xf>
    <xf numFmtId="0" fontId="29" fillId="20" borderId="21" xfId="0" applyNumberFormat="1" applyFont="1" applyFill="1" applyBorder="1" applyAlignment="1" applyProtection="1">
      <alignment horizontal="center"/>
    </xf>
    <xf numFmtId="164" fontId="0" fillId="2" borderId="0" xfId="0" applyFill="1"/>
    <xf numFmtId="164" fontId="74" fillId="14" borderId="0" xfId="0" applyFont="1" applyFill="1" applyBorder="1" applyAlignment="1">
      <alignment wrapText="1"/>
    </xf>
    <xf numFmtId="164" fontId="63" fillId="2" borderId="0" xfId="0" applyFont="1" applyFill="1" applyBorder="1" applyAlignment="1">
      <alignment horizontal="left" indent="1"/>
    </xf>
    <xf numFmtId="164" fontId="87" fillId="2" borderId="0" xfId="0" applyFont="1" applyFill="1" applyBorder="1" applyAlignment="1">
      <alignment horizontal="left" wrapText="1" indent="1"/>
    </xf>
    <xf numFmtId="164" fontId="30" fillId="0" borderId="0" xfId="0" applyFont="1" applyAlignment="1">
      <alignment horizontal="left" indent="1"/>
    </xf>
    <xf numFmtId="164" fontId="161" fillId="2" borderId="0" xfId="0" applyFont="1" applyFill="1" applyAlignment="1" applyProtection="1">
      <alignment horizontal="left" vertical="top" wrapText="1" indent="1"/>
    </xf>
    <xf numFmtId="164" fontId="161" fillId="2" borderId="0" xfId="0" applyFont="1" applyFill="1" applyBorder="1" applyAlignment="1">
      <alignment horizontal="left" vertical="top" wrapText="1"/>
    </xf>
    <xf numFmtId="164" fontId="162" fillId="2" borderId="0" xfId="0" applyFont="1" applyFill="1" applyAlignment="1" applyProtection="1">
      <alignment wrapText="1"/>
    </xf>
    <xf numFmtId="164" fontId="162" fillId="2" borderId="0" xfId="0" applyFont="1" applyFill="1" applyAlignment="1" applyProtection="1">
      <alignment horizontal="center" wrapText="1"/>
    </xf>
    <xf numFmtId="164" fontId="10" fillId="2" borderId="0" xfId="0" applyFont="1" applyFill="1" applyBorder="1" applyAlignment="1" applyProtection="1"/>
    <xf numFmtId="1" fontId="163" fillId="7" borderId="0" xfId="0" applyNumberFormat="1" applyFont="1" applyFill="1" applyBorder="1" applyAlignment="1">
      <alignment horizontal="left" vertical="top"/>
    </xf>
    <xf numFmtId="1" fontId="164" fillId="7" borderId="0" xfId="0" applyNumberFormat="1" applyFont="1" applyFill="1" applyBorder="1" applyAlignment="1">
      <alignment horizontal="left" vertical="top"/>
    </xf>
    <xf numFmtId="1" fontId="165" fillId="7" borderId="0" xfId="0" applyNumberFormat="1" applyFont="1" applyFill="1" applyBorder="1" applyAlignment="1">
      <alignment horizontal="left" vertical="top"/>
    </xf>
    <xf numFmtId="1" fontId="166" fillId="7" borderId="0" xfId="0" applyNumberFormat="1" applyFont="1" applyFill="1" applyBorder="1" applyAlignment="1">
      <alignment horizontal="left" vertical="top"/>
    </xf>
    <xf numFmtId="1" fontId="167" fillId="7" borderId="0" xfId="0" applyNumberFormat="1" applyFont="1" applyFill="1" applyBorder="1" applyAlignment="1">
      <alignment horizontal="left" vertical="top"/>
    </xf>
    <xf numFmtId="1" fontId="168" fillId="7" borderId="0" xfId="0" applyNumberFormat="1" applyFont="1" applyFill="1" applyBorder="1" applyAlignment="1">
      <alignment horizontal="left" vertical="top"/>
    </xf>
    <xf numFmtId="1" fontId="169" fillId="7" borderId="0" xfId="0" applyNumberFormat="1" applyFont="1" applyFill="1" applyBorder="1" applyAlignment="1">
      <alignment horizontal="left" vertical="top"/>
    </xf>
    <xf numFmtId="1" fontId="170" fillId="7" borderId="0" xfId="0" applyNumberFormat="1" applyFont="1" applyFill="1" applyBorder="1" applyAlignment="1">
      <alignment horizontal="left" vertical="top"/>
    </xf>
    <xf numFmtId="1" fontId="171" fillId="7" borderId="0" xfId="0" applyNumberFormat="1" applyFont="1" applyFill="1" applyBorder="1" applyAlignment="1">
      <alignment horizontal="left" vertical="top"/>
    </xf>
    <xf numFmtId="1" fontId="172" fillId="7" borderId="0" xfId="0" applyNumberFormat="1" applyFont="1" applyFill="1" applyBorder="1" applyAlignment="1">
      <alignment horizontal="left" vertical="top"/>
    </xf>
    <xf numFmtId="164" fontId="161" fillId="2" borderId="0" xfId="0" applyFont="1" applyFill="1" applyAlignment="1" applyProtection="1">
      <alignment vertical="top" wrapText="1"/>
    </xf>
    <xf numFmtId="164" fontId="161" fillId="2" borderId="0" xfId="0" applyFont="1" applyFill="1" applyBorder="1" applyAlignment="1">
      <alignment horizontal="left" vertical="center"/>
    </xf>
    <xf numFmtId="164" fontId="17" fillId="2" borderId="0" xfId="0" applyFont="1" applyFill="1" applyAlignment="1">
      <alignment vertical="top"/>
    </xf>
    <xf numFmtId="164" fontId="174" fillId="2" borderId="0" xfId="0" applyFont="1" applyFill="1"/>
    <xf numFmtId="164" fontId="161" fillId="2" borderId="0" xfId="0" applyFont="1" applyFill="1"/>
    <xf numFmtId="164" fontId="7" fillId="2" borderId="18" xfId="0" applyFont="1" applyFill="1" applyBorder="1" applyAlignment="1" applyProtection="1">
      <alignment vertical="top" wrapText="1"/>
    </xf>
    <xf numFmtId="164" fontId="175" fillId="2" borderId="0" xfId="1" applyFont="1" applyFill="1" applyBorder="1" applyAlignment="1" applyProtection="1">
      <alignment horizontal="left" vertical="top" indent="2"/>
    </xf>
    <xf numFmtId="164" fontId="186" fillId="2" borderId="0" xfId="0" applyFont="1" applyFill="1" applyAlignment="1" applyProtection="1">
      <alignment horizontal="left" vertical="top" wrapText="1" indent="1"/>
    </xf>
    <xf numFmtId="164" fontId="7" fillId="2" borderId="0" xfId="0" applyFont="1" applyFill="1" applyBorder="1" applyAlignment="1" applyProtection="1">
      <alignment vertical="top" wrapText="1"/>
    </xf>
    <xf numFmtId="164" fontId="17" fillId="2" borderId="0" xfId="0" applyFont="1" applyFill="1"/>
    <xf numFmtId="164" fontId="188" fillId="2" borderId="0" xfId="0" applyFont="1" applyFill="1" applyAlignment="1" applyProtection="1">
      <alignment wrapText="1"/>
    </xf>
    <xf numFmtId="1" fontId="176" fillId="7" borderId="2" xfId="0" applyNumberFormat="1" applyFont="1" applyFill="1" applyBorder="1" applyAlignment="1" applyProtection="1">
      <alignment horizontal="left" vertical="top"/>
    </xf>
    <xf numFmtId="1" fontId="177" fillId="7" borderId="3" xfId="0" applyNumberFormat="1" applyFont="1" applyFill="1" applyBorder="1" applyAlignment="1" applyProtection="1">
      <alignment horizontal="left" vertical="top"/>
    </xf>
    <xf numFmtId="1" fontId="178" fillId="7" borderId="3" xfId="0" applyNumberFormat="1" applyFont="1" applyFill="1" applyBorder="1" applyAlignment="1" applyProtection="1">
      <alignment horizontal="left" vertical="top"/>
    </xf>
    <xf numFmtId="1" fontId="179" fillId="7" borderId="3" xfId="0" applyNumberFormat="1" applyFont="1" applyFill="1" applyBorder="1" applyAlignment="1" applyProtection="1">
      <alignment horizontal="left" vertical="top"/>
    </xf>
    <xf numFmtId="1" fontId="180" fillId="7" borderId="3" xfId="0" applyNumberFormat="1" applyFont="1" applyFill="1" applyBorder="1" applyAlignment="1" applyProtection="1">
      <alignment horizontal="left" vertical="top"/>
    </xf>
    <xf numFmtId="1" fontId="181" fillId="7" borderId="3" xfId="0" applyNumberFormat="1" applyFont="1" applyFill="1" applyBorder="1" applyAlignment="1" applyProtection="1">
      <alignment horizontal="left" vertical="top"/>
    </xf>
    <xf numFmtId="1" fontId="182" fillId="7" borderId="3" xfId="0" applyNumberFormat="1" applyFont="1" applyFill="1" applyBorder="1" applyAlignment="1" applyProtection="1">
      <alignment horizontal="left" vertical="top"/>
    </xf>
    <xf numFmtId="1" fontId="183" fillId="7" borderId="3" xfId="0" applyNumberFormat="1" applyFont="1" applyFill="1" applyBorder="1" applyAlignment="1" applyProtection="1">
      <alignment horizontal="left" vertical="top"/>
    </xf>
    <xf numFmtId="1" fontId="184" fillId="7" borderId="3" xfId="0" applyNumberFormat="1" applyFont="1" applyFill="1" applyBorder="1" applyAlignment="1" applyProtection="1">
      <alignment horizontal="left" vertical="top"/>
    </xf>
    <xf numFmtId="1" fontId="185" fillId="7" borderId="4" xfId="0" applyNumberFormat="1" applyFont="1" applyFill="1" applyBorder="1" applyAlignment="1" applyProtection="1">
      <alignment horizontal="left" vertical="top"/>
    </xf>
    <xf numFmtId="1" fontId="187" fillId="7" borderId="4" xfId="0" applyNumberFormat="1" applyFont="1" applyFill="1" applyBorder="1" applyAlignment="1" applyProtection="1">
      <alignment horizontal="left" vertical="top"/>
    </xf>
    <xf numFmtId="1" fontId="176" fillId="7" borderId="20" xfId="0" applyNumberFormat="1" applyFont="1" applyFill="1" applyBorder="1" applyAlignment="1" applyProtection="1">
      <alignment horizontal="left" vertical="top"/>
    </xf>
    <xf numFmtId="1" fontId="177" fillId="7" borderId="20" xfId="0" applyNumberFormat="1" applyFont="1" applyFill="1" applyBorder="1" applyAlignment="1" applyProtection="1">
      <alignment horizontal="left" vertical="top"/>
    </xf>
    <xf numFmtId="1" fontId="178" fillId="7" borderId="20" xfId="0" applyNumberFormat="1" applyFont="1" applyFill="1" applyBorder="1" applyAlignment="1" applyProtection="1">
      <alignment horizontal="left" vertical="top"/>
    </xf>
    <xf numFmtId="1" fontId="179" fillId="7" borderId="20" xfId="0" applyNumberFormat="1" applyFont="1" applyFill="1" applyBorder="1" applyAlignment="1" applyProtection="1">
      <alignment horizontal="left" vertical="top"/>
    </xf>
    <xf numFmtId="1" fontId="180" fillId="7" borderId="20" xfId="0" applyNumberFormat="1" applyFont="1" applyFill="1" applyBorder="1" applyAlignment="1" applyProtection="1">
      <alignment horizontal="left" vertical="top"/>
    </xf>
    <xf numFmtId="1" fontId="181" fillId="7" borderId="20" xfId="0" applyNumberFormat="1" applyFont="1" applyFill="1" applyBorder="1" applyAlignment="1" applyProtection="1">
      <alignment horizontal="left" vertical="top"/>
    </xf>
    <xf numFmtId="1" fontId="182" fillId="7" borderId="20" xfId="0" applyNumberFormat="1" applyFont="1" applyFill="1" applyBorder="1" applyAlignment="1" applyProtection="1">
      <alignment horizontal="left" vertical="top"/>
    </xf>
    <xf numFmtId="1" fontId="183" fillId="7" borderId="20" xfId="0" applyNumberFormat="1" applyFont="1" applyFill="1" applyBorder="1" applyAlignment="1" applyProtection="1">
      <alignment horizontal="left" vertical="top"/>
    </xf>
    <xf numFmtId="1" fontId="184" fillId="7" borderId="20" xfId="0" applyNumberFormat="1" applyFont="1" applyFill="1" applyBorder="1" applyAlignment="1" applyProtection="1">
      <alignment horizontal="left" vertical="top"/>
    </xf>
    <xf numFmtId="1" fontId="185" fillId="7" borderId="13" xfId="0" applyNumberFormat="1" applyFont="1" applyFill="1" applyBorder="1" applyAlignment="1" applyProtection="1">
      <alignment horizontal="left" vertical="top"/>
    </xf>
    <xf numFmtId="164" fontId="74" fillId="10" borderId="5" xfId="0" applyFont="1" applyFill="1" applyBorder="1" applyAlignment="1">
      <alignment wrapText="1"/>
    </xf>
    <xf numFmtId="1" fontId="161" fillId="2" borderId="16" xfId="0" applyNumberFormat="1" applyFont="1" applyFill="1" applyBorder="1" applyAlignment="1">
      <alignment horizontal="right"/>
    </xf>
    <xf numFmtId="1" fontId="161" fillId="2" borderId="0" xfId="0" applyNumberFormat="1" applyFont="1" applyFill="1" applyAlignment="1">
      <alignment horizontal="right"/>
    </xf>
    <xf numFmtId="1" fontId="161" fillId="2" borderId="0" xfId="0" applyNumberFormat="1" applyFont="1" applyFill="1" applyBorder="1" applyAlignment="1">
      <alignment horizontal="right"/>
    </xf>
    <xf numFmtId="1" fontId="161" fillId="2" borderId="1" xfId="0" applyNumberFormat="1" applyFont="1" applyFill="1" applyBorder="1" applyAlignment="1">
      <alignment horizontal="right"/>
    </xf>
    <xf numFmtId="1" fontId="186" fillId="2" borderId="0" xfId="0" applyNumberFormat="1" applyFont="1" applyFill="1" applyAlignment="1">
      <alignment horizontal="right"/>
    </xf>
    <xf numFmtId="164" fontId="162" fillId="2" borderId="20" xfId="0" applyFont="1" applyFill="1" applyBorder="1" applyAlignment="1" applyProtection="1">
      <alignment horizontal="right" vertical="center" wrapText="1"/>
    </xf>
    <xf numFmtId="164" fontId="18" fillId="2" borderId="0" xfId="0" applyFont="1" applyFill="1" applyAlignment="1">
      <alignment vertical="center" wrapText="1"/>
    </xf>
    <xf numFmtId="164" fontId="30" fillId="2" borderId="0" xfId="0" applyFont="1" applyFill="1" applyAlignment="1" applyProtection="1">
      <alignment horizontal="center" vertical="top"/>
    </xf>
    <xf numFmtId="164" fontId="0" fillId="2" borderId="0" xfId="0" applyFill="1" applyProtection="1"/>
    <xf numFmtId="164" fontId="16" fillId="2" borderId="0" xfId="0" applyFont="1" applyFill="1" applyAlignment="1"/>
    <xf numFmtId="164" fontId="37" fillId="9" borderId="0" xfId="0" applyFont="1" applyFill="1" applyAlignment="1">
      <alignment vertical="top"/>
    </xf>
    <xf numFmtId="164" fontId="30" fillId="2" borderId="0" xfId="0" applyFont="1" applyFill="1" applyBorder="1" applyAlignment="1" applyProtection="1">
      <alignment vertical="top"/>
    </xf>
    <xf numFmtId="164" fontId="0" fillId="0" borderId="0" xfId="0" applyAlignment="1">
      <alignment vertical="top"/>
    </xf>
    <xf numFmtId="164" fontId="30" fillId="14" borderId="0" xfId="0" applyFont="1" applyFill="1" applyBorder="1" applyAlignment="1">
      <alignment vertical="top"/>
    </xf>
    <xf numFmtId="164" fontId="30" fillId="9" borderId="0" xfId="0" applyFont="1" applyFill="1"/>
    <xf numFmtId="164" fontId="72" fillId="9" borderId="0" xfId="0" applyFont="1" applyFill="1"/>
    <xf numFmtId="164" fontId="74" fillId="14" borderId="0" xfId="0" applyFont="1" applyFill="1" applyBorder="1"/>
    <xf numFmtId="164" fontId="0" fillId="14" borderId="0" xfId="0" applyFill="1"/>
    <xf numFmtId="164" fontId="72" fillId="14" borderId="0" xfId="0" applyFont="1" applyFill="1"/>
    <xf numFmtId="164" fontId="30" fillId="14" borderId="0" xfId="0" applyFont="1" applyFill="1" applyBorder="1"/>
    <xf numFmtId="164" fontId="30" fillId="2" borderId="0" xfId="0" applyFont="1" applyFill="1" applyAlignment="1" applyProtection="1">
      <alignment horizontal="center"/>
    </xf>
    <xf numFmtId="0" fontId="15" fillId="2" borderId="0" xfId="0" applyNumberFormat="1" applyFont="1" applyFill="1" applyAlignment="1" applyProtection="1">
      <alignment horizontal="left" vertical="top" wrapText="1" indent="1"/>
    </xf>
    <xf numFmtId="0" fontId="15" fillId="2" borderId="0" xfId="0" applyNumberFormat="1" applyFont="1" applyFill="1" applyBorder="1" applyAlignment="1" applyProtection="1">
      <alignment horizontal="left" vertical="top" wrapText="1" indent="1"/>
    </xf>
    <xf numFmtId="1" fontId="30" fillId="14" borderId="0" xfId="0" applyNumberFormat="1" applyFont="1" applyFill="1" applyBorder="1"/>
    <xf numFmtId="0" fontId="15" fillId="2" borderId="15" xfId="0" applyNumberFormat="1" applyFont="1" applyFill="1" applyBorder="1" applyAlignment="1" applyProtection="1">
      <alignment horizontal="left" vertical="top" wrapText="1" indent="1"/>
    </xf>
    <xf numFmtId="164" fontId="30" fillId="2" borderId="0" xfId="0" applyFont="1" applyFill="1" applyBorder="1" applyAlignment="1" applyProtection="1">
      <alignment horizontal="center"/>
    </xf>
    <xf numFmtId="49" fontId="75" fillId="11" borderId="5"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left" wrapText="1" indent="1"/>
    </xf>
    <xf numFmtId="0" fontId="15" fillId="2" borderId="0" xfId="0" applyNumberFormat="1" applyFont="1" applyFill="1" applyBorder="1" applyAlignment="1" applyProtection="1">
      <alignment horizontal="left" wrapText="1" indent="1"/>
    </xf>
    <xf numFmtId="0" fontId="15" fillId="27" borderId="5" xfId="0" applyNumberFormat="1" applyFont="1" applyFill="1" applyBorder="1" applyAlignment="1" applyProtection="1">
      <alignment horizontal="left" wrapText="1" indent="1"/>
    </xf>
    <xf numFmtId="164" fontId="71" fillId="7" borderId="5" xfId="0" applyFont="1" applyFill="1" applyBorder="1" applyAlignment="1">
      <alignment horizontal="left" vertical="center" indent="1"/>
    </xf>
    <xf numFmtId="164" fontId="74" fillId="14" borderId="0" xfId="0" applyFont="1" applyFill="1" applyBorder="1" applyAlignment="1">
      <alignment wrapText="1"/>
    </xf>
    <xf numFmtId="164" fontId="0" fillId="2" borderId="0" xfId="0" applyFill="1" applyBorder="1"/>
    <xf numFmtId="164" fontId="108" fillId="2" borderId="0" xfId="0" applyFont="1" applyFill="1" applyAlignment="1">
      <alignment horizontal="left" vertical="top" wrapText="1"/>
    </xf>
    <xf numFmtId="164" fontId="88" fillId="2" borderId="0" xfId="0" applyFont="1" applyFill="1" applyAlignment="1" applyProtection="1">
      <alignment horizontal="right" vertical="top" wrapText="1" indent="1"/>
    </xf>
    <xf numFmtId="164" fontId="33" fillId="14" borderId="0" xfId="0" applyFont="1" applyFill="1" applyAlignment="1">
      <alignment horizontal="center" vertical="top"/>
    </xf>
    <xf numFmtId="1" fontId="31" fillId="14" borderId="0" xfId="0" applyNumberFormat="1" applyFont="1" applyFill="1" applyAlignment="1">
      <alignment horizontal="center"/>
    </xf>
    <xf numFmtId="164" fontId="36" fillId="14" borderId="0" xfId="0" applyFont="1" applyFill="1"/>
    <xf numFmtId="164" fontId="31" fillId="10" borderId="5" xfId="0" applyFont="1" applyFill="1" applyBorder="1" applyAlignment="1">
      <alignment wrapText="1"/>
    </xf>
    <xf numFmtId="164" fontId="30" fillId="14" borderId="0" xfId="0" applyFont="1" applyFill="1" applyBorder="1" applyAlignment="1"/>
    <xf numFmtId="164" fontId="22" fillId="14" borderId="0" xfId="0" applyFont="1" applyFill="1" applyBorder="1" applyAlignment="1"/>
    <xf numFmtId="164" fontId="68" fillId="9" borderId="0" xfId="0" applyFont="1" applyFill="1"/>
    <xf numFmtId="0" fontId="192" fillId="26" borderId="2" xfId="0" applyNumberFormat="1" applyFont="1" applyFill="1" applyBorder="1" applyAlignment="1" applyProtection="1">
      <alignment vertical="center" wrapText="1"/>
    </xf>
    <xf numFmtId="0" fontId="192" fillId="26" borderId="3" xfId="0" applyNumberFormat="1" applyFont="1" applyFill="1" applyBorder="1" applyAlignment="1" applyProtection="1">
      <alignment vertical="center" wrapText="1"/>
    </xf>
    <xf numFmtId="0" fontId="192" fillId="26" borderId="4" xfId="0" applyNumberFormat="1" applyFont="1" applyFill="1" applyBorder="1" applyAlignment="1" applyProtection="1">
      <alignment vertical="center" wrapText="1"/>
    </xf>
    <xf numFmtId="0" fontId="192" fillId="2" borderId="2" xfId="0" applyNumberFormat="1" applyFont="1" applyFill="1" applyBorder="1" applyAlignment="1" applyProtection="1">
      <alignment vertical="center" wrapText="1"/>
    </xf>
    <xf numFmtId="0" fontId="192" fillId="2" borderId="3" xfId="0" applyNumberFormat="1" applyFont="1" applyFill="1" applyBorder="1" applyAlignment="1" applyProtection="1">
      <alignment vertical="center" wrapText="1"/>
    </xf>
    <xf numFmtId="0" fontId="71" fillId="7" borderId="5" xfId="0" applyNumberFormat="1" applyFont="1" applyFill="1" applyBorder="1" applyAlignment="1">
      <alignment horizontal="center" vertical="center"/>
    </xf>
    <xf numFmtId="0" fontId="71" fillId="11" borderId="5" xfId="0" applyNumberFormat="1" applyFont="1" applyFill="1" applyBorder="1" applyAlignment="1">
      <alignment horizontal="center" vertical="center"/>
    </xf>
    <xf numFmtId="1" fontId="71" fillId="7" borderId="5" xfId="0" applyNumberFormat="1" applyFont="1" applyFill="1" applyBorder="1" applyAlignment="1">
      <alignment horizontal="center" vertical="center"/>
    </xf>
    <xf numFmtId="0" fontId="59" fillId="9" borderId="0" xfId="0" applyNumberFormat="1" applyFont="1" applyFill="1" applyBorder="1" applyProtection="1"/>
    <xf numFmtId="0" fontId="5" fillId="9" borderId="0" xfId="0" applyNumberFormat="1" applyFont="1" applyFill="1" applyBorder="1" applyAlignment="1" applyProtection="1">
      <alignment wrapText="1"/>
    </xf>
    <xf numFmtId="168" fontId="5" fillId="9" borderId="0" xfId="0" applyNumberFormat="1" applyFont="1" applyFill="1" applyBorder="1" applyAlignment="1" applyProtection="1">
      <alignment horizontal="center" vertical="center"/>
    </xf>
    <xf numFmtId="169" fontId="5" fillId="9" borderId="0" xfId="0" applyNumberFormat="1" applyFont="1" applyFill="1" applyBorder="1" applyProtection="1"/>
    <xf numFmtId="168" fontId="111" fillId="9" borderId="0" xfId="0" applyNumberFormat="1" applyFont="1" applyFill="1" applyBorder="1" applyAlignment="1" applyProtection="1">
      <alignment horizontal="center"/>
    </xf>
    <xf numFmtId="0" fontId="57" fillId="8" borderId="0"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vertical="center"/>
    </xf>
    <xf numFmtId="0" fontId="14" fillId="2" borderId="0" xfId="0" applyNumberFormat="1" applyFont="1" applyFill="1" applyBorder="1" applyAlignment="1" applyProtection="1">
      <alignment horizontal="left" vertical="center" indent="1"/>
    </xf>
    <xf numFmtId="0" fontId="5" fillId="2" borderId="0" xfId="0" applyNumberFormat="1" applyFont="1" applyFill="1" applyBorder="1" applyAlignment="1" applyProtection="1">
      <alignment wrapText="1"/>
    </xf>
    <xf numFmtId="0" fontId="5" fillId="2" borderId="0" xfId="0" applyNumberFormat="1" applyFont="1" applyFill="1" applyBorder="1" applyProtection="1"/>
    <xf numFmtId="164" fontId="110" fillId="2" borderId="0" xfId="0" applyFont="1" applyFill="1" applyBorder="1" applyAlignment="1" applyProtection="1">
      <alignment wrapText="1"/>
    </xf>
    <xf numFmtId="0" fontId="56" fillId="8" borderId="0" xfId="0" applyNumberFormat="1" applyFont="1" applyFill="1" applyBorder="1" applyAlignment="1" applyProtection="1">
      <alignment horizontal="center"/>
    </xf>
    <xf numFmtId="0" fontId="44" fillId="20" borderId="28" xfId="0" applyNumberFormat="1" applyFont="1" applyFill="1" applyBorder="1" applyAlignment="1" applyProtection="1">
      <alignment horizontal="left" vertical="center" wrapText="1"/>
    </xf>
    <xf numFmtId="0" fontId="44" fillId="20" borderId="21" xfId="0" applyNumberFormat="1" applyFont="1" applyFill="1" applyBorder="1" applyAlignment="1" applyProtection="1">
      <alignment horizontal="left" vertical="center" wrapText="1"/>
    </xf>
    <xf numFmtId="168" fontId="41" fillId="20" borderId="21" xfId="0" applyNumberFormat="1" applyFont="1" applyFill="1" applyBorder="1" applyAlignment="1" applyProtection="1">
      <alignment vertical="center" wrapText="1"/>
    </xf>
    <xf numFmtId="168" fontId="28" fillId="20" borderId="21" xfId="0" applyNumberFormat="1" applyFont="1" applyFill="1" applyBorder="1" applyAlignment="1" applyProtection="1">
      <alignment horizontal="center" vertical="center"/>
    </xf>
    <xf numFmtId="0" fontId="56" fillId="8" borderId="0" xfId="0" applyNumberFormat="1" applyFont="1" applyFill="1" applyBorder="1" applyProtection="1"/>
    <xf numFmtId="164" fontId="0" fillId="10" borderId="25" xfId="0" applyFill="1" applyBorder="1" applyProtection="1"/>
    <xf numFmtId="164" fontId="0" fillId="2" borderId="0" xfId="0" applyFill="1" applyBorder="1" applyProtection="1"/>
    <xf numFmtId="168" fontId="111" fillId="2" borderId="0" xfId="0" applyNumberFormat="1" applyFont="1" applyFill="1" applyBorder="1" applyAlignment="1" applyProtection="1">
      <alignment horizontal="center"/>
    </xf>
    <xf numFmtId="169" fontId="5" fillId="2" borderId="0" xfId="0" applyNumberFormat="1" applyFont="1" applyFill="1" applyBorder="1" applyProtection="1"/>
    <xf numFmtId="164" fontId="139" fillId="2" borderId="0" xfId="0" applyFont="1" applyFill="1" applyAlignment="1" applyProtection="1">
      <alignment horizontal="left" vertical="top" indent="5"/>
    </xf>
    <xf numFmtId="164" fontId="140" fillId="2" borderId="0" xfId="0" applyFont="1" applyFill="1" applyAlignment="1" applyProtection="1">
      <alignment horizontal="center" vertical="top"/>
    </xf>
    <xf numFmtId="164" fontId="81" fillId="2" borderId="0" xfId="0" applyFont="1" applyFill="1" applyBorder="1" applyAlignment="1" applyProtection="1">
      <alignment horizontal="center" vertical="center"/>
    </xf>
    <xf numFmtId="1" fontId="80" fillId="2" borderId="0" xfId="0" applyNumberFormat="1" applyFont="1" applyFill="1" applyBorder="1" applyAlignment="1" applyProtection="1">
      <alignment horizontal="center"/>
    </xf>
    <xf numFmtId="164" fontId="110" fillId="2" borderId="0" xfId="0" applyFont="1" applyFill="1" applyBorder="1" applyAlignment="1" applyProtection="1">
      <alignment horizontal="left" wrapText="1"/>
    </xf>
    <xf numFmtId="164" fontId="141" fillId="10" borderId="34" xfId="0" applyFont="1" applyFill="1" applyBorder="1" applyAlignment="1" applyProtection="1">
      <alignment horizontal="left" wrapText="1"/>
    </xf>
    <xf numFmtId="164" fontId="141" fillId="10" borderId="37" xfId="0" applyFont="1" applyFill="1" applyBorder="1" applyAlignment="1" applyProtection="1">
      <alignment horizontal="left" wrapText="1"/>
    </xf>
    <xf numFmtId="164" fontId="0" fillId="2" borderId="0" xfId="0" applyFill="1" applyAlignment="1" applyProtection="1">
      <alignment horizontal="left"/>
    </xf>
    <xf numFmtId="164" fontId="68" fillId="10" borderId="37" xfId="0" applyFont="1" applyFill="1" applyBorder="1" applyAlignment="1" applyProtection="1">
      <alignment horizontal="left" indent="1"/>
    </xf>
    <xf numFmtId="164" fontId="142" fillId="10" borderId="0" xfId="0" applyFont="1" applyFill="1" applyBorder="1" applyAlignment="1" applyProtection="1">
      <alignment vertical="top" wrapText="1"/>
    </xf>
    <xf numFmtId="164" fontId="142" fillId="10" borderId="38" xfId="0" applyFont="1" applyFill="1" applyBorder="1" applyAlignment="1" applyProtection="1">
      <alignment vertical="top" wrapText="1"/>
    </xf>
    <xf numFmtId="164" fontId="141" fillId="10" borderId="37" xfId="0" applyFont="1" applyFill="1" applyBorder="1" applyAlignment="1" applyProtection="1">
      <alignment horizontal="left" indent="1"/>
    </xf>
    <xf numFmtId="164" fontId="142" fillId="10" borderId="0" xfId="0" applyFont="1" applyFill="1" applyBorder="1" applyProtection="1"/>
    <xf numFmtId="164" fontId="0" fillId="0" borderId="0" xfId="0" applyProtection="1"/>
    <xf numFmtId="164" fontId="135" fillId="2" borderId="0" xfId="0" applyFont="1" applyFill="1" applyBorder="1" applyAlignment="1" applyProtection="1">
      <alignment horizontal="left" indent="1"/>
    </xf>
    <xf numFmtId="164" fontId="138" fillId="2" borderId="0" xfId="0" applyFont="1" applyFill="1" applyAlignment="1" applyProtection="1">
      <alignment horizontal="left" indent="2"/>
    </xf>
    <xf numFmtId="164" fontId="136" fillId="2" borderId="0" xfId="0" applyFont="1" applyFill="1" applyAlignment="1" applyProtection="1">
      <alignment horizontal="left" indent="7"/>
    </xf>
    <xf numFmtId="164" fontId="141" fillId="10" borderId="37" xfId="0" applyFont="1" applyFill="1" applyBorder="1" applyProtection="1"/>
    <xf numFmtId="164" fontId="68" fillId="10" borderId="39" xfId="0" applyFont="1" applyFill="1" applyBorder="1" applyProtection="1"/>
    <xf numFmtId="168" fontId="5" fillId="2" borderId="0" xfId="0" applyNumberFormat="1" applyFont="1" applyFill="1" applyBorder="1" applyAlignment="1" applyProtection="1">
      <alignment horizontal="center" vertical="center"/>
    </xf>
    <xf numFmtId="164" fontId="58" fillId="9" borderId="0" xfId="0" applyFont="1" applyFill="1" applyProtection="1"/>
    <xf numFmtId="164" fontId="0" fillId="2" borderId="8" xfId="0" applyFill="1" applyBorder="1" applyProtection="1"/>
    <xf numFmtId="164" fontId="0" fillId="2" borderId="18" xfId="0" applyFill="1" applyBorder="1" applyProtection="1"/>
    <xf numFmtId="164" fontId="9" fillId="2" borderId="0" xfId="0" applyFont="1" applyFill="1" applyBorder="1" applyProtection="1"/>
    <xf numFmtId="0" fontId="5" fillId="11" borderId="12" xfId="0" applyNumberFormat="1" applyFont="1" applyFill="1" applyBorder="1" applyAlignment="1" applyProtection="1">
      <alignment horizontal="center"/>
    </xf>
    <xf numFmtId="0" fontId="5" fillId="11" borderId="11" xfId="0" applyNumberFormat="1" applyFont="1" applyFill="1" applyBorder="1" applyAlignment="1" applyProtection="1">
      <alignment horizontal="center"/>
    </xf>
    <xf numFmtId="0" fontId="5" fillId="11" borderId="26" xfId="0" applyNumberFormat="1" applyFont="1" applyFill="1" applyBorder="1" applyAlignment="1" applyProtection="1">
      <alignment horizontal="center"/>
    </xf>
    <xf numFmtId="169" fontId="5" fillId="11" borderId="11" xfId="0" applyNumberFormat="1" applyFont="1" applyFill="1" applyBorder="1" applyAlignment="1" applyProtection="1">
      <alignment horizontal="center"/>
    </xf>
    <xf numFmtId="169" fontId="5" fillId="11" borderId="26" xfId="0" applyNumberFormat="1" applyFont="1" applyFill="1" applyBorder="1" applyAlignment="1" applyProtection="1">
      <alignment horizontal="center"/>
    </xf>
    <xf numFmtId="0" fontId="56" fillId="8" borderId="0" xfId="0" applyNumberFormat="1" applyFont="1" applyFill="1" applyBorder="1" applyAlignment="1" applyProtection="1"/>
    <xf numFmtId="168" fontId="111" fillId="11" borderId="43" xfId="0" applyNumberFormat="1" applyFont="1" applyFill="1" applyBorder="1" applyAlignment="1" applyProtection="1">
      <alignment horizontal="center"/>
    </xf>
    <xf numFmtId="164" fontId="20" fillId="2" borderId="0" xfId="0" applyFont="1" applyFill="1" applyProtection="1"/>
    <xf numFmtId="164" fontId="0" fillId="2" borderId="20" xfId="0" applyFill="1" applyBorder="1" applyProtection="1"/>
    <xf numFmtId="0" fontId="64" fillId="8" borderId="0" xfId="0" applyNumberFormat="1" applyFont="1" applyFill="1" applyBorder="1" applyProtection="1"/>
    <xf numFmtId="0" fontId="65" fillId="0" borderId="5" xfId="0" applyNumberFormat="1" applyFont="1" applyBorder="1" applyAlignment="1" applyProtection="1">
      <alignment horizontal="left" vertical="center" wrapText="1"/>
    </xf>
    <xf numFmtId="1" fontId="113" fillId="2" borderId="0" xfId="0" applyNumberFormat="1" applyFont="1" applyFill="1" applyBorder="1" applyAlignment="1" applyProtection="1">
      <alignment horizontal="center"/>
    </xf>
    <xf numFmtId="0" fontId="67" fillId="2" borderId="15" xfId="0" applyNumberFormat="1" applyFont="1" applyFill="1" applyBorder="1" applyAlignment="1" applyProtection="1">
      <alignment horizontal="left" vertical="center" wrapText="1"/>
    </xf>
    <xf numFmtId="165" fontId="65" fillId="2" borderId="30" xfId="0" applyNumberFormat="1" applyFont="1" applyFill="1" applyBorder="1" applyAlignment="1" applyProtection="1">
      <alignment vertical="center"/>
    </xf>
    <xf numFmtId="164" fontId="120" fillId="2" borderId="4" xfId="0" applyFont="1" applyFill="1" applyBorder="1" applyAlignment="1" applyProtection="1">
      <alignment horizontal="left" indent="1"/>
    </xf>
    <xf numFmtId="0" fontId="65" fillId="0" borderId="13" xfId="0" applyNumberFormat="1" applyFont="1" applyBorder="1" applyAlignment="1" applyProtection="1">
      <alignment horizontal="left" vertical="center" wrapText="1"/>
    </xf>
    <xf numFmtId="164" fontId="120" fillId="2" borderId="18" xfId="0" applyFont="1" applyFill="1" applyBorder="1" applyAlignment="1" applyProtection="1">
      <alignment horizontal="left" indent="1"/>
    </xf>
    <xf numFmtId="0" fontId="64" fillId="8" borderId="18" xfId="0" applyNumberFormat="1" applyFont="1" applyFill="1" applyBorder="1" applyProtection="1"/>
    <xf numFmtId="0" fontId="71" fillId="11" borderId="2" xfId="0" applyNumberFormat="1" applyFont="1" applyFill="1" applyBorder="1" applyAlignment="1" applyProtection="1">
      <alignment horizontal="left" vertical="center" wrapText="1" indent="1"/>
    </xf>
    <xf numFmtId="0" fontId="71" fillId="11" borderId="24" xfId="0" applyNumberFormat="1" applyFont="1" applyFill="1" applyBorder="1" applyAlignment="1" applyProtection="1">
      <alignment vertical="center" wrapText="1"/>
    </xf>
    <xf numFmtId="0" fontId="65" fillId="0" borderId="13" xfId="0" applyNumberFormat="1" applyFont="1" applyFill="1" applyBorder="1" applyAlignment="1" applyProtection="1">
      <alignment horizontal="left" vertical="center" wrapText="1"/>
    </xf>
    <xf numFmtId="0" fontId="71" fillId="11" borderId="22" xfId="0" applyNumberFormat="1" applyFont="1" applyFill="1" applyBorder="1" applyAlignment="1" applyProtection="1">
      <alignment horizontal="left" vertical="center" wrapText="1" indent="2"/>
    </xf>
    <xf numFmtId="0" fontId="71" fillId="11" borderId="19" xfId="0" applyNumberFormat="1" applyFont="1" applyFill="1" applyBorder="1" applyAlignment="1" applyProtection="1">
      <alignment horizontal="left" vertical="center" wrapText="1" indent="1"/>
    </xf>
    <xf numFmtId="0" fontId="71" fillId="11" borderId="31" xfId="0" applyNumberFormat="1" applyFont="1" applyFill="1" applyBorder="1" applyAlignment="1" applyProtection="1">
      <alignment horizontal="left" vertical="center" wrapText="1" indent="5"/>
    </xf>
    <xf numFmtId="0" fontId="65" fillId="0" borderId="4" xfId="0" applyNumberFormat="1" applyFont="1" applyFill="1" applyBorder="1" applyAlignment="1" applyProtection="1">
      <alignment horizontal="left" vertical="center" wrapText="1"/>
    </xf>
    <xf numFmtId="0" fontId="71" fillId="11" borderId="14" xfId="0" applyNumberFormat="1" applyFont="1" applyFill="1" applyBorder="1" applyAlignment="1" applyProtection="1">
      <alignment horizontal="right" vertical="center" wrapText="1"/>
    </xf>
    <xf numFmtId="0" fontId="71" fillId="11" borderId="23" xfId="0" applyNumberFormat="1" applyFont="1" applyFill="1" applyBorder="1" applyAlignment="1" applyProtection="1">
      <alignment horizontal="left" vertical="center" wrapText="1" indent="2"/>
    </xf>
    <xf numFmtId="0" fontId="65" fillId="2" borderId="3" xfId="0" applyNumberFormat="1" applyFont="1" applyFill="1" applyBorder="1" applyAlignment="1" applyProtection="1">
      <alignment horizontal="left" vertical="center" wrapText="1"/>
    </xf>
    <xf numFmtId="0" fontId="65" fillId="0" borderId="5" xfId="0" applyNumberFormat="1" applyFont="1" applyFill="1" applyBorder="1" applyAlignment="1" applyProtection="1">
      <alignment horizontal="left" vertical="center" wrapText="1"/>
    </xf>
    <xf numFmtId="165" fontId="124" fillId="2" borderId="5" xfId="0" applyNumberFormat="1" applyFont="1" applyFill="1" applyBorder="1" applyAlignment="1" applyProtection="1">
      <alignment vertical="center"/>
    </xf>
    <xf numFmtId="0" fontId="71" fillId="11" borderId="22" xfId="0" applyNumberFormat="1" applyFont="1" applyFill="1" applyBorder="1" applyAlignment="1" applyProtection="1">
      <alignment horizontal="left" vertical="center" wrapText="1" indent="1"/>
    </xf>
    <xf numFmtId="0" fontId="65" fillId="0" borderId="17" xfId="0" applyNumberFormat="1" applyFont="1" applyFill="1" applyBorder="1" applyAlignment="1" applyProtection="1">
      <alignment horizontal="left" vertical="center" wrapText="1"/>
    </xf>
    <xf numFmtId="165" fontId="124" fillId="2" borderId="7" xfId="0" applyNumberFormat="1" applyFont="1" applyFill="1" applyBorder="1" applyAlignment="1" applyProtection="1">
      <alignment vertical="center"/>
    </xf>
    <xf numFmtId="165" fontId="124" fillId="2" borderId="30" xfId="0" applyNumberFormat="1" applyFont="1" applyFill="1" applyBorder="1" applyAlignment="1" applyProtection="1">
      <alignment vertical="center"/>
    </xf>
    <xf numFmtId="0" fontId="65" fillId="0" borderId="6" xfId="0" applyNumberFormat="1" applyFont="1" applyFill="1" applyBorder="1" applyAlignment="1" applyProtection="1">
      <alignment horizontal="left" vertical="center" wrapText="1"/>
    </xf>
    <xf numFmtId="0" fontId="82" fillId="0" borderId="5" xfId="0" applyNumberFormat="1" applyFont="1" applyFill="1" applyBorder="1" applyAlignment="1" applyProtection="1">
      <alignment horizontal="left" vertical="center" wrapText="1"/>
    </xf>
    <xf numFmtId="1" fontId="112" fillId="2" borderId="19" xfId="0" applyNumberFormat="1" applyFont="1" applyFill="1" applyBorder="1" applyAlignment="1" applyProtection="1">
      <alignment horizontal="center"/>
    </xf>
    <xf numFmtId="0" fontId="65" fillId="10" borderId="20" xfId="0" applyNumberFormat="1" applyFont="1" applyFill="1" applyBorder="1" applyAlignment="1" applyProtection="1">
      <alignment horizontal="left" vertical="center" wrapText="1"/>
    </xf>
    <xf numFmtId="168" fontId="71" fillId="10" borderId="20" xfId="0" applyNumberFormat="1" applyFont="1" applyFill="1" applyBorder="1" applyAlignment="1" applyProtection="1">
      <alignment vertical="center" wrapText="1"/>
    </xf>
    <xf numFmtId="168" fontId="71" fillId="10" borderId="20" xfId="0" applyNumberFormat="1" applyFont="1" applyFill="1" applyBorder="1" applyAlignment="1" applyProtection="1">
      <alignment horizontal="center" vertical="center"/>
    </xf>
    <xf numFmtId="0" fontId="3" fillId="2" borderId="20" xfId="0" applyNumberFormat="1" applyFont="1" applyFill="1" applyBorder="1" applyAlignment="1" applyProtection="1">
      <alignment vertical="center" wrapText="1"/>
    </xf>
    <xf numFmtId="0" fontId="122" fillId="19" borderId="9" xfId="0" applyNumberFormat="1" applyFont="1" applyFill="1" applyBorder="1" applyAlignment="1" applyProtection="1"/>
    <xf numFmtId="0" fontId="122" fillId="19" borderId="9" xfId="0" applyNumberFormat="1" applyFont="1" applyFill="1" applyBorder="1" applyAlignment="1" applyProtection="1">
      <alignment horizontal="center" vertical="center"/>
    </xf>
    <xf numFmtId="0" fontId="5" fillId="9" borderId="0" xfId="0" applyNumberFormat="1" applyFont="1" applyFill="1" applyBorder="1" applyProtection="1"/>
    <xf numFmtId="166" fontId="65" fillId="9" borderId="0" xfId="0" applyNumberFormat="1" applyFont="1" applyFill="1" applyBorder="1" applyProtection="1"/>
    <xf numFmtId="0" fontId="5" fillId="0" borderId="0" xfId="0" applyNumberFormat="1" applyFont="1" applyBorder="1" applyProtection="1"/>
    <xf numFmtId="0" fontId="5" fillId="8" borderId="0" xfId="0" applyNumberFormat="1" applyFont="1" applyFill="1" applyBorder="1" applyProtection="1"/>
    <xf numFmtId="166" fontId="65" fillId="14" borderId="0" xfId="0" applyNumberFormat="1" applyFont="1" applyFill="1" applyBorder="1" applyProtection="1"/>
    <xf numFmtId="1" fontId="67" fillId="15" borderId="0" xfId="4" applyNumberFormat="1" applyFont="1" applyFill="1" applyBorder="1" applyAlignment="1" applyProtection="1">
      <alignment horizontal="center" vertical="center"/>
    </xf>
    <xf numFmtId="1" fontId="61" fillId="15" borderId="0" xfId="4" applyNumberFormat="1" applyFont="1" applyFill="1" applyBorder="1" applyAlignment="1" applyProtection="1">
      <alignment horizontal="center" vertical="center"/>
    </xf>
    <xf numFmtId="165" fontId="61" fillId="13" borderId="27" xfId="4" applyNumberFormat="1" applyFont="1" applyFill="1" applyBorder="1" applyAlignment="1" applyProtection="1">
      <alignment horizontal="center" vertical="center"/>
    </xf>
    <xf numFmtId="0" fontId="39" fillId="8" borderId="0" xfId="0" applyNumberFormat="1" applyFont="1" applyFill="1" applyBorder="1" applyProtection="1"/>
    <xf numFmtId="164" fontId="0" fillId="14" borderId="0" xfId="0" applyFill="1" applyProtection="1"/>
    <xf numFmtId="0" fontId="39" fillId="9" borderId="0" xfId="0" applyNumberFormat="1" applyFont="1" applyFill="1" applyBorder="1" applyProtection="1"/>
    <xf numFmtId="0" fontId="39" fillId="0" borderId="0" xfId="0" applyNumberFormat="1" applyFont="1" applyFill="1" applyBorder="1" applyProtection="1"/>
    <xf numFmtId="166" fontId="65" fillId="15" borderId="0" xfId="4" applyNumberFormat="1" applyFont="1" applyFill="1" applyBorder="1" applyProtection="1"/>
    <xf numFmtId="0" fontId="39" fillId="8" borderId="0" xfId="0" applyNumberFormat="1" applyFont="1" applyFill="1" applyBorder="1" applyAlignment="1" applyProtection="1"/>
    <xf numFmtId="164" fontId="0" fillId="9" borderId="0" xfId="0" applyFill="1" applyProtection="1"/>
    <xf numFmtId="164" fontId="0" fillId="9" borderId="0" xfId="0" applyFill="1" applyBorder="1" applyProtection="1"/>
    <xf numFmtId="166" fontId="65" fillId="14" borderId="0" xfId="0" applyNumberFormat="1" applyFont="1" applyFill="1" applyProtection="1"/>
    <xf numFmtId="166" fontId="65" fillId="13" borderId="2" xfId="4" applyNumberFormat="1" applyFont="1" applyFill="1" applyBorder="1" applyProtection="1"/>
    <xf numFmtId="0" fontId="5" fillId="8" borderId="0" xfId="0" applyNumberFormat="1" applyFont="1" applyFill="1" applyBorder="1" applyAlignment="1" applyProtection="1">
      <alignment horizontal="center"/>
    </xf>
    <xf numFmtId="166" fontId="65" fillId="15" borderId="0" xfId="4" applyNumberFormat="1" applyFont="1" applyFill="1" applyBorder="1" applyAlignment="1" applyProtection="1">
      <alignment horizontal="center"/>
    </xf>
    <xf numFmtId="0" fontId="5" fillId="9" borderId="0" xfId="0" applyNumberFormat="1" applyFont="1" applyFill="1" applyBorder="1" applyAlignment="1" applyProtection="1">
      <alignment horizontal="center"/>
    </xf>
    <xf numFmtId="0" fontId="5" fillId="0" borderId="0" xfId="0" applyNumberFormat="1" applyFont="1" applyBorder="1" applyAlignment="1" applyProtection="1">
      <alignment horizontal="center"/>
    </xf>
    <xf numFmtId="166" fontId="65" fillId="15" borderId="0" xfId="4" applyNumberFormat="1" applyFont="1" applyFill="1" applyBorder="1" applyAlignment="1" applyProtection="1"/>
    <xf numFmtId="0" fontId="39" fillId="9" borderId="0" xfId="0" applyNumberFormat="1" applyFont="1" applyFill="1" applyBorder="1" applyAlignment="1" applyProtection="1"/>
    <xf numFmtId="0" fontId="39" fillId="0" borderId="0" xfId="0" applyNumberFormat="1" applyFont="1" applyBorder="1" applyAlignment="1" applyProtection="1"/>
    <xf numFmtId="0" fontId="66" fillId="8" borderId="0" xfId="0" applyNumberFormat="1" applyFont="1" applyFill="1" applyBorder="1" applyProtection="1"/>
    <xf numFmtId="0" fontId="66" fillId="9" borderId="0" xfId="0" applyNumberFormat="1" applyFont="1" applyFill="1" applyBorder="1" applyProtection="1"/>
    <xf numFmtId="0" fontId="66" fillId="0" borderId="0" xfId="0" applyNumberFormat="1" applyFont="1" applyBorder="1" applyProtection="1"/>
    <xf numFmtId="166" fontId="65" fillId="15" borderId="5" xfId="4" applyNumberFormat="1" applyFont="1" applyFill="1" applyBorder="1" applyProtection="1"/>
    <xf numFmtId="0" fontId="5" fillId="7" borderId="0" xfId="0" applyNumberFormat="1" applyFont="1" applyFill="1" applyBorder="1" applyProtection="1"/>
    <xf numFmtId="0" fontId="5" fillId="18" borderId="0" xfId="0" applyNumberFormat="1" applyFont="1" applyFill="1" applyBorder="1" applyAlignment="1" applyProtection="1">
      <alignment wrapText="1"/>
    </xf>
    <xf numFmtId="168" fontId="5" fillId="18" borderId="0" xfId="0" applyNumberFormat="1" applyFont="1" applyFill="1" applyBorder="1" applyAlignment="1" applyProtection="1">
      <alignment horizontal="center" vertical="center"/>
    </xf>
    <xf numFmtId="169" fontId="5" fillId="8" borderId="0" xfId="0" applyNumberFormat="1" applyFont="1" applyFill="1" applyBorder="1" applyProtection="1"/>
    <xf numFmtId="168" fontId="111" fillId="8" borderId="0" xfId="0" applyNumberFormat="1" applyFont="1" applyFill="1" applyBorder="1" applyAlignment="1" applyProtection="1">
      <alignment horizontal="center"/>
    </xf>
    <xf numFmtId="168" fontId="111" fillId="18" borderId="0" xfId="0" applyNumberFormat="1" applyFont="1" applyFill="1" applyBorder="1" applyAlignment="1" applyProtection="1">
      <alignment horizontal="center"/>
    </xf>
    <xf numFmtId="169" fontId="5" fillId="18" borderId="0" xfId="0" applyNumberFormat="1" applyFont="1" applyFill="1" applyBorder="1" applyProtection="1"/>
    <xf numFmtId="0" fontId="56" fillId="18" borderId="0" xfId="0" applyNumberFormat="1" applyFont="1" applyFill="1" applyBorder="1" applyProtection="1"/>
    <xf numFmtId="0" fontId="5" fillId="18" borderId="0" xfId="0" applyNumberFormat="1" applyFont="1" applyFill="1" applyBorder="1" applyProtection="1"/>
    <xf numFmtId="0" fontId="59" fillId="9" borderId="0" xfId="0" applyNumberFormat="1" applyFont="1" applyFill="1" applyBorder="1" applyAlignment="1" applyProtection="1">
      <alignment horizontal="right"/>
    </xf>
    <xf numFmtId="0" fontId="5" fillId="9" borderId="0" xfId="0" applyNumberFormat="1" applyFont="1" applyFill="1" applyBorder="1" applyAlignment="1" applyProtection="1">
      <alignment horizontal="right" wrapText="1"/>
    </xf>
    <xf numFmtId="168" fontId="5" fillId="9" borderId="0" xfId="0" applyNumberFormat="1" applyFont="1" applyFill="1" applyBorder="1" applyAlignment="1" applyProtection="1">
      <alignment horizontal="right" vertical="center"/>
    </xf>
    <xf numFmtId="169" fontId="5" fillId="9" borderId="0" xfId="0" applyNumberFormat="1" applyFont="1" applyFill="1" applyBorder="1" applyAlignment="1" applyProtection="1">
      <alignment horizontal="right"/>
    </xf>
    <xf numFmtId="168" fontId="111" fillId="9" borderId="0" xfId="0" applyNumberFormat="1" applyFont="1" applyFill="1" applyBorder="1" applyAlignment="1" applyProtection="1">
      <alignment horizontal="right"/>
    </xf>
    <xf numFmtId="0" fontId="5" fillId="9" borderId="0" xfId="0" applyNumberFormat="1" applyFont="1" applyFill="1" applyBorder="1" applyAlignment="1" applyProtection="1">
      <alignment horizontal="right"/>
    </xf>
    <xf numFmtId="0" fontId="5" fillId="0" borderId="0" xfId="0" applyNumberFormat="1" applyFont="1" applyBorder="1" applyAlignment="1" applyProtection="1">
      <alignment horizontal="right"/>
    </xf>
    <xf numFmtId="166" fontId="65" fillId="8" borderId="0" xfId="4" applyNumberFormat="1" applyFont="1" applyFill="1" applyBorder="1" applyProtection="1"/>
    <xf numFmtId="0" fontId="5" fillId="0" borderId="0" xfId="0" applyNumberFormat="1" applyFont="1" applyBorder="1" applyAlignment="1" applyProtection="1">
      <alignment wrapText="1"/>
    </xf>
    <xf numFmtId="168" fontId="5" fillId="0" borderId="0" xfId="0" applyNumberFormat="1" applyFont="1" applyBorder="1" applyAlignment="1" applyProtection="1">
      <alignment horizontal="center" vertical="center"/>
    </xf>
    <xf numFmtId="169" fontId="5" fillId="0" borderId="0" xfId="0" applyNumberFormat="1" applyFont="1" applyBorder="1" applyProtection="1"/>
    <xf numFmtId="168" fontId="111" fillId="0" borderId="0" xfId="0" applyNumberFormat="1" applyFont="1" applyBorder="1" applyAlignment="1" applyProtection="1">
      <alignment horizontal="center"/>
    </xf>
    <xf numFmtId="166" fontId="65" fillId="0" borderId="0" xfId="0" applyNumberFormat="1" applyFont="1" applyBorder="1" applyProtection="1"/>
    <xf numFmtId="0" fontId="59" fillId="0" borderId="0" xfId="0" applyNumberFormat="1" applyFont="1" applyBorder="1" applyProtection="1"/>
    <xf numFmtId="164" fontId="141" fillId="10" borderId="37" xfId="0" applyFont="1" applyFill="1" applyBorder="1" applyAlignment="1" applyProtection="1">
      <alignment horizontal="left" vertical="top"/>
    </xf>
    <xf numFmtId="164" fontId="141" fillId="10" borderId="37" xfId="0" applyFont="1" applyFill="1" applyBorder="1" applyAlignment="1" applyProtection="1">
      <alignment horizontal="left"/>
    </xf>
    <xf numFmtId="164" fontId="120" fillId="7" borderId="2" xfId="0" applyFont="1" applyFill="1" applyBorder="1"/>
    <xf numFmtId="164" fontId="120" fillId="7" borderId="3" xfId="0" applyFont="1" applyFill="1" applyBorder="1"/>
    <xf numFmtId="164" fontId="120" fillId="7" borderId="4" xfId="0" applyFont="1" applyFill="1" applyBorder="1"/>
    <xf numFmtId="164" fontId="195" fillId="7" borderId="4" xfId="0" applyFont="1" applyFill="1" applyBorder="1"/>
    <xf numFmtId="164" fontId="120" fillId="2" borderId="0" xfId="0" applyFont="1" applyFill="1" applyBorder="1"/>
    <xf numFmtId="164" fontId="195" fillId="2" borderId="0" xfId="0" applyFont="1" applyFill="1" applyBorder="1"/>
    <xf numFmtId="164" fontId="88" fillId="2" borderId="0" xfId="0" applyFont="1" applyFill="1" applyBorder="1" applyAlignment="1" applyProtection="1">
      <alignment horizontal="right" vertical="top" wrapText="1" indent="1"/>
    </xf>
    <xf numFmtId="167" fontId="79" fillId="10" borderId="0" xfId="0" applyNumberFormat="1" applyFont="1" applyFill="1" applyBorder="1" applyAlignment="1">
      <alignment horizontal="center"/>
    </xf>
    <xf numFmtId="164" fontId="196" fillId="2" borderId="0" xfId="0" applyFont="1" applyFill="1"/>
    <xf numFmtId="170" fontId="20" fillId="2" borderId="0" xfId="0" applyNumberFormat="1" applyFont="1" applyFill="1"/>
    <xf numFmtId="164" fontId="31" fillId="9" borderId="0" xfId="0" applyFont="1" applyFill="1" applyBorder="1"/>
    <xf numFmtId="164" fontId="85" fillId="16" borderId="48" xfId="0" applyFont="1" applyFill="1" applyBorder="1" applyAlignment="1" applyProtection="1">
      <alignment horizontal="left" indent="4"/>
    </xf>
    <xf numFmtId="164" fontId="27" fillId="16" borderId="49" xfId="0" applyFont="1" applyFill="1" applyBorder="1" applyAlignment="1" applyProtection="1">
      <alignment horizontal="left" indent="1"/>
    </xf>
    <xf numFmtId="164" fontId="29" fillId="16" borderId="49" xfId="0" applyFont="1" applyFill="1" applyBorder="1" applyAlignment="1" applyProtection="1">
      <alignment horizontal="left" indent="1"/>
    </xf>
    <xf numFmtId="164" fontId="23" fillId="16" borderId="49" xfId="0" applyFont="1" applyFill="1" applyBorder="1" applyAlignment="1" applyProtection="1">
      <alignment horizontal="left" indent="1"/>
    </xf>
    <xf numFmtId="166" fontId="84" fillId="16" borderId="50" xfId="1" applyNumberFormat="1" applyFont="1" applyFill="1" applyBorder="1" applyAlignment="1" applyProtection="1">
      <alignment horizontal="center" vertical="center" wrapText="1"/>
    </xf>
    <xf numFmtId="1" fontId="158" fillId="16" borderId="48" xfId="0" applyNumberFormat="1" applyFont="1" applyFill="1" applyBorder="1" applyAlignment="1">
      <alignment horizontal="right"/>
    </xf>
    <xf numFmtId="166" fontId="85" fillId="16" borderId="50" xfId="0" applyNumberFormat="1" applyFont="1" applyFill="1" applyBorder="1" applyAlignment="1"/>
    <xf numFmtId="164" fontId="4" fillId="16" borderId="48" xfId="0" applyFont="1" applyFill="1" applyBorder="1"/>
    <xf numFmtId="164" fontId="4" fillId="16" borderId="49" xfId="0" applyFont="1" applyFill="1" applyBorder="1"/>
    <xf numFmtId="164" fontId="4" fillId="16" borderId="50" xfId="0" applyFont="1" applyFill="1" applyBorder="1"/>
    <xf numFmtId="164" fontId="0" fillId="0" borderId="0" xfId="0"/>
    <xf numFmtId="164" fontId="129" fillId="2" borderId="0" xfId="0" applyFont="1" applyFill="1" applyAlignment="1">
      <alignment vertical="center" wrapText="1"/>
    </xf>
    <xf numFmtId="1" fontId="130" fillId="2" borderId="0" xfId="0" applyNumberFormat="1" applyFont="1" applyFill="1" applyAlignment="1">
      <alignment horizontal="center" vertical="center" wrapText="1"/>
    </xf>
    <xf numFmtId="166" fontId="85" fillId="2" borderId="0" xfId="0" applyNumberFormat="1" applyFont="1" applyFill="1" applyAlignment="1"/>
    <xf numFmtId="164" fontId="128" fillId="2" borderId="0" xfId="0" applyFont="1" applyFill="1" applyAlignment="1">
      <alignment wrapText="1"/>
    </xf>
    <xf numFmtId="1" fontId="128" fillId="2" borderId="0" xfId="0" applyNumberFormat="1" applyFont="1" applyFill="1" applyAlignment="1">
      <alignment horizontal="center" wrapText="1"/>
    </xf>
    <xf numFmtId="1" fontId="126" fillId="2" borderId="0" xfId="0" applyNumberFormat="1" applyFont="1" applyFill="1" applyAlignment="1">
      <alignment horizontal="right" vertical="top"/>
    </xf>
    <xf numFmtId="1" fontId="129"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74" fillId="0" borderId="0" xfId="0" applyFont="1" applyFill="1"/>
    <xf numFmtId="1" fontId="68" fillId="2" borderId="0" xfId="0" applyNumberFormat="1" applyFont="1" applyFill="1" applyBorder="1" applyAlignment="1">
      <alignment horizontal="center" wrapText="1"/>
    </xf>
    <xf numFmtId="164" fontId="69" fillId="4" borderId="18" xfId="0" applyFont="1" applyFill="1" applyBorder="1" applyAlignment="1" applyProtection="1">
      <alignment vertical="center"/>
    </xf>
    <xf numFmtId="164" fontId="74" fillId="0" borderId="0" xfId="0" applyFont="1" applyAlignment="1">
      <alignment vertical="center"/>
    </xf>
    <xf numFmtId="164" fontId="0" fillId="0" borderId="0" xfId="0"/>
    <xf numFmtId="164" fontId="4" fillId="2" borderId="20" xfId="0" applyFont="1" applyFill="1" applyBorder="1" applyAlignment="1">
      <alignment horizontal="left" indent="3"/>
    </xf>
    <xf numFmtId="1" fontId="145" fillId="2" borderId="2" xfId="0" applyNumberFormat="1" applyFont="1" applyFill="1" applyBorder="1" applyAlignment="1">
      <alignment horizontal="left" vertical="center"/>
    </xf>
    <xf numFmtId="1" fontId="146" fillId="2" borderId="3" xfId="0" applyNumberFormat="1" applyFont="1" applyFill="1" applyBorder="1" applyAlignment="1">
      <alignment horizontal="left" vertical="center"/>
    </xf>
    <xf numFmtId="1" fontId="147" fillId="2" borderId="3" xfId="0" applyNumberFormat="1" applyFont="1" applyFill="1" applyBorder="1" applyAlignment="1">
      <alignment horizontal="left" vertical="center"/>
    </xf>
    <xf numFmtId="1" fontId="148" fillId="2" borderId="3" xfId="0" applyNumberFormat="1" applyFont="1" applyFill="1" applyBorder="1" applyAlignment="1">
      <alignment horizontal="left" vertical="center"/>
    </xf>
    <xf numFmtId="1" fontId="149" fillId="2" borderId="3" xfId="0" applyNumberFormat="1" applyFont="1" applyFill="1" applyBorder="1" applyAlignment="1">
      <alignment horizontal="left" vertical="center"/>
    </xf>
    <xf numFmtId="1" fontId="150" fillId="2" borderId="3" xfId="0" applyNumberFormat="1" applyFont="1" applyFill="1" applyBorder="1" applyAlignment="1">
      <alignment horizontal="left" vertical="center"/>
    </xf>
    <xf numFmtId="1" fontId="151" fillId="2" borderId="3" xfId="0" applyNumberFormat="1" applyFont="1" applyFill="1" applyBorder="1" applyAlignment="1">
      <alignment horizontal="left" vertical="center"/>
    </xf>
    <xf numFmtId="1" fontId="152" fillId="2" borderId="3" xfId="0" applyNumberFormat="1" applyFont="1" applyFill="1" applyBorder="1" applyAlignment="1">
      <alignment horizontal="left" vertical="center"/>
    </xf>
    <xf numFmtId="1" fontId="153" fillId="2" borderId="3" xfId="0" applyNumberFormat="1" applyFont="1" applyFill="1" applyBorder="1" applyAlignment="1">
      <alignment horizontal="left" vertical="center"/>
    </xf>
    <xf numFmtId="1" fontId="154" fillId="2" borderId="4" xfId="0" applyNumberFormat="1" applyFont="1" applyFill="1" applyBorder="1" applyAlignment="1">
      <alignment horizontal="left" vertical="center"/>
    </xf>
    <xf numFmtId="164" fontId="4" fillId="24" borderId="16" xfId="0" applyFont="1" applyFill="1" applyBorder="1" applyAlignment="1"/>
    <xf numFmtId="1" fontId="4" fillId="2" borderId="0" xfId="0" applyNumberFormat="1" applyFont="1" applyFill="1" applyBorder="1" applyAlignment="1">
      <alignment horizontal="left"/>
    </xf>
    <xf numFmtId="164" fontId="74" fillId="0" borderId="0" xfId="0" applyFont="1" applyBorder="1"/>
    <xf numFmtId="164" fontId="88" fillId="2" borderId="0" xfId="0" applyFont="1" applyFill="1" applyBorder="1" applyAlignment="1">
      <alignment vertical="center" wrapText="1"/>
    </xf>
    <xf numFmtId="1" fontId="145" fillId="5" borderId="0" xfId="0" applyNumberFormat="1" applyFont="1" applyFill="1" applyBorder="1" applyAlignment="1" applyProtection="1">
      <alignment horizontal="left" vertical="top"/>
    </xf>
    <xf numFmtId="1" fontId="146" fillId="5" borderId="0" xfId="0" applyNumberFormat="1" applyFont="1" applyFill="1" applyBorder="1" applyAlignment="1" applyProtection="1">
      <alignment horizontal="left" vertical="top"/>
    </xf>
    <xf numFmtId="1" fontId="147" fillId="5" borderId="0" xfId="0" applyNumberFormat="1" applyFont="1" applyFill="1" applyBorder="1" applyAlignment="1" applyProtection="1">
      <alignment horizontal="left" vertical="top"/>
    </xf>
    <xf numFmtId="1" fontId="148" fillId="5" borderId="0" xfId="0" applyNumberFormat="1" applyFont="1" applyFill="1" applyBorder="1" applyAlignment="1" applyProtection="1">
      <alignment horizontal="left" vertical="top"/>
    </xf>
    <xf numFmtId="1" fontId="149" fillId="5" borderId="0" xfId="0" applyNumberFormat="1" applyFont="1" applyFill="1" applyBorder="1" applyAlignment="1" applyProtection="1">
      <alignment horizontal="left" vertical="top"/>
    </xf>
    <xf numFmtId="1" fontId="150" fillId="5" borderId="0" xfId="0" applyNumberFormat="1" applyFont="1" applyFill="1" applyBorder="1" applyAlignment="1" applyProtection="1">
      <alignment horizontal="left" vertical="top"/>
    </xf>
    <xf numFmtId="1" fontId="151" fillId="5" borderId="0" xfId="0" applyNumberFormat="1" applyFont="1" applyFill="1" applyBorder="1" applyAlignment="1" applyProtection="1">
      <alignment horizontal="left" vertical="top"/>
    </xf>
    <xf numFmtId="1" fontId="152" fillId="5" borderId="0" xfId="0" applyNumberFormat="1" applyFont="1" applyFill="1" applyBorder="1" applyAlignment="1" applyProtection="1">
      <alignment horizontal="left" vertical="top"/>
    </xf>
    <xf numFmtId="1" fontId="153" fillId="5" borderId="0" xfId="0" applyNumberFormat="1" applyFont="1" applyFill="1" applyBorder="1" applyAlignment="1" applyProtection="1">
      <alignment horizontal="left" vertical="top"/>
    </xf>
    <xf numFmtId="1" fontId="154"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86" fillId="29" borderId="0" xfId="0" applyFont="1" applyFill="1" applyBorder="1" applyAlignment="1">
      <alignment horizontal="left" vertical="center" wrapText="1" indent="2"/>
    </xf>
    <xf numFmtId="164" fontId="4" fillId="2" borderId="0" xfId="0" applyFont="1" applyFill="1" applyBorder="1" applyAlignment="1">
      <alignment wrapText="1"/>
    </xf>
    <xf numFmtId="37" fontId="4" fillId="29" borderId="0" xfId="11" applyNumberFormat="1" applyFont="1" applyFill="1" applyBorder="1" applyAlignment="1">
      <alignment horizontal="left" wrapText="1"/>
    </xf>
    <xf numFmtId="164" fontId="4" fillId="29" borderId="0" xfId="0" applyFont="1" applyFill="1" applyBorder="1" applyAlignment="1">
      <alignment vertical="top" wrapText="1"/>
    </xf>
    <xf numFmtId="37" fontId="4" fillId="29" borderId="0" xfId="11" applyNumberFormat="1" applyFont="1" applyFill="1" applyBorder="1" applyAlignment="1">
      <alignment horizontal="left" vertical="top" wrapText="1"/>
    </xf>
    <xf numFmtId="164" fontId="119" fillId="24" borderId="3" xfId="0" applyFont="1" applyFill="1" applyBorder="1" applyAlignment="1">
      <alignment horizontal="right" vertical="top"/>
    </xf>
    <xf numFmtId="164" fontId="119" fillId="2" borderId="3" xfId="0" applyFont="1" applyFill="1" applyBorder="1" applyAlignment="1">
      <alignment horizontal="right" vertical="top"/>
    </xf>
    <xf numFmtId="164" fontId="4" fillId="29" borderId="0" xfId="0" applyFont="1" applyFill="1" applyBorder="1" applyAlignment="1">
      <alignment horizontal="left" wrapText="1" indent="3"/>
    </xf>
    <xf numFmtId="164" fontId="0" fillId="0" borderId="0" xfId="0"/>
    <xf numFmtId="164" fontId="2" fillId="2" borderId="0" xfId="1" applyFill="1" applyBorder="1" applyAlignment="1" applyProtection="1">
      <alignment vertical="top" wrapText="1"/>
    </xf>
    <xf numFmtId="164" fontId="0" fillId="0" borderId="0" xfId="0"/>
    <xf numFmtId="164" fontId="88" fillId="2" borderId="3" xfId="0" applyFont="1" applyFill="1" applyBorder="1" applyAlignment="1">
      <alignment horizontal="left"/>
    </xf>
    <xf numFmtId="164" fontId="69" fillId="2" borderId="0" xfId="0" applyFont="1" applyFill="1" applyAlignment="1">
      <alignment horizontal="center" vertical="center" wrapText="1"/>
    </xf>
    <xf numFmtId="164" fontId="63" fillId="2" borderId="0" xfId="0" applyFont="1" applyFill="1" applyBorder="1" applyAlignment="1">
      <alignment horizontal="left"/>
    </xf>
    <xf numFmtId="164" fontId="15" fillId="2" borderId="0" xfId="0" applyFont="1" applyFill="1" applyBorder="1" applyAlignment="1"/>
    <xf numFmtId="164" fontId="119" fillId="2" borderId="20" xfId="0" applyFont="1" applyFill="1" applyBorder="1" applyAlignment="1">
      <alignment horizontal="right" vertical="top"/>
    </xf>
    <xf numFmtId="164" fontId="0" fillId="2" borderId="16" xfId="0" applyFill="1" applyBorder="1"/>
    <xf numFmtId="164" fontId="4" fillId="24" borderId="20" xfId="0" applyFont="1" applyFill="1" applyBorder="1" applyAlignment="1">
      <alignment horizontal="left" indent="3"/>
    </xf>
    <xf numFmtId="164" fontId="0" fillId="24" borderId="16" xfId="0" applyFill="1" applyBorder="1"/>
    <xf numFmtId="164" fontId="0" fillId="24" borderId="0" xfId="0" applyFill="1" applyBorder="1"/>
    <xf numFmtId="164" fontId="0" fillId="24" borderId="20" xfId="0" applyFill="1" applyBorder="1"/>
    <xf numFmtId="164" fontId="0" fillId="24" borderId="3" xfId="0" applyFill="1" applyBorder="1"/>
    <xf numFmtId="164" fontId="4" fillId="24" borderId="0" xfId="0" applyFont="1" applyFill="1" applyBorder="1" applyAlignment="1"/>
    <xf numFmtId="164" fontId="119" fillId="24" borderId="20" xfId="0" applyFont="1" applyFill="1" applyBorder="1" applyAlignment="1">
      <alignment horizontal="right" vertical="top"/>
    </xf>
    <xf numFmtId="164" fontId="4" fillId="2" borderId="16" xfId="0" applyFont="1" applyFill="1" applyBorder="1" applyAlignment="1"/>
    <xf numFmtId="164" fontId="72" fillId="29" borderId="0" xfId="0" applyFont="1" applyFill="1" applyBorder="1" applyAlignment="1">
      <alignment wrapText="1"/>
    </xf>
    <xf numFmtId="164" fontId="0" fillId="0" borderId="0" xfId="0" applyFill="1" applyBorder="1"/>
    <xf numFmtId="1" fontId="158" fillId="0" borderId="0" xfId="0" applyNumberFormat="1" applyFont="1" applyFill="1" applyAlignment="1">
      <alignment horizontal="right"/>
    </xf>
    <xf numFmtId="1" fontId="0" fillId="0" borderId="0" xfId="0" applyNumberFormat="1" applyFill="1" applyAlignment="1">
      <alignment horizontal="center"/>
    </xf>
    <xf numFmtId="164" fontId="74" fillId="0" borderId="0" xfId="0" applyFont="1" applyFill="1" applyBorder="1"/>
    <xf numFmtId="164" fontId="74"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199" fillId="0" borderId="0" xfId="0" applyFont="1" applyFill="1" applyAlignment="1"/>
    <xf numFmtId="1" fontId="126" fillId="0" borderId="0" xfId="0" applyNumberFormat="1" applyFont="1" applyFill="1" applyAlignment="1">
      <alignment horizontal="right" vertical="top"/>
    </xf>
    <xf numFmtId="1" fontId="20" fillId="0" borderId="5" xfId="0" applyNumberFormat="1" applyFont="1" applyFill="1" applyBorder="1" applyAlignment="1">
      <alignment horizontal="left" vertical="top"/>
    </xf>
    <xf numFmtId="164" fontId="74" fillId="0" borderId="5" xfId="0" applyFont="1" applyFill="1" applyBorder="1"/>
    <xf numFmtId="164" fontId="74" fillId="0" borderId="5" xfId="0" applyFont="1" applyFill="1" applyBorder="1" applyAlignment="1">
      <alignment vertical="top"/>
    </xf>
    <xf numFmtId="3" fontId="20" fillId="0" borderId="5" xfId="0" applyNumberFormat="1" applyFont="1" applyFill="1" applyBorder="1" applyAlignment="1">
      <alignment horizontal="left" vertical="top"/>
    </xf>
    <xf numFmtId="164" fontId="74"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20"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20" fillId="0" borderId="0" xfId="0" applyFont="1" applyFill="1" applyAlignment="1">
      <alignment horizontal="left" vertical="top"/>
    </xf>
    <xf numFmtId="1" fontId="20" fillId="0" borderId="0" xfId="0" applyNumberFormat="1" applyFont="1" applyFill="1" applyBorder="1" applyAlignment="1">
      <alignment horizontal="left" vertical="top" wrapText="1"/>
    </xf>
    <xf numFmtId="1" fontId="20" fillId="0" borderId="5" xfId="0" applyNumberFormat="1" applyFont="1" applyFill="1" applyBorder="1" applyAlignment="1">
      <alignment horizontal="left" vertical="top" wrapText="1"/>
    </xf>
    <xf numFmtId="1" fontId="20" fillId="0" borderId="0" xfId="0" applyNumberFormat="1" applyFont="1" applyFill="1" applyAlignment="1">
      <alignment horizontal="left" vertical="top"/>
    </xf>
    <xf numFmtId="1" fontId="20" fillId="0" borderId="4" xfId="0" applyNumberFormat="1" applyFont="1" applyFill="1" applyBorder="1" applyAlignment="1">
      <alignment horizontal="left" vertical="top" wrapText="1"/>
    </xf>
    <xf numFmtId="164" fontId="198" fillId="24" borderId="14" xfId="0" applyFont="1" applyFill="1" applyBorder="1" applyAlignment="1"/>
    <xf numFmtId="164" fontId="4" fillId="24" borderId="17" xfId="0" applyFont="1" applyFill="1" applyBorder="1" applyAlignment="1"/>
    <xf numFmtId="1" fontId="158" fillId="24" borderId="15" xfId="0" applyNumberFormat="1" applyFont="1" applyFill="1" applyBorder="1" applyAlignment="1">
      <alignment horizontal="right"/>
    </xf>
    <xf numFmtId="164" fontId="68" fillId="24" borderId="0" xfId="0" applyFont="1" applyFill="1" applyBorder="1" applyAlignment="1"/>
    <xf numFmtId="164" fontId="4" fillId="24" borderId="18" xfId="0" applyFont="1" applyFill="1" applyBorder="1" applyAlignment="1"/>
    <xf numFmtId="1" fontId="158" fillId="24" borderId="15" xfId="0" applyNumberFormat="1" applyFont="1" applyFill="1" applyBorder="1" applyAlignment="1">
      <alignment horizontal="right" vertical="center"/>
    </xf>
    <xf numFmtId="164" fontId="4" fillId="24" borderId="18" xfId="0" applyFont="1" applyFill="1" applyBorder="1" applyAlignment="1">
      <alignment vertical="center"/>
    </xf>
    <xf numFmtId="164" fontId="4" fillId="24" borderId="18" xfId="0" applyFont="1" applyFill="1" applyBorder="1" applyAlignment="1" applyProtection="1">
      <alignment vertical="center"/>
    </xf>
    <xf numFmtId="1" fontId="158" fillId="24" borderId="19" xfId="0" applyNumberFormat="1" applyFont="1" applyFill="1" applyBorder="1" applyAlignment="1">
      <alignment horizontal="right" vertical="center"/>
    </xf>
    <xf numFmtId="164" fontId="4" fillId="24" borderId="13" xfId="0" applyFont="1" applyFill="1" applyBorder="1" applyAlignment="1">
      <alignment vertical="center"/>
    </xf>
    <xf numFmtId="1" fontId="158" fillId="2" borderId="14" xfId="0" applyNumberFormat="1" applyFont="1" applyFill="1" applyBorder="1" applyAlignment="1">
      <alignment horizontal="right"/>
    </xf>
    <xf numFmtId="164" fontId="4" fillId="2" borderId="17" xfId="0" applyFont="1" applyFill="1" applyBorder="1" applyAlignment="1"/>
    <xf numFmtId="1" fontId="158" fillId="2" borderId="15" xfId="0" applyNumberFormat="1" applyFont="1" applyFill="1" applyBorder="1" applyAlignment="1">
      <alignment horizontal="right"/>
    </xf>
    <xf numFmtId="164" fontId="4" fillId="2" borderId="18" xfId="0" applyFont="1" applyFill="1" applyBorder="1" applyAlignment="1"/>
    <xf numFmtId="1" fontId="158" fillId="2" borderId="15" xfId="0" applyNumberFormat="1" applyFont="1" applyFill="1" applyBorder="1" applyAlignment="1">
      <alignment horizontal="right" vertical="center"/>
    </xf>
    <xf numFmtId="164" fontId="4" fillId="2" borderId="18" xfId="0" applyFont="1" applyFill="1" applyBorder="1" applyAlignment="1">
      <alignment vertical="center"/>
    </xf>
    <xf numFmtId="164" fontId="0" fillId="0" borderId="15" xfId="0" applyBorder="1"/>
    <xf numFmtId="164" fontId="0" fillId="0" borderId="18" xfId="0" applyBorder="1"/>
    <xf numFmtId="1" fontId="158" fillId="2" borderId="15" xfId="0" applyNumberFormat="1" applyFont="1" applyFill="1" applyBorder="1" applyAlignment="1" applyProtection="1">
      <alignment horizontal="right" vertical="center"/>
    </xf>
    <xf numFmtId="164" fontId="4" fillId="2" borderId="18" xfId="0" applyFont="1" applyFill="1" applyBorder="1" applyAlignment="1" applyProtection="1">
      <alignment vertical="center"/>
    </xf>
    <xf numFmtId="1" fontId="158" fillId="2" borderId="19" xfId="0" applyNumberFormat="1" applyFont="1" applyFill="1" applyBorder="1" applyAlignment="1">
      <alignment horizontal="right" vertical="center"/>
    </xf>
    <xf numFmtId="164" fontId="4" fillId="2" borderId="13" xfId="0" applyFont="1" applyFill="1" applyBorder="1" applyAlignment="1">
      <alignment vertical="center"/>
    </xf>
    <xf numFmtId="1" fontId="158" fillId="2" borderId="15" xfId="0" applyNumberFormat="1" applyFont="1" applyFill="1" applyBorder="1" applyAlignment="1" applyProtection="1">
      <alignment horizontal="right"/>
    </xf>
    <xf numFmtId="164" fontId="4" fillId="2" borderId="18" xfId="0" applyFont="1" applyFill="1" applyBorder="1" applyProtection="1"/>
    <xf numFmtId="164" fontId="74" fillId="2" borderId="18" xfId="0" applyFont="1" applyFill="1" applyBorder="1"/>
    <xf numFmtId="1" fontId="158" fillId="2" borderId="19" xfId="0" applyNumberFormat="1" applyFont="1" applyFill="1" applyBorder="1" applyAlignment="1">
      <alignment horizontal="right"/>
    </xf>
    <xf numFmtId="164" fontId="4" fillId="2" borderId="20" xfId="0" applyFont="1" applyFill="1" applyBorder="1"/>
    <xf numFmtId="164" fontId="0" fillId="2" borderId="13" xfId="0" applyFill="1" applyBorder="1"/>
    <xf numFmtId="1" fontId="160" fillId="17" borderId="51" xfId="0" applyNumberFormat="1" applyFont="1" applyFill="1" applyBorder="1" applyAlignment="1">
      <alignment horizontal="right" vertical="center"/>
    </xf>
    <xf numFmtId="164" fontId="70" fillId="17" borderId="52" xfId="0" applyFont="1" applyFill="1" applyBorder="1" applyAlignment="1">
      <alignment vertical="center"/>
    </xf>
    <xf numFmtId="164" fontId="83" fillId="17" borderId="53" xfId="0" applyFont="1" applyFill="1" applyBorder="1" applyAlignment="1">
      <alignment vertical="center"/>
    </xf>
    <xf numFmtId="1" fontId="158" fillId="29" borderId="15" xfId="0" applyNumberFormat="1" applyFont="1" applyFill="1" applyBorder="1" applyAlignment="1">
      <alignment horizontal="right"/>
    </xf>
    <xf numFmtId="164" fontId="74" fillId="29" borderId="18" xfId="0" applyFont="1" applyFill="1" applyBorder="1"/>
    <xf numFmtId="164" fontId="74" fillId="2" borderId="15" xfId="0" applyFont="1" applyFill="1" applyBorder="1" applyAlignment="1">
      <alignment vertical="center"/>
    </xf>
    <xf numFmtId="164" fontId="88" fillId="2" borderId="18" xfId="0" applyFont="1" applyFill="1" applyBorder="1" applyAlignment="1">
      <alignment vertical="center" wrapText="1"/>
    </xf>
    <xf numFmtId="1" fontId="158" fillId="24" borderId="14" xfId="0" applyNumberFormat="1" applyFont="1" applyFill="1" applyBorder="1" applyAlignment="1">
      <alignment horizontal="right"/>
    </xf>
    <xf numFmtId="164" fontId="88" fillId="2" borderId="3" xfId="0" applyFont="1" applyFill="1" applyBorder="1" applyAlignment="1">
      <alignment horizontal="left"/>
    </xf>
    <xf numFmtId="164" fontId="87" fillId="2" borderId="0" xfId="0" applyFont="1" applyFill="1" applyBorder="1" applyAlignment="1">
      <alignment wrapText="1"/>
    </xf>
    <xf numFmtId="164" fontId="0" fillId="0" borderId="0" xfId="0"/>
    <xf numFmtId="164" fontId="63" fillId="2" borderId="0" xfId="0" applyFont="1" applyFill="1" applyBorder="1" applyAlignment="1">
      <alignment horizontal="left" indent="2"/>
    </xf>
    <xf numFmtId="166" fontId="85" fillId="16" borderId="49" xfId="0" applyNumberFormat="1" applyFont="1" applyFill="1" applyBorder="1" applyAlignment="1"/>
    <xf numFmtId="164" fontId="128" fillId="2" borderId="0" xfId="0" applyFont="1" applyFill="1" applyBorder="1" applyAlignment="1">
      <alignment wrapText="1"/>
    </xf>
    <xf numFmtId="164" fontId="129" fillId="2" borderId="0" xfId="0" applyFont="1" applyFill="1" applyAlignment="1">
      <alignment vertical="center" wrapText="1"/>
    </xf>
    <xf numFmtId="0" fontId="4" fillId="24" borderId="20" xfId="0" applyNumberFormat="1" applyFont="1" applyFill="1" applyBorder="1" applyAlignment="1" applyProtection="1">
      <alignment horizontal="left" vertical="center" wrapText="1"/>
    </xf>
    <xf numFmtId="164" fontId="4" fillId="29" borderId="0" xfId="0" applyFont="1" applyFill="1" applyBorder="1" applyAlignment="1">
      <alignment wrapText="1"/>
    </xf>
    <xf numFmtId="164" fontId="109" fillId="6" borderId="0" xfId="0" applyFont="1" applyFill="1" applyBorder="1" applyAlignment="1">
      <alignment horizontal="center"/>
    </xf>
    <xf numFmtId="164" fontId="133" fillId="2" borderId="0" xfId="0" applyFont="1" applyFill="1" applyBorder="1" applyAlignment="1">
      <alignment vertical="top" wrapText="1"/>
    </xf>
    <xf numFmtId="1" fontId="68" fillId="0" borderId="0" xfId="0" applyNumberFormat="1" applyFont="1" applyFill="1" applyBorder="1" applyAlignment="1">
      <alignment horizontal="center" wrapText="1"/>
    </xf>
    <xf numFmtId="164" fontId="30" fillId="0" borderId="0" xfId="0" applyFont="1" applyFill="1" applyAlignment="1">
      <alignment horizontal="left" indent="1"/>
    </xf>
    <xf numFmtId="164" fontId="31" fillId="0" borderId="0" xfId="0" applyFont="1" applyFill="1" applyAlignment="1">
      <alignment horizontal="left" indent="1"/>
    </xf>
    <xf numFmtId="164" fontId="68" fillId="0" borderId="0" xfId="0" quotePrefix="1" applyFont="1" applyFill="1" applyBorder="1" applyAlignment="1">
      <alignment horizontal="left" wrapText="1" indent="1"/>
    </xf>
    <xf numFmtId="164" fontId="0" fillId="0" borderId="0" xfId="0" applyFill="1" applyAlignment="1">
      <alignment horizontal="left" indent="1"/>
    </xf>
    <xf numFmtId="164" fontId="74" fillId="0" borderId="0" xfId="0" applyFont="1" applyFill="1" applyBorder="1" applyAlignment="1">
      <alignment horizontal="left" indent="1"/>
    </xf>
    <xf numFmtId="164" fontId="0" fillId="0" borderId="0" xfId="0" applyFill="1" applyBorder="1" applyAlignment="1">
      <alignment horizontal="left" indent="1"/>
    </xf>
    <xf numFmtId="164" fontId="74" fillId="0" borderId="0" xfId="0" applyFont="1" applyFill="1" applyBorder="1" applyAlignment="1">
      <alignment horizontal="left" wrapText="1" indent="1"/>
    </xf>
    <xf numFmtId="164" fontId="72" fillId="0" borderId="0" xfId="0" applyFont="1" applyFill="1" applyAlignment="1">
      <alignment horizontal="left" indent="1"/>
    </xf>
    <xf numFmtId="164" fontId="30" fillId="0" borderId="0" xfId="0" applyFont="1" applyFill="1" applyAlignment="1">
      <alignment vertical="top"/>
    </xf>
    <xf numFmtId="164" fontId="31" fillId="0" borderId="0" xfId="0" applyFont="1" applyFill="1"/>
    <xf numFmtId="164" fontId="74" fillId="0" borderId="0" xfId="0" applyFont="1" applyFill="1" applyBorder="1" applyAlignment="1">
      <alignment vertical="top"/>
    </xf>
    <xf numFmtId="164" fontId="74" fillId="0" borderId="0" xfId="0" applyFont="1" applyFill="1" applyBorder="1" applyAlignment="1">
      <alignment vertical="top" wrapText="1"/>
    </xf>
    <xf numFmtId="164" fontId="72" fillId="0" borderId="0" xfId="0" applyFont="1" applyFill="1" applyAlignment="1">
      <alignment vertical="top"/>
    </xf>
    <xf numFmtId="164" fontId="0" fillId="0" borderId="0" xfId="0" applyFont="1" applyFill="1" applyBorder="1"/>
    <xf numFmtId="164" fontId="30" fillId="0" borderId="0" xfId="0" applyFont="1" applyFill="1" applyAlignment="1"/>
    <xf numFmtId="164" fontId="31" fillId="0" borderId="0" xfId="0" applyFont="1" applyFill="1" applyAlignment="1"/>
    <xf numFmtId="164" fontId="68" fillId="0" borderId="0" xfId="0" quotePrefix="1" applyFont="1" applyFill="1" applyBorder="1" applyAlignment="1">
      <alignment wrapText="1"/>
    </xf>
    <xf numFmtId="164" fontId="74" fillId="0" borderId="0" xfId="0" applyFont="1" applyFill="1" applyBorder="1" applyAlignment="1"/>
    <xf numFmtId="164" fontId="0" fillId="0" borderId="0" xfId="0" applyFill="1" applyBorder="1" applyAlignment="1"/>
    <xf numFmtId="164" fontId="74" fillId="0" borderId="0" xfId="0" applyFont="1" applyFill="1" applyBorder="1" applyAlignment="1">
      <alignment wrapText="1"/>
    </xf>
    <xf numFmtId="164" fontId="72" fillId="0" borderId="0" xfId="0" applyFont="1" applyFill="1" applyAlignment="1"/>
    <xf numFmtId="164" fontId="31"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20"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20" xfId="0" applyFont="1" applyFill="1" applyBorder="1" applyAlignment="1">
      <alignment horizontal="left" vertical="center" wrapText="1"/>
    </xf>
    <xf numFmtId="1" fontId="157" fillId="31" borderId="3" xfId="0" applyNumberFormat="1" applyFont="1" applyFill="1" applyBorder="1" applyAlignment="1">
      <alignment vertical="top" wrapText="1"/>
    </xf>
    <xf numFmtId="164" fontId="4" fillId="24" borderId="3" xfId="0" applyFont="1" applyFill="1" applyBorder="1" applyAlignment="1">
      <alignment horizontal="left" indent="3"/>
    </xf>
    <xf numFmtId="164" fontId="88" fillId="24" borderId="3" xfId="0" applyFont="1" applyFill="1" applyBorder="1" applyAlignment="1">
      <alignment horizontal="left"/>
    </xf>
    <xf numFmtId="164" fontId="4" fillId="2" borderId="3" xfId="0" applyFont="1" applyFill="1" applyBorder="1" applyAlignment="1">
      <alignment horizontal="left" indent="3"/>
    </xf>
    <xf numFmtId="164" fontId="88" fillId="2" borderId="0" xfId="0" applyFont="1" applyFill="1" applyAlignment="1">
      <alignment vertical="center" wrapText="1"/>
    </xf>
    <xf numFmtId="1" fontId="4" fillId="2" borderId="0" xfId="0" applyNumberFormat="1" applyFont="1" applyFill="1"/>
    <xf numFmtId="164" fontId="72" fillId="0" borderId="0" xfId="0" applyFont="1" applyFill="1" applyBorder="1" applyAlignment="1"/>
    <xf numFmtId="1" fontId="201" fillId="24" borderId="15" xfId="0" applyNumberFormat="1" applyFont="1" applyFill="1" applyBorder="1" applyAlignment="1">
      <alignment horizontal="right"/>
    </xf>
    <xf numFmtId="164" fontId="72" fillId="24" borderId="0" xfId="0" applyFont="1" applyFill="1" applyBorder="1" applyAlignment="1"/>
    <xf numFmtId="164" fontId="72" fillId="24" borderId="18" xfId="0" applyFont="1" applyFill="1" applyBorder="1" applyAlignment="1"/>
    <xf numFmtId="1" fontId="191" fillId="0" borderId="0" xfId="0" applyNumberFormat="1" applyFont="1" applyFill="1" applyBorder="1" applyAlignment="1">
      <alignment horizontal="left" vertical="top"/>
    </xf>
    <xf numFmtId="164" fontId="191" fillId="0" borderId="0" xfId="0" applyFont="1" applyFill="1" applyAlignment="1"/>
    <xf numFmtId="164" fontId="72" fillId="0" borderId="0" xfId="0" applyFont="1" applyAlignment="1"/>
    <xf numFmtId="1" fontId="201" fillId="24" borderId="15" xfId="0" applyNumberFormat="1" applyFont="1" applyFill="1" applyBorder="1" applyAlignment="1" applyProtection="1">
      <alignment horizontal="right"/>
    </xf>
    <xf numFmtId="1" fontId="191" fillId="0" borderId="0" xfId="0" applyNumberFormat="1" applyFont="1" applyFill="1" applyBorder="1" applyAlignment="1">
      <alignment horizontal="left" vertical="top" wrapText="1"/>
    </xf>
    <xf numFmtId="164" fontId="191" fillId="0" borderId="0" xfId="0" applyFont="1" applyFill="1" applyAlignment="1">
      <alignment horizontal="left" vertical="top"/>
    </xf>
    <xf numFmtId="164" fontId="72" fillId="0" borderId="0" xfId="0" applyFont="1" applyFill="1" applyBorder="1" applyAlignment="1">
      <alignment vertical="center"/>
    </xf>
    <xf numFmtId="1" fontId="201" fillId="24" borderId="15" xfId="0" applyNumberFormat="1" applyFont="1" applyFill="1" applyBorder="1" applyAlignment="1" applyProtection="1">
      <alignment horizontal="right" vertical="center"/>
    </xf>
    <xf numFmtId="0" fontId="72" fillId="24" borderId="20" xfId="0" applyNumberFormat="1" applyFont="1" applyFill="1" applyBorder="1" applyAlignment="1" applyProtection="1">
      <alignment horizontal="left" vertical="center" wrapText="1"/>
    </xf>
    <xf numFmtId="164" fontId="72" fillId="24" borderId="18" xfId="0" applyFont="1" applyFill="1" applyBorder="1" applyAlignment="1" applyProtection="1">
      <alignment vertical="center"/>
    </xf>
    <xf numFmtId="164" fontId="72" fillId="0" borderId="0" xfId="0" applyFont="1" applyFill="1" applyAlignment="1">
      <alignment vertical="center"/>
    </xf>
    <xf numFmtId="164" fontId="191" fillId="0" borderId="0" xfId="0" applyFont="1" applyFill="1"/>
    <xf numFmtId="164" fontId="72" fillId="0" borderId="0" xfId="0" applyFont="1" applyAlignment="1">
      <alignment vertical="center"/>
    </xf>
    <xf numFmtId="1" fontId="191" fillId="0" borderId="0" xfId="0" applyNumberFormat="1" applyFont="1" applyFill="1" applyAlignment="1">
      <alignment horizontal="left" vertical="top"/>
    </xf>
    <xf numFmtId="1" fontId="201" fillId="2" borderId="15" xfId="0" applyNumberFormat="1" applyFont="1" applyFill="1" applyBorder="1" applyAlignment="1">
      <alignment horizontal="right"/>
    </xf>
    <xf numFmtId="164" fontId="72" fillId="2" borderId="18" xfId="0" applyFont="1" applyFill="1" applyBorder="1" applyAlignment="1"/>
    <xf numFmtId="164" fontId="198" fillId="2" borderId="14" xfId="0" applyFont="1" applyFill="1" applyBorder="1" applyAlignment="1"/>
    <xf numFmtId="164" fontId="203" fillId="2" borderId="0" xfId="0" applyFont="1" applyFill="1" applyBorder="1" applyAlignment="1">
      <alignment horizontal="right"/>
    </xf>
    <xf numFmtId="1" fontId="85" fillId="2" borderId="5" xfId="0" applyNumberFormat="1" applyFont="1" applyFill="1" applyBorder="1" applyAlignment="1">
      <alignment horizontal="right"/>
    </xf>
    <xf numFmtId="1" fontId="203" fillId="0" borderId="5" xfId="0" applyNumberFormat="1" applyFont="1" applyBorder="1" applyAlignment="1">
      <alignment horizontal="right"/>
    </xf>
    <xf numFmtId="1" fontId="203" fillId="2" borderId="5" xfId="0" applyNumberFormat="1" applyFont="1" applyFill="1" applyBorder="1" applyAlignment="1">
      <alignment horizontal="right"/>
    </xf>
    <xf numFmtId="1" fontId="117" fillId="12" borderId="0" xfId="0" applyNumberFormat="1" applyFont="1" applyFill="1" applyBorder="1" applyAlignment="1">
      <alignment horizontal="right" vertical="top"/>
    </xf>
    <xf numFmtId="164" fontId="132" fillId="2" borderId="16" xfId="0" applyFont="1" applyFill="1" applyBorder="1" applyAlignment="1">
      <alignment horizontal="left"/>
    </xf>
    <xf numFmtId="164" fontId="208" fillId="0" borderId="0" xfId="0" applyFont="1" applyFill="1" applyAlignment="1"/>
    <xf numFmtId="164" fontId="209" fillId="0" borderId="0" xfId="0" applyFont="1" applyFill="1" applyAlignment="1">
      <alignment horizontal="left" vertical="top"/>
    </xf>
    <xf numFmtId="164" fontId="209" fillId="0" borderId="0" xfId="0" applyFont="1" applyFill="1" applyAlignment="1"/>
    <xf numFmtId="164" fontId="208" fillId="0" borderId="0" xfId="0" applyFont="1" applyAlignment="1"/>
    <xf numFmtId="1" fontId="11" fillId="2" borderId="0" xfId="0" applyNumberFormat="1" applyFont="1" applyFill="1" applyAlignment="1">
      <alignment horizontal="right"/>
    </xf>
    <xf numFmtId="171" fontId="116" fillId="2" borderId="0" xfId="12" applyNumberFormat="1" applyFont="1" applyFill="1" applyAlignment="1">
      <alignment horizontal="right" vertical="center" wrapText="1"/>
    </xf>
    <xf numFmtId="3" fontId="116" fillId="2" borderId="10" xfId="0" applyNumberFormat="1" applyFont="1" applyFill="1" applyBorder="1" applyAlignment="1">
      <alignment horizontal="right" vertical="center" wrapText="1"/>
    </xf>
    <xf numFmtId="170" fontId="85" fillId="2" borderId="0" xfId="0" applyNumberFormat="1" applyFont="1" applyFill="1" applyBorder="1" applyAlignment="1">
      <alignment horizontal="right" vertical="top" wrapText="1"/>
    </xf>
    <xf numFmtId="164" fontId="116" fillId="0" borderId="0" xfId="0" applyFont="1" applyAlignment="1">
      <alignment horizontal="left" wrapText="1" indent="4"/>
    </xf>
    <xf numFmtId="1" fontId="203" fillId="2" borderId="0" xfId="0" applyNumberFormat="1" applyFont="1" applyFill="1" applyBorder="1" applyAlignment="1">
      <alignment horizontal="right"/>
    </xf>
    <xf numFmtId="3" fontId="116" fillId="2" borderId="0" xfId="0" applyNumberFormat="1" applyFont="1" applyFill="1" applyBorder="1" applyAlignment="1">
      <alignment horizontal="right" vertical="center" wrapText="1"/>
    </xf>
    <xf numFmtId="164" fontId="72" fillId="0" borderId="0" xfId="0" applyFont="1" applyFill="1"/>
    <xf numFmtId="1" fontId="191" fillId="0" borderId="0" xfId="0" applyNumberFormat="1" applyFont="1" applyFill="1" applyAlignment="1">
      <alignment horizontal="center"/>
    </xf>
    <xf numFmtId="164" fontId="131" fillId="2" borderId="0" xfId="0" applyFont="1" applyFill="1" applyBorder="1" applyAlignment="1"/>
    <xf numFmtId="1" fontId="209" fillId="0" borderId="0" xfId="0" applyNumberFormat="1" applyFont="1" applyFill="1" applyAlignment="1">
      <alignment horizontal="left" vertical="top"/>
    </xf>
    <xf numFmtId="164" fontId="208" fillId="24" borderId="16" xfId="0" applyFont="1" applyFill="1" applyBorder="1" applyAlignment="1"/>
    <xf numFmtId="164" fontId="209" fillId="24" borderId="16" xfId="0" applyFont="1" applyFill="1" applyBorder="1"/>
    <xf numFmtId="164" fontId="209" fillId="0" borderId="16" xfId="0" applyFont="1" applyBorder="1"/>
    <xf numFmtId="1" fontId="209" fillId="0" borderId="0" xfId="0" applyNumberFormat="1" applyFont="1" applyFill="1" applyBorder="1" applyAlignment="1">
      <alignment horizontal="left" vertical="top"/>
    </xf>
    <xf numFmtId="164" fontId="4" fillId="24" borderId="0" xfId="0" applyFont="1" applyFill="1" applyBorder="1" applyAlignment="1">
      <alignment horizontal="left" indent="3"/>
    </xf>
    <xf numFmtId="164" fontId="4" fillId="24" borderId="20" xfId="0" applyFont="1" applyFill="1" applyBorder="1" applyAlignment="1" applyProtection="1">
      <alignment horizontal="left" indent="3"/>
    </xf>
    <xf numFmtId="164" fontId="88" fillId="24" borderId="20" xfId="0" applyFont="1" applyFill="1" applyBorder="1" applyAlignment="1" applyProtection="1">
      <alignment horizontal="left"/>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88" fillId="24" borderId="16" xfId="0" applyFont="1" applyFill="1" applyBorder="1" applyAlignment="1">
      <alignment horizontal="left"/>
    </xf>
    <xf numFmtId="164" fontId="88" fillId="2" borderId="16" xfId="0" applyFont="1" applyFill="1" applyBorder="1" applyAlignment="1">
      <alignment horizontal="left"/>
    </xf>
    <xf numFmtId="1" fontId="204" fillId="24" borderId="15" xfId="0" applyNumberFormat="1" applyFont="1" applyFill="1" applyBorder="1" applyAlignment="1">
      <alignment horizontal="right"/>
    </xf>
    <xf numFmtId="1" fontId="204" fillId="2" borderId="15" xfId="0" applyNumberFormat="1" applyFont="1" applyFill="1" applyBorder="1" applyAlignment="1">
      <alignment horizontal="right"/>
    </xf>
    <xf numFmtId="1" fontId="204" fillId="2" borderId="15" xfId="0" applyNumberFormat="1" applyFont="1" applyFill="1" applyBorder="1" applyAlignment="1" applyProtection="1">
      <alignment horizontal="right"/>
    </xf>
    <xf numFmtId="1" fontId="211" fillId="5" borderId="0" xfId="0" applyNumberFormat="1" applyFont="1" applyFill="1" applyBorder="1" applyAlignment="1" applyProtection="1">
      <alignment horizontal="left" vertical="top"/>
    </xf>
    <xf numFmtId="1" fontId="212" fillId="5" borderId="0" xfId="0" applyNumberFormat="1" applyFont="1" applyFill="1" applyBorder="1" applyAlignment="1" applyProtection="1">
      <alignment horizontal="left" vertical="top"/>
    </xf>
    <xf numFmtId="1" fontId="213" fillId="5" borderId="0" xfId="0" applyNumberFormat="1" applyFont="1" applyFill="1" applyBorder="1" applyAlignment="1" applyProtection="1">
      <alignment horizontal="left" vertical="top"/>
    </xf>
    <xf numFmtId="1" fontId="214" fillId="5" borderId="0" xfId="0" applyNumberFormat="1" applyFont="1" applyFill="1" applyBorder="1" applyAlignment="1" applyProtection="1">
      <alignment horizontal="left" vertical="top"/>
    </xf>
    <xf numFmtId="1" fontId="215" fillId="5" borderId="0" xfId="0" applyNumberFormat="1" applyFont="1" applyFill="1" applyBorder="1" applyAlignment="1" applyProtection="1">
      <alignment horizontal="left" vertical="top"/>
    </xf>
    <xf numFmtId="1" fontId="216" fillId="5" borderId="0" xfId="0" applyNumberFormat="1" applyFont="1" applyFill="1" applyBorder="1" applyAlignment="1" applyProtection="1">
      <alignment horizontal="left" vertical="top"/>
    </xf>
    <xf numFmtId="1" fontId="217" fillId="5" borderId="0" xfId="0" applyNumberFormat="1" applyFont="1" applyFill="1" applyBorder="1" applyAlignment="1" applyProtection="1">
      <alignment horizontal="left" vertical="top"/>
    </xf>
    <xf numFmtId="1" fontId="218" fillId="5" borderId="0" xfId="0" applyNumberFormat="1" applyFont="1" applyFill="1" applyBorder="1" applyAlignment="1" applyProtection="1">
      <alignment horizontal="left" vertical="top"/>
    </xf>
    <xf numFmtId="1" fontId="219" fillId="5" borderId="0" xfId="0" applyNumberFormat="1" applyFont="1" applyFill="1" applyBorder="1" applyAlignment="1" applyProtection="1">
      <alignment horizontal="left" vertical="top"/>
    </xf>
    <xf numFmtId="1" fontId="220" fillId="5" borderId="0" xfId="0" applyNumberFormat="1" applyFont="1" applyFill="1" applyBorder="1" applyAlignment="1" applyProtection="1">
      <alignment horizontal="left" vertical="top"/>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204" fillId="29" borderId="15" xfId="0" applyNumberFormat="1" applyFont="1" applyFill="1" applyBorder="1" applyAlignment="1">
      <alignment horizontal="right"/>
    </xf>
    <xf numFmtId="164" fontId="78" fillId="29" borderId="0" xfId="0" applyFont="1" applyFill="1" applyBorder="1" applyAlignment="1">
      <alignment horizontal="left" vertical="center" wrapText="1" indent="2"/>
    </xf>
    <xf numFmtId="164" fontId="4" fillId="0" borderId="0" xfId="0" applyFont="1" applyBorder="1"/>
    <xf numFmtId="164" fontId="4" fillId="29" borderId="18" xfId="0" applyFont="1" applyFill="1" applyBorder="1"/>
    <xf numFmtId="1" fontId="22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204" fillId="24" borderId="15" xfId="0" applyNumberFormat="1" applyFont="1" applyFill="1" applyBorder="1" applyAlignment="1" applyProtection="1">
      <alignment horizontal="right"/>
    </xf>
    <xf numFmtId="164" fontId="4" fillId="24" borderId="3" xfId="0" applyFont="1" applyFill="1" applyBorder="1" applyAlignment="1" applyProtection="1">
      <alignment horizontal="left" indent="3"/>
    </xf>
    <xf numFmtId="164" fontId="88" fillId="24" borderId="3" xfId="0" applyFont="1" applyFill="1" applyBorder="1" applyAlignment="1" applyProtection="1">
      <alignment horizontal="left"/>
    </xf>
    <xf numFmtId="1" fontId="204" fillId="24" borderId="15" xfId="0" applyNumberFormat="1" applyFont="1" applyFill="1" applyBorder="1" applyAlignment="1" applyProtection="1">
      <alignment horizontal="right" vertical="center"/>
    </xf>
    <xf numFmtId="1" fontId="205" fillId="2" borderId="15" xfId="0" applyNumberFormat="1" applyFont="1" applyFill="1" applyBorder="1" applyAlignment="1">
      <alignment horizontal="right"/>
    </xf>
    <xf numFmtId="164" fontId="208" fillId="2" borderId="18" xfId="0" applyFont="1" applyFill="1" applyBorder="1" applyAlignment="1"/>
    <xf numFmtId="1" fontId="204" fillId="2" borderId="15" xfId="0" applyNumberFormat="1" applyFont="1" applyFill="1" applyBorder="1" applyAlignment="1" applyProtection="1">
      <alignment horizontal="right" vertical="center"/>
    </xf>
    <xf numFmtId="49" fontId="70" fillId="17" borderId="52" xfId="0" applyNumberFormat="1" applyFont="1" applyFill="1" applyBorder="1" applyAlignment="1" applyProtection="1">
      <alignment vertical="center"/>
      <protection locked="0"/>
    </xf>
    <xf numFmtId="164" fontId="210" fillId="24" borderId="14" xfId="0" applyFont="1" applyFill="1" applyBorder="1" applyAlignment="1"/>
    <xf numFmtId="164" fontId="208" fillId="24" borderId="17" xfId="0" applyFont="1" applyFill="1" applyBorder="1" applyAlignment="1"/>
    <xf numFmtId="164" fontId="74" fillId="2" borderId="19" xfId="0" applyFont="1" applyFill="1" applyBorder="1" applyAlignment="1">
      <alignment vertical="center"/>
    </xf>
    <xf numFmtId="164" fontId="88" fillId="2" borderId="20" xfId="0" applyFont="1" applyFill="1" applyBorder="1" applyAlignment="1">
      <alignment vertical="center" wrapText="1"/>
    </xf>
    <xf numFmtId="164" fontId="88" fillId="2" borderId="13" xfId="0" applyFont="1" applyFill="1" applyBorder="1" applyAlignment="1">
      <alignment vertical="center" wrapText="1"/>
    </xf>
    <xf numFmtId="164" fontId="4" fillId="24" borderId="15" xfId="0" applyFont="1" applyFill="1" applyBorder="1" applyAlignment="1" applyProtection="1">
      <alignment vertical="center" wrapText="1"/>
    </xf>
    <xf numFmtId="164" fontId="0" fillId="24" borderId="0" xfId="0" applyFont="1" applyFill="1" applyBorder="1"/>
    <xf numFmtId="164" fontId="208" fillId="2" borderId="0" xfId="0" applyFont="1" applyFill="1" applyBorder="1" applyAlignment="1"/>
    <xf numFmtId="1" fontId="205" fillId="24" borderId="14" xfId="0" applyNumberFormat="1" applyFont="1" applyFill="1" applyBorder="1" applyAlignment="1">
      <alignment horizontal="right"/>
    </xf>
    <xf numFmtId="164" fontId="0" fillId="24" borderId="19" xfId="0" applyFill="1" applyBorder="1"/>
    <xf numFmtId="164" fontId="0" fillId="24" borderId="13" xfId="0" applyFill="1" applyBorder="1"/>
    <xf numFmtId="1" fontId="160" fillId="17" borderId="58" xfId="0" applyNumberFormat="1" applyFont="1" applyFill="1" applyBorder="1" applyAlignment="1">
      <alignment horizontal="right"/>
    </xf>
    <xf numFmtId="164" fontId="70" fillId="17" borderId="59" xfId="0" applyFont="1" applyFill="1" applyBorder="1"/>
    <xf numFmtId="164" fontId="83" fillId="17" borderId="60" xfId="0" applyFont="1" applyFill="1" applyBorder="1"/>
    <xf numFmtId="0" fontId="74" fillId="2" borderId="0" xfId="0" applyNumberFormat="1" applyFont="1" applyFill="1" applyBorder="1" applyAlignment="1">
      <alignment horizontal="left"/>
    </xf>
    <xf numFmtId="1" fontId="158" fillId="2" borderId="15" xfId="0" applyNumberFormat="1" applyFont="1" applyFill="1" applyBorder="1" applyAlignment="1">
      <alignment horizontal="left" indent="1"/>
    </xf>
    <xf numFmtId="164" fontId="87" fillId="2" borderId="18" xfId="0" applyFont="1" applyFill="1" applyBorder="1" applyAlignment="1">
      <alignment horizontal="left" wrapText="1" indent="1"/>
    </xf>
    <xf numFmtId="1" fontId="158" fillId="2" borderId="15" xfId="0" applyNumberFormat="1" applyFont="1" applyFill="1" applyBorder="1" applyAlignment="1">
      <alignment horizontal="right" vertical="top"/>
    </xf>
    <xf numFmtId="164" fontId="87" fillId="2" borderId="18" xfId="0" applyFont="1" applyFill="1" applyBorder="1" applyAlignment="1">
      <alignment horizontal="left" wrapText="1"/>
    </xf>
    <xf numFmtId="1" fontId="157" fillId="29" borderId="18" xfId="0" applyNumberFormat="1" applyFont="1" applyFill="1" applyBorder="1" applyAlignment="1">
      <alignment horizontal="center" vertical="top" wrapText="1"/>
    </xf>
    <xf numFmtId="164" fontId="87" fillId="2" borderId="18" xfId="0" applyFont="1" applyFill="1" applyBorder="1" applyAlignment="1">
      <alignment wrapText="1"/>
    </xf>
    <xf numFmtId="164" fontId="87" fillId="2" borderId="18" xfId="0" applyFont="1" applyFill="1" applyBorder="1" applyAlignment="1">
      <alignment vertical="top" wrapText="1"/>
    </xf>
    <xf numFmtId="1" fontId="201" fillId="2" borderId="15" xfId="0" applyNumberFormat="1" applyFont="1" applyFill="1" applyBorder="1" applyAlignment="1" applyProtection="1">
      <alignment horizontal="right"/>
    </xf>
    <xf numFmtId="164" fontId="72" fillId="2" borderId="18" xfId="0" applyFont="1" applyFill="1" applyBorder="1" applyProtection="1"/>
    <xf numFmtId="164" fontId="222" fillId="0" borderId="0" xfId="0" applyFont="1" applyFill="1" applyAlignment="1">
      <alignment horizontal="right"/>
    </xf>
    <xf numFmtId="1" fontId="74" fillId="0" borderId="5" xfId="0" applyNumberFormat="1" applyFont="1" applyFill="1" applyBorder="1" applyAlignment="1">
      <alignment horizontal="center"/>
    </xf>
    <xf numFmtId="164" fontId="74" fillId="0" borderId="5" xfId="0" applyFont="1" applyFill="1" applyBorder="1" applyAlignment="1">
      <alignment wrapText="1"/>
    </xf>
    <xf numFmtId="164" fontId="12" fillId="17" borderId="59" xfId="0" applyFont="1" applyFill="1" applyBorder="1" applyAlignment="1">
      <alignment horizontal="left"/>
    </xf>
    <xf numFmtId="164" fontId="13" fillId="17" borderId="59" xfId="0" applyFont="1" applyFill="1" applyBorder="1"/>
    <xf numFmtId="164" fontId="38" fillId="17" borderId="60" xfId="0" applyFont="1" applyFill="1" applyBorder="1"/>
    <xf numFmtId="164" fontId="31" fillId="2" borderId="18" xfId="0" applyFont="1" applyFill="1" applyBorder="1"/>
    <xf numFmtId="1" fontId="160" fillId="4" borderId="15" xfId="0" applyNumberFormat="1" applyFont="1" applyFill="1" applyBorder="1" applyAlignment="1" applyProtection="1">
      <alignment horizontal="right"/>
    </xf>
    <xf numFmtId="164" fontId="31" fillId="2" borderId="18" xfId="0" applyFont="1" applyFill="1" applyBorder="1" applyProtection="1"/>
    <xf numFmtId="1" fontId="217" fillId="2" borderId="16" xfId="0" applyNumberFormat="1" applyFont="1" applyFill="1" applyBorder="1" applyAlignment="1" applyProtection="1">
      <alignment horizontal="left" vertical="top"/>
    </xf>
    <xf numFmtId="1" fontId="218" fillId="2" borderId="16" xfId="0" applyNumberFormat="1" applyFont="1" applyFill="1" applyBorder="1" applyAlignment="1" applyProtection="1">
      <alignment horizontal="left" vertical="top"/>
    </xf>
    <xf numFmtId="1" fontId="219" fillId="2" borderId="16" xfId="0" applyNumberFormat="1" applyFont="1" applyFill="1" applyBorder="1" applyAlignment="1" applyProtection="1">
      <alignment horizontal="left" vertical="top"/>
    </xf>
    <xf numFmtId="1" fontId="220" fillId="2" borderId="16"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88" fillId="4" borderId="0" xfId="0" applyFont="1" applyFill="1" applyBorder="1" applyAlignment="1" applyProtection="1">
      <alignment horizontal="left" vertical="center"/>
    </xf>
    <xf numFmtId="164" fontId="88" fillId="4" borderId="0" xfId="0" applyFont="1" applyFill="1" applyBorder="1" applyAlignment="1" applyProtection="1">
      <alignment vertical="center"/>
    </xf>
    <xf numFmtId="164" fontId="15" fillId="4" borderId="0" xfId="0" applyFont="1" applyFill="1" applyBorder="1" applyAlignment="1" applyProtection="1">
      <alignment horizontal="left" vertical="center"/>
    </xf>
    <xf numFmtId="164" fontId="15" fillId="4" borderId="0" xfId="0" applyFont="1" applyFill="1" applyBorder="1" applyAlignment="1" applyProtection="1">
      <alignment vertical="center"/>
    </xf>
    <xf numFmtId="164" fontId="88" fillId="4" borderId="0" xfId="0" applyFont="1" applyFill="1" applyBorder="1" applyAlignment="1" applyProtection="1">
      <alignment horizontal="left" vertical="center" indent="1"/>
    </xf>
    <xf numFmtId="164" fontId="88" fillId="4" borderId="18" xfId="0" applyFont="1" applyFill="1" applyBorder="1" applyAlignment="1" applyProtection="1">
      <alignment horizontal="left" vertical="center" indent="2"/>
    </xf>
    <xf numFmtId="164" fontId="0" fillId="2" borderId="0" xfId="0" applyFont="1" applyFill="1" applyBorder="1"/>
    <xf numFmtId="164" fontId="88" fillId="4" borderId="18" xfId="0" applyFont="1" applyFill="1" applyBorder="1" applyAlignment="1" applyProtection="1">
      <alignment vertical="center"/>
    </xf>
    <xf numFmtId="164" fontId="88" fillId="4" borderId="18" xfId="0" applyFont="1" applyFill="1" applyBorder="1" applyAlignment="1" applyProtection="1">
      <alignment horizontal="left" vertical="center"/>
    </xf>
    <xf numFmtId="164" fontId="200" fillId="2" borderId="0" xfId="0" applyFont="1" applyFill="1" applyBorder="1" applyAlignment="1">
      <alignment horizontal="right"/>
    </xf>
    <xf numFmtId="164" fontId="207" fillId="2" borderId="5" xfId="0" applyFont="1" applyFill="1" applyBorder="1" applyAlignment="1">
      <alignment vertical="center"/>
    </xf>
    <xf numFmtId="1" fontId="206" fillId="2" borderId="5" xfId="0" applyNumberFormat="1" applyFont="1" applyFill="1" applyBorder="1" applyAlignment="1">
      <alignment vertical="top" wrapText="1"/>
    </xf>
    <xf numFmtId="164" fontId="207" fillId="2" borderId="0" xfId="0" applyFont="1" applyFill="1" applyBorder="1" applyAlignment="1">
      <alignment vertical="center"/>
    </xf>
    <xf numFmtId="164" fontId="200" fillId="0" borderId="0" xfId="0" applyFont="1" applyBorder="1" applyAlignment="1">
      <alignment horizontal="center"/>
    </xf>
    <xf numFmtId="164" fontId="3" fillId="0" borderId="0" xfId="0" applyFont="1"/>
    <xf numFmtId="164" fontId="202" fillId="2" borderId="0" xfId="0" applyFont="1" applyFill="1"/>
    <xf numFmtId="164" fontId="3" fillId="2" borderId="0" xfId="0" applyFont="1" applyFill="1"/>
    <xf numFmtId="164" fontId="71" fillId="2" borderId="0" xfId="0" applyFont="1" applyFill="1" applyBorder="1" applyAlignment="1">
      <alignment vertical="top" wrapText="1"/>
    </xf>
    <xf numFmtId="164" fontId="70" fillId="2" borderId="0" xfId="0" applyFont="1" applyFill="1" applyAlignment="1">
      <alignment vertical="center" wrapText="1"/>
    </xf>
    <xf numFmtId="164" fontId="223" fillId="2" borderId="0" xfId="0" applyFont="1" applyFill="1" applyAlignment="1">
      <alignment vertical="top" wrapText="1"/>
    </xf>
    <xf numFmtId="1" fontId="223" fillId="2" borderId="5" xfId="0" applyNumberFormat="1" applyFont="1" applyFill="1" applyBorder="1" applyAlignment="1">
      <alignment vertical="top" wrapText="1"/>
    </xf>
    <xf numFmtId="164" fontId="70" fillId="2" borderId="0" xfId="0" applyFont="1" applyFill="1" applyBorder="1" applyAlignment="1">
      <alignment horizontal="left"/>
    </xf>
    <xf numFmtId="1" fontId="30" fillId="0" borderId="5" xfId="0" applyNumberFormat="1" applyFont="1" applyFill="1" applyBorder="1" applyAlignment="1" applyProtection="1">
      <alignment vertical="top"/>
      <protection locked="0"/>
    </xf>
    <xf numFmtId="164" fontId="88" fillId="2" borderId="3" xfId="0" applyFont="1" applyFill="1" applyBorder="1" applyAlignment="1">
      <alignment horizontal="left"/>
    </xf>
    <xf numFmtId="164" fontId="88" fillId="2" borderId="3" xfId="0" applyFont="1" applyFill="1" applyBorder="1" applyAlignment="1">
      <alignment horizontal="left"/>
    </xf>
    <xf numFmtId="164" fontId="0" fillId="2" borderId="19" xfId="0" applyFill="1" applyBorder="1"/>
    <xf numFmtId="164" fontId="0" fillId="2" borderId="3" xfId="0" applyFill="1" applyBorder="1"/>
    <xf numFmtId="164" fontId="225" fillId="24" borderId="16" xfId="1" applyFont="1" applyFill="1" applyBorder="1" applyAlignment="1" applyProtection="1"/>
    <xf numFmtId="164" fontId="4" fillId="2" borderId="20" xfId="0" applyFont="1" applyFill="1" applyBorder="1" applyAlignment="1">
      <alignment horizontal="left" vertical="center" wrapText="1"/>
    </xf>
    <xf numFmtId="164" fontId="0" fillId="2" borderId="20" xfId="0" applyFont="1" applyFill="1" applyBorder="1" applyAlignment="1">
      <alignment vertical="center" wrapText="1"/>
    </xf>
    <xf numFmtId="1" fontId="158" fillId="2" borderId="0" xfId="0" applyNumberFormat="1" applyFont="1" applyFill="1" applyBorder="1" applyAlignment="1">
      <alignment horizontal="right" vertical="center"/>
    </xf>
    <xf numFmtId="164" fontId="119" fillId="2" borderId="0" xfId="0" applyFont="1" applyFill="1" applyBorder="1" applyAlignment="1">
      <alignment horizontal="right" vertical="top"/>
    </xf>
    <xf numFmtId="164" fontId="0" fillId="0" borderId="0" xfId="0"/>
    <xf numFmtId="1" fontId="30" fillId="0" borderId="0" xfId="0" applyNumberFormat="1" applyFont="1" applyFill="1" applyBorder="1" applyAlignment="1" applyProtection="1">
      <alignment vertical="top"/>
      <protection locked="0"/>
    </xf>
    <xf numFmtId="1" fontId="157" fillId="0" borderId="0" xfId="0" applyNumberFormat="1" applyFont="1" applyFill="1" applyBorder="1" applyAlignment="1">
      <alignment vertical="top" wrapText="1"/>
    </xf>
    <xf numFmtId="164" fontId="226" fillId="0" borderId="0" xfId="0" applyFont="1"/>
    <xf numFmtId="164" fontId="228" fillId="0" borderId="0" xfId="1" applyFont="1" applyFill="1" applyBorder="1" applyAlignment="1" applyProtection="1">
      <alignment vertical="center"/>
    </xf>
    <xf numFmtId="164" fontId="0" fillId="0" borderId="0" xfId="0"/>
    <xf numFmtId="164" fontId="128" fillId="2" borderId="62" xfId="0" applyFont="1" applyFill="1" applyBorder="1" applyAlignment="1">
      <alignment wrapText="1"/>
    </xf>
    <xf numFmtId="164" fontId="229" fillId="2" borderId="0" xfId="1" applyFont="1" applyFill="1" applyBorder="1" applyAlignment="1" applyProtection="1"/>
    <xf numFmtId="164" fontId="68" fillId="0" borderId="0" xfId="0" applyFont="1" applyFill="1" applyBorder="1" applyAlignment="1">
      <alignment wrapText="1"/>
    </xf>
    <xf numFmtId="164" fontId="229" fillId="24" borderId="16" xfId="1" applyFont="1" applyFill="1" applyBorder="1" applyAlignment="1" applyProtection="1"/>
    <xf numFmtId="164" fontId="229" fillId="2" borderId="16" xfId="1" applyFont="1" applyFill="1" applyBorder="1" applyAlignment="1" applyProtection="1"/>
    <xf numFmtId="0" fontId="4" fillId="24" borderId="20" xfId="0" applyNumberFormat="1" applyFont="1" applyFill="1" applyBorder="1" applyAlignment="1" applyProtection="1">
      <alignment horizontal="left" vertical="center" wrapText="1"/>
    </xf>
    <xf numFmtId="164" fontId="4" fillId="29" borderId="0" xfId="0" applyFont="1" applyFill="1" applyBorder="1" applyAlignment="1">
      <alignment wrapText="1"/>
    </xf>
    <xf numFmtId="164" fontId="156" fillId="24" borderId="16" xfId="0" applyFont="1" applyFill="1" applyBorder="1" applyAlignment="1">
      <alignment vertical="center"/>
    </xf>
    <xf numFmtId="164" fontId="156" fillId="0" borderId="0" xfId="0" applyFont="1" applyAlignment="1">
      <alignment vertical="center"/>
    </xf>
    <xf numFmtId="164" fontId="68" fillId="0" borderId="0" xfId="0" applyFont="1"/>
    <xf numFmtId="164" fontId="231" fillId="0" borderId="0" xfId="0" applyFont="1" applyFill="1"/>
    <xf numFmtId="164" fontId="230" fillId="0" borderId="0" xfId="1" applyFont="1" applyFill="1" applyBorder="1" applyAlignment="1" applyProtection="1">
      <alignment horizontal="center" vertical="center"/>
    </xf>
    <xf numFmtId="164" fontId="231" fillId="0" borderId="0" xfId="0" applyFont="1" applyFill="1" applyAlignment="1">
      <alignment horizontal="center"/>
    </xf>
    <xf numFmtId="164" fontId="74" fillId="0" borderId="0" xfId="0" applyFont="1" applyAlignment="1">
      <alignment horizontal="center"/>
    </xf>
    <xf numFmtId="164" fontId="31" fillId="2" borderId="18" xfId="0" applyFont="1" applyFill="1" applyBorder="1" applyAlignment="1">
      <alignment vertical="center"/>
    </xf>
    <xf numFmtId="1" fontId="126" fillId="0" borderId="0" xfId="0" applyNumberFormat="1" applyFont="1" applyFill="1" applyAlignment="1">
      <alignment horizontal="right" vertical="center"/>
    </xf>
    <xf numFmtId="164" fontId="231" fillId="0" borderId="0" xfId="0" applyFont="1" applyFill="1" applyBorder="1"/>
    <xf numFmtId="164" fontId="231" fillId="0" borderId="0" xfId="0" applyFont="1" applyFill="1" applyBorder="1" applyAlignment="1">
      <alignment vertical="center"/>
    </xf>
    <xf numFmtId="164" fontId="231" fillId="0" borderId="0" xfId="0" applyFont="1" applyFill="1" applyBorder="1" applyAlignment="1"/>
    <xf numFmtId="164" fontId="231" fillId="0" borderId="0" xfId="0" applyFont="1" applyFill="1" applyBorder="1" applyAlignment="1">
      <alignment horizontal="center"/>
    </xf>
    <xf numFmtId="164" fontId="231" fillId="0" borderId="0" xfId="0" applyFont="1" applyFill="1" applyBorder="1" applyAlignment="1">
      <alignment horizontal="center" vertical="center"/>
    </xf>
    <xf numFmtId="164" fontId="0" fillId="0" borderId="0" xfId="0" applyFill="1" applyAlignment="1">
      <alignment horizontal="center"/>
    </xf>
    <xf numFmtId="164" fontId="74" fillId="0" borderId="0" xfId="0" applyFont="1" applyFill="1" applyAlignment="1">
      <alignment horizontal="center"/>
    </xf>
    <xf numFmtId="164" fontId="230" fillId="0" borderId="0" xfId="1" applyFont="1" applyFill="1" applyBorder="1" applyAlignment="1" applyProtection="1">
      <alignment horizontal="center"/>
    </xf>
    <xf numFmtId="1" fontId="160" fillId="17" borderId="51" xfId="0" applyNumberFormat="1" applyFont="1" applyFill="1" applyBorder="1" applyAlignment="1">
      <alignment horizontal="center"/>
    </xf>
    <xf numFmtId="164" fontId="83" fillId="17" borderId="53" xfId="0" applyFont="1" applyFill="1" applyBorder="1" applyAlignment="1">
      <alignment horizontal="center"/>
    </xf>
    <xf numFmtId="1" fontId="126" fillId="0" borderId="0" xfId="0" applyNumberFormat="1" applyFont="1" applyFill="1" applyAlignment="1">
      <alignment horizontal="center"/>
    </xf>
    <xf numFmtId="164" fontId="231" fillId="2" borderId="0" xfId="0" applyFont="1" applyFill="1" applyBorder="1" applyAlignment="1">
      <alignment horizontal="center"/>
    </xf>
    <xf numFmtId="164" fontId="231" fillId="2" borderId="0" xfId="0" applyFont="1" applyFill="1" applyBorder="1" applyAlignment="1">
      <alignment horizontal="center" vertical="center"/>
    </xf>
    <xf numFmtId="164" fontId="231" fillId="2" borderId="0" xfId="0" applyFont="1" applyFill="1" applyAlignment="1">
      <alignment horizontal="center"/>
    </xf>
    <xf numFmtId="164" fontId="231" fillId="0" borderId="0" xfId="0" applyFont="1" applyAlignment="1">
      <alignment horizontal="center"/>
    </xf>
    <xf numFmtId="164" fontId="70" fillId="17" borderId="52" xfId="0" applyFont="1" applyFill="1" applyBorder="1" applyAlignment="1"/>
    <xf numFmtId="1" fontId="160" fillId="17" borderId="51" xfId="0" applyNumberFormat="1" applyFont="1" applyFill="1" applyBorder="1" applyAlignment="1">
      <alignment horizontal="right"/>
    </xf>
    <xf numFmtId="0" fontId="160" fillId="17" borderId="51" xfId="0" applyNumberFormat="1" applyFont="1" applyFill="1" applyBorder="1" applyAlignment="1">
      <alignment horizontal="right"/>
    </xf>
    <xf numFmtId="164" fontId="0" fillId="32" borderId="0" xfId="0" applyFill="1"/>
    <xf numFmtId="164" fontId="228" fillId="32" borderId="0" xfId="1" applyFont="1" applyFill="1" applyBorder="1" applyAlignment="1" applyProtection="1">
      <alignment vertical="center"/>
    </xf>
    <xf numFmtId="164" fontId="233" fillId="0" borderId="0" xfId="1" applyFont="1" applyFill="1" applyBorder="1" applyAlignment="1" applyProtection="1">
      <alignment horizontal="center" vertical="center"/>
    </xf>
    <xf numFmtId="164" fontId="234" fillId="0" borderId="0" xfId="0" applyFont="1" applyFill="1" applyAlignment="1">
      <alignment horizontal="center"/>
    </xf>
    <xf numFmtId="164" fontId="235" fillId="0" borderId="0" xfId="0" applyFont="1" applyFill="1" applyBorder="1" applyAlignment="1" applyProtection="1">
      <alignment horizontal="center" vertical="center" wrapText="1"/>
    </xf>
    <xf numFmtId="164" fontId="235" fillId="0" borderId="0" xfId="0" applyFont="1" applyFill="1" applyBorder="1" applyAlignment="1" applyProtection="1">
      <alignment horizontal="center" vertical="top" wrapText="1"/>
    </xf>
    <xf numFmtId="164" fontId="236" fillId="0" borderId="0" xfId="0" applyFont="1" applyFill="1" applyAlignment="1">
      <alignment horizontal="center"/>
    </xf>
    <xf numFmtId="164" fontId="234" fillId="0" borderId="0" xfId="0" applyFont="1" applyFill="1" applyAlignment="1">
      <alignment horizontal="center" vertical="center"/>
    </xf>
    <xf numFmtId="164" fontId="234" fillId="0" borderId="0" xfId="0" applyFont="1" applyAlignment="1">
      <alignment horizontal="center"/>
    </xf>
    <xf numFmtId="164" fontId="233" fillId="0" borderId="0" xfId="1" applyFont="1" applyFill="1" applyBorder="1" applyAlignment="1" applyProtection="1">
      <alignment horizontal="center"/>
    </xf>
    <xf numFmtId="164" fontId="234" fillId="0" borderId="0" xfId="0" applyFont="1" applyFill="1" applyBorder="1" applyAlignment="1">
      <alignment horizontal="center"/>
    </xf>
    <xf numFmtId="164" fontId="234" fillId="0" borderId="0" xfId="0" applyFont="1" applyFill="1" applyBorder="1" applyAlignment="1">
      <alignment horizontal="center" vertical="center"/>
    </xf>
    <xf numFmtId="0" fontId="4" fillId="24" borderId="20" xfId="0" applyNumberFormat="1" applyFont="1" applyFill="1" applyBorder="1" applyAlignment="1" applyProtection="1">
      <alignment horizontal="left" vertical="center" wrapText="1"/>
    </xf>
    <xf numFmtId="164" fontId="70" fillId="17" borderId="52" xfId="0" applyFont="1" applyFill="1" applyBorder="1" applyAlignment="1">
      <alignment horizontal="left"/>
    </xf>
    <xf numFmtId="0" fontId="4" fillId="24" borderId="20" xfId="0" applyNumberFormat="1" applyFont="1" applyFill="1" applyBorder="1" applyAlignment="1" applyProtection="1">
      <alignment horizontal="left" vertical="center" wrapText="1"/>
    </xf>
    <xf numFmtId="164" fontId="0" fillId="32" borderId="63" xfId="0" applyFill="1" applyBorder="1"/>
    <xf numFmtId="1" fontId="69" fillId="0" borderId="0" xfId="0" applyNumberFormat="1" applyFont="1" applyFill="1" applyBorder="1" applyAlignment="1">
      <alignment horizontal="left" wrapText="1" indent="1"/>
    </xf>
    <xf numFmtId="164" fontId="199" fillId="0" borderId="0" xfId="0" applyFont="1" applyFill="1" applyAlignment="1">
      <alignment horizontal="left"/>
    </xf>
    <xf numFmtId="164" fontId="233" fillId="0" borderId="0" xfId="1" applyFont="1" applyFill="1" applyBorder="1" applyAlignment="1" applyProtection="1">
      <alignment horizontal="center"/>
      <protection locked="0"/>
    </xf>
    <xf numFmtId="164" fontId="233" fillId="0" borderId="0" xfId="1" applyFont="1" applyFill="1" applyBorder="1" applyAlignment="1" applyProtection="1">
      <alignment horizontal="center" vertical="center"/>
      <protection locked="0"/>
    </xf>
    <xf numFmtId="3" fontId="239" fillId="0" borderId="5" xfId="0" applyNumberFormat="1" applyFont="1" applyFill="1" applyBorder="1" applyAlignment="1">
      <alignment horizontal="left" vertical="top"/>
    </xf>
    <xf numFmtId="164" fontId="239" fillId="0" borderId="5" xfId="0" applyFont="1" applyFill="1" applyBorder="1" applyAlignment="1">
      <alignment vertical="top"/>
    </xf>
    <xf numFmtId="1" fontId="74" fillId="0" borderId="5" xfId="0" applyNumberFormat="1" applyFont="1" applyFill="1" applyBorder="1" applyAlignment="1">
      <alignment horizontal="left" vertical="top"/>
    </xf>
    <xf numFmtId="3" fontId="74" fillId="0" borderId="5" xfId="0" applyNumberFormat="1" applyFont="1" applyFill="1" applyBorder="1" applyAlignment="1">
      <alignment horizontal="left" vertical="top"/>
    </xf>
    <xf numFmtId="164" fontId="74" fillId="0" borderId="6" xfId="0" applyFont="1" applyFill="1" applyBorder="1"/>
    <xf numFmtId="3" fontId="20" fillId="0" borderId="6" xfId="0" applyNumberFormat="1" applyFont="1" applyFill="1" applyBorder="1" applyAlignment="1">
      <alignment horizontal="left" vertical="top"/>
    </xf>
    <xf numFmtId="164" fontId="199" fillId="0" borderId="0" xfId="0" applyFont="1" applyFill="1" applyBorder="1" applyAlignment="1"/>
    <xf numFmtId="164" fontId="74" fillId="0" borderId="65" xfId="0" applyFont="1" applyFill="1" applyBorder="1"/>
    <xf numFmtId="164" fontId="199" fillId="0" borderId="64" xfId="0" applyFont="1" applyFill="1" applyBorder="1" applyAlignment="1"/>
    <xf numFmtId="164" fontId="199" fillId="0" borderId="0" xfId="0" applyFont="1" applyFill="1" applyBorder="1" applyAlignment="1">
      <alignment horizontal="left"/>
    </xf>
    <xf numFmtId="164" fontId="199" fillId="0" borderId="64" xfId="0" applyFont="1" applyFill="1" applyBorder="1" applyAlignment="1">
      <alignment horizontal="left"/>
    </xf>
    <xf numFmtId="164" fontId="74" fillId="0" borderId="5" xfId="0" applyFont="1" applyFill="1" applyBorder="1" applyAlignment="1">
      <alignment horizontal="left"/>
    </xf>
    <xf numFmtId="164" fontId="4" fillId="0" borderId="0" xfId="0" applyFont="1" applyAlignment="1" applyProtection="1">
      <alignment vertical="center"/>
      <protection locked="0"/>
    </xf>
    <xf numFmtId="164" fontId="142" fillId="10" borderId="0" xfId="0" applyFont="1" applyFill="1" applyBorder="1" applyAlignment="1" applyProtection="1">
      <alignment horizontal="left" vertical="center" wrapText="1" indent="1"/>
    </xf>
    <xf numFmtId="164" fontId="142" fillId="10" borderId="38" xfId="0" applyFont="1" applyFill="1" applyBorder="1" applyAlignment="1" applyProtection="1">
      <alignment horizontal="left" vertical="center" wrapText="1" indent="1"/>
    </xf>
    <xf numFmtId="164" fontId="125" fillId="2" borderId="0" xfId="0" applyFont="1" applyFill="1" applyBorder="1" applyAlignment="1" applyProtection="1">
      <alignment horizontal="left" vertical="top" wrapText="1" indent="3"/>
    </xf>
    <xf numFmtId="0" fontId="71" fillId="10" borderId="3" xfId="0" applyNumberFormat="1" applyFont="1" applyFill="1" applyBorder="1" applyAlignment="1" applyProtection="1">
      <alignment horizontal="left" vertical="center" wrapText="1" indent="1"/>
    </xf>
    <xf numFmtId="0" fontId="71" fillId="0" borderId="2" xfId="0" applyNumberFormat="1" applyFont="1" applyFill="1" applyBorder="1" applyAlignment="1" applyProtection="1">
      <alignment horizontal="left" vertical="center" wrapText="1" indent="1"/>
    </xf>
    <xf numFmtId="0" fontId="71" fillId="0" borderId="13" xfId="0" applyNumberFormat="1" applyFont="1" applyFill="1" applyBorder="1" applyAlignment="1" applyProtection="1">
      <alignment horizontal="left" vertical="center" wrapText="1" indent="1"/>
    </xf>
    <xf numFmtId="0" fontId="71" fillId="0" borderId="2" xfId="0" applyNumberFormat="1" applyFont="1" applyBorder="1" applyAlignment="1" applyProtection="1">
      <alignment horizontal="left" vertical="center" wrapText="1" indent="1"/>
    </xf>
    <xf numFmtId="0" fontId="71" fillId="0" borderId="4" xfId="0" applyNumberFormat="1" applyFont="1" applyBorder="1" applyAlignment="1" applyProtection="1">
      <alignment horizontal="left" vertical="center" wrapText="1" indent="1"/>
    </xf>
    <xf numFmtId="0" fontId="71" fillId="0" borderId="19" xfId="0" applyNumberFormat="1" applyFont="1" applyFill="1" applyBorder="1" applyAlignment="1" applyProtection="1">
      <alignment horizontal="left" vertical="center" wrapText="1" indent="1"/>
    </xf>
    <xf numFmtId="0" fontId="71" fillId="0" borderId="17" xfId="0" applyNumberFormat="1" applyFont="1" applyFill="1" applyBorder="1" applyAlignment="1" applyProtection="1">
      <alignment horizontal="left" vertical="center" wrapText="1" indent="1"/>
    </xf>
    <xf numFmtId="164" fontId="142" fillId="10" borderId="0" xfId="0" applyFont="1" applyFill="1" applyBorder="1" applyAlignment="1" applyProtection="1">
      <alignment horizontal="left" vertical="top" wrapText="1" indent="1"/>
    </xf>
    <xf numFmtId="164" fontId="142" fillId="10" borderId="38" xfId="0" applyFont="1" applyFill="1" applyBorder="1" applyAlignment="1" applyProtection="1">
      <alignment horizontal="left" vertical="top" wrapText="1" indent="1"/>
    </xf>
    <xf numFmtId="164" fontId="142" fillId="10" borderId="0" xfId="0" applyFont="1" applyFill="1" applyBorder="1" applyAlignment="1" applyProtection="1">
      <alignment horizontal="left" vertical="center" indent="1"/>
    </xf>
    <xf numFmtId="164" fontId="142" fillId="10" borderId="38" xfId="0" applyFont="1" applyFill="1" applyBorder="1" applyAlignment="1" applyProtection="1">
      <alignment horizontal="left" vertical="center" indent="1"/>
    </xf>
    <xf numFmtId="166" fontId="85" fillId="16" borderId="49" xfId="0" applyNumberFormat="1" applyFont="1" applyFill="1" applyBorder="1" applyAlignment="1" applyProtection="1">
      <alignment horizontal="center" wrapText="1"/>
    </xf>
    <xf numFmtId="164" fontId="21" fillId="14" borderId="0" xfId="0" applyFont="1" applyFill="1" applyProtection="1"/>
    <xf numFmtId="168" fontId="29" fillId="22" borderId="33" xfId="0" applyNumberFormat="1" applyFont="1" applyFill="1" applyBorder="1" applyAlignment="1" applyProtection="1">
      <alignment horizontal="center"/>
    </xf>
    <xf numFmtId="168" fontId="29" fillId="22" borderId="32" xfId="0" applyNumberFormat="1" applyFont="1" applyFill="1" applyBorder="1" applyAlignment="1" applyProtection="1">
      <alignment horizontal="center"/>
    </xf>
    <xf numFmtId="0" fontId="40" fillId="23" borderId="33" xfId="0" applyNumberFormat="1" applyFont="1" applyFill="1" applyBorder="1" applyAlignment="1" applyProtection="1">
      <alignment horizontal="center" vertical="center" wrapText="1"/>
    </xf>
    <xf numFmtId="0" fontId="40" fillId="23" borderId="3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right" vertical="center" wrapText="1"/>
    </xf>
    <xf numFmtId="0" fontId="82" fillId="0" borderId="4" xfId="0" applyNumberFormat="1" applyFont="1" applyFill="1" applyBorder="1" applyAlignment="1" applyProtection="1">
      <alignment horizontal="right" vertical="center" wrapText="1"/>
    </xf>
    <xf numFmtId="0" fontId="71" fillId="11" borderId="2" xfId="0" applyNumberFormat="1" applyFont="1" applyFill="1" applyBorder="1" applyAlignment="1" applyProtection="1">
      <alignment horizontal="left" vertical="center" wrapText="1" indent="1"/>
    </xf>
    <xf numFmtId="0" fontId="71" fillId="11" borderId="22" xfId="0" applyNumberFormat="1" applyFont="1" applyFill="1" applyBorder="1" applyAlignment="1" applyProtection="1">
      <alignment horizontal="left" vertical="center" wrapText="1" indent="1"/>
    </xf>
    <xf numFmtId="0" fontId="71" fillId="0" borderId="5" xfId="0" applyNumberFormat="1" applyFont="1" applyBorder="1" applyAlignment="1" applyProtection="1">
      <alignment horizontal="left" vertical="center" wrapText="1" indent="1"/>
    </xf>
    <xf numFmtId="0" fontId="82" fillId="0" borderId="2" xfId="0" applyNumberFormat="1" applyFont="1" applyBorder="1" applyAlignment="1" applyProtection="1">
      <alignment horizontal="left" vertical="center" wrapText="1" indent="1"/>
    </xf>
    <xf numFmtId="0" fontId="82" fillId="0" borderId="3" xfId="0" applyNumberFormat="1" applyFont="1" applyBorder="1" applyAlignment="1" applyProtection="1">
      <alignment horizontal="left" vertical="center" wrapText="1" indent="1"/>
    </xf>
    <xf numFmtId="164" fontId="142" fillId="10" borderId="0" xfId="0" applyFont="1" applyFill="1" applyBorder="1" applyAlignment="1" applyProtection="1">
      <alignment vertical="top" wrapText="1"/>
    </xf>
    <xf numFmtId="164" fontId="142" fillId="10" borderId="38" xfId="0" applyFont="1" applyFill="1" applyBorder="1" applyAlignment="1" applyProtection="1">
      <alignment vertical="top" wrapText="1"/>
    </xf>
    <xf numFmtId="164" fontId="142" fillId="10" borderId="40" xfId="0" applyFont="1" applyFill="1" applyBorder="1" applyAlignment="1" applyProtection="1">
      <alignment vertical="top" wrapText="1"/>
    </xf>
    <xf numFmtId="164" fontId="142" fillId="10" borderId="41" xfId="0" applyFont="1" applyFill="1" applyBorder="1" applyAlignment="1" applyProtection="1">
      <alignment vertical="top" wrapText="1"/>
    </xf>
    <xf numFmtId="164" fontId="139" fillId="2" borderId="0" xfId="0" applyFont="1" applyFill="1" applyAlignment="1" applyProtection="1">
      <alignment horizontal="center" vertical="top" wrapText="1"/>
    </xf>
    <xf numFmtId="164" fontId="134" fillId="2" borderId="0" xfId="0" applyFont="1" applyFill="1" applyAlignment="1" applyProtection="1">
      <alignment horizontal="center" vertical="center" wrapText="1"/>
    </xf>
    <xf numFmtId="164" fontId="142" fillId="10" borderId="35" xfId="0" applyFont="1" applyFill="1" applyBorder="1" applyAlignment="1" applyProtection="1">
      <alignment vertical="center" wrapText="1"/>
    </xf>
    <xf numFmtId="164" fontId="142" fillId="10" borderId="36" xfId="0" applyFont="1" applyFill="1" applyBorder="1" applyAlignment="1" applyProtection="1">
      <alignment vertical="center" wrapText="1"/>
    </xf>
    <xf numFmtId="164" fontId="142" fillId="10" borderId="0" xfId="0" applyFont="1" applyFill="1" applyBorder="1" applyAlignment="1" applyProtection="1">
      <alignment vertical="center" wrapText="1"/>
    </xf>
    <xf numFmtId="164" fontId="142" fillId="10" borderId="38" xfId="0" applyFont="1" applyFill="1" applyBorder="1" applyAlignment="1" applyProtection="1">
      <alignment vertical="center" wrapText="1"/>
    </xf>
    <xf numFmtId="164" fontId="224" fillId="2" borderId="5" xfId="1" applyFont="1" applyFill="1" applyBorder="1" applyAlignment="1" applyProtection="1">
      <alignment horizontal="left" vertical="center"/>
      <protection locked="0"/>
    </xf>
    <xf numFmtId="166" fontId="85" fillId="16" borderId="49" xfId="0" applyNumberFormat="1" applyFont="1" applyFill="1" applyBorder="1" applyAlignment="1"/>
    <xf numFmtId="164" fontId="129" fillId="2" borderId="0" xfId="0" applyFont="1" applyFill="1" applyAlignment="1">
      <alignment vertical="center" wrapText="1"/>
    </xf>
    <xf numFmtId="164" fontId="85" fillId="16" borderId="49" xfId="0" applyFont="1" applyFill="1" applyBorder="1" applyAlignment="1">
      <alignment horizontal="left" indent="4"/>
    </xf>
    <xf numFmtId="164" fontId="200" fillId="0" borderId="0" xfId="0" applyFont="1" applyAlignment="1">
      <alignment horizontal="left" wrapText="1" indent="4"/>
    </xf>
    <xf numFmtId="164" fontId="70" fillId="2" borderId="0" xfId="0" applyFont="1" applyFill="1" applyBorder="1" applyAlignment="1">
      <alignment horizontal="left"/>
    </xf>
    <xf numFmtId="164" fontId="116" fillId="2" borderId="0" xfId="0" applyFont="1" applyFill="1" applyBorder="1" applyAlignment="1">
      <alignment horizontal="left" vertical="center" indent="11"/>
    </xf>
    <xf numFmtId="164" fontId="223" fillId="2" borderId="0" xfId="0" applyFont="1" applyFill="1" applyAlignment="1">
      <alignment horizontal="left" vertical="top" wrapText="1"/>
    </xf>
    <xf numFmtId="164" fontId="116" fillId="2" borderId="16" xfId="0" applyFont="1" applyFill="1" applyBorder="1" applyAlignment="1">
      <alignment horizontal="right" vertical="center"/>
    </xf>
    <xf numFmtId="164" fontId="116" fillId="2" borderId="0" xfId="0" applyFont="1" applyFill="1" applyBorder="1" applyAlignment="1">
      <alignment horizontal="right" vertical="center"/>
    </xf>
    <xf numFmtId="164" fontId="224" fillId="0" borderId="0" xfId="1" applyFont="1" applyAlignment="1" applyProtection="1"/>
    <xf numFmtId="164" fontId="224" fillId="2" borderId="5" xfId="1" applyFont="1" applyFill="1" applyBorder="1" applyAlignment="1" applyProtection="1">
      <alignment horizontal="left" vertical="center"/>
    </xf>
    <xf numFmtId="164" fontId="108" fillId="2" borderId="0" xfId="0" applyFont="1" applyFill="1" applyAlignment="1">
      <alignment horizontal="left" vertical="top" wrapText="1"/>
    </xf>
    <xf numFmtId="164" fontId="197" fillId="2" borderId="0" xfId="0" quotePrefix="1" applyFont="1" applyFill="1" applyAlignment="1">
      <alignment wrapText="1"/>
    </xf>
    <xf numFmtId="164" fontId="161" fillId="2" borderId="0" xfId="0" applyFont="1" applyFill="1" applyBorder="1" applyAlignment="1">
      <alignment horizontal="left" vertical="center"/>
    </xf>
    <xf numFmtId="1" fontId="186" fillId="2" borderId="2" xfId="0" applyNumberFormat="1" applyFont="1" applyFill="1" applyBorder="1" applyAlignment="1">
      <alignment horizontal="left" vertical="top" wrapText="1"/>
    </xf>
    <xf numFmtId="1" fontId="186" fillId="2" borderId="4" xfId="0" applyNumberFormat="1" applyFont="1" applyFill="1" applyBorder="1" applyAlignment="1">
      <alignment horizontal="left" vertical="top" wrapText="1"/>
    </xf>
    <xf numFmtId="164" fontId="120" fillId="11" borderId="14" xfId="0" applyFont="1" applyFill="1" applyBorder="1"/>
    <xf numFmtId="164" fontId="120" fillId="11" borderId="16" xfId="0" applyFont="1" applyFill="1" applyBorder="1"/>
    <xf numFmtId="164" fontId="120" fillId="11" borderId="17" xfId="0" applyFont="1" applyFill="1" applyBorder="1"/>
    <xf numFmtId="164" fontId="88" fillId="2" borderId="0" xfId="0" applyFont="1" applyFill="1" applyAlignment="1" applyProtection="1">
      <alignment horizontal="right" vertical="top" wrapText="1" indent="1"/>
    </xf>
    <xf numFmtId="164" fontId="88" fillId="2" borderId="18" xfId="0" applyFont="1" applyFill="1" applyBorder="1" applyAlignment="1" applyProtection="1">
      <alignment horizontal="right" vertical="top" wrapText="1" indent="1"/>
    </xf>
    <xf numFmtId="164" fontId="161" fillId="2" borderId="16" xfId="0" applyFont="1" applyFill="1" applyBorder="1" applyAlignment="1">
      <alignment horizontal="left" vertical="center"/>
    </xf>
    <xf numFmtId="1" fontId="186" fillId="2" borderId="5" xfId="0" applyNumberFormat="1" applyFont="1" applyFill="1" applyBorder="1" applyAlignment="1">
      <alignment horizontal="left" vertical="top" wrapText="1"/>
    </xf>
    <xf numFmtId="0" fontId="161" fillId="2" borderId="47" xfId="0" applyNumberFormat="1" applyFont="1" applyFill="1" applyBorder="1" applyAlignment="1" applyProtection="1">
      <alignment vertical="top" wrapText="1"/>
    </xf>
    <xf numFmtId="0" fontId="161" fillId="2" borderId="0" xfId="0" applyNumberFormat="1" applyFont="1" applyFill="1" applyBorder="1" applyAlignment="1" applyProtection="1">
      <alignment vertical="top" wrapText="1"/>
    </xf>
    <xf numFmtId="164" fontId="71" fillId="11" borderId="2" xfId="0" applyFont="1" applyFill="1" applyBorder="1" applyAlignment="1">
      <alignment horizontal="left" vertical="center" indent="1"/>
    </xf>
    <xf numFmtId="164" fontId="71" fillId="11" borderId="3" xfId="0" applyFont="1" applyFill="1" applyBorder="1" applyAlignment="1">
      <alignment horizontal="left" vertical="center" indent="1"/>
    </xf>
    <xf numFmtId="164" fontId="71" fillId="11" borderId="4" xfId="0" applyFont="1" applyFill="1" applyBorder="1" applyAlignment="1">
      <alignment horizontal="left" vertical="center" indent="1"/>
    </xf>
    <xf numFmtId="164" fontId="71" fillId="7" borderId="2" xfId="0" applyFont="1" applyFill="1" applyBorder="1" applyAlignment="1">
      <alignment horizontal="left" vertical="center" indent="1"/>
    </xf>
    <xf numFmtId="164" fontId="71" fillId="7" borderId="3" xfId="0" applyFont="1" applyFill="1" applyBorder="1" applyAlignment="1">
      <alignment horizontal="left" vertical="center" indent="1"/>
    </xf>
    <xf numFmtId="164" fontId="71" fillId="7" borderId="4" xfId="0" applyFont="1" applyFill="1" applyBorder="1" applyAlignment="1">
      <alignment horizontal="left" vertical="center" indent="1"/>
    </xf>
    <xf numFmtId="164" fontId="0" fillId="7" borderId="2" xfId="0" applyFill="1" applyBorder="1"/>
    <xf numFmtId="164" fontId="0" fillId="7" borderId="3" xfId="0" applyFill="1" applyBorder="1"/>
    <xf numFmtId="164" fontId="0" fillId="7" borderId="4" xfId="0" applyFill="1" applyBorder="1"/>
    <xf numFmtId="164" fontId="0" fillId="11" borderId="2" xfId="0" applyFill="1" applyBorder="1"/>
    <xf numFmtId="164" fontId="0" fillId="11" borderId="3" xfId="0" applyFill="1" applyBorder="1"/>
    <xf numFmtId="164" fontId="0" fillId="11" borderId="4" xfId="0" applyFill="1" applyBorder="1"/>
    <xf numFmtId="164" fontId="194" fillId="2" borderId="0" xfId="0" applyFont="1" applyFill="1" applyBorder="1" applyAlignment="1">
      <alignment horizontal="center" wrapText="1"/>
    </xf>
    <xf numFmtId="164" fontId="194" fillId="2" borderId="20" xfId="0" applyFont="1" applyFill="1" applyBorder="1" applyAlignment="1">
      <alignment horizontal="center" wrapText="1"/>
    </xf>
    <xf numFmtId="164" fontId="144" fillId="2" borderId="20" xfId="0" applyFont="1" applyFill="1" applyBorder="1" applyAlignment="1">
      <alignment horizontal="center" wrapText="1"/>
    </xf>
    <xf numFmtId="164" fontId="71" fillId="7" borderId="2" xfId="0" applyFont="1" applyFill="1" applyBorder="1"/>
    <xf numFmtId="164" fontId="71" fillId="7" borderId="3" xfId="0" applyFont="1" applyFill="1" applyBorder="1"/>
    <xf numFmtId="164" fontId="71" fillId="7" borderId="4" xfId="0" applyFont="1" applyFill="1" applyBorder="1"/>
    <xf numFmtId="164" fontId="73" fillId="2" borderId="16" xfId="0" applyFont="1" applyFill="1" applyBorder="1" applyAlignment="1">
      <alignment horizontal="center"/>
    </xf>
    <xf numFmtId="164" fontId="0" fillId="2" borderId="15" xfId="0" applyFill="1" applyBorder="1" applyAlignment="1">
      <alignment horizontal="center"/>
    </xf>
    <xf numFmtId="164" fontId="0" fillId="2" borderId="0" xfId="0" applyFill="1" applyAlignment="1">
      <alignment horizontal="center"/>
    </xf>
    <xf numFmtId="0" fontId="15" fillId="2" borderId="0" xfId="0" applyNumberFormat="1" applyFont="1" applyFill="1" applyAlignment="1" applyProtection="1">
      <alignment horizontal="left" wrapText="1" indent="3"/>
    </xf>
    <xf numFmtId="0" fontId="143" fillId="2" borderId="15" xfId="0" quotePrefix="1" applyNumberFormat="1" applyFont="1" applyFill="1" applyBorder="1" applyAlignment="1" applyProtection="1">
      <alignment vertical="center" wrapText="1"/>
    </xf>
    <xf numFmtId="0" fontId="143" fillId="2" borderId="0" xfId="0" quotePrefix="1" applyNumberFormat="1" applyFont="1" applyFill="1" applyBorder="1" applyAlignment="1" applyProtection="1">
      <alignment vertical="center" wrapText="1"/>
    </xf>
    <xf numFmtId="0" fontId="192" fillId="26" borderId="3" xfId="0" applyNumberFormat="1" applyFont="1" applyFill="1" applyBorder="1" applyAlignment="1" applyProtection="1">
      <alignment vertical="center" wrapText="1"/>
    </xf>
    <xf numFmtId="0" fontId="192" fillId="2" borderId="3" xfId="0" applyNumberFormat="1" applyFont="1" applyFill="1" applyBorder="1" applyAlignment="1" applyProtection="1">
      <alignment vertical="center" wrapText="1"/>
    </xf>
    <xf numFmtId="0" fontId="192" fillId="2" borderId="4" xfId="0" applyNumberFormat="1" applyFont="1" applyFill="1" applyBorder="1" applyAlignment="1" applyProtection="1">
      <alignment vertical="center" wrapText="1"/>
    </xf>
    <xf numFmtId="0" fontId="97" fillId="6" borderId="2" xfId="0" applyNumberFormat="1" applyFont="1" applyFill="1" applyBorder="1" applyAlignment="1" applyProtection="1">
      <alignment horizontal="center" vertical="top" wrapText="1"/>
    </xf>
    <xf numFmtId="0" fontId="97" fillId="6" borderId="3" xfId="0" applyNumberFormat="1" applyFont="1" applyFill="1" applyBorder="1" applyAlignment="1" applyProtection="1">
      <alignment horizontal="center" vertical="top" wrapText="1"/>
    </xf>
    <xf numFmtId="0" fontId="97" fillId="6" borderId="4" xfId="0" applyNumberFormat="1" applyFont="1" applyFill="1" applyBorder="1" applyAlignment="1" applyProtection="1">
      <alignment horizontal="center" vertical="top" wrapText="1"/>
    </xf>
    <xf numFmtId="49" fontId="75" fillId="11" borderId="2" xfId="0" applyNumberFormat="1" applyFont="1" applyFill="1" applyBorder="1" applyAlignment="1" applyProtection="1">
      <alignment horizontal="center" vertical="center" wrapText="1"/>
    </xf>
    <xf numFmtId="49" fontId="75" fillId="11" borderId="3" xfId="0" applyNumberFormat="1" applyFont="1" applyFill="1" applyBorder="1" applyAlignment="1" applyProtection="1">
      <alignment horizontal="center" vertical="center" wrapText="1"/>
    </xf>
    <xf numFmtId="49" fontId="75" fillId="11" borderId="4" xfId="0" applyNumberFormat="1" applyFont="1" applyFill="1" applyBorder="1" applyAlignment="1" applyProtection="1">
      <alignment horizontal="center" vertical="center" wrapText="1"/>
    </xf>
    <xf numFmtId="0" fontId="192" fillId="26" borderId="4" xfId="0" applyNumberFormat="1" applyFont="1" applyFill="1" applyBorder="1" applyAlignment="1" applyProtection="1">
      <alignment vertical="center" wrapText="1"/>
    </xf>
    <xf numFmtId="164" fontId="89" fillId="2" borderId="0" xfId="0" applyFont="1" applyFill="1" applyAlignment="1" applyProtection="1">
      <alignment horizontal="center"/>
    </xf>
    <xf numFmtId="164" fontId="32" fillId="9" borderId="0" xfId="0" applyFont="1" applyFill="1" applyAlignment="1">
      <alignment horizontal="center"/>
    </xf>
    <xf numFmtId="164" fontId="85" fillId="16" borderId="49" xfId="0" applyFont="1" applyFill="1" applyBorder="1" applyAlignment="1">
      <alignment horizontal="left" indent="5"/>
    </xf>
    <xf numFmtId="166" fontId="85" fillId="16" borderId="49" xfId="0" applyNumberFormat="1" applyFont="1" applyFill="1" applyBorder="1" applyAlignment="1">
      <alignment horizontal="right"/>
    </xf>
    <xf numFmtId="164" fontId="35" fillId="14" borderId="0" xfId="0" applyFont="1" applyFill="1" applyAlignment="1">
      <alignment horizontal="center" vertical="top" wrapText="1"/>
    </xf>
    <xf numFmtId="164" fontId="174" fillId="2" borderId="0" xfId="0" applyFont="1" applyFill="1" applyAlignment="1">
      <alignment horizontal="left" indent="1"/>
    </xf>
    <xf numFmtId="164" fontId="11" fillId="2" borderId="0" xfId="0" applyFont="1" applyFill="1" applyAlignment="1">
      <alignment vertical="center" wrapText="1"/>
    </xf>
    <xf numFmtId="0" fontId="15" fillId="2" borderId="0" xfId="0" applyNumberFormat="1" applyFont="1" applyFill="1" applyBorder="1" applyAlignment="1" applyProtection="1">
      <alignment horizontal="center" vertical="top" wrapText="1"/>
    </xf>
    <xf numFmtId="49" fontId="0" fillId="2" borderId="2" xfId="0" applyNumberFormat="1" applyFill="1" applyBorder="1" applyAlignment="1">
      <alignment vertical="top" wrapText="1"/>
    </xf>
    <xf numFmtId="49" fontId="0" fillId="2" borderId="3" xfId="0" applyNumberFormat="1" applyFill="1" applyBorder="1" applyAlignment="1">
      <alignment vertical="top" wrapText="1"/>
    </xf>
    <xf numFmtId="49" fontId="0" fillId="2" borderId="4" xfId="0" applyNumberFormat="1" applyFill="1" applyBorder="1" applyAlignment="1">
      <alignment vertical="top" wrapText="1"/>
    </xf>
    <xf numFmtId="164" fontId="10" fillId="2" borderId="0" xfId="0" applyFont="1" applyFill="1" applyAlignment="1">
      <alignment vertical="center" wrapText="1"/>
    </xf>
    <xf numFmtId="0" fontId="62" fillId="4" borderId="0" xfId="0" applyNumberFormat="1" applyFont="1" applyFill="1" applyBorder="1" applyAlignment="1">
      <alignment horizontal="left"/>
    </xf>
    <xf numFmtId="0" fontId="0" fillId="2" borderId="2" xfId="0" applyNumberFormat="1" applyFont="1" applyFill="1" applyBorder="1" applyAlignment="1">
      <alignment horizontal="left" vertical="top" wrapText="1"/>
    </xf>
    <xf numFmtId="0" fontId="0" fillId="2" borderId="3" xfId="0" applyNumberFormat="1" applyFont="1" applyFill="1" applyBorder="1" applyAlignment="1">
      <alignment horizontal="left" vertical="top" wrapText="1"/>
    </xf>
    <xf numFmtId="0" fontId="0" fillId="2" borderId="4" xfId="0" applyNumberFormat="1" applyFont="1" applyFill="1" applyBorder="1" applyAlignment="1">
      <alignment horizontal="left" vertical="top" wrapText="1"/>
    </xf>
    <xf numFmtId="164" fontId="0" fillId="0" borderId="2" xfId="0" applyBorder="1" applyAlignment="1">
      <alignment vertical="top" wrapText="1"/>
    </xf>
    <xf numFmtId="164" fontId="0" fillId="0" borderId="3" xfId="0" applyBorder="1" applyAlignment="1">
      <alignment vertical="top" wrapText="1"/>
    </xf>
    <xf numFmtId="164" fontId="0" fillId="0" borderId="4" xfId="0" applyBorder="1" applyAlignment="1">
      <alignment vertical="top" wrapText="1"/>
    </xf>
    <xf numFmtId="0" fontId="76" fillId="2" borderId="15" xfId="0" applyNumberFormat="1" applyFont="1" applyFill="1" applyBorder="1" applyAlignment="1" applyProtection="1">
      <alignment horizontal="center" vertical="top" wrapText="1"/>
    </xf>
    <xf numFmtId="0" fontId="76" fillId="2" borderId="0" xfId="0" applyNumberFormat="1" applyFont="1" applyFill="1" applyBorder="1" applyAlignment="1" applyProtection="1">
      <alignment horizontal="center" vertical="top" wrapText="1"/>
    </xf>
    <xf numFmtId="0" fontId="190" fillId="26" borderId="20" xfId="0" applyNumberFormat="1" applyFont="1" applyFill="1" applyBorder="1" applyAlignment="1" applyProtection="1">
      <alignment horizontal="center" vertical="top" wrapText="1"/>
    </xf>
    <xf numFmtId="164" fontId="175" fillId="2" borderId="0" xfId="1" applyFont="1" applyFill="1" applyBorder="1" applyAlignment="1" applyProtection="1">
      <alignment horizontal="left" vertical="top" indent="2"/>
    </xf>
    <xf numFmtId="164" fontId="186" fillId="2" borderId="0" xfId="0" applyFont="1" applyFill="1" applyAlignment="1">
      <alignment horizontal="right"/>
    </xf>
    <xf numFmtId="0" fontId="15" fillId="2" borderId="0" xfId="0" applyNumberFormat="1" applyFont="1" applyFill="1" applyAlignment="1" applyProtection="1">
      <alignment horizontal="left" wrapText="1" indent="1"/>
    </xf>
    <xf numFmtId="164" fontId="155" fillId="2" borderId="0" xfId="0" applyFont="1" applyFill="1" applyAlignment="1">
      <alignment horizontal="center"/>
    </xf>
    <xf numFmtId="164" fontId="161" fillId="2" borderId="47" xfId="0" applyFont="1" applyFill="1" applyBorder="1" applyAlignment="1">
      <alignment horizontal="left" vertical="top" wrapText="1"/>
    </xf>
    <xf numFmtId="164" fontId="125" fillId="2" borderId="46" xfId="0" applyFont="1" applyFill="1" applyBorder="1" applyAlignment="1" applyProtection="1">
      <alignment vertical="top" wrapText="1"/>
    </xf>
    <xf numFmtId="0" fontId="125" fillId="2" borderId="46" xfId="0" applyNumberFormat="1" applyFont="1" applyFill="1" applyBorder="1" applyAlignment="1" applyProtection="1">
      <alignment horizontal="left" wrapText="1"/>
    </xf>
    <xf numFmtId="0" fontId="69" fillId="2" borderId="20" xfId="0" applyNumberFormat="1" applyFont="1" applyFill="1" applyBorder="1" applyAlignment="1" applyProtection="1">
      <alignment horizontal="center" vertical="top" wrapText="1"/>
    </xf>
    <xf numFmtId="49" fontId="88" fillId="2" borderId="2" xfId="0" applyNumberFormat="1" applyFont="1" applyFill="1" applyBorder="1" applyAlignment="1" applyProtection="1">
      <alignment horizontal="left" vertical="top" wrapText="1" indent="2"/>
    </xf>
    <xf numFmtId="49" fontId="88" fillId="2" borderId="3" xfId="0" applyNumberFormat="1" applyFont="1" applyFill="1" applyBorder="1" applyAlignment="1" applyProtection="1">
      <alignment horizontal="left" vertical="top" wrapText="1" indent="2"/>
    </xf>
    <xf numFmtId="49" fontId="88" fillId="2" borderId="4" xfId="0" applyNumberFormat="1" applyFont="1" applyFill="1" applyBorder="1" applyAlignment="1" applyProtection="1">
      <alignment horizontal="left" vertical="top" wrapText="1" indent="2"/>
    </xf>
    <xf numFmtId="164" fontId="173" fillId="2" borderId="20" xfId="0" applyFont="1" applyFill="1" applyBorder="1" applyAlignment="1" applyProtection="1">
      <alignment horizontal="center"/>
    </xf>
    <xf numFmtId="164" fontId="189" fillId="2" borderId="46" xfId="0" applyFont="1" applyFill="1" applyBorder="1" applyAlignment="1">
      <alignment horizontal="left" vertical="top" wrapText="1"/>
    </xf>
    <xf numFmtId="164" fontId="162" fillId="2" borderId="0" xfId="0" applyFont="1" applyFill="1" applyAlignment="1" applyProtection="1">
      <alignment horizontal="right" vertical="center" wrapText="1"/>
    </xf>
    <xf numFmtId="164" fontId="232" fillId="2" borderId="0" xfId="0" applyFont="1" applyFill="1" applyBorder="1" applyAlignment="1">
      <alignment vertical="center"/>
    </xf>
    <xf numFmtId="0" fontId="68" fillId="2" borderId="2" xfId="1" applyNumberFormat="1" applyFont="1" applyFill="1" applyBorder="1" applyAlignment="1" applyProtection="1">
      <alignment horizontal="left" vertical="center"/>
      <protection locked="0"/>
    </xf>
    <xf numFmtId="0" fontId="68" fillId="2" borderId="3" xfId="1" applyNumberFormat="1" applyFont="1" applyFill="1" applyBorder="1" applyAlignment="1" applyProtection="1">
      <alignment horizontal="left" vertical="center"/>
      <protection locked="0"/>
    </xf>
    <xf numFmtId="0" fontId="68" fillId="2" borderId="4" xfId="1" applyNumberFormat="1" applyFont="1" applyFill="1" applyBorder="1" applyAlignment="1" applyProtection="1">
      <alignment horizontal="left" vertical="center"/>
      <protection locked="0"/>
    </xf>
    <xf numFmtId="0" fontId="82" fillId="17" borderId="59" xfId="0" applyNumberFormat="1" applyFont="1" applyFill="1" applyBorder="1" applyAlignment="1" applyProtection="1">
      <alignment horizontal="right"/>
    </xf>
    <xf numFmtId="0" fontId="240" fillId="2" borderId="2" xfId="1" applyNumberFormat="1" applyFont="1" applyFill="1" applyBorder="1" applyAlignment="1" applyProtection="1">
      <alignment horizontal="left" vertical="center"/>
      <protection locked="0"/>
    </xf>
    <xf numFmtId="0" fontId="71" fillId="2" borderId="3" xfId="1" applyNumberFormat="1" applyFont="1" applyFill="1" applyBorder="1" applyAlignment="1" applyProtection="1">
      <alignment horizontal="left" vertical="center"/>
      <protection locked="0"/>
    </xf>
    <xf numFmtId="0" fontId="71" fillId="2" borderId="4" xfId="1" applyNumberFormat="1" applyFont="1" applyFill="1" applyBorder="1" applyAlignment="1" applyProtection="1">
      <alignment horizontal="left" vertical="center"/>
      <protection locked="0"/>
    </xf>
    <xf numFmtId="0" fontId="240" fillId="2" borderId="3" xfId="1" applyNumberFormat="1" applyFont="1" applyFill="1" applyBorder="1" applyAlignment="1" applyProtection="1">
      <alignment horizontal="left" vertical="center"/>
      <protection locked="0"/>
    </xf>
    <xf numFmtId="0" fontId="240" fillId="2" borderId="4" xfId="1" applyNumberFormat="1" applyFont="1" applyFill="1" applyBorder="1" applyAlignment="1" applyProtection="1">
      <alignment horizontal="left" vertical="center"/>
      <protection locked="0"/>
    </xf>
    <xf numFmtId="0" fontId="237" fillId="2" borderId="2" xfId="1" applyNumberFormat="1" applyFont="1" applyFill="1" applyBorder="1" applyAlignment="1" applyProtection="1">
      <alignment horizontal="left" vertical="center"/>
      <protection locked="0"/>
    </xf>
    <xf numFmtId="0" fontId="237" fillId="2" borderId="3" xfId="1" applyNumberFormat="1" applyFont="1" applyFill="1" applyBorder="1" applyAlignment="1" applyProtection="1">
      <alignment horizontal="left" vertical="center"/>
      <protection locked="0"/>
    </xf>
    <xf numFmtId="0" fontId="237" fillId="2" borderId="4" xfId="1" applyNumberFormat="1" applyFont="1" applyFill="1" applyBorder="1" applyAlignment="1" applyProtection="1">
      <alignment horizontal="left" vertical="center"/>
      <protection locked="0"/>
    </xf>
    <xf numFmtId="0" fontId="68" fillId="10" borderId="2" xfId="0" applyNumberFormat="1" applyFont="1" applyFill="1" applyBorder="1" applyAlignment="1" applyProtection="1">
      <alignment horizontal="left" vertical="top" wrapText="1"/>
      <protection locked="0"/>
    </xf>
    <xf numFmtId="0" fontId="68" fillId="10" borderId="3" xfId="0" applyNumberFormat="1" applyFont="1" applyFill="1" applyBorder="1" applyAlignment="1" applyProtection="1">
      <alignment horizontal="left" vertical="top" wrapText="1"/>
      <protection locked="0"/>
    </xf>
    <xf numFmtId="0" fontId="68" fillId="10" borderId="4" xfId="0" applyNumberFormat="1" applyFont="1" applyFill="1" applyBorder="1" applyAlignment="1" applyProtection="1">
      <alignment horizontal="left" vertical="top" wrapText="1"/>
      <protection locked="0"/>
    </xf>
    <xf numFmtId="164" fontId="88" fillId="2" borderId="20" xfId="0" applyFont="1" applyFill="1" applyBorder="1" applyAlignment="1" applyProtection="1">
      <alignment horizontal="left"/>
    </xf>
    <xf numFmtId="0" fontId="82" fillId="17" borderId="59" xfId="0" applyNumberFormat="1" applyFont="1" applyFill="1" applyBorder="1" applyAlignment="1">
      <alignment horizontal="right"/>
    </xf>
    <xf numFmtId="1" fontId="157" fillId="28" borderId="2" xfId="0" applyNumberFormat="1" applyFont="1" applyFill="1" applyBorder="1" applyAlignment="1">
      <alignment vertical="top" wrapText="1"/>
    </xf>
    <xf numFmtId="1" fontId="157" fillId="28" borderId="3" xfId="0" applyNumberFormat="1" applyFont="1" applyFill="1" applyBorder="1" applyAlignment="1">
      <alignment vertical="top" wrapText="1"/>
    </xf>
    <xf numFmtId="1" fontId="157" fillId="30" borderId="3" xfId="0" applyNumberFormat="1" applyFont="1" applyFill="1" applyBorder="1" applyAlignment="1">
      <alignment vertical="top" wrapText="1"/>
    </xf>
    <xf numFmtId="1" fontId="68" fillId="0" borderId="2" xfId="0" applyNumberFormat="1" applyFont="1" applyFill="1" applyBorder="1" applyAlignment="1" applyProtection="1">
      <alignment horizontal="left" vertical="top" wrapText="1"/>
      <protection locked="0"/>
    </xf>
    <xf numFmtId="1" fontId="68" fillId="0" borderId="3" xfId="0" applyNumberFormat="1" applyFont="1" applyFill="1" applyBorder="1" applyAlignment="1" applyProtection="1">
      <alignment horizontal="left" vertical="top" wrapText="1"/>
      <protection locked="0"/>
    </xf>
    <xf numFmtId="1" fontId="68" fillId="0" borderId="4" xfId="0" applyNumberFormat="1" applyFont="1" applyFill="1" applyBorder="1" applyAlignment="1" applyProtection="1">
      <alignment horizontal="left" vertical="top" wrapText="1"/>
      <protection locked="0"/>
    </xf>
    <xf numFmtId="0" fontId="68" fillId="10" borderId="54" xfId="0" applyNumberFormat="1" applyFont="1" applyFill="1" applyBorder="1" applyAlignment="1" applyProtection="1">
      <alignment horizontal="left" vertical="top" wrapText="1"/>
      <protection locked="0"/>
    </xf>
    <xf numFmtId="0" fontId="68" fillId="10" borderId="55" xfId="0" applyNumberFormat="1" applyFont="1" applyFill="1" applyBorder="1" applyAlignment="1" applyProtection="1">
      <alignment horizontal="left" vertical="top" wrapText="1"/>
      <protection locked="0"/>
    </xf>
    <xf numFmtId="0" fontId="68" fillId="10" borderId="56" xfId="0" applyNumberFormat="1" applyFont="1" applyFill="1" applyBorder="1" applyAlignment="1" applyProtection="1">
      <alignment horizontal="left" vertical="top" wrapText="1"/>
      <protection locked="0"/>
    </xf>
    <xf numFmtId="1" fontId="157" fillId="28" borderId="14" xfId="0" applyNumberFormat="1" applyFont="1" applyFill="1" applyBorder="1" applyAlignment="1">
      <alignment vertical="top" wrapText="1"/>
    </xf>
    <xf numFmtId="164" fontId="88" fillId="2" borderId="61" xfId="0" applyFont="1" applyFill="1" applyBorder="1" applyAlignment="1" applyProtection="1">
      <alignment horizontal="left"/>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 fontId="4" fillId="0" borderId="4" xfId="0" applyNumberFormat="1" applyFont="1" applyFill="1" applyBorder="1" applyAlignment="1" applyProtection="1">
      <alignment horizontal="left" vertical="top" wrapText="1"/>
      <protection locked="0"/>
    </xf>
    <xf numFmtId="164" fontId="69" fillId="10" borderId="2" xfId="0" applyFont="1" applyFill="1" applyBorder="1" applyAlignment="1" applyProtection="1">
      <alignment vertical="top" wrapText="1"/>
      <protection locked="0"/>
    </xf>
    <xf numFmtId="164" fontId="69" fillId="10" borderId="3" xfId="0" applyFont="1" applyFill="1" applyBorder="1" applyAlignment="1" applyProtection="1">
      <alignment vertical="top" wrapText="1"/>
      <protection locked="0"/>
    </xf>
    <xf numFmtId="164" fontId="69" fillId="10" borderId="4" xfId="0" applyFont="1" applyFill="1" applyBorder="1" applyAlignment="1" applyProtection="1">
      <alignment vertical="top" wrapText="1"/>
      <protection locked="0"/>
    </xf>
    <xf numFmtId="164" fontId="20" fillId="0" borderId="0" xfId="0" applyFont="1" applyFill="1" applyBorder="1" applyAlignment="1">
      <alignment horizontal="left" vertical="top" wrapText="1"/>
    </xf>
    <xf numFmtId="164" fontId="88" fillId="24" borderId="20" xfId="0" applyFont="1" applyFill="1" applyBorder="1" applyAlignment="1" applyProtection="1">
      <alignment horizontal="center" wrapText="1"/>
    </xf>
    <xf numFmtId="0" fontId="4" fillId="24" borderId="3" xfId="0" applyNumberFormat="1" applyFont="1" applyFill="1" applyBorder="1" applyAlignment="1" applyProtection="1">
      <alignment horizontal="left" vertical="center" wrapText="1"/>
    </xf>
    <xf numFmtId="0" fontId="4" fillId="24" borderId="20" xfId="0" applyNumberFormat="1" applyFont="1" applyFill="1" applyBorder="1" applyAlignment="1" applyProtection="1">
      <alignment horizontal="left" vertical="center" wrapText="1"/>
    </xf>
    <xf numFmtId="0" fontId="82" fillId="17" borderId="52" xfId="0" applyNumberFormat="1" applyFont="1" applyFill="1" applyBorder="1" applyAlignment="1">
      <alignment horizontal="right" wrapText="1"/>
    </xf>
    <xf numFmtId="164" fontId="4" fillId="2" borderId="20" xfId="0" applyFont="1" applyFill="1" applyBorder="1" applyAlignment="1">
      <alignment horizontal="left" wrapText="1"/>
    </xf>
    <xf numFmtId="164" fontId="4" fillId="29" borderId="0" xfId="0" applyFont="1" applyFill="1" applyBorder="1" applyAlignment="1">
      <alignment wrapText="1"/>
    </xf>
    <xf numFmtId="1" fontId="4" fillId="2" borderId="16"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68" fillId="2" borderId="2" xfId="0" applyNumberFormat="1" applyFont="1" applyFill="1" applyBorder="1" applyAlignment="1" applyProtection="1">
      <alignment vertical="center" wrapText="1"/>
      <protection locked="0"/>
    </xf>
    <xf numFmtId="0" fontId="68" fillId="2" borderId="3" xfId="0" applyNumberFormat="1" applyFont="1" applyFill="1" applyBorder="1" applyAlignment="1" applyProtection="1">
      <alignment vertical="center" wrapText="1"/>
      <protection locked="0"/>
    </xf>
    <xf numFmtId="0" fontId="68" fillId="2" borderId="4" xfId="0" applyNumberFormat="1" applyFont="1" applyFill="1" applyBorder="1" applyAlignment="1" applyProtection="1">
      <alignment vertical="center" wrapText="1"/>
      <protection locked="0"/>
    </xf>
    <xf numFmtId="0" fontId="68" fillId="2" borderId="2" xfId="0" applyNumberFormat="1" applyFont="1" applyFill="1" applyBorder="1" applyAlignment="1" applyProtection="1">
      <alignment horizontal="left" vertical="center" wrapText="1"/>
      <protection locked="0"/>
    </xf>
    <xf numFmtId="0" fontId="68" fillId="2" borderId="3" xfId="0" applyNumberFormat="1" applyFont="1" applyFill="1" applyBorder="1" applyAlignment="1" applyProtection="1">
      <alignment horizontal="left" vertical="center" wrapText="1"/>
      <protection locked="0"/>
    </xf>
    <xf numFmtId="0" fontId="68" fillId="2" borderId="4"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xf>
    <xf numFmtId="164" fontId="68" fillId="2" borderId="2" xfId="0" applyFont="1" applyFill="1" applyBorder="1" applyAlignment="1" applyProtection="1">
      <alignment horizontal="left" vertical="center" wrapText="1"/>
      <protection locked="0"/>
    </xf>
    <xf numFmtId="164" fontId="68" fillId="2" borderId="3" xfId="0" applyFont="1" applyFill="1" applyBorder="1" applyAlignment="1" applyProtection="1">
      <alignment horizontal="left" vertical="center" wrapText="1"/>
      <protection locked="0"/>
    </xf>
    <xf numFmtId="164" fontId="68" fillId="2" borderId="4" xfId="0" applyFont="1" applyFill="1" applyBorder="1" applyAlignment="1" applyProtection="1">
      <alignment horizontal="left" vertical="center" wrapText="1"/>
      <protection locked="0"/>
    </xf>
    <xf numFmtId="164" fontId="88" fillId="2" borderId="3" xfId="0" applyFont="1" applyFill="1" applyBorder="1" applyAlignment="1" applyProtection="1">
      <alignment horizontal="left"/>
    </xf>
    <xf numFmtId="0" fontId="82" fillId="17" borderId="52" xfId="0" applyNumberFormat="1" applyFont="1" applyFill="1" applyBorder="1" applyAlignment="1">
      <alignment horizontal="right"/>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4" fillId="2" borderId="4" xfId="0" applyFont="1" applyFill="1" applyBorder="1" applyAlignment="1" applyProtection="1">
      <alignment horizontal="left" vertical="center" wrapText="1"/>
      <protection locked="0"/>
    </xf>
    <xf numFmtId="0" fontId="82" fillId="17" borderId="52" xfId="0" applyNumberFormat="1" applyFont="1" applyFill="1" applyBorder="1" applyAlignment="1">
      <alignment horizontal="center"/>
    </xf>
    <xf numFmtId="164" fontId="68" fillId="2" borderId="2" xfId="0" applyFont="1" applyFill="1" applyBorder="1" applyAlignment="1" applyProtection="1">
      <alignment horizontal="left" vertical="top" wrapText="1"/>
      <protection locked="0"/>
    </xf>
    <xf numFmtId="164" fontId="68" fillId="2" borderId="3" xfId="0" applyFont="1" applyFill="1" applyBorder="1" applyAlignment="1" applyProtection="1">
      <alignment horizontal="left" vertical="top" wrapText="1"/>
      <protection locked="0"/>
    </xf>
    <xf numFmtId="164" fontId="68" fillId="2" borderId="4" xfId="0" applyFont="1" applyFill="1" applyBorder="1" applyAlignment="1" applyProtection="1">
      <alignment horizontal="left" vertical="top" wrapText="1"/>
      <protection locked="0"/>
    </xf>
    <xf numFmtId="164" fontId="88" fillId="24" borderId="3" xfId="0" applyFont="1" applyFill="1" applyBorder="1" applyAlignment="1" applyProtection="1">
      <alignment horizontal="center" wrapText="1"/>
    </xf>
    <xf numFmtId="164" fontId="68" fillId="2" borderId="2" xfId="0" applyFont="1" applyFill="1" applyBorder="1" applyAlignment="1" applyProtection="1">
      <alignment horizontal="left" vertical="top" wrapText="1" indent="2"/>
      <protection locked="0"/>
    </xf>
    <xf numFmtId="164" fontId="68" fillId="2" borderId="3" xfId="0" applyFont="1" applyFill="1" applyBorder="1" applyAlignment="1" applyProtection="1">
      <alignment horizontal="left" vertical="top" wrapText="1" indent="2"/>
      <protection locked="0"/>
    </xf>
    <xf numFmtId="164" fontId="68" fillId="2" borderId="4" xfId="0" applyFont="1" applyFill="1" applyBorder="1" applyAlignment="1" applyProtection="1">
      <alignment horizontal="left" vertical="top" wrapText="1" indent="2"/>
      <protection locked="0"/>
    </xf>
    <xf numFmtId="164" fontId="68" fillId="2" borderId="2" xfId="0" applyFont="1" applyFill="1" applyBorder="1" applyAlignment="1" applyProtection="1">
      <alignment horizontal="left" vertical="top" wrapText="1" indent="1"/>
      <protection locked="0"/>
    </xf>
    <xf numFmtId="164" fontId="68" fillId="2" borderId="3" xfId="0" applyFont="1" applyFill="1" applyBorder="1" applyAlignment="1" applyProtection="1">
      <alignment horizontal="left" vertical="top" wrapText="1" indent="1"/>
      <protection locked="0"/>
    </xf>
    <xf numFmtId="164" fontId="68" fillId="2" borderId="4" xfId="0"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center" wrapText="1"/>
    </xf>
    <xf numFmtId="164" fontId="88" fillId="24" borderId="3" xfId="0" applyFont="1" applyFill="1" applyBorder="1" applyAlignment="1">
      <alignment horizontal="center" wrapText="1"/>
    </xf>
    <xf numFmtId="164" fontId="229" fillId="2" borderId="16" xfId="1" applyFont="1" applyFill="1" applyBorder="1" applyAlignment="1" applyProtection="1">
      <alignment horizontal="left"/>
    </xf>
    <xf numFmtId="164" fontId="68" fillId="2" borderId="2" xfId="0" applyFont="1" applyFill="1" applyBorder="1" applyAlignment="1" applyProtection="1">
      <alignment horizontal="left" vertical="center" wrapText="1" indent="2"/>
      <protection locked="0"/>
    </xf>
    <xf numFmtId="164" fontId="68" fillId="2" borderId="3" xfId="0" applyFont="1" applyFill="1" applyBorder="1" applyAlignment="1" applyProtection="1">
      <alignment horizontal="left" vertical="center" wrapText="1" indent="2"/>
      <protection locked="0"/>
    </xf>
    <xf numFmtId="164" fontId="68" fillId="2" borderId="4" xfId="0" applyFont="1" applyFill="1" applyBorder="1" applyAlignment="1" applyProtection="1">
      <alignment horizontal="left" vertical="center" wrapText="1" indent="2"/>
      <protection locked="0"/>
    </xf>
    <xf numFmtId="0" fontId="4" fillId="2" borderId="16" xfId="0" applyNumberFormat="1" applyFont="1" applyFill="1" applyBorder="1" applyAlignment="1" applyProtection="1">
      <alignment horizontal="left" vertical="center" wrapText="1"/>
    </xf>
    <xf numFmtId="164" fontId="88" fillId="2" borderId="3" xfId="0" applyFont="1" applyFill="1" applyBorder="1" applyAlignment="1">
      <alignment horizontal="center"/>
    </xf>
    <xf numFmtId="164" fontId="88" fillId="24" borderId="3" xfId="0" applyFont="1" applyFill="1" applyBorder="1" applyAlignment="1">
      <alignment horizontal="center"/>
    </xf>
    <xf numFmtId="164" fontId="72" fillId="2" borderId="57" xfId="0" applyFont="1" applyFill="1" applyBorder="1" applyAlignment="1">
      <alignment vertical="center" wrapText="1"/>
    </xf>
    <xf numFmtId="164" fontId="68" fillId="2" borderId="2" xfId="0" applyFont="1" applyFill="1" applyBorder="1" applyAlignment="1" applyProtection="1">
      <alignment horizontal="left" vertical="top" wrapText="1"/>
    </xf>
    <xf numFmtId="164" fontId="68" fillId="2" borderId="3" xfId="0" applyFont="1" applyFill="1" applyBorder="1" applyAlignment="1" applyProtection="1">
      <alignment horizontal="left" vertical="top" wrapText="1"/>
    </xf>
    <xf numFmtId="164" fontId="68" fillId="2" borderId="4" xfId="0" applyFont="1" applyFill="1" applyBorder="1" applyAlignment="1" applyProtection="1">
      <alignment horizontal="left" vertical="top" wrapText="1"/>
    </xf>
  </cellXfs>
  <cellStyles count="13">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79">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79998168889431442"/>
          <bgColor theme="0"/>
        </patternFill>
      </fill>
    </dxf>
    <dxf>
      <fill>
        <patternFill patternType="darkHorizontal">
          <fgColor theme="5" tint="0.79998168889431442"/>
          <bgColor theme="0"/>
        </patternFill>
      </fill>
    </dxf>
    <dxf>
      <fill>
        <patternFill patternType="darkHorizontal">
          <fgColor theme="5" tint="0.79998168889431442"/>
          <bgColor theme="0"/>
        </patternFill>
      </fill>
    </dxf>
    <dxf>
      <fill>
        <patternFill patternType="darkHorizontal">
          <fgColor theme="5" tint="0.79998168889431442"/>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color theme="0"/>
      </font>
      <fill>
        <patternFill>
          <bgColor rgb="FFC00000"/>
        </patternFill>
      </fill>
    </dxf>
    <dxf>
      <font>
        <strike val="0"/>
        <color theme="5" tint="-0.24994659260841701"/>
      </font>
      <fill>
        <patternFill patternType="none">
          <bgColor auto="1"/>
        </patternFill>
      </fill>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val="0"/>
        <color theme="5" tint="-0.24994659260841701"/>
      </font>
      <fill>
        <patternFill patternType="none">
          <bgColor auto="1"/>
        </patternFill>
      </fill>
    </dxf>
    <dxf>
      <font>
        <strike/>
        <color theme="0"/>
      </font>
      <fill>
        <patternFill>
          <bgColor rgb="FFC00000"/>
        </patternFill>
      </fill>
    </dxf>
    <dxf>
      <font>
        <strike/>
        <color theme="0"/>
      </font>
      <fill>
        <patternFill>
          <bgColor rgb="FFC00000"/>
        </patternFill>
      </fill>
    </dxf>
    <dxf>
      <font>
        <strike val="0"/>
        <color theme="5" tint="-0.24994659260841701"/>
      </font>
      <fill>
        <patternFill patternType="none">
          <bgColor auto="1"/>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278"/>
    </tableStyle>
    <tableStyle name="Table Style 2" pivot="0" count="1">
      <tableStyleElement type="wholeTable" dxfId="3277"/>
    </tableStyle>
    <tableStyle name="TableStyleMedium9 2" pivot="0" count="7">
      <tableStyleElement type="wholeTable" dxfId="3276"/>
      <tableStyleElement type="headerRow" dxfId="3275"/>
      <tableStyleElement type="totalRow" dxfId="3274"/>
      <tableStyleElement type="firstColumn" dxfId="3273"/>
      <tableStyleElement type="lastColumn" dxfId="3272"/>
      <tableStyleElement type="firstRowStripe" dxfId="3271"/>
      <tableStyleElement type="firstColumnStripe" dxfId="3270"/>
    </tableStyle>
    <tableStyle name="TableStyleMedium9 3" pivot="0" count="7">
      <tableStyleElement type="wholeTable" dxfId="3269"/>
      <tableStyleElement type="headerRow" dxfId="3268"/>
      <tableStyleElement type="totalRow" dxfId="3267"/>
      <tableStyleElement type="firstColumn" dxfId="3266"/>
      <tableStyleElement type="lastColumn" dxfId="3265"/>
      <tableStyleElement type="firstRowStripe" dxfId="3264"/>
      <tableStyleElement type="firstColumnStripe" dxfId="3263"/>
    </tableStyle>
    <tableStyle name="TimeTable" pivot="0" count="1">
      <tableStyleElement type="wholeTable" dxfId="3262"/>
    </tableStyle>
  </tableStyles>
  <colors>
    <mruColors>
      <color rgb="FFFFFF99"/>
      <color rgb="FFFFFF66"/>
      <color rgb="FF000000"/>
      <color rgb="FFFF0000"/>
      <color rgb="FFFA7406"/>
      <color rgb="FFF9A307"/>
      <color rgb="FFC8E951"/>
      <color rgb="FFFB7405"/>
      <color rgb="FFFBCC05"/>
      <color rgb="FFD5E25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129596</xdr:colOff>
      <xdr:row>2</xdr:row>
      <xdr:rowOff>176645</xdr:rowOff>
    </xdr:from>
    <xdr:to>
      <xdr:col>9</xdr:col>
      <xdr:colOff>362169</xdr:colOff>
      <xdr:row>2</xdr:row>
      <xdr:rowOff>447675</xdr:rowOff>
    </xdr:to>
    <xdr:sp macro="" textlink="" fLocksText="0">
      <xdr:nvSpPr>
        <xdr:cNvPr id="2" name="Line Callout 1 1"/>
        <xdr:cNvSpPr/>
      </xdr:nvSpPr>
      <xdr:spPr>
        <a:xfrm>
          <a:off x="6000460" y="419100"/>
          <a:ext cx="812732" cy="27103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114299</xdr:colOff>
      <xdr:row>2</xdr:row>
      <xdr:rowOff>9526</xdr:rowOff>
    </xdr:from>
    <xdr:to>
      <xdr:col>3</xdr:col>
      <xdr:colOff>276225</xdr:colOff>
      <xdr:row>2</xdr:row>
      <xdr:rowOff>885825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380999" y="542926"/>
          <a:ext cx="466726" cy="876299"/>
        </a:xfrm>
        <a:prstGeom prst="rect">
          <a:avLst/>
        </a:prstGeom>
        <a:noFill/>
        <a:ln w="9525">
          <a:noFill/>
          <a:miter lim="800000"/>
          <a:headEnd/>
          <a:tailEnd/>
        </a:ln>
      </xdr:spPr>
    </xdr:pic>
    <xdr:clientData/>
  </xdr:twoCellAnchor>
  <xdr:twoCellAnchor>
    <xdr:from>
      <xdr:col>3</xdr:col>
      <xdr:colOff>371474</xdr:colOff>
      <xdr:row>2</xdr:row>
      <xdr:rowOff>127352</xdr:rowOff>
    </xdr:from>
    <xdr:to>
      <xdr:col>6</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17</xdr:col>
      <xdr:colOff>0</xdr:colOff>
      <xdr:row>1</xdr:row>
      <xdr:rowOff>148318</xdr:rowOff>
    </xdr:from>
    <xdr:to>
      <xdr:col>18</xdr:col>
      <xdr:colOff>447674</xdr:colOff>
      <xdr:row>2</xdr:row>
      <xdr:rowOff>647701</xdr:rowOff>
    </xdr:to>
    <xdr:sp macro="" textlink="" fLocksText="0">
      <xdr:nvSpPr>
        <xdr:cNvPr id="5" name="Line Callout 1 4"/>
        <xdr:cNvSpPr/>
      </xdr:nvSpPr>
      <xdr:spPr>
        <a:xfrm flipH="1">
          <a:off x="13639800" y="415018"/>
          <a:ext cx="1819274" cy="766083"/>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Jill Inahara                     06/27/12</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2</xdr:row>
      <xdr:rowOff>47625</xdr:rowOff>
    </xdr:from>
    <xdr:to>
      <xdr:col>2</xdr:col>
      <xdr:colOff>472440</xdr:colOff>
      <xdr:row>5</xdr:row>
      <xdr:rowOff>38100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14350"/>
          <a:ext cx="586740" cy="1009650"/>
        </a:xfrm>
        <a:prstGeom prst="rect">
          <a:avLst/>
        </a:prstGeom>
        <a:noFill/>
        <a:ln w="9525">
          <a:noFill/>
          <a:miter lim="800000"/>
          <a:headEnd/>
          <a:tailEnd/>
        </a:ln>
      </xdr:spPr>
    </xdr:pic>
    <xdr:clientData/>
  </xdr:twoCellAnchor>
  <xdr:twoCellAnchor editAs="oneCell">
    <xdr:from>
      <xdr:col>7</xdr:col>
      <xdr:colOff>419096</xdr:colOff>
      <xdr:row>5</xdr:row>
      <xdr:rowOff>647699</xdr:rowOff>
    </xdr:from>
    <xdr:to>
      <xdr:col>22</xdr:col>
      <xdr:colOff>152394</xdr:colOff>
      <xdr:row>10</xdr:row>
      <xdr:rowOff>38100</xdr:rowOff>
    </xdr:to>
    <xdr:sp macro="" textlink="" fLocksText="0">
      <xdr:nvSpPr>
        <xdr:cNvPr id="3" name="Line Callout 1 2"/>
        <xdr:cNvSpPr/>
      </xdr:nvSpPr>
      <xdr:spPr>
        <a:xfrm flipH="1">
          <a:off x="3543296" y="2152649"/>
          <a:ext cx="3762373" cy="1352551"/>
        </a:xfrm>
        <a:prstGeom prst="borderCallout1">
          <a:avLst>
            <a:gd name="adj1" fmla="val -3127"/>
            <a:gd name="adj2" fmla="val 95847"/>
            <a:gd name="adj3" fmla="val -100143"/>
            <a:gd name="adj4" fmla="val 116351"/>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6/1/2012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About the summary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Agency Rules Coordinator</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Considerations and Resources worksheets populate this Executive Summary. Make any modifications on those worksheets.</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audience for this summary is ultimately the Executive Management Team.</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24</xdr:col>
      <xdr:colOff>276224</xdr:colOff>
      <xdr:row>2</xdr:row>
      <xdr:rowOff>28575</xdr:rowOff>
    </xdr:from>
    <xdr:to>
      <xdr:col>24</xdr:col>
      <xdr:colOff>2152649</xdr:colOff>
      <xdr:row>8</xdr:row>
      <xdr:rowOff>200025</xdr:rowOff>
    </xdr:to>
    <xdr:sp macro="" textlink="" fLocksText="0">
      <xdr:nvSpPr>
        <xdr:cNvPr id="3" name="Line Callout 1 2"/>
        <xdr:cNvSpPr/>
      </xdr:nvSpPr>
      <xdr:spPr>
        <a:xfrm flipH="1">
          <a:off x="8591549" y="609600"/>
          <a:ext cx="1876425" cy="942975"/>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Jill Inahara - 06/28/12</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14</xdr:col>
      <xdr:colOff>304799</xdr:colOff>
      <xdr:row>4</xdr:row>
      <xdr:rowOff>619125</xdr:rowOff>
    </xdr:from>
    <xdr:to>
      <xdr:col>14</xdr:col>
      <xdr:colOff>2238375</xdr:colOff>
      <xdr:row>10</xdr:row>
      <xdr:rowOff>295276</xdr:rowOff>
    </xdr:to>
    <xdr:sp macro="" textlink="" fLocksText="0">
      <xdr:nvSpPr>
        <xdr:cNvPr id="4" name="Line Callout 1 3"/>
        <xdr:cNvSpPr/>
      </xdr:nvSpPr>
      <xdr:spPr>
        <a:xfrm flipH="1">
          <a:off x="8610599" y="1714500"/>
          <a:ext cx="1933576" cy="2476501"/>
        </a:xfrm>
        <a:prstGeom prst="borderCallout1">
          <a:avLst>
            <a:gd name="adj1" fmla="val 1285"/>
            <a:gd name="adj2" fmla="val 100678"/>
            <a:gd name="adj3" fmla="val -45734"/>
            <a:gd name="adj4" fmla="val 12559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6/21/12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What we envision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Agency Rules Group</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rules group:</a:t>
          </a:r>
        </a:p>
        <a:p>
          <a:r>
            <a:rPr lang="en-US" sz="800" b="0" baseline="0">
              <a:solidFill>
                <a:schemeClr val="tx1"/>
              </a:solidFill>
              <a:latin typeface="Tahoma" pitchFamily="34" charset="0"/>
              <a:ea typeface="+mn-ea"/>
              <a:cs typeface="Tahoma" pitchFamily="34" charset="0"/>
            </a:rPr>
            <a:t>  •   Hopes this worksheet will help you to start thinking about potential resource risks.</a:t>
          </a:r>
        </a:p>
        <a:p>
          <a:r>
            <a:rPr lang="en-US" sz="800" b="0" baseline="0">
              <a:solidFill>
                <a:schemeClr val="tx1"/>
              </a:solidFill>
              <a:latin typeface="Tahoma" pitchFamily="34" charset="0"/>
              <a:ea typeface="+mn-ea"/>
              <a:cs typeface="Tahoma" pitchFamily="34" charset="0"/>
            </a:rPr>
            <a:t>  •   Anticipates this workbook will evolve as we get input from the teams and decision makers. </a:t>
          </a:r>
        </a:p>
        <a:p>
          <a:r>
            <a:rPr lang="en-US" sz="800" b="0" baseline="0">
              <a:solidFill>
                <a:schemeClr val="tx1"/>
              </a:solidFill>
              <a:latin typeface="Tahoma" pitchFamily="34" charset="0"/>
              <a:ea typeface="+mn-ea"/>
              <a:cs typeface="Tahoma" pitchFamily="34" charset="0"/>
            </a:rPr>
            <a:t>  •   Plans to update the template for this workbook once a year after considering information entered into the yellow “improvement” boxes and any messages that point to them. See the example below.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200023</xdr:colOff>
      <xdr:row>1</xdr:row>
      <xdr:rowOff>9525</xdr:rowOff>
    </xdr:from>
    <xdr:to>
      <xdr:col>21</xdr:col>
      <xdr:colOff>2219324</xdr:colOff>
      <xdr:row>4</xdr:row>
      <xdr:rowOff>244475</xdr:rowOff>
    </xdr:to>
    <xdr:sp macro="" textlink="" fLocksText="0">
      <xdr:nvSpPr>
        <xdr:cNvPr id="2" name="Line Callout 1 1"/>
        <xdr:cNvSpPr/>
      </xdr:nvSpPr>
      <xdr:spPr>
        <a:xfrm flipH="1">
          <a:off x="8381998" y="26670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200025</xdr:colOff>
      <xdr:row>1</xdr:row>
      <xdr:rowOff>9524</xdr:rowOff>
    </xdr:from>
    <xdr:to>
      <xdr:col>21</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133350</xdr:colOff>
      <xdr:row>1</xdr:row>
      <xdr:rowOff>85725</xdr:rowOff>
    </xdr:from>
    <xdr:to>
      <xdr:col>21</xdr:col>
      <xdr:colOff>2171700</xdr:colOff>
      <xdr:row>5</xdr:row>
      <xdr:rowOff>63500</xdr:rowOff>
    </xdr:to>
    <xdr:sp macro="" textlink="" fLocksText="0">
      <xdr:nvSpPr>
        <xdr:cNvPr id="2" name="Line Callout 1 1"/>
        <xdr:cNvSpPr/>
      </xdr:nvSpPr>
      <xdr:spPr>
        <a:xfrm flipH="1">
          <a:off x="870585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152400</xdr:colOff>
      <xdr:row>2</xdr:row>
      <xdr:rowOff>0</xdr:rowOff>
    </xdr:from>
    <xdr:to>
      <xdr:col>21</xdr:col>
      <xdr:colOff>1905002</xdr:colOff>
      <xdr:row>5</xdr:row>
      <xdr:rowOff>358775</xdr:rowOff>
    </xdr:to>
    <xdr:sp macro="" textlink="" fLocksText="0">
      <xdr:nvSpPr>
        <xdr:cNvPr id="2" name="Line Callout 1 1"/>
        <xdr:cNvSpPr/>
      </xdr:nvSpPr>
      <xdr:spPr>
        <a:xfrm flipH="1">
          <a:off x="6905625" y="52387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5</xdr:row>
      <xdr:rowOff>266699</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295275</xdr:colOff>
      <xdr:row>1</xdr:row>
      <xdr:rowOff>66675</xdr:rowOff>
    </xdr:from>
    <xdr:to>
      <xdr:col>22</xdr:col>
      <xdr:colOff>2247899</xdr:colOff>
      <xdr:row>5</xdr:row>
      <xdr:rowOff>172508</xdr:rowOff>
    </xdr:to>
    <xdr:sp macro="" textlink="" fLocksText="0">
      <xdr:nvSpPr>
        <xdr:cNvPr id="2" name="Line Callout 1 1"/>
        <xdr:cNvSpPr/>
      </xdr:nvSpPr>
      <xdr:spPr>
        <a:xfrm flipH="1">
          <a:off x="8858250"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23</xdr:col>
      <xdr:colOff>266699</xdr:colOff>
      <xdr:row>1</xdr:row>
      <xdr:rowOff>123825</xdr:rowOff>
    </xdr:from>
    <xdr:to>
      <xdr:col>23</xdr:col>
      <xdr:colOff>2162174</xdr:colOff>
      <xdr:row>5</xdr:row>
      <xdr:rowOff>105833</xdr:rowOff>
    </xdr:to>
    <xdr:sp macro="" textlink="" fLocksText="0">
      <xdr:nvSpPr>
        <xdr:cNvPr id="2" name="Line Callout 1 1"/>
        <xdr:cNvSpPr/>
      </xdr:nvSpPr>
      <xdr:spPr>
        <a:xfrm flipH="1">
          <a:off x="8924924" y="381000"/>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4.xml"/><Relationship Id="rId2" Type="http://schemas.openxmlformats.org/officeDocument/2006/relationships/hyperlink" Target="mailto:Comment-AaaaAaaa@dep.state.or.us" TargetMode="External"/><Relationship Id="rId1" Type="http://schemas.openxmlformats.org/officeDocument/2006/relationships/hyperlink" Target="../../../../2013%20Plan" TargetMode="External"/><Relationship Id="rId6" Type="http://schemas.openxmlformats.org/officeDocument/2006/relationships/printerSettings" Target="../printerSettings/printerSettings4.bin"/><Relationship Id="rId5" Type="http://schemas.openxmlformats.org/officeDocument/2006/relationships/hyperlink" Target="../../default.aspx" TargetMode="External"/><Relationship Id="rId4" Type="http://schemas.openxmlformats.org/officeDocument/2006/relationships/hyperlink" Target="../../AQ-RM-PermittingProgramUpdates_Jill%20Inahara" TargetMode="Externa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hyperlink" Target="http://deq05/intranet/MSD/HR/ORGcharts/orgchart.pdf" TargetMode="External"/><Relationship Id="rId21" Type="http://schemas.openxmlformats.org/officeDocument/2006/relationships/ctrlProp" Target="../ctrlProps/ctrlProp59.xml"/><Relationship Id="rId7" Type="http://schemas.openxmlformats.org/officeDocument/2006/relationships/vmlDrawing" Target="../drawings/vmlDrawing4.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training/Programs.htm"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drawing" Target="../drawings/drawing5.xm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printerSettings" Target="../printerSettings/printerSettings5.bin"/><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hyperlink" Target="http://deq05/intranet/MSD/Hr/training/Programs.htm" TargetMode="Externa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6.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working/rulemaking/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deq05/intranet/eqc/eqc.htm"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deq05/wq/" TargetMode="External"/><Relationship Id="rId7" Type="http://schemas.openxmlformats.org/officeDocument/2006/relationships/drawing" Target="../drawings/drawing9.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9.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deq05/intranet/wr/index.htm" TargetMode="External"/><Relationship Id="rId7" Type="http://schemas.openxmlformats.org/officeDocument/2006/relationships/vmlDrawing" Target="../drawings/vmlDrawing9.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deq05/nwr/index.ht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9.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10.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deq05/intranet/OD/PA/staff.htm" TargetMode="External"/><Relationship Id="rId7" Type="http://schemas.openxmlformats.org/officeDocument/2006/relationships/vmlDrawing" Target="../drawings/vmlDrawing11.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deq05/intranet/OD/PA/staff.htm"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http://deq05/intranet/msd/HR/h&amp;s/Health&amp;Safety.htm" TargetMode="External"/><Relationship Id="rId7" Type="http://schemas.openxmlformats.org/officeDocument/2006/relationships/drawing" Target="../drawings/drawing13.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3.bin"/><Relationship Id="rId5" Type="http://schemas.openxmlformats.org/officeDocument/2006/relationships/hyperlink" Target="http://www.oregon.gov/DAS/HR/rules.shtml"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2.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3.vm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deq05/intranet/OD/enforcement/Index.htm" TargetMode="External"/><Relationship Id="rId5" Type="http://schemas.openxmlformats.org/officeDocument/2006/relationships/comments" Target="../comments13.xml"/><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4.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5.vm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6.vml"/><Relationship Id="rId3" Type="http://schemas.openxmlformats.org/officeDocument/2006/relationships/hyperlink" Target="http://www.sitesatlas.com/Flash/USCan/static/ORFC.htm" TargetMode="External"/><Relationship Id="rId7" Type="http://schemas.openxmlformats.org/officeDocument/2006/relationships/drawing" Target="../drawings/drawing17.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7.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deq.state.or.us/committees/advisorycommittees.htm" TargetMode="External"/><Relationship Id="rId5" Type="http://schemas.openxmlformats.org/officeDocument/2006/relationships/comments" Target="../comments16.xm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sheetPr codeName="Sheet2"/>
  <dimension ref="A1:DHL616"/>
  <sheetViews>
    <sheetView zoomScale="110" zoomScaleNormal="110" workbookViewId="0"/>
  </sheetViews>
  <sheetFormatPr defaultColWidth="9" defaultRowHeight="12" outlineLevelRow="1" outlineLevelCol="1"/>
  <cols>
    <col min="1" max="1" width="2.625" style="462" customWidth="1"/>
    <col min="2" max="2" width="39.625" style="457" customWidth="1"/>
    <col min="3" max="3" width="1.625" style="457" customWidth="1"/>
    <col min="4" max="4" width="8.625" style="457" customWidth="1"/>
    <col min="5" max="6" width="6.125" style="457" customWidth="1"/>
    <col min="7" max="8" width="6.125" style="458" customWidth="1"/>
    <col min="9" max="10" width="7.625" style="459" customWidth="1"/>
    <col min="11" max="11" width="2" style="460" customWidth="1"/>
    <col min="12" max="26" width="2.625" style="413" customWidth="1"/>
    <col min="27" max="27" width="24.875" style="461" hidden="1" customWidth="1" outlineLevel="1"/>
    <col min="28" max="28" width="22.875" style="461" hidden="1" customWidth="1" outlineLevel="1"/>
    <col min="29" max="29" width="11.5" style="413" customWidth="1" collapsed="1"/>
    <col min="30" max="30" width="10.75" style="413" bestFit="1" customWidth="1"/>
    <col min="31" max="16384" width="9" style="413"/>
  </cols>
  <sheetData>
    <row r="1" spans="1:69">
      <c r="A1" s="323"/>
      <c r="B1" s="324"/>
      <c r="C1" s="324"/>
      <c r="D1" s="324"/>
      <c r="E1" s="324"/>
      <c r="F1" s="324"/>
      <c r="G1" s="325"/>
      <c r="H1" s="325"/>
      <c r="I1" s="326"/>
      <c r="J1" s="326"/>
      <c r="K1" s="327"/>
      <c r="L1" s="411"/>
      <c r="M1" s="411"/>
      <c r="N1" s="411"/>
      <c r="O1" s="411"/>
      <c r="P1" s="411"/>
      <c r="Q1" s="411"/>
      <c r="R1" s="411"/>
      <c r="S1" s="411"/>
      <c r="T1" s="411"/>
      <c r="U1" s="411"/>
      <c r="V1" s="411"/>
      <c r="W1" s="411"/>
      <c r="X1" s="411"/>
      <c r="Y1" s="411"/>
      <c r="Z1" s="411"/>
      <c r="AA1" s="412"/>
      <c r="AB1" s="412"/>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row>
    <row r="2" spans="1:69" ht="21" customHeight="1">
      <c r="A2" s="323"/>
      <c r="B2" s="476" t="s">
        <v>29</v>
      </c>
      <c r="C2" s="477"/>
      <c r="D2" s="478"/>
      <c r="E2" s="478"/>
      <c r="F2" s="479"/>
      <c r="G2" s="903">
        <f ca="1">TODAY()</f>
        <v>41380</v>
      </c>
      <c r="H2" s="903"/>
      <c r="I2" s="903"/>
      <c r="J2" s="903"/>
      <c r="K2" s="480"/>
      <c r="L2" s="414"/>
      <c r="M2" s="414"/>
      <c r="N2" s="414"/>
      <c r="O2" s="414"/>
      <c r="P2" s="414"/>
      <c r="Q2" s="414"/>
      <c r="R2" s="414"/>
      <c r="S2" s="414"/>
      <c r="T2" s="414"/>
      <c r="U2" s="414"/>
      <c r="V2" s="414"/>
      <c r="W2" s="414"/>
      <c r="X2" s="414"/>
      <c r="Y2" s="414"/>
      <c r="Z2" s="414"/>
      <c r="AA2" s="904"/>
      <c r="AB2" s="904"/>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row>
    <row r="3" spans="1:69" ht="37.5" customHeight="1" thickBot="1">
      <c r="A3" s="328" t="s">
        <v>0</v>
      </c>
      <c r="B3" s="329" t="s">
        <v>75</v>
      </c>
      <c r="C3" s="330"/>
      <c r="D3" s="331"/>
      <c r="E3" s="332"/>
      <c r="F3" s="332"/>
      <c r="G3" s="332"/>
      <c r="H3" s="332"/>
      <c r="I3" s="332"/>
      <c r="J3" s="332"/>
      <c r="K3" s="164"/>
      <c r="L3" s="414"/>
      <c r="M3" s="414"/>
      <c r="N3" s="414"/>
      <c r="O3" s="414"/>
      <c r="P3" s="414"/>
      <c r="Q3" s="414"/>
      <c r="R3" s="414"/>
      <c r="S3" s="414"/>
      <c r="T3" s="414"/>
      <c r="U3" s="414"/>
      <c r="V3" s="414"/>
      <c r="W3" s="414"/>
      <c r="X3" s="414"/>
      <c r="Y3" s="414"/>
      <c r="Z3" s="414"/>
      <c r="AA3" s="415" t="s">
        <v>59</v>
      </c>
      <c r="AB3" s="416"/>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row>
    <row r="4" spans="1:69" ht="24.6" customHeight="1" thickBot="1">
      <c r="A4" s="328"/>
      <c r="B4" s="891" t="s">
        <v>90</v>
      </c>
      <c r="C4" s="891"/>
      <c r="D4" s="891"/>
      <c r="E4" s="891"/>
      <c r="F4" s="333"/>
      <c r="G4" s="333"/>
      <c r="H4" s="333"/>
      <c r="I4" s="333"/>
      <c r="J4" s="333"/>
      <c r="K4" s="164"/>
      <c r="L4" s="414"/>
      <c r="M4" s="414"/>
      <c r="N4" s="414"/>
      <c r="O4" s="414"/>
      <c r="P4" s="414"/>
      <c r="Q4" s="414"/>
      <c r="R4" s="414"/>
      <c r="S4" s="414"/>
      <c r="T4" s="414"/>
      <c r="U4" s="414"/>
      <c r="V4" s="414"/>
      <c r="W4" s="414"/>
      <c r="X4" s="414"/>
      <c r="Y4" s="414"/>
      <c r="Z4" s="414"/>
      <c r="AA4" s="417" t="s">
        <v>32</v>
      </c>
      <c r="AB4" s="418">
        <v>41221</v>
      </c>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row>
    <row r="5" spans="1:69" s="422" customFormat="1" ht="21.75" customHeight="1" thickBot="1">
      <c r="A5" s="334"/>
      <c r="B5" s="335" t="s">
        <v>95</v>
      </c>
      <c r="C5" s="336"/>
      <c r="D5" s="219"/>
      <c r="E5" s="337" t="s">
        <v>0</v>
      </c>
      <c r="F5" s="337" t="s">
        <v>0</v>
      </c>
      <c r="G5" s="338" t="s">
        <v>0</v>
      </c>
      <c r="H5" s="338"/>
      <c r="I5" s="89"/>
      <c r="J5" s="89"/>
      <c r="K5" s="163" t="s">
        <v>0</v>
      </c>
      <c r="L5" s="419"/>
      <c r="M5" s="419"/>
      <c r="N5" s="419"/>
      <c r="O5" s="419"/>
      <c r="P5" s="419"/>
      <c r="Q5" s="419"/>
      <c r="R5" s="419"/>
      <c r="S5" s="419"/>
      <c r="T5" s="419"/>
      <c r="U5" s="419"/>
      <c r="V5" s="419"/>
      <c r="W5" s="419"/>
      <c r="X5" s="419"/>
      <c r="Y5" s="419"/>
      <c r="Z5" s="419"/>
      <c r="AA5" s="420"/>
      <c r="AB5" s="420"/>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row>
    <row r="6" spans="1:69" s="422" customFormat="1" ht="6" customHeight="1" thickTop="1">
      <c r="A6" s="339"/>
      <c r="B6" s="340"/>
      <c r="C6" s="340"/>
      <c r="D6" s="340"/>
      <c r="E6" s="340"/>
      <c r="F6" s="340"/>
      <c r="G6" s="340"/>
      <c r="H6" s="340"/>
      <c r="I6" s="340"/>
      <c r="J6" s="340"/>
      <c r="K6" s="340"/>
      <c r="L6" s="419"/>
      <c r="M6" s="419"/>
      <c r="N6" s="419"/>
      <c r="O6" s="419"/>
      <c r="P6" s="419"/>
      <c r="Q6" s="419"/>
      <c r="R6" s="419"/>
      <c r="S6" s="419"/>
      <c r="T6" s="419"/>
      <c r="U6" s="419"/>
      <c r="V6" s="419"/>
      <c r="W6" s="419"/>
      <c r="X6" s="419"/>
      <c r="Y6" s="419"/>
      <c r="Z6" s="419"/>
      <c r="AA6" s="423"/>
      <c r="AB6" s="423"/>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row>
    <row r="7" spans="1:69" s="422" customFormat="1" ht="6" customHeight="1">
      <c r="A7" s="339"/>
      <c r="B7" s="341"/>
      <c r="C7" s="341"/>
      <c r="D7" s="341"/>
      <c r="E7" s="341"/>
      <c r="F7" s="341"/>
      <c r="G7" s="341"/>
      <c r="H7" s="341"/>
      <c r="I7" s="341"/>
      <c r="J7" s="341"/>
      <c r="K7" s="341"/>
      <c r="L7" s="419"/>
      <c r="M7" s="419"/>
      <c r="N7" s="419"/>
      <c r="O7" s="419"/>
      <c r="P7" s="419"/>
      <c r="Q7" s="419"/>
      <c r="R7" s="419"/>
      <c r="S7" s="419"/>
      <c r="T7" s="419"/>
      <c r="U7" s="419"/>
      <c r="V7" s="419"/>
      <c r="W7" s="419"/>
      <c r="X7" s="419"/>
      <c r="Y7" s="419"/>
      <c r="Z7" s="419"/>
      <c r="AA7" s="423"/>
      <c r="AB7" s="423"/>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row>
    <row r="8" spans="1:69" s="357" customFormat="1" ht="15" customHeight="1" outlineLevel="1">
      <c r="A8" s="334"/>
      <c r="B8" s="921" t="s">
        <v>139</v>
      </c>
      <c r="C8" s="281"/>
      <c r="D8" s="920"/>
      <c r="E8" s="920"/>
      <c r="F8" s="920"/>
      <c r="G8" s="920"/>
      <c r="H8" s="920"/>
      <c r="I8" s="341"/>
      <c r="J8" s="220"/>
      <c r="K8" s="342"/>
      <c r="L8" s="424"/>
      <c r="M8" s="424"/>
      <c r="N8" s="424"/>
      <c r="O8" s="424"/>
      <c r="P8" s="424"/>
      <c r="Q8" s="424"/>
      <c r="R8" s="424"/>
      <c r="S8" s="424"/>
      <c r="T8" s="424"/>
      <c r="U8" s="424"/>
      <c r="V8" s="424"/>
      <c r="W8" s="424"/>
      <c r="X8" s="424"/>
      <c r="Y8" s="424"/>
      <c r="Z8" s="424"/>
      <c r="AA8" s="420"/>
      <c r="AB8" s="420"/>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row>
    <row r="9" spans="1:69" s="357" customFormat="1" ht="12.6" customHeight="1" outlineLevel="1">
      <c r="A9" s="334"/>
      <c r="B9" s="921"/>
      <c r="C9" s="281"/>
      <c r="D9" s="920"/>
      <c r="E9" s="920"/>
      <c r="F9" s="920"/>
      <c r="G9" s="920"/>
      <c r="H9" s="920"/>
      <c r="I9" s="343"/>
      <c r="J9" s="343"/>
      <c r="K9" s="342"/>
      <c r="L9" s="424"/>
      <c r="M9" s="424"/>
      <c r="N9" s="424"/>
      <c r="O9" s="424"/>
      <c r="P9" s="424"/>
      <c r="Q9" s="424"/>
      <c r="R9" s="424"/>
      <c r="S9" s="424"/>
      <c r="T9" s="424"/>
      <c r="U9" s="424"/>
      <c r="V9" s="424"/>
      <c r="W9" s="424"/>
      <c r="X9" s="424"/>
      <c r="Y9" s="424"/>
      <c r="Z9" s="424"/>
      <c r="AA9" s="420"/>
      <c r="AB9" s="420"/>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row>
    <row r="10" spans="1:69" s="357" customFormat="1" ht="15" customHeight="1" outlineLevel="1" thickBot="1">
      <c r="A10" s="334"/>
      <c r="B10" s="921"/>
      <c r="C10" s="281"/>
      <c r="D10" s="344" t="s">
        <v>0</v>
      </c>
      <c r="E10" s="345" t="s">
        <v>0</v>
      </c>
      <c r="F10" s="345"/>
      <c r="G10" s="345"/>
      <c r="H10" s="345"/>
      <c r="I10" s="346"/>
      <c r="J10" s="347"/>
      <c r="K10" s="342"/>
      <c r="L10" s="424"/>
      <c r="M10" s="424"/>
      <c r="N10" s="424"/>
      <c r="O10" s="424"/>
      <c r="P10" s="424"/>
      <c r="Q10" s="424"/>
      <c r="R10" s="424"/>
      <c r="S10" s="424"/>
      <c r="T10" s="424"/>
      <c r="U10" s="424"/>
      <c r="V10" s="424"/>
      <c r="W10" s="424"/>
      <c r="X10" s="424"/>
      <c r="Y10" s="424"/>
      <c r="Z10" s="424"/>
      <c r="AA10" s="420"/>
      <c r="AB10" s="420"/>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row>
    <row r="11" spans="1:69" s="357" customFormat="1" ht="15" customHeight="1" outlineLevel="1">
      <c r="A11" s="334"/>
      <c r="B11" s="921"/>
      <c r="C11" s="348"/>
      <c r="D11" s="349" t="s">
        <v>91</v>
      </c>
      <c r="E11" s="922" t="s">
        <v>92</v>
      </c>
      <c r="F11" s="922"/>
      <c r="G11" s="922"/>
      <c r="H11" s="922"/>
      <c r="I11" s="922"/>
      <c r="J11" s="923"/>
      <c r="K11" s="342"/>
      <c r="L11" s="424"/>
      <c r="M11" s="424"/>
      <c r="N11" s="424"/>
      <c r="O11" s="424"/>
      <c r="P11" s="424"/>
      <c r="Q11" s="424"/>
      <c r="R11" s="424"/>
      <c r="S11" s="424"/>
      <c r="T11" s="424"/>
      <c r="U11" s="424"/>
      <c r="V11" s="424"/>
      <c r="W11" s="424"/>
      <c r="X11" s="424"/>
      <c r="Y11" s="424"/>
      <c r="Z11" s="424"/>
      <c r="AA11" s="420"/>
      <c r="AB11" s="420"/>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row>
    <row r="12" spans="1:69" s="357" customFormat="1" ht="15" customHeight="1" outlineLevel="1">
      <c r="A12" s="334"/>
      <c r="B12" s="921"/>
      <c r="C12" s="348"/>
      <c r="D12" s="350"/>
      <c r="E12" s="924"/>
      <c r="F12" s="924"/>
      <c r="G12" s="924"/>
      <c r="H12" s="924"/>
      <c r="I12" s="924"/>
      <c r="J12" s="925"/>
      <c r="K12" s="342"/>
      <c r="L12" s="424"/>
      <c r="M12" s="424"/>
      <c r="N12" s="424"/>
      <c r="O12" s="424"/>
      <c r="P12" s="424"/>
      <c r="Q12" s="424"/>
      <c r="R12" s="424"/>
      <c r="S12" s="424"/>
      <c r="T12" s="424"/>
      <c r="U12" s="424"/>
      <c r="V12" s="424"/>
      <c r="W12" s="424"/>
      <c r="X12" s="424"/>
      <c r="Y12" s="424"/>
      <c r="Z12" s="424"/>
      <c r="AA12" s="420"/>
      <c r="AB12" s="420"/>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row>
    <row r="13" spans="1:69" s="357" customFormat="1" ht="15" customHeight="1" outlineLevel="1">
      <c r="A13" s="334"/>
      <c r="B13" s="921"/>
      <c r="C13" s="348"/>
      <c r="D13" s="350"/>
      <c r="E13" s="924"/>
      <c r="F13" s="924"/>
      <c r="G13" s="924"/>
      <c r="H13" s="924"/>
      <c r="I13" s="924"/>
      <c r="J13" s="925"/>
      <c r="K13" s="342"/>
      <c r="L13" s="424"/>
      <c r="M13" s="424"/>
      <c r="N13" s="424"/>
      <c r="O13" s="424"/>
      <c r="P13" s="424"/>
      <c r="Q13" s="424"/>
      <c r="R13" s="424"/>
      <c r="S13" s="424"/>
      <c r="T13" s="424"/>
      <c r="U13" s="424"/>
      <c r="V13" s="424"/>
      <c r="W13" s="424"/>
      <c r="X13" s="424"/>
      <c r="Y13" s="424"/>
      <c r="Z13" s="424"/>
      <c r="AA13" s="420"/>
      <c r="AB13" s="420"/>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row>
    <row r="14" spans="1:69" s="357" customFormat="1" ht="15" customHeight="1" outlineLevel="1">
      <c r="A14" s="334"/>
      <c r="B14" s="921"/>
      <c r="C14" s="351"/>
      <c r="D14" s="352"/>
      <c r="E14" s="353"/>
      <c r="F14" s="353"/>
      <c r="G14" s="353"/>
      <c r="H14" s="353"/>
      <c r="I14" s="353"/>
      <c r="J14" s="354"/>
      <c r="K14" s="342"/>
      <c r="L14" s="424"/>
      <c r="M14" s="424"/>
      <c r="N14" s="424"/>
      <c r="O14" s="424"/>
      <c r="P14" s="424"/>
      <c r="Q14" s="424"/>
      <c r="R14" s="424"/>
      <c r="S14" s="424"/>
      <c r="T14" s="424"/>
      <c r="U14" s="424"/>
      <c r="V14" s="424"/>
      <c r="W14" s="424"/>
      <c r="X14" s="424"/>
      <c r="Y14" s="424"/>
      <c r="Z14" s="424"/>
      <c r="AA14" s="420"/>
      <c r="AB14" s="420"/>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row>
    <row r="15" spans="1:69" s="357" customFormat="1" ht="15" customHeight="1" outlineLevel="1">
      <c r="A15" s="334"/>
      <c r="B15" s="921"/>
      <c r="C15" s="281"/>
      <c r="D15" s="464" t="s">
        <v>93</v>
      </c>
      <c r="E15" s="356" t="s">
        <v>94</v>
      </c>
      <c r="F15" s="353"/>
      <c r="G15" s="353"/>
      <c r="H15" s="353"/>
      <c r="I15" s="353"/>
      <c r="J15" s="354"/>
      <c r="K15" s="342"/>
      <c r="L15" s="424"/>
      <c r="M15" s="424"/>
      <c r="N15" s="424"/>
      <c r="O15" s="424"/>
      <c r="P15" s="424"/>
      <c r="Q15" s="424"/>
      <c r="R15" s="424"/>
      <c r="S15" s="424"/>
      <c r="T15" s="424"/>
      <c r="U15" s="424"/>
      <c r="V15" s="424"/>
      <c r="W15" s="424"/>
      <c r="X15" s="424"/>
      <c r="Y15" s="424"/>
      <c r="Z15" s="424"/>
      <c r="AA15" s="420"/>
      <c r="AB15" s="420"/>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row>
    <row r="16" spans="1:69" s="357" customFormat="1" ht="15" customHeight="1" outlineLevel="1">
      <c r="A16" s="334"/>
      <c r="B16" s="921"/>
      <c r="C16" s="281"/>
      <c r="D16" s="352"/>
      <c r="E16" s="889" t="s">
        <v>195</v>
      </c>
      <c r="F16" s="889"/>
      <c r="G16" s="889"/>
      <c r="H16" s="889"/>
      <c r="I16" s="889"/>
      <c r="J16" s="890"/>
      <c r="K16" s="342"/>
      <c r="L16" s="424"/>
      <c r="M16" s="424"/>
      <c r="N16" s="424"/>
      <c r="O16" s="424"/>
      <c r="P16" s="424"/>
      <c r="Q16" s="424"/>
      <c r="R16" s="424"/>
      <c r="S16" s="424"/>
      <c r="T16" s="424"/>
      <c r="U16" s="424"/>
      <c r="V16" s="424"/>
      <c r="W16" s="424"/>
      <c r="X16" s="424"/>
      <c r="Y16" s="424"/>
      <c r="Z16" s="424"/>
      <c r="AA16" s="420"/>
      <c r="AB16" s="420"/>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row>
    <row r="17" spans="1:69" s="357" customFormat="1" ht="15" customHeight="1" outlineLevel="1">
      <c r="A17" s="334"/>
      <c r="B17" s="921"/>
      <c r="C17" s="281"/>
      <c r="D17" s="355"/>
      <c r="E17" s="889"/>
      <c r="F17" s="889"/>
      <c r="G17" s="889"/>
      <c r="H17" s="889"/>
      <c r="I17" s="889"/>
      <c r="J17" s="890"/>
      <c r="K17" s="342"/>
      <c r="L17" s="424"/>
      <c r="M17" s="424"/>
      <c r="N17" s="424"/>
      <c r="O17" s="424"/>
      <c r="P17" s="424"/>
      <c r="Q17" s="424"/>
      <c r="R17" s="424"/>
      <c r="S17" s="424"/>
      <c r="T17" s="424"/>
      <c r="U17" s="424"/>
      <c r="V17" s="424"/>
      <c r="W17" s="424"/>
      <c r="X17" s="424"/>
      <c r="Y17" s="424"/>
      <c r="Z17" s="424"/>
      <c r="AA17" s="420"/>
      <c r="AB17" s="420"/>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row>
    <row r="18" spans="1:69" s="357" customFormat="1" ht="15" customHeight="1" outlineLevel="1">
      <c r="A18" s="334"/>
      <c r="B18" s="921"/>
      <c r="C18" s="281"/>
      <c r="D18" s="355"/>
      <c r="E18" s="889" t="s">
        <v>194</v>
      </c>
      <c r="F18" s="889"/>
      <c r="G18" s="889"/>
      <c r="H18" s="889"/>
      <c r="I18" s="889"/>
      <c r="J18" s="890"/>
      <c r="K18" s="342"/>
      <c r="L18" s="424"/>
      <c r="M18" s="424"/>
      <c r="N18" s="424"/>
      <c r="O18" s="424"/>
      <c r="P18" s="424"/>
      <c r="Q18" s="424"/>
      <c r="R18" s="424"/>
      <c r="S18" s="424"/>
      <c r="T18" s="424"/>
      <c r="U18" s="424"/>
      <c r="V18" s="424"/>
      <c r="W18" s="424"/>
      <c r="X18" s="424"/>
      <c r="Y18" s="424"/>
      <c r="Z18" s="424"/>
      <c r="AA18" s="420"/>
      <c r="AB18" s="420"/>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row>
    <row r="19" spans="1:69" s="357" customFormat="1" ht="15" customHeight="1" outlineLevel="1">
      <c r="A19" s="334"/>
      <c r="B19" s="281"/>
      <c r="C19" s="281"/>
      <c r="D19" s="355"/>
      <c r="E19" s="889"/>
      <c r="F19" s="889"/>
      <c r="G19" s="889"/>
      <c r="H19" s="889"/>
      <c r="I19" s="889"/>
      <c r="J19" s="890"/>
      <c r="K19" s="342"/>
      <c r="L19" s="424"/>
      <c r="M19" s="424"/>
      <c r="N19" s="424"/>
      <c r="O19" s="424"/>
      <c r="P19" s="424"/>
      <c r="Q19" s="424"/>
      <c r="R19" s="424"/>
      <c r="S19" s="424"/>
      <c r="T19" s="424"/>
      <c r="U19" s="424"/>
      <c r="V19" s="424"/>
      <c r="W19" s="424"/>
      <c r="X19" s="424"/>
      <c r="Y19" s="424"/>
      <c r="Z19" s="424"/>
      <c r="AA19" s="420"/>
      <c r="AB19" s="420"/>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row>
    <row r="20" spans="1:69" s="357" customFormat="1" ht="15" customHeight="1" outlineLevel="1">
      <c r="A20" s="334"/>
      <c r="B20" s="281"/>
      <c r="C20" s="281"/>
      <c r="D20" s="355"/>
      <c r="E20" s="889" t="s">
        <v>193</v>
      </c>
      <c r="F20" s="889"/>
      <c r="G20" s="889"/>
      <c r="H20" s="889"/>
      <c r="I20" s="889"/>
      <c r="J20" s="890"/>
      <c r="K20" s="342"/>
      <c r="L20" s="424"/>
      <c r="M20" s="424"/>
      <c r="N20" s="424"/>
      <c r="O20" s="424"/>
      <c r="P20" s="424"/>
      <c r="Q20" s="424"/>
      <c r="R20" s="424"/>
      <c r="S20" s="424"/>
      <c r="T20" s="424"/>
      <c r="U20" s="424"/>
      <c r="V20" s="424"/>
      <c r="W20" s="424"/>
      <c r="X20" s="424"/>
      <c r="Y20" s="424"/>
      <c r="Z20" s="424"/>
      <c r="AA20" s="420"/>
      <c r="AB20" s="420"/>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row>
    <row r="21" spans="1:69" s="357" customFormat="1" ht="15" customHeight="1" outlineLevel="1">
      <c r="A21" s="334"/>
      <c r="C21" s="281"/>
      <c r="D21" s="355"/>
      <c r="E21" s="889"/>
      <c r="F21" s="889"/>
      <c r="G21" s="889"/>
      <c r="H21" s="889"/>
      <c r="I21" s="889"/>
      <c r="J21" s="890"/>
      <c r="K21" s="342"/>
      <c r="L21" s="424"/>
      <c r="M21" s="424"/>
      <c r="N21" s="424"/>
      <c r="O21" s="424"/>
      <c r="P21" s="424"/>
      <c r="Q21" s="424"/>
      <c r="R21" s="424"/>
      <c r="S21" s="424"/>
      <c r="T21" s="424"/>
      <c r="U21" s="424"/>
      <c r="V21" s="424"/>
      <c r="W21" s="424"/>
      <c r="X21" s="424"/>
      <c r="Y21" s="424"/>
      <c r="Z21" s="424"/>
      <c r="AA21" s="420"/>
      <c r="AB21" s="420"/>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row>
    <row r="22" spans="1:69" s="357" customFormat="1" ht="15" customHeight="1" outlineLevel="1">
      <c r="A22" s="334"/>
      <c r="B22" s="358" t="s">
        <v>96</v>
      </c>
      <c r="C22" s="281"/>
      <c r="D22" s="355"/>
      <c r="E22" s="889"/>
      <c r="F22" s="889"/>
      <c r="G22" s="889"/>
      <c r="H22" s="889"/>
      <c r="I22" s="889"/>
      <c r="J22" s="890"/>
      <c r="K22" s="342"/>
      <c r="L22" s="424"/>
      <c r="M22" s="424"/>
      <c r="N22" s="424"/>
      <c r="O22" s="424"/>
      <c r="P22" s="424"/>
      <c r="Q22" s="424"/>
      <c r="R22" s="424"/>
      <c r="S22" s="424"/>
      <c r="T22" s="424"/>
      <c r="U22" s="424"/>
      <c r="V22" s="424"/>
      <c r="W22" s="424"/>
      <c r="X22" s="424"/>
      <c r="Y22" s="424"/>
      <c r="Z22" s="424"/>
      <c r="AA22" s="420"/>
      <c r="AB22" s="420"/>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row>
    <row r="23" spans="1:69" s="357" customFormat="1" ht="15" customHeight="1" outlineLevel="1">
      <c r="A23" s="334"/>
      <c r="B23" s="359" t="s">
        <v>97</v>
      </c>
      <c r="C23" s="281"/>
      <c r="D23" s="355"/>
      <c r="E23" s="901" t="s">
        <v>192</v>
      </c>
      <c r="F23" s="901"/>
      <c r="G23" s="901"/>
      <c r="H23" s="901"/>
      <c r="I23" s="901"/>
      <c r="J23" s="902"/>
      <c r="K23" s="342"/>
      <c r="L23" s="424"/>
      <c r="M23" s="424"/>
      <c r="N23" s="424"/>
      <c r="O23" s="424"/>
      <c r="P23" s="424"/>
      <c r="Q23" s="424"/>
      <c r="R23" s="424"/>
      <c r="S23" s="424"/>
      <c r="T23" s="424"/>
      <c r="U23" s="424"/>
      <c r="V23" s="424"/>
      <c r="W23" s="424"/>
      <c r="X23" s="424"/>
      <c r="Y23" s="424"/>
      <c r="Z23" s="424"/>
      <c r="AA23" s="420"/>
      <c r="AB23" s="420"/>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row>
    <row r="24" spans="1:69" s="357" customFormat="1" ht="15" customHeight="1" outlineLevel="1">
      <c r="A24" s="334"/>
      <c r="B24" s="359" t="s">
        <v>98</v>
      </c>
      <c r="C24" s="281"/>
      <c r="D24" s="355"/>
      <c r="E24" s="901"/>
      <c r="F24" s="901"/>
      <c r="G24" s="901"/>
      <c r="H24" s="901"/>
      <c r="I24" s="901"/>
      <c r="J24" s="902"/>
      <c r="K24" s="342"/>
      <c r="L24" s="424"/>
      <c r="M24" s="424"/>
      <c r="N24" s="424"/>
      <c r="O24" s="424"/>
      <c r="P24" s="424"/>
      <c r="Q24" s="424"/>
      <c r="R24" s="424"/>
      <c r="S24" s="424"/>
      <c r="T24" s="424"/>
      <c r="U24" s="424"/>
      <c r="V24" s="424"/>
      <c r="W24" s="424"/>
      <c r="X24" s="424"/>
      <c r="Y24" s="424"/>
      <c r="Z24" s="424"/>
      <c r="AA24" s="420"/>
      <c r="AB24" s="420"/>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row>
    <row r="25" spans="1:69" s="357" customFormat="1" ht="15" customHeight="1" outlineLevel="1">
      <c r="A25" s="334"/>
      <c r="B25" s="359" t="s">
        <v>99</v>
      </c>
      <c r="C25" s="281"/>
      <c r="D25" s="355"/>
      <c r="E25" s="889" t="s">
        <v>191</v>
      </c>
      <c r="F25" s="889"/>
      <c r="G25" s="889"/>
      <c r="H25" s="889"/>
      <c r="I25" s="889"/>
      <c r="J25" s="890"/>
      <c r="K25" s="342"/>
      <c r="L25" s="424"/>
      <c r="M25" s="424"/>
      <c r="N25" s="424"/>
      <c r="O25" s="424"/>
      <c r="P25" s="424"/>
      <c r="Q25" s="424"/>
      <c r="R25" s="424"/>
      <c r="S25" s="424"/>
      <c r="T25" s="424"/>
      <c r="U25" s="424"/>
      <c r="V25" s="424"/>
      <c r="W25" s="424"/>
      <c r="X25" s="424"/>
      <c r="Y25" s="424"/>
      <c r="Z25" s="424"/>
      <c r="AA25" s="420"/>
      <c r="AB25" s="420"/>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row>
    <row r="26" spans="1:69" s="357" customFormat="1" ht="15" customHeight="1" outlineLevel="1">
      <c r="A26" s="334"/>
      <c r="B26" s="359" t="s">
        <v>100</v>
      </c>
      <c r="C26" s="281"/>
      <c r="D26" s="355"/>
      <c r="E26" s="889"/>
      <c r="F26" s="889"/>
      <c r="G26" s="889"/>
      <c r="H26" s="889"/>
      <c r="I26" s="889"/>
      <c r="J26" s="890"/>
      <c r="K26" s="342"/>
      <c r="L26" s="424"/>
      <c r="M26" s="424"/>
      <c r="N26" s="424"/>
      <c r="O26" s="424"/>
      <c r="P26" s="424"/>
      <c r="Q26" s="424"/>
      <c r="R26" s="424"/>
      <c r="S26" s="424"/>
      <c r="T26" s="424"/>
      <c r="U26" s="424"/>
      <c r="V26" s="424"/>
      <c r="W26" s="424"/>
      <c r="X26" s="424"/>
      <c r="Y26" s="424"/>
      <c r="Z26" s="424"/>
      <c r="AA26" s="420"/>
      <c r="AB26" s="420"/>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row>
    <row r="27" spans="1:69" s="357" customFormat="1" ht="15" customHeight="1" outlineLevel="1">
      <c r="A27" s="334"/>
      <c r="B27" s="359" t="s">
        <v>101</v>
      </c>
      <c r="C27" s="281"/>
      <c r="D27" s="355"/>
      <c r="E27" s="889"/>
      <c r="F27" s="889"/>
      <c r="G27" s="889"/>
      <c r="H27" s="889"/>
      <c r="I27" s="889"/>
      <c r="J27" s="890"/>
      <c r="K27" s="342"/>
      <c r="L27" s="424"/>
      <c r="M27" s="424"/>
      <c r="N27" s="424"/>
      <c r="O27" s="424"/>
      <c r="P27" s="424"/>
      <c r="Q27" s="424"/>
      <c r="R27" s="424"/>
      <c r="S27" s="424"/>
      <c r="T27" s="424"/>
      <c r="U27" s="424"/>
      <c r="V27" s="424"/>
      <c r="W27" s="424"/>
      <c r="X27" s="424"/>
      <c r="Y27" s="424"/>
      <c r="Z27" s="424"/>
      <c r="AA27" s="420"/>
      <c r="AB27" s="420"/>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row>
    <row r="28" spans="1:69" s="357" customFormat="1" ht="15" customHeight="1" outlineLevel="1">
      <c r="A28" s="334"/>
      <c r="B28" s="359" t="s">
        <v>131</v>
      </c>
      <c r="C28" s="281"/>
      <c r="D28" s="355"/>
      <c r="E28" s="889" t="s">
        <v>190</v>
      </c>
      <c r="F28" s="889"/>
      <c r="G28" s="889"/>
      <c r="H28" s="889"/>
      <c r="I28" s="889"/>
      <c r="J28" s="890"/>
      <c r="K28" s="342"/>
      <c r="L28" s="424"/>
      <c r="M28" s="424"/>
      <c r="N28" s="424"/>
      <c r="O28" s="424"/>
      <c r="P28" s="424"/>
      <c r="Q28" s="424"/>
      <c r="R28" s="424"/>
      <c r="S28" s="424"/>
      <c r="T28" s="424"/>
      <c r="U28" s="424"/>
      <c r="V28" s="424"/>
      <c r="W28" s="424"/>
      <c r="X28" s="424"/>
      <c r="Y28" s="424"/>
      <c r="Z28" s="424"/>
      <c r="AA28" s="420"/>
      <c r="AB28" s="420"/>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row>
    <row r="29" spans="1:69" s="357" customFormat="1" ht="15" customHeight="1" outlineLevel="1">
      <c r="A29" s="334"/>
      <c r="B29" s="360" t="s">
        <v>170</v>
      </c>
      <c r="C29" s="281"/>
      <c r="D29" s="355"/>
      <c r="E29" s="889"/>
      <c r="F29" s="889"/>
      <c r="G29" s="889"/>
      <c r="H29" s="889"/>
      <c r="I29" s="889"/>
      <c r="J29" s="890"/>
      <c r="K29" s="342"/>
      <c r="L29" s="424"/>
      <c r="M29" s="424"/>
      <c r="N29" s="424"/>
      <c r="O29" s="424"/>
      <c r="P29" s="424"/>
      <c r="Q29" s="424"/>
      <c r="R29" s="424"/>
      <c r="S29" s="424"/>
      <c r="T29" s="424"/>
      <c r="U29" s="424"/>
      <c r="V29" s="424"/>
      <c r="W29" s="424"/>
      <c r="X29" s="424"/>
      <c r="Y29" s="424"/>
      <c r="Z29" s="424"/>
      <c r="AA29" s="420"/>
      <c r="AB29" s="420"/>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row>
    <row r="30" spans="1:69" s="357" customFormat="1" ht="15" customHeight="1" outlineLevel="1">
      <c r="A30" s="334"/>
      <c r="B30" s="360" t="s">
        <v>171</v>
      </c>
      <c r="C30" s="281"/>
      <c r="D30" s="355"/>
      <c r="E30" s="889"/>
      <c r="F30" s="889"/>
      <c r="G30" s="889"/>
      <c r="H30" s="889"/>
      <c r="I30" s="889"/>
      <c r="J30" s="890"/>
      <c r="K30" s="342"/>
      <c r="L30" s="424"/>
      <c r="M30" s="424"/>
      <c r="N30" s="424"/>
      <c r="O30" s="424"/>
      <c r="P30" s="424"/>
      <c r="Q30" s="424"/>
      <c r="R30" s="424"/>
      <c r="S30" s="424"/>
      <c r="T30" s="424"/>
      <c r="U30" s="424"/>
      <c r="V30" s="424"/>
      <c r="W30" s="424"/>
      <c r="X30" s="424"/>
      <c r="Y30" s="424"/>
      <c r="Z30" s="424"/>
      <c r="AA30" s="420"/>
      <c r="AB30" s="420"/>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row>
    <row r="31" spans="1:69" s="357" customFormat="1" ht="15" customHeight="1" outlineLevel="1">
      <c r="A31" s="334"/>
      <c r="B31" s="360" t="s">
        <v>197</v>
      </c>
      <c r="C31" s="281"/>
      <c r="D31" s="355"/>
      <c r="E31" s="899" t="s">
        <v>189</v>
      </c>
      <c r="F31" s="899"/>
      <c r="G31" s="899"/>
      <c r="H31" s="899"/>
      <c r="I31" s="899"/>
      <c r="J31" s="900"/>
      <c r="K31" s="342"/>
      <c r="L31" s="424"/>
      <c r="M31" s="424"/>
      <c r="N31" s="424"/>
      <c r="O31" s="424"/>
      <c r="P31" s="424"/>
      <c r="Q31" s="424"/>
      <c r="R31" s="424"/>
      <c r="S31" s="424"/>
      <c r="T31" s="424"/>
      <c r="U31" s="424"/>
      <c r="V31" s="424"/>
      <c r="W31" s="424"/>
      <c r="X31" s="424"/>
      <c r="Y31" s="424"/>
      <c r="Z31" s="424"/>
      <c r="AA31" s="420"/>
      <c r="AB31" s="420"/>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row>
    <row r="32" spans="1:69" s="357" customFormat="1" ht="15" customHeight="1" outlineLevel="1">
      <c r="A32" s="334"/>
      <c r="B32" s="359" t="s">
        <v>102</v>
      </c>
      <c r="C32" s="281"/>
      <c r="D32" s="355"/>
      <c r="E32" s="899"/>
      <c r="F32" s="899"/>
      <c r="G32" s="899"/>
      <c r="H32" s="899"/>
      <c r="I32" s="899"/>
      <c r="J32" s="900"/>
      <c r="K32" s="342"/>
      <c r="L32" s="424"/>
      <c r="M32" s="424"/>
      <c r="N32" s="424"/>
      <c r="O32" s="424"/>
      <c r="P32" s="424"/>
      <c r="Q32" s="424"/>
      <c r="R32" s="424"/>
      <c r="S32" s="424"/>
      <c r="T32" s="424"/>
      <c r="U32" s="424"/>
      <c r="V32" s="424"/>
      <c r="W32" s="424"/>
      <c r="X32" s="424"/>
      <c r="Y32" s="424"/>
      <c r="Z32" s="424"/>
      <c r="AA32" s="420"/>
      <c r="AB32" s="420"/>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row>
    <row r="33" spans="1:69" s="357" customFormat="1" ht="15" customHeight="1" outlineLevel="1">
      <c r="A33" s="334"/>
      <c r="B33" s="281"/>
      <c r="C33" s="281"/>
      <c r="D33" s="355"/>
      <c r="E33" s="899"/>
      <c r="F33" s="899"/>
      <c r="G33" s="899"/>
      <c r="H33" s="899"/>
      <c r="I33" s="899"/>
      <c r="J33" s="900"/>
      <c r="K33" s="342"/>
      <c r="L33" s="424"/>
      <c r="M33" s="424"/>
      <c r="N33" s="424"/>
      <c r="O33" s="424"/>
      <c r="P33" s="424"/>
      <c r="Q33" s="424"/>
      <c r="R33" s="424"/>
      <c r="S33" s="424"/>
      <c r="T33" s="424"/>
      <c r="U33" s="424"/>
      <c r="V33" s="424"/>
      <c r="W33" s="424"/>
      <c r="X33" s="424"/>
      <c r="Y33" s="424"/>
      <c r="Z33" s="424"/>
      <c r="AA33" s="420"/>
      <c r="AB33" s="420"/>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row>
    <row r="34" spans="1:69" s="357" customFormat="1" ht="15" customHeight="1" outlineLevel="1">
      <c r="A34" s="334"/>
      <c r="B34" s="281"/>
      <c r="C34" s="281"/>
      <c r="D34" s="463" t="s">
        <v>73</v>
      </c>
      <c r="E34" s="916" t="s">
        <v>196</v>
      </c>
      <c r="F34" s="916"/>
      <c r="G34" s="916"/>
      <c r="H34" s="916"/>
      <c r="I34" s="916"/>
      <c r="J34" s="917"/>
      <c r="K34" s="342"/>
      <c r="L34" s="424"/>
      <c r="M34" s="424"/>
      <c r="N34" s="424"/>
      <c r="O34" s="424"/>
      <c r="P34" s="424"/>
      <c r="Q34" s="424"/>
      <c r="R34" s="424"/>
      <c r="S34" s="424"/>
      <c r="T34" s="424"/>
      <c r="U34" s="424"/>
      <c r="V34" s="424"/>
      <c r="W34" s="424"/>
      <c r="X34" s="424"/>
      <c r="Y34" s="424"/>
      <c r="Z34" s="424"/>
      <c r="AA34" s="420"/>
      <c r="AB34" s="420"/>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row>
    <row r="35" spans="1:69" s="357" customFormat="1" ht="15" customHeight="1" outlineLevel="1">
      <c r="A35" s="334"/>
      <c r="B35" s="281"/>
      <c r="C35" s="281"/>
      <c r="D35" s="361"/>
      <c r="E35" s="916"/>
      <c r="F35" s="916"/>
      <c r="G35" s="916"/>
      <c r="H35" s="916"/>
      <c r="I35" s="916"/>
      <c r="J35" s="917"/>
      <c r="K35" s="342"/>
      <c r="L35" s="424"/>
      <c r="M35" s="424"/>
      <c r="N35" s="424"/>
      <c r="O35" s="424"/>
      <c r="P35" s="424"/>
      <c r="Q35" s="424"/>
      <c r="R35" s="424"/>
      <c r="S35" s="424"/>
      <c r="T35" s="424"/>
      <c r="U35" s="424"/>
      <c r="V35" s="424"/>
      <c r="W35" s="424"/>
      <c r="X35" s="424"/>
      <c r="Y35" s="424"/>
      <c r="Z35" s="424"/>
      <c r="AA35" s="420"/>
      <c r="AB35" s="420"/>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row>
    <row r="36" spans="1:69" s="357" customFormat="1" ht="12" customHeight="1" outlineLevel="1" thickBot="1">
      <c r="A36" s="334"/>
      <c r="B36" s="281"/>
      <c r="C36" s="281"/>
      <c r="D36" s="362"/>
      <c r="E36" s="918"/>
      <c r="F36" s="918"/>
      <c r="G36" s="918"/>
      <c r="H36" s="918"/>
      <c r="I36" s="918"/>
      <c r="J36" s="919"/>
      <c r="K36" s="342"/>
      <c r="L36" s="424"/>
      <c r="M36" s="424"/>
      <c r="N36" s="424"/>
      <c r="O36" s="424"/>
      <c r="P36" s="424"/>
      <c r="Q36" s="424"/>
      <c r="R36" s="424"/>
      <c r="S36" s="424"/>
      <c r="T36" s="424"/>
      <c r="U36" s="424"/>
      <c r="V36" s="424"/>
      <c r="W36" s="424"/>
      <c r="X36" s="424"/>
      <c r="Y36" s="424"/>
      <c r="Z36" s="424"/>
      <c r="AA36" s="420"/>
      <c r="AB36" s="420"/>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row>
    <row r="37" spans="1:69" s="357" customFormat="1" ht="12" customHeight="1" outlineLevel="1">
      <c r="A37" s="334"/>
      <c r="B37" s="281"/>
      <c r="C37" s="281"/>
      <c r="D37" s="281"/>
      <c r="E37" s="331"/>
      <c r="F37" s="331"/>
      <c r="G37" s="363"/>
      <c r="H37" s="363"/>
      <c r="I37" s="343"/>
      <c r="J37" s="343"/>
      <c r="K37" s="342"/>
      <c r="L37" s="424"/>
      <c r="M37" s="424"/>
      <c r="N37" s="424"/>
      <c r="O37" s="424"/>
      <c r="P37" s="424"/>
      <c r="Q37" s="424"/>
      <c r="R37" s="424"/>
      <c r="S37" s="424"/>
      <c r="T37" s="424"/>
      <c r="U37" s="424"/>
      <c r="V37" s="424"/>
      <c r="W37" s="424"/>
      <c r="X37" s="424"/>
      <c r="Y37" s="424"/>
      <c r="Z37" s="424"/>
      <c r="AA37" s="420"/>
      <c r="AB37" s="420"/>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row>
    <row r="38" spans="1:69" s="281" customFormat="1" ht="4.5" customHeight="1" outlineLevel="1">
      <c r="A38" s="364"/>
      <c r="B38" s="365"/>
      <c r="C38" s="341"/>
      <c r="D38" s="341"/>
      <c r="E38" s="341"/>
      <c r="F38" s="341"/>
      <c r="G38" s="341"/>
      <c r="H38" s="341"/>
      <c r="I38" s="341"/>
      <c r="J38" s="366"/>
      <c r="K38" s="367"/>
      <c r="L38" s="426"/>
      <c r="M38" s="425"/>
      <c r="N38" s="425"/>
      <c r="O38" s="425"/>
      <c r="P38" s="425"/>
      <c r="Q38" s="425"/>
      <c r="R38" s="425"/>
      <c r="S38" s="425"/>
      <c r="T38" s="425"/>
      <c r="U38" s="425"/>
      <c r="V38" s="425"/>
      <c r="W38" s="425"/>
      <c r="X38" s="425"/>
      <c r="Y38" s="425"/>
      <c r="Z38" s="425"/>
      <c r="AA38" s="427"/>
      <c r="AB38" s="427"/>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row>
    <row r="39" spans="1:69" s="422" customFormat="1" ht="21.75" customHeight="1" thickBot="1">
      <c r="A39" s="334"/>
      <c r="B39" s="335" t="s">
        <v>83</v>
      </c>
      <c r="C39" s="336"/>
      <c r="D39" s="92"/>
      <c r="E39" s="337" t="s">
        <v>0</v>
      </c>
      <c r="F39" s="337" t="s">
        <v>0</v>
      </c>
      <c r="G39" s="338" t="s">
        <v>0</v>
      </c>
      <c r="H39" s="338"/>
      <c r="I39" s="89" t="e">
        <f>AA39</f>
        <v>#NAME?</v>
      </c>
      <c r="J39" s="89" t="e">
        <f>AB39</f>
        <v>#NAME?</v>
      </c>
      <c r="K39" s="89" t="s">
        <v>0</v>
      </c>
      <c r="L39" s="419"/>
      <c r="M39" s="419"/>
      <c r="N39" s="419"/>
      <c r="O39" s="419"/>
      <c r="P39" s="419"/>
      <c r="Q39" s="419"/>
      <c r="R39" s="419"/>
      <c r="S39" s="419"/>
      <c r="T39" s="419"/>
      <c r="U39" s="419"/>
      <c r="V39" s="419"/>
      <c r="W39" s="419"/>
      <c r="X39" s="419"/>
      <c r="Y39" s="419"/>
      <c r="Z39" s="419"/>
      <c r="AA39" s="90" t="e">
        <f>WORKDAY(KDEMTApproved-137,1,DEQClosed)</f>
        <v>#NAME?</v>
      </c>
      <c r="AB39" s="428" t="e">
        <f>KDEMTApproved</f>
        <v>#NAME?</v>
      </c>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row>
    <row r="40" spans="1:69" s="422" customFormat="1" ht="6" customHeight="1" thickTop="1" thickBot="1">
      <c r="A40" s="339"/>
      <c r="B40" s="340"/>
      <c r="C40" s="340"/>
      <c r="D40" s="340"/>
      <c r="E40" s="340"/>
      <c r="F40" s="340"/>
      <c r="G40" s="340"/>
      <c r="H40" s="340"/>
      <c r="I40" s="340"/>
      <c r="J40" s="340"/>
      <c r="K40" s="340" t="s">
        <v>0</v>
      </c>
      <c r="L40" s="419"/>
      <c r="M40" s="419"/>
      <c r="N40" s="419"/>
      <c r="O40" s="419"/>
      <c r="P40" s="419"/>
      <c r="Q40" s="419"/>
      <c r="R40" s="419"/>
      <c r="S40" s="419"/>
      <c r="T40" s="419"/>
      <c r="U40" s="419"/>
      <c r="V40" s="419"/>
      <c r="W40" s="419"/>
      <c r="X40" s="419"/>
      <c r="Y40" s="419"/>
      <c r="Z40" s="419"/>
      <c r="AA40" s="423"/>
      <c r="AB40" s="423"/>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row>
    <row r="41" spans="1:69" s="432" customFormat="1" ht="14.25" customHeight="1">
      <c r="A41" s="334"/>
      <c r="B41" s="368" t="s">
        <v>0</v>
      </c>
      <c r="C41" s="369"/>
      <c r="D41" s="370"/>
      <c r="E41" s="907" t="s">
        <v>4</v>
      </c>
      <c r="F41" s="908"/>
      <c r="G41" s="905" t="s">
        <v>13</v>
      </c>
      <c r="H41" s="906"/>
      <c r="I41" s="371" t="s">
        <v>0</v>
      </c>
      <c r="J41" s="371" t="s">
        <v>0</v>
      </c>
      <c r="K41" s="372"/>
      <c r="L41" s="429"/>
      <c r="M41" s="429"/>
      <c r="N41" s="429"/>
      <c r="O41" s="429"/>
      <c r="P41" s="429"/>
      <c r="Q41" s="429"/>
      <c r="R41" s="429"/>
      <c r="S41" s="429"/>
      <c r="T41" s="429"/>
      <c r="U41" s="429"/>
      <c r="V41" s="429"/>
      <c r="W41" s="429"/>
      <c r="X41" s="429"/>
      <c r="Y41" s="429"/>
      <c r="Z41" s="429"/>
      <c r="AA41" s="430" t="s">
        <v>26</v>
      </c>
      <c r="AB41" s="430" t="s">
        <v>0</v>
      </c>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c r="BM41" s="431"/>
      <c r="BN41" s="431"/>
      <c r="BO41" s="431"/>
      <c r="BP41" s="431"/>
      <c r="BQ41" s="431"/>
    </row>
    <row r="42" spans="1:69" s="435" customFormat="1" ht="12" customHeight="1" thickBot="1">
      <c r="A42" s="373"/>
      <c r="B42" s="165" t="s">
        <v>12</v>
      </c>
      <c r="C42" s="166"/>
      <c r="D42" s="167" t="s">
        <v>17</v>
      </c>
      <c r="E42" s="168" t="s">
        <v>12</v>
      </c>
      <c r="F42" s="169" t="s">
        <v>159</v>
      </c>
      <c r="G42" s="168" t="s">
        <v>12</v>
      </c>
      <c r="H42" s="169" t="s">
        <v>159</v>
      </c>
      <c r="I42" s="170" t="s">
        <v>9</v>
      </c>
      <c r="J42" s="170" t="s">
        <v>14</v>
      </c>
      <c r="K42" s="374"/>
      <c r="L42" s="424"/>
      <c r="M42" s="424"/>
      <c r="N42" s="424"/>
      <c r="O42" s="424"/>
      <c r="P42" s="424"/>
      <c r="Q42" s="424"/>
      <c r="R42" s="424"/>
      <c r="S42" s="424"/>
      <c r="T42" s="424"/>
      <c r="U42" s="424"/>
      <c r="V42" s="424"/>
      <c r="W42" s="424"/>
      <c r="X42" s="424"/>
      <c r="Y42" s="424"/>
      <c r="Z42" s="424"/>
      <c r="AA42" s="433"/>
      <c r="AB42" s="433"/>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row>
    <row r="43" spans="1:69" s="357" customFormat="1" ht="6" customHeight="1">
      <c r="A43" s="334"/>
      <c r="B43" s="281"/>
      <c r="C43" s="281"/>
      <c r="D43" s="375"/>
      <c r="E43" s="281"/>
      <c r="F43" s="281"/>
      <c r="G43" s="281"/>
      <c r="H43" s="376"/>
      <c r="I43" s="281"/>
      <c r="J43" s="281"/>
      <c r="K43" s="342"/>
      <c r="L43" s="424"/>
      <c r="M43" s="424"/>
      <c r="N43" s="424"/>
      <c r="O43" s="424"/>
      <c r="P43" s="424"/>
      <c r="Q43" s="424"/>
      <c r="R43" s="424"/>
      <c r="S43" s="424"/>
      <c r="T43" s="424"/>
      <c r="U43" s="424"/>
      <c r="V43" s="424"/>
      <c r="W43" s="424"/>
      <c r="X43" s="424"/>
      <c r="Y43" s="424"/>
      <c r="Z43" s="424"/>
      <c r="AA43" s="420"/>
      <c r="AB43" s="420"/>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row>
    <row r="44" spans="1:69" s="438" customFormat="1" ht="14.1" customHeight="1">
      <c r="A44" s="377"/>
      <c r="B44" s="913" t="s">
        <v>77</v>
      </c>
      <c r="C44" s="913"/>
      <c r="D44" s="378" t="s">
        <v>74</v>
      </c>
      <c r="E44" s="125" t="e">
        <f>NETWORKDAYS(I44,J44,DEQClosed)</f>
        <v>#NAME?</v>
      </c>
      <c r="F44" s="125" t="e">
        <f ca="1">NETWORKDAYS(TODAY(),J44)</f>
        <v>#NAME?</v>
      </c>
      <c r="G44" s="126" t="e">
        <f>J44-I44</f>
        <v>#NAME?</v>
      </c>
      <c r="H44" s="126" t="e">
        <f ca="1">J44-TODAY()</f>
        <v>#NAME?</v>
      </c>
      <c r="I44" s="210" t="e">
        <f t="shared" ref="I44:J48" si="0">AA44</f>
        <v>#NAME?</v>
      </c>
      <c r="J44" s="128" t="e">
        <f t="shared" si="0"/>
        <v>#NAME?</v>
      </c>
      <c r="K44" s="379" t="s">
        <v>0</v>
      </c>
      <c r="L44" s="436"/>
      <c r="M44" s="436"/>
      <c r="N44" s="436"/>
      <c r="O44" s="436"/>
      <c r="P44" s="436"/>
      <c r="Q44" s="436"/>
      <c r="R44" s="436"/>
      <c r="S44" s="436"/>
      <c r="T44" s="436"/>
      <c r="U44" s="436"/>
      <c r="V44" s="436"/>
      <c r="W44" s="436"/>
      <c r="X44" s="436"/>
      <c r="Y44" s="436"/>
      <c r="Z44" s="436"/>
      <c r="AA44" s="90" t="e">
        <f>AA39</f>
        <v>#NAME?</v>
      </c>
      <c r="AB44" s="90" t="e">
        <f>WORKDAY(I44,5,DEQClosed)</f>
        <v>#NAME?</v>
      </c>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row>
    <row r="45" spans="1:69" s="438" customFormat="1" ht="14.1" customHeight="1">
      <c r="A45" s="377"/>
      <c r="B45" s="895" t="s">
        <v>137</v>
      </c>
      <c r="C45" s="896"/>
      <c r="D45" s="378" t="s">
        <v>182</v>
      </c>
      <c r="E45" s="125" t="e">
        <f>NETWORKDAYS(I45,J45,DEQClosed)</f>
        <v>#NAME?</v>
      </c>
      <c r="F45" s="125" t="e">
        <f ca="1">NETWORKDAYS(TODAY(),J45)</f>
        <v>#NAME?</v>
      </c>
      <c r="G45" s="126" t="e">
        <f>J45-I45</f>
        <v>#NAME?</v>
      </c>
      <c r="H45" s="126" t="e">
        <f ca="1">J45-TODAY()</f>
        <v>#NAME?</v>
      </c>
      <c r="I45" s="127" t="e">
        <f>AA45</f>
        <v>#NAME?</v>
      </c>
      <c r="J45" s="128" t="e">
        <f>AB45</f>
        <v>#NAME?</v>
      </c>
      <c r="K45" s="379"/>
      <c r="L45" s="436"/>
      <c r="M45" s="436"/>
      <c r="N45" s="436"/>
      <c r="O45" s="436"/>
      <c r="P45" s="436"/>
      <c r="Q45" s="436"/>
      <c r="R45" s="436"/>
      <c r="S45" s="436"/>
      <c r="T45" s="436"/>
      <c r="U45" s="436"/>
      <c r="V45" s="436"/>
      <c r="W45" s="436"/>
      <c r="X45" s="436"/>
      <c r="Y45" s="436"/>
      <c r="Z45" s="436"/>
      <c r="AA45" s="90" t="e">
        <f>WORKDAY(J44,1,DEQClosed)</f>
        <v>#NAME?</v>
      </c>
      <c r="AB45" s="90" t="e">
        <f>WORKDAY(I45,5,DEQClosed)</f>
        <v>#NAME?</v>
      </c>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c r="BP45" s="437"/>
      <c r="BQ45" s="437"/>
    </row>
    <row r="46" spans="1:69" s="438" customFormat="1" ht="14.1" customHeight="1">
      <c r="A46" s="377"/>
      <c r="B46" s="895" t="s">
        <v>138</v>
      </c>
      <c r="C46" s="896"/>
      <c r="D46" s="378" t="s">
        <v>181</v>
      </c>
      <c r="E46" s="125" t="e">
        <f>NETWORKDAYS(I46,J46,DEQClosed)</f>
        <v>#NAME?</v>
      </c>
      <c r="F46" s="125" t="e">
        <f ca="1">NETWORKDAYS(TODAY(),J46)</f>
        <v>#NAME?</v>
      </c>
      <c r="G46" s="126" t="e">
        <f>J46-I46</f>
        <v>#NAME?</v>
      </c>
      <c r="H46" s="126" t="e">
        <f ca="1">J46-TODAY()</f>
        <v>#NAME?</v>
      </c>
      <c r="I46" s="127" t="e">
        <f t="shared" si="0"/>
        <v>#NAME?</v>
      </c>
      <c r="J46" s="128" t="e">
        <f t="shared" si="0"/>
        <v>#NAME?</v>
      </c>
      <c r="K46" s="379"/>
      <c r="L46" s="436"/>
      <c r="M46" s="436"/>
      <c r="N46" s="436"/>
      <c r="O46" s="436"/>
      <c r="P46" s="436"/>
      <c r="Q46" s="436"/>
      <c r="R46" s="436"/>
      <c r="S46" s="436"/>
      <c r="T46" s="436"/>
      <c r="U46" s="436"/>
      <c r="V46" s="436"/>
      <c r="W46" s="436"/>
      <c r="X46" s="436"/>
      <c r="Y46" s="436"/>
      <c r="Z46" s="436"/>
      <c r="AA46" s="90" t="e">
        <f>WORKDAY(J45,1,DEQClosed)</f>
        <v>#NAME?</v>
      </c>
      <c r="AB46" s="90" t="e">
        <f>WORKDAY(I46,5,DEQClosed)</f>
        <v>#NAME?</v>
      </c>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row>
    <row r="47" spans="1:69" s="438" customFormat="1" ht="14.1" customHeight="1">
      <c r="A47" s="377"/>
      <c r="B47" s="914" t="e">
        <f>"Reserve 1 hr/approved idea "&amp;TEXT(I52,"mm/dd/yy")&amp;"-"&amp;TEXT(J52,"mm/dd/yy")</f>
        <v>#NAME?</v>
      </c>
      <c r="C47" s="915"/>
      <c r="D47" s="380" t="s">
        <v>24</v>
      </c>
      <c r="E47" s="208"/>
      <c r="F47" s="208"/>
      <c r="G47" s="209"/>
      <c r="H47" s="209"/>
      <c r="I47" s="381"/>
      <c r="J47" s="133"/>
      <c r="K47" s="379"/>
      <c r="L47" s="436"/>
      <c r="M47" s="436"/>
      <c r="N47" s="436"/>
      <c r="O47" s="436"/>
      <c r="P47" s="436"/>
      <c r="Q47" s="436"/>
      <c r="R47" s="436"/>
      <c r="S47" s="436"/>
      <c r="T47" s="436"/>
      <c r="U47" s="436"/>
      <c r="V47" s="436"/>
      <c r="W47" s="436"/>
      <c r="X47" s="436"/>
      <c r="Y47" s="436"/>
      <c r="Z47" s="436"/>
      <c r="AA47" s="90"/>
      <c r="AB47" s="90"/>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37"/>
      <c r="BP47" s="437"/>
      <c r="BQ47" s="437"/>
    </row>
    <row r="48" spans="1:69" s="438" customFormat="1" ht="14.1" customHeight="1">
      <c r="A48" s="377"/>
      <c r="B48" s="895" t="s">
        <v>78</v>
      </c>
      <c r="C48" s="896"/>
      <c r="D48" s="378" t="s">
        <v>19</v>
      </c>
      <c r="E48" s="125" t="e">
        <f t="shared" ref="E48:E53" si="1">NETWORKDAYS(I48,J48,DEQClosed)</f>
        <v>#NAME?</v>
      </c>
      <c r="F48" s="125" t="e">
        <f t="shared" ref="F48:F53" ca="1" si="2">NETWORKDAYS(TODAY(),J48)</f>
        <v>#NAME?</v>
      </c>
      <c r="G48" s="126" t="e">
        <f>J48-I48</f>
        <v>#NAME?</v>
      </c>
      <c r="H48" s="126" t="e">
        <f t="shared" ref="H48:H53" ca="1" si="3">J48-TODAY()</f>
        <v>#NAME?</v>
      </c>
      <c r="I48" s="127" t="e">
        <f t="shared" si="0"/>
        <v>#NAME?</v>
      </c>
      <c r="J48" s="128" t="e">
        <f t="shared" si="0"/>
        <v>#NAME?</v>
      </c>
      <c r="K48" s="379"/>
      <c r="L48" s="436"/>
      <c r="M48" s="436"/>
      <c r="N48" s="436"/>
      <c r="O48" s="436"/>
      <c r="P48" s="436"/>
      <c r="Q48" s="436"/>
      <c r="R48" s="436"/>
      <c r="S48" s="436"/>
      <c r="T48" s="436"/>
      <c r="U48" s="436"/>
      <c r="V48" s="436"/>
      <c r="W48" s="436"/>
      <c r="X48" s="436"/>
      <c r="Y48" s="436"/>
      <c r="Z48" s="436"/>
      <c r="AA48" s="90" t="e">
        <f>WORKDAY(J46,1,DEQClosed)</f>
        <v>#NAME?</v>
      </c>
      <c r="AB48" s="90" t="e">
        <f>WORKDAY(I48,5,DEQClosed)</f>
        <v>#NAME?</v>
      </c>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7"/>
      <c r="BO48" s="437"/>
      <c r="BP48" s="437"/>
      <c r="BQ48" s="437"/>
    </row>
    <row r="49" spans="1:69" s="438" customFormat="1" ht="14.1" customHeight="1">
      <c r="A49" s="377"/>
      <c r="B49" s="382" t="s">
        <v>84</v>
      </c>
      <c r="C49" s="123" t="s">
        <v>11</v>
      </c>
      <c r="D49" s="383" t="s">
        <v>132</v>
      </c>
      <c r="E49" s="129" t="e">
        <f t="shared" si="1"/>
        <v>#NAME?</v>
      </c>
      <c r="F49" s="129" t="e">
        <f t="shared" ca="1" si="2"/>
        <v>#NAME?</v>
      </c>
      <c r="G49" s="130" t="e">
        <f>J49-I49</f>
        <v>#NAME?</v>
      </c>
      <c r="H49" s="130" t="e">
        <f t="shared" ca="1" si="3"/>
        <v>#NAME?</v>
      </c>
      <c r="I49" s="127" t="e">
        <f t="shared" ref="I49:J53" si="4">AA49</f>
        <v>#NAME?</v>
      </c>
      <c r="J49" s="128" t="e">
        <f t="shared" si="4"/>
        <v>#NAME?</v>
      </c>
      <c r="K49" s="379" t="s">
        <v>0</v>
      </c>
      <c r="L49" s="436"/>
      <c r="M49" s="436"/>
      <c r="N49" s="436"/>
      <c r="O49" s="436"/>
      <c r="P49" s="436"/>
      <c r="Q49" s="436"/>
      <c r="R49" s="436"/>
      <c r="S49" s="436"/>
      <c r="T49" s="436"/>
      <c r="U49" s="436"/>
      <c r="V49" s="436"/>
      <c r="W49" s="436"/>
      <c r="X49" s="436"/>
      <c r="Y49" s="436"/>
      <c r="Z49" s="436"/>
      <c r="AA49" s="90" t="e">
        <f>WORKDAY(J48,1,DEQClosed)</f>
        <v>#NAME?</v>
      </c>
      <c r="AB49" s="90" t="e">
        <f>WORKDAY(AA49,10,DEQClosed)</f>
        <v>#NAME?</v>
      </c>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row>
    <row r="50" spans="1:69" s="438" customFormat="1" ht="14.1" customHeight="1" thickBot="1">
      <c r="A50" s="377"/>
      <c r="B50" s="384" t="s">
        <v>85</v>
      </c>
      <c r="C50" s="123" t="s">
        <v>11</v>
      </c>
      <c r="D50" s="383" t="s">
        <v>132</v>
      </c>
      <c r="E50" s="129" t="e">
        <f t="shared" si="1"/>
        <v>#NAME?</v>
      </c>
      <c r="F50" s="129" t="e">
        <f t="shared" ca="1" si="2"/>
        <v>#NAME?</v>
      </c>
      <c r="G50" s="130" t="e">
        <f>J50-I50</f>
        <v>#NAME?</v>
      </c>
      <c r="H50" s="130" t="e">
        <f t="shared" ca="1" si="3"/>
        <v>#NAME?</v>
      </c>
      <c r="I50" s="127" t="e">
        <f t="shared" si="4"/>
        <v>#NAME?</v>
      </c>
      <c r="J50" s="128" t="e">
        <f t="shared" si="4"/>
        <v>#NAME?</v>
      </c>
      <c r="K50" s="379" t="s">
        <v>0</v>
      </c>
      <c r="L50" s="436"/>
      <c r="M50" s="436"/>
      <c r="N50" s="436"/>
      <c r="O50" s="436"/>
      <c r="P50" s="436"/>
      <c r="Q50" s="436"/>
      <c r="R50" s="436"/>
      <c r="S50" s="436"/>
      <c r="T50" s="436"/>
      <c r="U50" s="436"/>
      <c r="V50" s="436"/>
      <c r="W50" s="436"/>
      <c r="X50" s="436"/>
      <c r="Y50" s="436"/>
      <c r="Z50" s="436"/>
      <c r="AA50" s="90" t="e">
        <f>WORKDAY(J48,1,DEQClosed)</f>
        <v>#NAME?</v>
      </c>
      <c r="AB50" s="90" t="e">
        <f>WORKDAY(AA50,10,DEQClosed)</f>
        <v>#NAME?</v>
      </c>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7"/>
      <c r="BO50" s="437"/>
      <c r="BP50" s="437"/>
      <c r="BQ50" s="437"/>
    </row>
    <row r="51" spans="1:69" s="438" customFormat="1" ht="14.1" customHeight="1" thickTop="1">
      <c r="A51" s="385"/>
      <c r="B51" s="386" t="s">
        <v>86</v>
      </c>
      <c r="C51" s="387" t="s">
        <v>0</v>
      </c>
      <c r="D51" s="388" t="s">
        <v>133</v>
      </c>
      <c r="E51" s="129" t="e">
        <f t="shared" si="1"/>
        <v>#NAME?</v>
      </c>
      <c r="F51" s="129" t="e">
        <f t="shared" ca="1" si="2"/>
        <v>#NAME?</v>
      </c>
      <c r="G51" s="130" t="e">
        <f>J51-I51</f>
        <v>#NAME?</v>
      </c>
      <c r="H51" s="130" t="e">
        <f t="shared" ca="1" si="3"/>
        <v>#NAME?</v>
      </c>
      <c r="I51" s="127" t="e">
        <f t="shared" si="4"/>
        <v>#NAME?</v>
      </c>
      <c r="J51" s="128" t="e">
        <f t="shared" si="4"/>
        <v>#NAME?</v>
      </c>
      <c r="K51" s="379" t="s">
        <v>0</v>
      </c>
      <c r="L51" s="436"/>
      <c r="M51" s="436"/>
      <c r="N51" s="436"/>
      <c r="O51" s="436"/>
      <c r="P51" s="436"/>
      <c r="Q51" s="436"/>
      <c r="R51" s="436"/>
      <c r="S51" s="436"/>
      <c r="T51" s="436"/>
      <c r="U51" s="436"/>
      <c r="V51" s="436"/>
      <c r="W51" s="436"/>
      <c r="X51" s="436"/>
      <c r="Y51" s="436"/>
      <c r="Z51" s="436"/>
      <c r="AA51" s="90" t="e">
        <f>WORKDAY(J50,0,DEQClosed)</f>
        <v>#NAME?</v>
      </c>
      <c r="AB51" s="90" t="e">
        <f>WORKDAY(I51,5,DEQClosed)</f>
        <v>#NAME?</v>
      </c>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row>
    <row r="52" spans="1:69" s="438" customFormat="1" ht="14.1" customHeight="1">
      <c r="A52" s="377"/>
      <c r="B52" s="386" t="s">
        <v>79</v>
      </c>
      <c r="C52" s="389"/>
      <c r="D52" s="388" t="s">
        <v>133</v>
      </c>
      <c r="E52" s="129" t="e">
        <f t="shared" si="1"/>
        <v>#NAME?</v>
      </c>
      <c r="F52" s="129" t="e">
        <f t="shared" ca="1" si="2"/>
        <v>#NAME?</v>
      </c>
      <c r="G52" s="130" t="e">
        <f>J52-I52</f>
        <v>#NAME?</v>
      </c>
      <c r="H52" s="130" t="e">
        <f t="shared" ca="1" si="3"/>
        <v>#NAME?</v>
      </c>
      <c r="I52" s="127" t="e">
        <f t="shared" si="4"/>
        <v>#NAME?</v>
      </c>
      <c r="J52" s="128" t="e">
        <f t="shared" si="4"/>
        <v>#NAME?</v>
      </c>
      <c r="K52" s="379" t="s">
        <v>0</v>
      </c>
      <c r="L52" s="436"/>
      <c r="M52" s="436"/>
      <c r="N52" s="436"/>
      <c r="O52" s="436"/>
      <c r="P52" s="436"/>
      <c r="Q52" s="436"/>
      <c r="R52" s="436"/>
      <c r="S52" s="436"/>
      <c r="T52" s="436"/>
      <c r="U52" s="436"/>
      <c r="V52" s="436"/>
      <c r="W52" s="436"/>
      <c r="X52" s="436"/>
      <c r="Y52" s="436"/>
      <c r="Z52" s="436"/>
      <c r="AA52" s="90" t="e">
        <f>WORKDAY(J51,0,DEQClosed)</f>
        <v>#NAME?</v>
      </c>
      <c r="AB52" s="90" t="e">
        <f>WORKDAY(I52,5,DEQClosed)</f>
        <v>#NAME?</v>
      </c>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row>
    <row r="53" spans="1:69" s="438" customFormat="1" ht="14.1" customHeight="1">
      <c r="A53" s="377"/>
      <c r="B53" s="390" t="s">
        <v>34</v>
      </c>
      <c r="C53" s="391"/>
      <c r="D53" s="392" t="s">
        <v>24</v>
      </c>
      <c r="E53" s="125" t="e">
        <f t="shared" si="1"/>
        <v>#NAME?</v>
      </c>
      <c r="F53" s="125" t="e">
        <f t="shared" ca="1" si="2"/>
        <v>#NAME?</v>
      </c>
      <c r="G53" s="126" t="e">
        <f t="shared" ref="G53:G60" si="5">J53-I53</f>
        <v>#NAME?</v>
      </c>
      <c r="H53" s="126" t="e">
        <f t="shared" ca="1" si="3"/>
        <v>#NAME?</v>
      </c>
      <c r="I53" s="127" t="e">
        <f t="shared" si="4"/>
        <v>#NAME?</v>
      </c>
      <c r="J53" s="128" t="e">
        <f t="shared" si="4"/>
        <v>#NAME?</v>
      </c>
      <c r="K53" s="379" t="s">
        <v>0</v>
      </c>
      <c r="L53" s="436"/>
      <c r="M53" s="436"/>
      <c r="N53" s="436"/>
      <c r="O53" s="436"/>
      <c r="P53" s="436"/>
      <c r="Q53" s="436"/>
      <c r="R53" s="436"/>
      <c r="S53" s="436"/>
      <c r="T53" s="436"/>
      <c r="U53" s="436"/>
      <c r="V53" s="436"/>
      <c r="W53" s="436"/>
      <c r="X53" s="436"/>
      <c r="Y53" s="436"/>
      <c r="Z53" s="436"/>
      <c r="AA53" s="90" t="e">
        <f>WORKDAY(J52,0,DEQClosed)</f>
        <v>#NAME?</v>
      </c>
      <c r="AB53" s="90" t="e">
        <f>WORKDAY(I53,10,DEQClosed)</f>
        <v>#NAME?</v>
      </c>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7"/>
    </row>
    <row r="54" spans="1:69" s="438" customFormat="1" ht="14.1" customHeight="1" thickBot="1">
      <c r="A54" s="377"/>
      <c r="B54" s="393" t="s">
        <v>31</v>
      </c>
      <c r="C54" s="394" t="s">
        <v>0</v>
      </c>
      <c r="D54" s="395" t="s">
        <v>0</v>
      </c>
      <c r="E54" s="131"/>
      <c r="F54" s="131"/>
      <c r="G54" s="132"/>
      <c r="H54" s="132"/>
      <c r="I54" s="381"/>
      <c r="J54" s="133"/>
      <c r="K54" s="379" t="s">
        <v>0</v>
      </c>
      <c r="L54" s="436"/>
      <c r="M54" s="436"/>
      <c r="N54" s="436"/>
      <c r="O54" s="436"/>
      <c r="P54" s="436"/>
      <c r="Q54" s="436"/>
      <c r="R54" s="436"/>
      <c r="S54" s="436"/>
      <c r="T54" s="436"/>
      <c r="U54" s="436"/>
      <c r="V54" s="436"/>
      <c r="W54" s="436"/>
      <c r="X54" s="436"/>
      <c r="Y54" s="436"/>
      <c r="Z54" s="436"/>
      <c r="AA54" s="423"/>
      <c r="AB54" s="423"/>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7"/>
      <c r="BO54" s="437"/>
      <c r="BP54" s="437"/>
      <c r="BQ54" s="437"/>
    </row>
    <row r="55" spans="1:69" s="438" customFormat="1" ht="14.1" customHeight="1" thickTop="1">
      <c r="A55" s="377"/>
      <c r="B55" s="897" t="s">
        <v>166</v>
      </c>
      <c r="C55" s="894"/>
      <c r="D55" s="392" t="s">
        <v>24</v>
      </c>
      <c r="E55" s="125" t="e">
        <f t="shared" ref="E55:E60" si="6">NETWORKDAYS(I55,J55,DEQClosed)</f>
        <v>#NAME?</v>
      </c>
      <c r="F55" s="125" t="e">
        <f t="shared" ref="F55:F60" ca="1" si="7">NETWORKDAYS(TODAY(),J55)</f>
        <v>#NAME?</v>
      </c>
      <c r="G55" s="126" t="e">
        <f>J55-I55</f>
        <v>#NAME?</v>
      </c>
      <c r="H55" s="126" t="e">
        <f t="shared" ref="H55:H60" ca="1" si="8">J55-TODAY()</f>
        <v>#NAME?</v>
      </c>
      <c r="I55" s="127" t="e">
        <f t="shared" ref="I55:I60" si="9">AA55</f>
        <v>#NAME?</v>
      </c>
      <c r="J55" s="134" t="e">
        <f t="shared" ref="J55:J65" si="10">AB55</f>
        <v>#NAME?</v>
      </c>
      <c r="K55" s="379" t="s">
        <v>0</v>
      </c>
      <c r="L55" s="436"/>
      <c r="M55" s="436"/>
      <c r="N55" s="436"/>
      <c r="O55" s="436"/>
      <c r="P55" s="436"/>
      <c r="Q55" s="436"/>
      <c r="R55" s="436"/>
      <c r="S55" s="436"/>
      <c r="T55" s="436"/>
      <c r="U55" s="436"/>
      <c r="V55" s="436"/>
      <c r="W55" s="436"/>
      <c r="X55" s="436"/>
      <c r="Y55" s="436"/>
      <c r="Z55" s="436"/>
      <c r="AA55" s="90" t="e">
        <f>J53</f>
        <v>#NAME?</v>
      </c>
      <c r="AB55" s="90" t="e">
        <f>I55</f>
        <v>#NAME?</v>
      </c>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row>
    <row r="56" spans="1:69" s="438" customFormat="1" ht="14.1" customHeight="1">
      <c r="A56" s="377"/>
      <c r="B56" s="893" t="s">
        <v>60</v>
      </c>
      <c r="C56" s="898"/>
      <c r="D56" s="396" t="s">
        <v>134</v>
      </c>
      <c r="E56" s="125" t="e">
        <f t="shared" si="6"/>
        <v>#NAME?</v>
      </c>
      <c r="F56" s="125" t="e">
        <f t="shared" ca="1" si="7"/>
        <v>#NAME?</v>
      </c>
      <c r="G56" s="126" t="e">
        <f t="shared" si="5"/>
        <v>#NAME?</v>
      </c>
      <c r="H56" s="126" t="e">
        <f t="shared" ca="1" si="8"/>
        <v>#NAME?</v>
      </c>
      <c r="I56" s="127" t="e">
        <f t="shared" si="9"/>
        <v>#NAME?</v>
      </c>
      <c r="J56" s="137" t="e">
        <f t="shared" si="10"/>
        <v>#NAME?</v>
      </c>
      <c r="K56" s="379" t="s">
        <v>0</v>
      </c>
      <c r="L56" s="436"/>
      <c r="M56" s="436"/>
      <c r="N56" s="436"/>
      <c r="O56" s="436"/>
      <c r="P56" s="436"/>
      <c r="Q56" s="436"/>
      <c r="R56" s="436"/>
      <c r="S56" s="436"/>
      <c r="T56" s="436"/>
      <c r="U56" s="436"/>
      <c r="V56" s="436"/>
      <c r="W56" s="436"/>
      <c r="X56" s="436"/>
      <c r="Y56" s="436"/>
      <c r="Z56" s="436"/>
      <c r="AA56" s="90" t="e">
        <f>WORKDAY(AB55,0,DEQClosed)</f>
        <v>#NAME?</v>
      </c>
      <c r="AB56" s="90" t="e">
        <f>WORKDAY(I56,3,DEQClosed)</f>
        <v>#NAME?</v>
      </c>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row>
    <row r="57" spans="1:69" s="438" customFormat="1" ht="14.1" customHeight="1" thickBot="1">
      <c r="A57" s="377"/>
      <c r="B57" s="893" t="s">
        <v>81</v>
      </c>
      <c r="C57" s="898"/>
      <c r="D57" s="396" t="s">
        <v>134</v>
      </c>
      <c r="E57" s="125" t="e">
        <f t="shared" si="6"/>
        <v>#NAME?</v>
      </c>
      <c r="F57" s="125" t="e">
        <f t="shared" ca="1" si="7"/>
        <v>#NAME?</v>
      </c>
      <c r="G57" s="126" t="e">
        <f>J57-I57</f>
        <v>#NAME?</v>
      </c>
      <c r="H57" s="126" t="e">
        <f t="shared" ca="1" si="8"/>
        <v>#NAME?</v>
      </c>
      <c r="I57" s="127" t="e">
        <f t="shared" si="9"/>
        <v>#NAME?</v>
      </c>
      <c r="J57" s="137" t="e">
        <f>AB57</f>
        <v>#NAME?</v>
      </c>
      <c r="K57" s="379" t="s">
        <v>0</v>
      </c>
      <c r="L57" s="436"/>
      <c r="M57" s="436"/>
      <c r="N57" s="436"/>
      <c r="O57" s="436"/>
      <c r="P57" s="436"/>
      <c r="Q57" s="436"/>
      <c r="R57" s="436"/>
      <c r="S57" s="436"/>
      <c r="T57" s="436"/>
      <c r="U57" s="436"/>
      <c r="V57" s="436"/>
      <c r="W57" s="436"/>
      <c r="X57" s="436"/>
      <c r="Y57" s="436"/>
      <c r="Z57" s="436"/>
      <c r="AA57" s="90" t="e">
        <f>WORKDAY(AB56,0,DEQClosed)</f>
        <v>#NAME?</v>
      </c>
      <c r="AB57" s="90" t="e">
        <f>WORKDAY(I57,3,DEQClosed)</f>
        <v>#NAME?</v>
      </c>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c r="BP57" s="437"/>
      <c r="BQ57" s="437"/>
    </row>
    <row r="58" spans="1:69" s="438" customFormat="1" ht="14.1" customHeight="1" thickTop="1">
      <c r="A58" s="377"/>
      <c r="B58" s="390" t="s">
        <v>80</v>
      </c>
      <c r="C58" s="387"/>
      <c r="D58" s="392" t="s">
        <v>18</v>
      </c>
      <c r="E58" s="135" t="e">
        <f t="shared" si="6"/>
        <v>#NAME?</v>
      </c>
      <c r="F58" s="135" t="e">
        <f t="shared" ca="1" si="7"/>
        <v>#NAME?</v>
      </c>
      <c r="G58" s="136" t="e">
        <f t="shared" si="5"/>
        <v>#NAME?</v>
      </c>
      <c r="H58" s="136" t="e">
        <f t="shared" ca="1" si="8"/>
        <v>#NAME?</v>
      </c>
      <c r="I58" s="145" t="e">
        <f t="shared" si="9"/>
        <v>#NAME?</v>
      </c>
      <c r="J58" s="137" t="e">
        <f t="shared" si="10"/>
        <v>#NAME?</v>
      </c>
      <c r="K58" s="379" t="s">
        <v>0</v>
      </c>
      <c r="L58" s="436"/>
      <c r="M58" s="436"/>
      <c r="N58" s="436"/>
      <c r="O58" s="436"/>
      <c r="P58" s="436"/>
      <c r="Q58" s="436"/>
      <c r="R58" s="436"/>
      <c r="S58" s="436"/>
      <c r="T58" s="436"/>
      <c r="U58" s="436"/>
      <c r="V58" s="436"/>
      <c r="W58" s="436"/>
      <c r="X58" s="436"/>
      <c r="Y58" s="436"/>
      <c r="Z58" s="436"/>
      <c r="AA58" s="90" t="e">
        <f>WORKDAY(J57,1,DEQClosed)</f>
        <v>#NAME?</v>
      </c>
      <c r="AB58" s="90" t="e">
        <f>WORKDAY(I58,5,DEQClosed)</f>
        <v>#NAME?</v>
      </c>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7"/>
      <c r="BO58" s="437"/>
      <c r="BP58" s="437"/>
      <c r="BQ58" s="437"/>
    </row>
    <row r="59" spans="1:69" s="438" customFormat="1" ht="14.1" customHeight="1">
      <c r="A59" s="377"/>
      <c r="B59" s="911" t="s">
        <v>136</v>
      </c>
      <c r="C59" s="912"/>
      <c r="D59" s="392" t="s">
        <v>134</v>
      </c>
      <c r="E59" s="135" t="e">
        <f t="shared" si="6"/>
        <v>#NAME?</v>
      </c>
      <c r="F59" s="135" t="e">
        <f t="shared" ca="1" si="7"/>
        <v>#NAME?</v>
      </c>
      <c r="G59" s="136" t="e">
        <f t="shared" si="5"/>
        <v>#NAME?</v>
      </c>
      <c r="H59" s="136" t="e">
        <f t="shared" ca="1" si="8"/>
        <v>#NAME?</v>
      </c>
      <c r="I59" s="397" t="e">
        <f t="shared" si="9"/>
        <v>#NAME?</v>
      </c>
      <c r="J59" s="137" t="e">
        <f t="shared" si="10"/>
        <v>#NAME?</v>
      </c>
      <c r="K59" s="379" t="s">
        <v>0</v>
      </c>
      <c r="L59" s="436"/>
      <c r="M59" s="436"/>
      <c r="N59" s="436"/>
      <c r="O59" s="436"/>
      <c r="P59" s="436"/>
      <c r="Q59" s="436"/>
      <c r="R59" s="436"/>
      <c r="S59" s="436"/>
      <c r="T59" s="436"/>
      <c r="U59" s="436"/>
      <c r="V59" s="436"/>
      <c r="W59" s="436"/>
      <c r="X59" s="436"/>
      <c r="Y59" s="436"/>
      <c r="Z59" s="436"/>
      <c r="AA59" s="90" t="e">
        <f>WORKDAY(J58,1,DEQClosed)</f>
        <v>#NAME?</v>
      </c>
      <c r="AB59" s="90" t="e">
        <f>WORKDAY(I59,5,DEQClosed)</f>
        <v>#NAME?</v>
      </c>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7"/>
      <c r="BA59" s="437"/>
      <c r="BB59" s="437"/>
      <c r="BC59" s="437"/>
      <c r="BD59" s="437"/>
      <c r="BE59" s="437"/>
      <c r="BF59" s="437"/>
      <c r="BG59" s="437"/>
      <c r="BH59" s="437"/>
      <c r="BI59" s="437"/>
      <c r="BJ59" s="437"/>
      <c r="BK59" s="437"/>
      <c r="BL59" s="437"/>
      <c r="BM59" s="437"/>
      <c r="BN59" s="437"/>
      <c r="BO59" s="437"/>
      <c r="BP59" s="437"/>
      <c r="BQ59" s="437"/>
    </row>
    <row r="60" spans="1:69" s="438" customFormat="1" ht="14.1" customHeight="1">
      <c r="A60" s="377"/>
      <c r="B60" s="386" t="s">
        <v>89</v>
      </c>
      <c r="C60" s="398"/>
      <c r="D60" s="399" t="s">
        <v>135</v>
      </c>
      <c r="E60" s="125" t="e">
        <f t="shared" si="6"/>
        <v>#NAME?</v>
      </c>
      <c r="F60" s="125" t="e">
        <f t="shared" ca="1" si="7"/>
        <v>#NAME?</v>
      </c>
      <c r="G60" s="126" t="e">
        <f t="shared" si="5"/>
        <v>#NAME?</v>
      </c>
      <c r="H60" s="126" t="e">
        <f t="shared" ca="1" si="8"/>
        <v>#NAME?</v>
      </c>
      <c r="I60" s="400" t="e">
        <f t="shared" si="9"/>
        <v>#NAME?</v>
      </c>
      <c r="J60" s="137" t="e">
        <f t="shared" si="10"/>
        <v>#NAME?</v>
      </c>
      <c r="K60" s="379" t="s">
        <v>0</v>
      </c>
      <c r="L60" s="436"/>
      <c r="M60" s="436"/>
      <c r="N60" s="436"/>
      <c r="O60" s="436"/>
      <c r="P60" s="436"/>
      <c r="Q60" s="436"/>
      <c r="R60" s="436"/>
      <c r="S60" s="436"/>
      <c r="T60" s="436"/>
      <c r="U60" s="436"/>
      <c r="V60" s="436"/>
      <c r="W60" s="436"/>
      <c r="X60" s="436"/>
      <c r="Y60" s="436"/>
      <c r="Z60" s="436"/>
      <c r="AA60" s="90" t="e">
        <f>WORKDAY(J59,1,DEQClosed)</f>
        <v>#NAME?</v>
      </c>
      <c r="AB60" s="90" t="e">
        <f>WORKDAY(I60,10,DEQClosed)</f>
        <v>#NAME?</v>
      </c>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c r="BM60" s="437"/>
      <c r="BN60" s="437"/>
      <c r="BO60" s="437"/>
      <c r="BP60" s="437"/>
      <c r="BQ60" s="437"/>
    </row>
    <row r="61" spans="1:69" s="438" customFormat="1" ht="14.1" customHeight="1" thickBot="1">
      <c r="A61" s="377"/>
      <c r="B61" s="393" t="s">
        <v>31</v>
      </c>
      <c r="C61" s="394" t="s">
        <v>0</v>
      </c>
      <c r="D61" s="395"/>
      <c r="E61" s="138"/>
      <c r="F61" s="138"/>
      <c r="G61" s="139"/>
      <c r="H61" s="139"/>
      <c r="I61" s="401"/>
      <c r="J61" s="140" t="s">
        <v>0</v>
      </c>
      <c r="K61" s="379" t="s">
        <v>0</v>
      </c>
      <c r="L61" s="436"/>
      <c r="M61" s="436"/>
      <c r="N61" s="436"/>
      <c r="O61" s="436"/>
      <c r="P61" s="436"/>
      <c r="Q61" s="436"/>
      <c r="R61" s="436"/>
      <c r="S61" s="436"/>
      <c r="T61" s="436"/>
      <c r="U61" s="436"/>
      <c r="V61" s="436"/>
      <c r="W61" s="436"/>
      <c r="X61" s="436"/>
      <c r="Y61" s="436"/>
      <c r="Z61" s="436"/>
      <c r="AA61" s="423"/>
      <c r="AB61" s="423"/>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c r="BP61" s="437"/>
      <c r="BQ61" s="437"/>
    </row>
    <row r="62" spans="1:69" s="438" customFormat="1" ht="14.1" customHeight="1" thickTop="1">
      <c r="A62" s="377"/>
      <c r="B62" s="893" t="s">
        <v>82</v>
      </c>
      <c r="C62" s="894"/>
      <c r="D62" s="402" t="s">
        <v>18</v>
      </c>
      <c r="E62" s="141" t="e">
        <f>NETWORKDAYS(I62,J62,DEQClosed)</f>
        <v>#NAME?</v>
      </c>
      <c r="F62" s="141" t="e">
        <f ca="1">NETWORKDAYS(TODAY(),J62)</f>
        <v>#NAME?</v>
      </c>
      <c r="G62" s="142" t="e">
        <f>J62-I62</f>
        <v>#NAME?</v>
      </c>
      <c r="H62" s="142" t="e">
        <f ca="1">J62-TODAY()</f>
        <v>#NAME?</v>
      </c>
      <c r="I62" s="145" t="e">
        <f t="shared" ref="I62:J64" si="11">AA62</f>
        <v>#NAME?</v>
      </c>
      <c r="J62" s="128" t="e">
        <f t="shared" si="11"/>
        <v>#NAME?</v>
      </c>
      <c r="K62" s="379" t="s">
        <v>0</v>
      </c>
      <c r="L62" s="436"/>
      <c r="M62" s="436"/>
      <c r="N62" s="436"/>
      <c r="O62" s="436"/>
      <c r="P62" s="436"/>
      <c r="Q62" s="436"/>
      <c r="R62" s="436"/>
      <c r="S62" s="436"/>
      <c r="T62" s="436"/>
      <c r="U62" s="436"/>
      <c r="V62" s="436"/>
      <c r="W62" s="436"/>
      <c r="X62" s="436"/>
      <c r="Y62" s="436"/>
      <c r="Z62" s="436"/>
      <c r="AA62" s="90" t="e">
        <f>WORKDAY(J60,1,DEQClosed)</f>
        <v>#NAME?</v>
      </c>
      <c r="AB62" s="90" t="e">
        <f>WORKDAY(KDEMTApproved,-5,DEQClosed)</f>
        <v>#NAME?</v>
      </c>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7"/>
      <c r="BP62" s="437"/>
      <c r="BQ62" s="437"/>
    </row>
    <row r="63" spans="1:69" s="438" customFormat="1" ht="14.1" customHeight="1">
      <c r="A63" s="377"/>
      <c r="B63" s="893" t="s">
        <v>35</v>
      </c>
      <c r="C63" s="894"/>
      <c r="D63" s="402" t="s">
        <v>87</v>
      </c>
      <c r="E63" s="141" t="e">
        <f>NETWORKDAYS(I63,J63,DEQClosed)</f>
        <v>#NAME?</v>
      </c>
      <c r="F63" s="141" t="e">
        <f ca="1">NETWORKDAYS(TODAY(),J63)</f>
        <v>#NAME?</v>
      </c>
      <c r="G63" s="142" t="e">
        <f>J63-I63</f>
        <v>#NAME?</v>
      </c>
      <c r="H63" s="142" t="e">
        <f ca="1">J63-TODAY()</f>
        <v>#NAME?</v>
      </c>
      <c r="I63" s="145" t="e">
        <f t="shared" si="11"/>
        <v>#NAME?</v>
      </c>
      <c r="J63" s="128" t="e">
        <f t="shared" si="11"/>
        <v>#NAME?</v>
      </c>
      <c r="K63" s="379" t="s">
        <v>0</v>
      </c>
      <c r="L63" s="436"/>
      <c r="M63" s="436"/>
      <c r="N63" s="436"/>
      <c r="O63" s="436"/>
      <c r="P63" s="436"/>
      <c r="Q63" s="436"/>
      <c r="R63" s="436"/>
      <c r="S63" s="436"/>
      <c r="T63" s="436"/>
      <c r="U63" s="436"/>
      <c r="V63" s="436"/>
      <c r="W63" s="436"/>
      <c r="X63" s="436"/>
      <c r="Y63" s="436"/>
      <c r="Z63" s="436"/>
      <c r="AA63" s="90" t="e">
        <f>WORKDAY(J60,1,DEQClosed)</f>
        <v>#NAME?</v>
      </c>
      <c r="AB63" s="90" t="e">
        <f>WORKDAY(KDEMTApproved,-1,DEQClosed)</f>
        <v>#NAME?</v>
      </c>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row>
    <row r="64" spans="1:69" s="438" customFormat="1" ht="14.1" customHeight="1">
      <c r="A64" s="377"/>
      <c r="B64" s="893" t="s">
        <v>88</v>
      </c>
      <c r="C64" s="894"/>
      <c r="D64" s="402" t="s">
        <v>76</v>
      </c>
      <c r="E64" s="141" t="e">
        <f>NETWORKDAYS(I64,J64,DEQClosed)</f>
        <v>#NAME?</v>
      </c>
      <c r="F64" s="141" t="e">
        <f ca="1">NETWORKDAYS(TODAY(),J64)</f>
        <v>#NAME?</v>
      </c>
      <c r="G64" s="142" t="e">
        <f>J64-I64</f>
        <v>#NAME?</v>
      </c>
      <c r="H64" s="142" t="e">
        <f ca="1">J64-TODAY()</f>
        <v>#NAME?</v>
      </c>
      <c r="I64" s="145" t="e">
        <f t="shared" si="11"/>
        <v>#NAME?</v>
      </c>
      <c r="J64" s="137" t="e">
        <f t="shared" si="11"/>
        <v>#NAME?</v>
      </c>
      <c r="K64" s="379" t="s">
        <v>0</v>
      </c>
      <c r="L64" s="436"/>
      <c r="M64" s="436"/>
      <c r="N64" s="436"/>
      <c r="O64" s="436"/>
      <c r="P64" s="436"/>
      <c r="Q64" s="436"/>
      <c r="R64" s="436"/>
      <c r="S64" s="436"/>
      <c r="T64" s="436"/>
      <c r="U64" s="436"/>
      <c r="V64" s="436"/>
      <c r="W64" s="436"/>
      <c r="X64" s="436"/>
      <c r="Y64" s="436"/>
      <c r="Z64" s="436"/>
      <c r="AA64" s="90" t="e">
        <f>WORKDAY(J62,0,DEQClosed)</f>
        <v>#NAME?</v>
      </c>
      <c r="AB64" s="90" t="e">
        <f>KDEMTApproved</f>
        <v>#NAME?</v>
      </c>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row>
    <row r="65" spans="1:2924" s="438" customFormat="1" ht="14.1" customHeight="1">
      <c r="A65" s="377"/>
      <c r="B65" s="909" t="s">
        <v>16</v>
      </c>
      <c r="C65" s="910"/>
      <c r="D65" s="403"/>
      <c r="E65" s="141" t="e">
        <f>NETWORKDAYS(I65,J65,DEQClosed)</f>
        <v>#NAME?</v>
      </c>
      <c r="F65" s="141" t="e">
        <f ca="1">NETWORKDAYS(TODAY(),J65)</f>
        <v>#NAME?</v>
      </c>
      <c r="G65" s="142" t="e">
        <f>J65-I65</f>
        <v>#NAME?</v>
      </c>
      <c r="H65" s="142" t="e">
        <f ca="1">J65-TODAY()</f>
        <v>#NAME?</v>
      </c>
      <c r="I65" s="143" t="e">
        <f>AA65</f>
        <v>#NAME?</v>
      </c>
      <c r="J65" s="144" t="e">
        <f t="shared" si="10"/>
        <v>#NAME?</v>
      </c>
      <c r="K65" s="404" t="s">
        <v>0</v>
      </c>
      <c r="L65" s="436"/>
      <c r="M65" s="436"/>
      <c r="N65" s="436"/>
      <c r="O65" s="436"/>
      <c r="P65" s="436"/>
      <c r="Q65" s="436"/>
      <c r="R65" s="436"/>
      <c r="S65" s="436"/>
      <c r="T65" s="436"/>
      <c r="U65" s="436"/>
      <c r="V65" s="436"/>
      <c r="W65" s="436"/>
      <c r="X65" s="436"/>
      <c r="Y65" s="436"/>
      <c r="Z65" s="436"/>
      <c r="AA65" s="90" t="e">
        <f>KDEMTApproved</f>
        <v>#NAME?</v>
      </c>
      <c r="AB65" s="90" t="e">
        <f>KDEMTApproved</f>
        <v>#NAME?</v>
      </c>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row>
    <row r="66" spans="1:2924" s="438" customFormat="1" ht="42.75" customHeight="1">
      <c r="A66" s="377"/>
      <c r="B66" s="892" t="s">
        <v>183</v>
      </c>
      <c r="C66" s="892"/>
      <c r="D66" s="405" t="s">
        <v>134</v>
      </c>
      <c r="E66" s="406" t="s">
        <v>0</v>
      </c>
      <c r="F66" s="406" t="s">
        <v>0</v>
      </c>
      <c r="G66" s="407" t="s">
        <v>0</v>
      </c>
      <c r="H66" s="407"/>
      <c r="I66" s="407"/>
      <c r="J66" s="407"/>
      <c r="K66" s="407" t="s">
        <v>0</v>
      </c>
      <c r="L66" s="436"/>
      <c r="M66" s="436"/>
      <c r="N66" s="436"/>
      <c r="O66" s="436"/>
      <c r="P66" s="436"/>
      <c r="Q66" s="436"/>
      <c r="R66" s="436"/>
      <c r="S66" s="436"/>
      <c r="T66" s="436"/>
      <c r="U66" s="436"/>
      <c r="V66" s="436"/>
      <c r="W66" s="436"/>
      <c r="X66" s="436"/>
      <c r="Y66" s="436"/>
      <c r="Z66" s="436"/>
      <c r="AA66" s="423"/>
      <c r="AB66" s="423"/>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row>
    <row r="67" spans="1:2924" s="438" customFormat="1" ht="6" customHeight="1">
      <c r="A67" s="377"/>
      <c r="B67" s="408"/>
      <c r="C67" s="408"/>
      <c r="D67" s="408"/>
      <c r="E67" s="408"/>
      <c r="F67" s="408"/>
      <c r="G67" s="408"/>
      <c r="H67" s="408"/>
      <c r="I67" s="408"/>
      <c r="J67" s="408"/>
      <c r="K67" s="408" t="s">
        <v>0</v>
      </c>
      <c r="L67" s="436"/>
      <c r="M67" s="436"/>
      <c r="N67" s="436"/>
      <c r="O67" s="436"/>
      <c r="P67" s="436"/>
      <c r="Q67" s="436"/>
      <c r="R67" s="436"/>
      <c r="S67" s="436"/>
      <c r="T67" s="436"/>
      <c r="U67" s="436"/>
      <c r="V67" s="436"/>
      <c r="W67" s="436"/>
      <c r="X67" s="436"/>
      <c r="Y67" s="436"/>
      <c r="Z67" s="436"/>
      <c r="AA67" s="423"/>
      <c r="AB67" s="439"/>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c r="BM67" s="437"/>
      <c r="BN67" s="437"/>
      <c r="BO67" s="437"/>
      <c r="BP67" s="437"/>
      <c r="BQ67" s="437"/>
    </row>
    <row r="68" spans="1:2924" ht="14.25">
      <c r="A68" s="339"/>
      <c r="B68" s="409"/>
      <c r="C68" s="409"/>
      <c r="D68" s="409"/>
      <c r="E68" s="409"/>
      <c r="F68" s="409"/>
      <c r="G68" s="410"/>
      <c r="H68" s="410"/>
      <c r="I68" s="410"/>
      <c r="J68" s="410"/>
      <c r="K68" s="410" t="s">
        <v>0</v>
      </c>
      <c r="L68" s="414"/>
      <c r="M68" s="414"/>
      <c r="N68" s="414"/>
      <c r="O68" s="414"/>
      <c r="P68" s="414"/>
      <c r="Q68" s="414"/>
      <c r="R68" s="414"/>
      <c r="S68" s="414"/>
      <c r="T68" s="414"/>
      <c r="U68" s="414"/>
      <c r="V68" s="414"/>
      <c r="W68" s="414"/>
      <c r="X68" s="414"/>
      <c r="Y68" s="414"/>
      <c r="Z68" s="414"/>
      <c r="AA68" s="423"/>
      <c r="AB68" s="423"/>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c r="BO68" s="411"/>
      <c r="BP68" s="411"/>
      <c r="BQ68" s="411"/>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c r="CU68" s="440"/>
      <c r="CV68" s="440"/>
      <c r="CW68" s="440"/>
      <c r="CX68" s="440"/>
      <c r="CY68" s="440"/>
      <c r="CZ68" s="440"/>
      <c r="DA68" s="440"/>
      <c r="DB68" s="440"/>
      <c r="DC68" s="440"/>
      <c r="DD68" s="440"/>
      <c r="DE68" s="440"/>
      <c r="DF68" s="440"/>
      <c r="DG68" s="440"/>
      <c r="DH68" s="440"/>
      <c r="DI68" s="440"/>
      <c r="DJ68" s="440"/>
      <c r="DK68" s="440"/>
      <c r="DL68" s="440"/>
      <c r="DM68" s="440"/>
      <c r="DN68" s="440"/>
      <c r="DO68" s="440"/>
      <c r="DP68" s="440"/>
      <c r="DQ68" s="440"/>
      <c r="DR68" s="440"/>
      <c r="DS68" s="440"/>
      <c r="DT68" s="440"/>
      <c r="DU68" s="440"/>
      <c r="DV68" s="440"/>
      <c r="DW68" s="440"/>
      <c r="DX68" s="440"/>
      <c r="DY68" s="440"/>
      <c r="DZ68" s="440"/>
      <c r="EA68" s="440"/>
      <c r="EB68" s="440"/>
      <c r="EC68" s="440"/>
      <c r="ED68" s="440"/>
      <c r="EE68" s="440"/>
      <c r="EF68" s="440"/>
      <c r="EG68" s="440"/>
      <c r="EH68" s="440"/>
      <c r="EI68" s="440"/>
      <c r="EJ68" s="440"/>
      <c r="EK68" s="440"/>
      <c r="EL68" s="440"/>
      <c r="EM68" s="440"/>
      <c r="EN68" s="440"/>
      <c r="EO68" s="440"/>
      <c r="EP68" s="440"/>
      <c r="EQ68" s="440"/>
      <c r="ER68" s="440"/>
      <c r="ES68" s="440"/>
      <c r="ET68" s="440"/>
      <c r="EU68" s="440"/>
      <c r="EV68" s="440"/>
      <c r="EW68" s="440"/>
      <c r="EX68" s="440"/>
      <c r="EY68" s="440"/>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c r="HV68" s="440"/>
      <c r="HW68" s="440"/>
      <c r="HX68" s="440"/>
      <c r="HY68" s="440"/>
      <c r="HZ68" s="440"/>
      <c r="IA68" s="440"/>
      <c r="IB68" s="440"/>
      <c r="IC68" s="440"/>
      <c r="ID68" s="440"/>
      <c r="IE68" s="440"/>
      <c r="IF68" s="440"/>
      <c r="IG68" s="440"/>
      <c r="IH68" s="440"/>
      <c r="II68" s="440"/>
      <c r="IJ68" s="440"/>
      <c r="IK68" s="440"/>
      <c r="IL68" s="440"/>
      <c r="IM68" s="440"/>
      <c r="IN68" s="440"/>
      <c r="IO68" s="440"/>
      <c r="IP68" s="440"/>
      <c r="IQ68" s="440"/>
      <c r="IR68" s="440"/>
      <c r="IS68" s="440"/>
      <c r="IT68" s="440"/>
      <c r="IU68" s="440"/>
      <c r="IV68" s="440"/>
      <c r="IW68" s="440"/>
      <c r="IX68" s="440"/>
      <c r="IY68" s="440"/>
      <c r="IZ68" s="440"/>
      <c r="JA68" s="440"/>
      <c r="JB68" s="440"/>
      <c r="JC68" s="440"/>
      <c r="JD68" s="440"/>
      <c r="JE68" s="440"/>
      <c r="JF68" s="440"/>
      <c r="JG68" s="440"/>
      <c r="JH68" s="440"/>
      <c r="JI68" s="440"/>
      <c r="JJ68" s="440"/>
      <c r="JK68" s="440"/>
      <c r="JL68" s="440"/>
      <c r="JM68" s="440"/>
      <c r="JN68" s="440"/>
      <c r="JO68" s="440"/>
      <c r="JP68" s="440"/>
      <c r="JQ68" s="440"/>
      <c r="JR68" s="440"/>
      <c r="JS68" s="440"/>
      <c r="JT68" s="440"/>
      <c r="JU68" s="440"/>
      <c r="JV68" s="440"/>
      <c r="JW68" s="440"/>
      <c r="JX68" s="440"/>
      <c r="JY68" s="440"/>
      <c r="JZ68" s="440"/>
      <c r="KA68" s="440"/>
      <c r="KB68" s="440"/>
      <c r="KC68" s="440"/>
      <c r="KD68" s="440"/>
      <c r="KE68" s="440"/>
      <c r="KF68" s="440"/>
      <c r="KG68" s="440"/>
      <c r="KH68" s="440"/>
      <c r="KI68" s="440"/>
      <c r="KJ68" s="440"/>
      <c r="KK68" s="440"/>
      <c r="KL68" s="440"/>
      <c r="KM68" s="440"/>
      <c r="KN68" s="440"/>
      <c r="KO68" s="440"/>
      <c r="KP68" s="440"/>
      <c r="KQ68" s="440"/>
      <c r="KR68" s="440"/>
      <c r="KS68" s="440"/>
      <c r="KT68" s="440"/>
      <c r="KU68" s="440"/>
      <c r="KV68" s="440"/>
      <c r="KW68" s="440"/>
      <c r="KX68" s="440"/>
      <c r="KY68" s="440"/>
      <c r="KZ68" s="440"/>
      <c r="LA68" s="440"/>
      <c r="LB68" s="440"/>
      <c r="LC68" s="440"/>
      <c r="LD68" s="440"/>
      <c r="LE68" s="440"/>
      <c r="LF68" s="440"/>
      <c r="LG68" s="440"/>
      <c r="LH68" s="440"/>
      <c r="LI68" s="440"/>
      <c r="LJ68" s="440"/>
      <c r="LK68" s="440"/>
      <c r="LL68" s="440"/>
      <c r="LM68" s="440"/>
      <c r="LN68" s="440"/>
      <c r="LO68" s="440"/>
      <c r="LP68" s="440"/>
      <c r="LQ68" s="440"/>
      <c r="LR68" s="440"/>
      <c r="LS68" s="440"/>
      <c r="LT68" s="440"/>
      <c r="LU68" s="440"/>
      <c r="LV68" s="440"/>
      <c r="LW68" s="440"/>
      <c r="LX68" s="440"/>
      <c r="LY68" s="440"/>
      <c r="LZ68" s="440"/>
      <c r="MA68" s="440"/>
      <c r="MB68" s="440"/>
      <c r="MC68" s="440"/>
      <c r="MD68" s="440"/>
      <c r="ME68" s="440"/>
      <c r="MF68" s="440"/>
      <c r="MG68" s="440"/>
      <c r="MH68" s="440"/>
      <c r="MI68" s="440"/>
      <c r="MJ68" s="440"/>
      <c r="MK68" s="440"/>
      <c r="ML68" s="440"/>
      <c r="MM68" s="440"/>
      <c r="MN68" s="440"/>
      <c r="MO68" s="440"/>
      <c r="MP68" s="440"/>
      <c r="MQ68" s="440"/>
      <c r="MR68" s="440"/>
      <c r="MS68" s="440"/>
      <c r="MT68" s="440"/>
      <c r="MU68" s="440"/>
      <c r="MV68" s="440"/>
      <c r="MW68" s="440"/>
      <c r="MX68" s="440"/>
      <c r="MY68" s="440"/>
      <c r="MZ68" s="440"/>
      <c r="NA68" s="440"/>
      <c r="NB68" s="440"/>
      <c r="NC68" s="440"/>
      <c r="ND68" s="440"/>
      <c r="NE68" s="440"/>
      <c r="NF68" s="440"/>
      <c r="NG68" s="440"/>
      <c r="NH68" s="440"/>
      <c r="NI68" s="440"/>
      <c r="NJ68" s="440"/>
      <c r="NK68" s="440"/>
      <c r="NL68" s="440"/>
      <c r="NM68" s="440"/>
      <c r="NN68" s="440"/>
      <c r="NO68" s="440"/>
      <c r="NP68" s="440"/>
      <c r="NQ68" s="440"/>
      <c r="NR68" s="440"/>
      <c r="NS68" s="440"/>
      <c r="NT68" s="440"/>
      <c r="NU68" s="440"/>
      <c r="NV68" s="440"/>
      <c r="NW68" s="440"/>
      <c r="NX68" s="440"/>
      <c r="NY68" s="440"/>
      <c r="NZ68" s="440"/>
      <c r="OA68" s="440"/>
      <c r="OB68" s="440"/>
      <c r="OC68" s="440"/>
      <c r="OD68" s="440"/>
      <c r="OE68" s="440"/>
      <c r="OF68" s="440"/>
      <c r="OG68" s="440"/>
      <c r="OH68" s="440"/>
      <c r="OI68" s="440"/>
      <c r="OJ68" s="440"/>
      <c r="OK68" s="440"/>
      <c r="OL68" s="440"/>
      <c r="OM68" s="440"/>
      <c r="ON68" s="440"/>
      <c r="OO68" s="440"/>
      <c r="OP68" s="440"/>
      <c r="OQ68" s="440"/>
      <c r="OR68" s="440"/>
      <c r="OS68" s="440"/>
      <c r="OT68" s="440"/>
      <c r="OU68" s="440"/>
      <c r="OV68" s="440"/>
      <c r="OW68" s="440"/>
      <c r="OX68" s="440"/>
      <c r="OY68" s="440"/>
      <c r="OZ68" s="440"/>
      <c r="PA68" s="440"/>
      <c r="PB68" s="440"/>
      <c r="PC68" s="440"/>
      <c r="PD68" s="440"/>
      <c r="PE68" s="440"/>
      <c r="PF68" s="440"/>
      <c r="PG68" s="440"/>
      <c r="PH68" s="440"/>
      <c r="PI68" s="440"/>
      <c r="PJ68" s="440"/>
      <c r="PK68" s="440"/>
      <c r="PL68" s="440"/>
      <c r="PM68" s="440"/>
      <c r="PN68" s="440"/>
      <c r="PO68" s="440"/>
      <c r="PP68" s="440"/>
      <c r="PQ68" s="440"/>
      <c r="PR68" s="440"/>
      <c r="PS68" s="440"/>
      <c r="PT68" s="440"/>
      <c r="PU68" s="440"/>
      <c r="PV68" s="440"/>
      <c r="PW68" s="440"/>
      <c r="PX68" s="440"/>
      <c r="PY68" s="440"/>
      <c r="PZ68" s="440"/>
      <c r="QA68" s="440"/>
      <c r="QB68" s="440"/>
      <c r="QC68" s="440"/>
      <c r="QD68" s="440"/>
      <c r="QE68" s="440"/>
      <c r="QF68" s="440"/>
      <c r="QG68" s="440"/>
      <c r="QH68" s="440"/>
      <c r="QI68" s="440"/>
      <c r="QJ68" s="440"/>
      <c r="QK68" s="440"/>
      <c r="QL68" s="440"/>
      <c r="QM68" s="440"/>
      <c r="QN68" s="440"/>
      <c r="QO68" s="440"/>
      <c r="QP68" s="440"/>
      <c r="QQ68" s="440"/>
      <c r="QR68" s="440"/>
      <c r="QS68" s="440"/>
      <c r="QT68" s="440"/>
      <c r="QU68" s="440"/>
      <c r="QV68" s="440"/>
      <c r="QW68" s="440"/>
      <c r="QX68" s="440"/>
      <c r="QY68" s="440"/>
      <c r="QZ68" s="440"/>
      <c r="RA68" s="440"/>
      <c r="RB68" s="440"/>
      <c r="RC68" s="440"/>
      <c r="RD68" s="440"/>
      <c r="RE68" s="440"/>
      <c r="RF68" s="440"/>
      <c r="RG68" s="440"/>
      <c r="RH68" s="440"/>
      <c r="RI68" s="440"/>
      <c r="RJ68" s="440"/>
      <c r="RK68" s="440"/>
      <c r="RL68" s="440"/>
      <c r="RM68" s="440"/>
      <c r="RN68" s="440"/>
      <c r="RO68" s="440"/>
      <c r="RP68" s="440"/>
      <c r="RQ68" s="440"/>
      <c r="RR68" s="440"/>
      <c r="RS68" s="440"/>
      <c r="RT68" s="440"/>
      <c r="RU68" s="440"/>
      <c r="RV68" s="440"/>
      <c r="RW68" s="440"/>
      <c r="RX68" s="440"/>
      <c r="RY68" s="440"/>
      <c r="RZ68" s="440"/>
      <c r="SA68" s="440"/>
      <c r="SB68" s="440"/>
      <c r="SC68" s="440"/>
      <c r="SD68" s="440"/>
      <c r="SE68" s="440"/>
      <c r="SF68" s="440"/>
      <c r="SG68" s="440"/>
      <c r="SH68" s="440"/>
      <c r="SI68" s="440"/>
      <c r="SJ68" s="440"/>
      <c r="SK68" s="440"/>
      <c r="SL68" s="440"/>
      <c r="SM68" s="440"/>
      <c r="SN68" s="440"/>
      <c r="SO68" s="440"/>
      <c r="SP68" s="440"/>
      <c r="SQ68" s="440"/>
      <c r="SR68" s="440"/>
      <c r="SS68" s="440"/>
      <c r="ST68" s="440"/>
      <c r="SU68" s="440"/>
      <c r="SV68" s="440"/>
      <c r="SW68" s="440"/>
      <c r="SX68" s="440"/>
      <c r="SY68" s="440"/>
      <c r="SZ68" s="440"/>
      <c r="TA68" s="440"/>
      <c r="TB68" s="440"/>
      <c r="TC68" s="440"/>
      <c r="TD68" s="440"/>
      <c r="TE68" s="440"/>
      <c r="TF68" s="440"/>
      <c r="TG68" s="440"/>
      <c r="TH68" s="440"/>
      <c r="TI68" s="440"/>
      <c r="TJ68" s="440"/>
      <c r="TK68" s="440"/>
      <c r="TL68" s="440"/>
      <c r="TM68" s="440"/>
      <c r="TN68" s="440"/>
      <c r="TO68" s="440"/>
      <c r="TP68" s="440"/>
      <c r="TQ68" s="440"/>
      <c r="TR68" s="440"/>
      <c r="TS68" s="440"/>
      <c r="TT68" s="440"/>
      <c r="TU68" s="440"/>
      <c r="TV68" s="440"/>
      <c r="TW68" s="440"/>
      <c r="TX68" s="440"/>
      <c r="TY68" s="440"/>
      <c r="TZ68" s="440"/>
      <c r="UA68" s="440"/>
      <c r="UB68" s="440"/>
      <c r="UC68" s="440"/>
      <c r="UD68" s="440"/>
      <c r="UE68" s="440"/>
      <c r="UF68" s="440"/>
      <c r="UG68" s="440"/>
      <c r="UH68" s="440"/>
      <c r="UI68" s="440"/>
      <c r="UJ68" s="440"/>
      <c r="UK68" s="440"/>
      <c r="UL68" s="440"/>
      <c r="UM68" s="440"/>
      <c r="UN68" s="440"/>
      <c r="UO68" s="440"/>
      <c r="UP68" s="440"/>
      <c r="UQ68" s="440"/>
      <c r="UR68" s="440"/>
      <c r="US68" s="440"/>
      <c r="UT68" s="440"/>
      <c r="UU68" s="440"/>
      <c r="UV68" s="440"/>
      <c r="UW68" s="440"/>
      <c r="UX68" s="440"/>
      <c r="UY68" s="440"/>
      <c r="UZ68" s="440"/>
      <c r="VA68" s="440"/>
      <c r="VB68" s="440"/>
      <c r="VC68" s="440"/>
      <c r="VD68" s="440"/>
      <c r="VE68" s="440"/>
      <c r="VF68" s="440"/>
      <c r="VG68" s="440"/>
      <c r="VH68" s="440"/>
      <c r="VI68" s="440"/>
      <c r="VJ68" s="440"/>
      <c r="VK68" s="440"/>
      <c r="VL68" s="440"/>
      <c r="VM68" s="440"/>
      <c r="VN68" s="440"/>
      <c r="VO68" s="440"/>
      <c r="VP68" s="440"/>
      <c r="VQ68" s="440"/>
      <c r="VR68" s="440"/>
      <c r="VS68" s="440"/>
      <c r="VT68" s="440"/>
      <c r="VU68" s="440"/>
      <c r="VV68" s="440"/>
      <c r="VW68" s="440"/>
      <c r="VX68" s="440"/>
      <c r="VY68" s="440"/>
      <c r="VZ68" s="440"/>
      <c r="WA68" s="440"/>
      <c r="WB68" s="440"/>
      <c r="WC68" s="440"/>
      <c r="WD68" s="440"/>
      <c r="WE68" s="440"/>
      <c r="WF68" s="440"/>
      <c r="WG68" s="440"/>
      <c r="WH68" s="440"/>
      <c r="WI68" s="440"/>
      <c r="WJ68" s="440"/>
      <c r="WK68" s="440"/>
      <c r="WL68" s="440"/>
      <c r="WM68" s="440"/>
      <c r="WN68" s="440"/>
      <c r="WO68" s="440"/>
      <c r="WP68" s="440"/>
      <c r="WQ68" s="440"/>
      <c r="WR68" s="440"/>
      <c r="WS68" s="440"/>
      <c r="WT68" s="440"/>
      <c r="WU68" s="440"/>
      <c r="WV68" s="440"/>
      <c r="WW68" s="440"/>
      <c r="WX68" s="440"/>
      <c r="WY68" s="440"/>
      <c r="WZ68" s="440"/>
      <c r="XA68" s="440"/>
      <c r="XB68" s="440"/>
      <c r="XC68" s="440"/>
      <c r="XD68" s="440"/>
      <c r="XE68" s="440"/>
      <c r="XF68" s="440"/>
      <c r="XG68" s="440"/>
      <c r="XH68" s="440"/>
      <c r="XI68" s="440"/>
      <c r="XJ68" s="440"/>
      <c r="XK68" s="440"/>
      <c r="XL68" s="440"/>
      <c r="XM68" s="440"/>
      <c r="XN68" s="440"/>
      <c r="XO68" s="440"/>
      <c r="XP68" s="440"/>
      <c r="XQ68" s="440"/>
      <c r="XR68" s="440"/>
      <c r="XS68" s="440"/>
      <c r="XT68" s="440"/>
      <c r="XU68" s="440"/>
      <c r="XV68" s="440"/>
      <c r="XW68" s="440"/>
      <c r="XX68" s="440"/>
      <c r="XY68" s="440"/>
      <c r="XZ68" s="440"/>
      <c r="YA68" s="440"/>
      <c r="YB68" s="440"/>
      <c r="YC68" s="440"/>
      <c r="YD68" s="440"/>
      <c r="YE68" s="440"/>
      <c r="YF68" s="440"/>
      <c r="YG68" s="440"/>
      <c r="YH68" s="440"/>
      <c r="YI68" s="440"/>
      <c r="YJ68" s="440"/>
      <c r="YK68" s="440"/>
      <c r="YL68" s="440"/>
      <c r="YM68" s="440"/>
      <c r="YN68" s="440"/>
      <c r="YO68" s="440"/>
      <c r="YP68" s="440"/>
      <c r="YQ68" s="440"/>
      <c r="YR68" s="440"/>
      <c r="YS68" s="440"/>
      <c r="YT68" s="440"/>
      <c r="YU68" s="440"/>
      <c r="YV68" s="440"/>
      <c r="YW68" s="440"/>
      <c r="YX68" s="440"/>
      <c r="YY68" s="440"/>
      <c r="YZ68" s="440"/>
      <c r="ZA68" s="440"/>
      <c r="ZB68" s="440"/>
      <c r="ZC68" s="440"/>
      <c r="ZD68" s="440"/>
      <c r="ZE68" s="440"/>
      <c r="ZF68" s="440"/>
      <c r="ZG68" s="440"/>
      <c r="ZH68" s="440"/>
      <c r="ZI68" s="440"/>
      <c r="ZJ68" s="440"/>
      <c r="ZK68" s="440"/>
      <c r="ZL68" s="440"/>
      <c r="ZM68" s="440"/>
      <c r="ZN68" s="440"/>
      <c r="ZO68" s="440"/>
      <c r="ZP68" s="440"/>
      <c r="ZQ68" s="440"/>
      <c r="ZR68" s="440"/>
      <c r="ZS68" s="440"/>
      <c r="ZT68" s="440"/>
      <c r="ZU68" s="440"/>
      <c r="ZV68" s="440"/>
      <c r="ZW68" s="440"/>
      <c r="ZX68" s="440"/>
      <c r="ZY68" s="440"/>
      <c r="ZZ68" s="440"/>
      <c r="AAA68" s="440"/>
      <c r="AAB68" s="440"/>
      <c r="AAC68" s="440"/>
      <c r="AAD68" s="440"/>
      <c r="AAE68" s="440"/>
      <c r="AAF68" s="440"/>
      <c r="AAG68" s="440"/>
      <c r="AAH68" s="440"/>
      <c r="AAI68" s="440"/>
      <c r="AAJ68" s="440"/>
      <c r="AAK68" s="440"/>
      <c r="AAL68" s="440"/>
      <c r="AAM68" s="440"/>
      <c r="AAN68" s="440"/>
      <c r="AAO68" s="440"/>
      <c r="AAP68" s="440"/>
      <c r="AAQ68" s="440"/>
      <c r="AAR68" s="440"/>
      <c r="AAS68" s="440"/>
      <c r="AAT68" s="440"/>
      <c r="AAU68" s="440"/>
      <c r="AAV68" s="440"/>
      <c r="AAW68" s="440"/>
      <c r="AAX68" s="440"/>
      <c r="AAY68" s="440"/>
      <c r="AAZ68" s="440"/>
      <c r="ABA68" s="440"/>
      <c r="ABB68" s="440"/>
      <c r="ABC68" s="440"/>
      <c r="ABD68" s="440"/>
      <c r="ABE68" s="440"/>
      <c r="ABF68" s="440"/>
      <c r="ABG68" s="440"/>
      <c r="ABH68" s="440"/>
      <c r="ABI68" s="440"/>
      <c r="ABJ68" s="440"/>
      <c r="ABK68" s="440"/>
      <c r="ABL68" s="440"/>
      <c r="ABM68" s="440"/>
      <c r="ABN68" s="440"/>
      <c r="ABO68" s="440"/>
      <c r="ABP68" s="440"/>
      <c r="ABQ68" s="440"/>
      <c r="ABR68" s="440"/>
      <c r="ABS68" s="440"/>
      <c r="ABT68" s="440"/>
      <c r="ABU68" s="440"/>
      <c r="ABV68" s="440"/>
      <c r="ABW68" s="440"/>
      <c r="ABX68" s="440"/>
      <c r="ABY68" s="440"/>
      <c r="ABZ68" s="440"/>
      <c r="ACA68" s="440"/>
      <c r="ACB68" s="440"/>
      <c r="ACC68" s="440"/>
      <c r="ACD68" s="440"/>
      <c r="ACE68" s="440"/>
      <c r="ACF68" s="440"/>
      <c r="ACG68" s="440"/>
      <c r="ACH68" s="440"/>
      <c r="ACI68" s="440"/>
      <c r="ACJ68" s="440"/>
      <c r="ACK68" s="440"/>
      <c r="ACL68" s="440"/>
      <c r="ACM68" s="440"/>
      <c r="ACN68" s="440"/>
      <c r="ACO68" s="440"/>
      <c r="ACP68" s="440"/>
      <c r="ACQ68" s="440"/>
      <c r="ACR68" s="440"/>
      <c r="ACS68" s="440"/>
      <c r="ACT68" s="440"/>
      <c r="ACU68" s="440"/>
      <c r="ACV68" s="440"/>
      <c r="ACW68" s="440"/>
      <c r="ACX68" s="440"/>
      <c r="ACY68" s="440"/>
      <c r="ACZ68" s="440"/>
      <c r="ADA68" s="440"/>
      <c r="ADB68" s="440"/>
      <c r="ADC68" s="440"/>
      <c r="ADD68" s="440"/>
      <c r="ADE68" s="440"/>
      <c r="ADF68" s="440"/>
      <c r="ADG68" s="440"/>
      <c r="ADH68" s="440"/>
      <c r="ADI68" s="440"/>
      <c r="ADJ68" s="440"/>
      <c r="ADK68" s="440"/>
      <c r="ADL68" s="440"/>
      <c r="ADM68" s="440"/>
      <c r="ADN68" s="440"/>
      <c r="ADO68" s="440"/>
      <c r="ADP68" s="440"/>
      <c r="ADQ68" s="440"/>
      <c r="ADR68" s="440"/>
      <c r="ADS68" s="440"/>
      <c r="ADT68" s="440"/>
      <c r="ADU68" s="440"/>
      <c r="ADV68" s="440"/>
      <c r="ADW68" s="440"/>
      <c r="ADX68" s="440"/>
      <c r="ADY68" s="440"/>
      <c r="ADZ68" s="440"/>
      <c r="AEA68" s="440"/>
      <c r="AEB68" s="440"/>
      <c r="AEC68" s="440"/>
      <c r="AED68" s="440"/>
      <c r="AEE68" s="440"/>
      <c r="AEF68" s="440"/>
      <c r="AEG68" s="440"/>
      <c r="AEH68" s="440"/>
      <c r="AEI68" s="440"/>
      <c r="AEJ68" s="440"/>
      <c r="AEK68" s="440"/>
      <c r="AEL68" s="440"/>
      <c r="AEM68" s="440"/>
      <c r="AEN68" s="440"/>
      <c r="AEO68" s="440"/>
      <c r="AEP68" s="440"/>
      <c r="AEQ68" s="440"/>
      <c r="AER68" s="440"/>
      <c r="AES68" s="440"/>
      <c r="AET68" s="440"/>
      <c r="AEU68" s="440"/>
      <c r="AEV68" s="440"/>
      <c r="AEW68" s="440"/>
      <c r="AEX68" s="440"/>
      <c r="AEY68" s="440"/>
      <c r="AEZ68" s="440"/>
      <c r="AFA68" s="440"/>
      <c r="AFB68" s="440"/>
      <c r="AFC68" s="440"/>
      <c r="AFD68" s="440"/>
      <c r="AFE68" s="440"/>
      <c r="AFF68" s="440"/>
      <c r="AFG68" s="440"/>
      <c r="AFH68" s="440"/>
      <c r="AFI68" s="440"/>
      <c r="AFJ68" s="440"/>
      <c r="AFK68" s="440"/>
      <c r="AFL68" s="440"/>
      <c r="AFM68" s="440"/>
      <c r="AFN68" s="440"/>
      <c r="AFO68" s="440"/>
      <c r="AFP68" s="440"/>
      <c r="AFQ68" s="440"/>
      <c r="AFR68" s="440"/>
      <c r="AFS68" s="440"/>
      <c r="AFT68" s="440"/>
      <c r="AFU68" s="440"/>
      <c r="AFV68" s="440"/>
      <c r="AFW68" s="440"/>
      <c r="AFX68" s="440"/>
      <c r="AFY68" s="440"/>
      <c r="AFZ68" s="440"/>
      <c r="AGA68" s="440"/>
      <c r="AGB68" s="440"/>
      <c r="AGC68" s="440"/>
      <c r="AGD68" s="440"/>
      <c r="AGE68" s="440"/>
      <c r="AGF68" s="440"/>
      <c r="AGG68" s="440"/>
      <c r="AGH68" s="440"/>
      <c r="AGI68" s="440"/>
      <c r="AGJ68" s="440"/>
      <c r="AGK68" s="440"/>
      <c r="AGL68" s="440"/>
      <c r="AGM68" s="440"/>
      <c r="AGN68" s="440"/>
      <c r="AGO68" s="440"/>
      <c r="AGP68" s="440"/>
      <c r="AGQ68" s="440"/>
      <c r="AGR68" s="440"/>
      <c r="AGS68" s="440"/>
      <c r="AGT68" s="440"/>
      <c r="AGU68" s="440"/>
      <c r="AGV68" s="440"/>
      <c r="AGW68" s="440"/>
      <c r="AGX68" s="440"/>
      <c r="AGY68" s="440"/>
      <c r="AGZ68" s="440"/>
      <c r="AHA68" s="440"/>
      <c r="AHB68" s="440"/>
      <c r="AHC68" s="440"/>
      <c r="AHD68" s="440"/>
      <c r="AHE68" s="440"/>
      <c r="AHF68" s="440"/>
      <c r="AHG68" s="440"/>
      <c r="AHH68" s="440"/>
      <c r="AHI68" s="440"/>
      <c r="AHJ68" s="440"/>
      <c r="AHK68" s="440"/>
      <c r="AHL68" s="440"/>
      <c r="AHM68" s="440"/>
      <c r="AHN68" s="440"/>
      <c r="AHO68" s="440"/>
      <c r="AHP68" s="440"/>
      <c r="AHQ68" s="440"/>
      <c r="AHR68" s="440"/>
      <c r="AHS68" s="440"/>
      <c r="AHT68" s="440"/>
      <c r="AHU68" s="440"/>
      <c r="AHV68" s="440"/>
      <c r="AHW68" s="440"/>
      <c r="AHX68" s="440"/>
      <c r="AHY68" s="440"/>
      <c r="AHZ68" s="440"/>
      <c r="AIA68" s="440"/>
      <c r="AIB68" s="440"/>
      <c r="AIC68" s="440"/>
      <c r="AID68" s="440"/>
      <c r="AIE68" s="440"/>
      <c r="AIF68" s="440"/>
      <c r="AIG68" s="440"/>
      <c r="AIH68" s="440"/>
      <c r="AII68" s="440"/>
      <c r="AIJ68" s="440"/>
      <c r="AIK68" s="440"/>
      <c r="AIL68" s="440"/>
      <c r="AIM68" s="440"/>
      <c r="AIN68" s="440"/>
      <c r="AIO68" s="440"/>
      <c r="AIP68" s="440"/>
      <c r="AIQ68" s="440"/>
      <c r="AIR68" s="440"/>
      <c r="AIS68" s="440"/>
      <c r="AIT68" s="440"/>
      <c r="AIU68" s="440"/>
      <c r="AIV68" s="440"/>
      <c r="AIW68" s="440"/>
      <c r="AIX68" s="440"/>
      <c r="AIY68" s="440"/>
      <c r="AIZ68" s="440"/>
      <c r="AJA68" s="440"/>
      <c r="AJB68" s="440"/>
      <c r="AJC68" s="440"/>
      <c r="AJD68" s="440"/>
      <c r="AJE68" s="440"/>
      <c r="AJF68" s="440"/>
      <c r="AJG68" s="440"/>
      <c r="AJH68" s="440"/>
      <c r="AJI68" s="440"/>
      <c r="AJJ68" s="440"/>
      <c r="AJK68" s="440"/>
      <c r="AJL68" s="440"/>
      <c r="AJM68" s="440"/>
      <c r="AJN68" s="440"/>
      <c r="AJO68" s="440"/>
      <c r="AJP68" s="440"/>
      <c r="AJQ68" s="440"/>
      <c r="AJR68" s="440"/>
      <c r="AJS68" s="440"/>
      <c r="AJT68" s="440"/>
      <c r="AJU68" s="440"/>
      <c r="AJV68" s="440"/>
      <c r="AJW68" s="440"/>
      <c r="AJX68" s="440"/>
      <c r="AJY68" s="440"/>
      <c r="AJZ68" s="440"/>
      <c r="AKA68" s="440"/>
      <c r="AKB68" s="440"/>
      <c r="AKC68" s="440"/>
      <c r="AKD68" s="440"/>
      <c r="AKE68" s="440"/>
      <c r="AKF68" s="440"/>
      <c r="AKG68" s="440"/>
      <c r="AKH68" s="440"/>
      <c r="AKI68" s="440"/>
      <c r="AKJ68" s="440"/>
      <c r="AKK68" s="440"/>
      <c r="AKL68" s="440"/>
      <c r="AKM68" s="440"/>
      <c r="AKN68" s="440"/>
      <c r="AKO68" s="440"/>
      <c r="AKP68" s="440"/>
      <c r="AKQ68" s="440"/>
      <c r="AKR68" s="440"/>
      <c r="AKS68" s="440"/>
      <c r="AKT68" s="440"/>
      <c r="AKU68" s="440"/>
      <c r="AKV68" s="440"/>
      <c r="AKW68" s="440"/>
      <c r="AKX68" s="440"/>
      <c r="AKY68" s="440"/>
      <c r="AKZ68" s="440"/>
      <c r="ALA68" s="440"/>
      <c r="ALB68" s="440"/>
      <c r="ALC68" s="440"/>
      <c r="ALD68" s="440"/>
      <c r="ALE68" s="440"/>
      <c r="ALF68" s="440"/>
      <c r="ALG68" s="440"/>
      <c r="ALH68" s="440"/>
      <c r="ALI68" s="440"/>
      <c r="ALJ68" s="440"/>
      <c r="ALK68" s="440"/>
      <c r="ALL68" s="440"/>
      <c r="ALM68" s="440"/>
      <c r="ALN68" s="440"/>
      <c r="ALO68" s="440"/>
      <c r="ALP68" s="440"/>
      <c r="ALQ68" s="440"/>
      <c r="ALR68" s="440"/>
      <c r="ALS68" s="440"/>
      <c r="ALT68" s="440"/>
      <c r="ALU68" s="440"/>
      <c r="ALV68" s="440"/>
      <c r="ALW68" s="440"/>
      <c r="ALX68" s="440"/>
      <c r="ALY68" s="440"/>
      <c r="ALZ68" s="440"/>
      <c r="AMA68" s="440"/>
      <c r="AMB68" s="440"/>
      <c r="AMC68" s="440"/>
      <c r="AMD68" s="440"/>
      <c r="AME68" s="440"/>
      <c r="AMF68" s="440"/>
      <c r="AMG68" s="440"/>
      <c r="AMH68" s="440"/>
      <c r="AMI68" s="440"/>
      <c r="AMJ68" s="440"/>
      <c r="AMK68" s="440"/>
      <c r="AML68" s="440"/>
      <c r="AMM68" s="440"/>
      <c r="AMN68" s="440"/>
      <c r="AMO68" s="440"/>
      <c r="AMP68" s="440"/>
      <c r="AMQ68" s="440"/>
      <c r="AMR68" s="440"/>
      <c r="AMS68" s="440"/>
      <c r="AMT68" s="440"/>
      <c r="AMU68" s="440"/>
      <c r="AMV68" s="440"/>
      <c r="AMW68" s="440"/>
      <c r="AMX68" s="440"/>
      <c r="AMY68" s="440"/>
      <c r="AMZ68" s="440"/>
      <c r="ANA68" s="440"/>
      <c r="ANB68" s="440"/>
      <c r="ANC68" s="440"/>
      <c r="AND68" s="440"/>
      <c r="ANE68" s="440"/>
      <c r="ANF68" s="440"/>
      <c r="ANG68" s="440"/>
      <c r="ANH68" s="440"/>
      <c r="ANI68" s="440"/>
      <c r="ANJ68" s="440"/>
      <c r="ANK68" s="440"/>
      <c r="ANL68" s="440"/>
      <c r="ANM68" s="440"/>
      <c r="ANN68" s="440"/>
      <c r="ANO68" s="440"/>
      <c r="ANP68" s="440"/>
      <c r="ANQ68" s="440"/>
      <c r="ANR68" s="440"/>
      <c r="ANS68" s="440"/>
      <c r="ANT68" s="440"/>
      <c r="ANU68" s="440"/>
      <c r="ANV68" s="440"/>
      <c r="ANW68" s="440"/>
      <c r="ANX68" s="440"/>
      <c r="ANY68" s="440"/>
      <c r="ANZ68" s="440"/>
      <c r="AOA68" s="440"/>
      <c r="AOB68" s="440"/>
      <c r="AOC68" s="440"/>
      <c r="AOD68" s="440"/>
      <c r="AOE68" s="440"/>
      <c r="AOF68" s="440"/>
      <c r="AOG68" s="440"/>
      <c r="AOH68" s="440"/>
      <c r="AOI68" s="440"/>
      <c r="AOJ68" s="440"/>
      <c r="AOK68" s="440"/>
      <c r="AOL68" s="440"/>
      <c r="AOM68" s="440"/>
      <c r="AON68" s="440"/>
      <c r="AOO68" s="440"/>
      <c r="AOP68" s="440"/>
      <c r="AOQ68" s="440"/>
      <c r="AOR68" s="440"/>
      <c r="AOS68" s="440"/>
      <c r="AOT68" s="440"/>
      <c r="AOU68" s="440"/>
      <c r="AOV68" s="440"/>
      <c r="AOW68" s="440"/>
      <c r="AOX68" s="440"/>
      <c r="AOY68" s="440"/>
      <c r="AOZ68" s="440"/>
      <c r="APA68" s="440"/>
      <c r="APB68" s="440"/>
      <c r="APC68" s="440"/>
      <c r="APD68" s="440"/>
      <c r="APE68" s="440"/>
      <c r="APF68" s="440"/>
      <c r="APG68" s="440"/>
      <c r="APH68" s="440"/>
      <c r="API68" s="440"/>
      <c r="APJ68" s="440"/>
      <c r="APK68" s="440"/>
      <c r="APL68" s="440"/>
      <c r="APM68" s="440"/>
      <c r="APN68" s="440"/>
      <c r="APO68" s="440"/>
      <c r="APP68" s="440"/>
      <c r="APQ68" s="440"/>
      <c r="APR68" s="440"/>
      <c r="APS68" s="440"/>
      <c r="APT68" s="440"/>
      <c r="APU68" s="440"/>
      <c r="APV68" s="440"/>
      <c r="APW68" s="440"/>
      <c r="APX68" s="440"/>
      <c r="APY68" s="440"/>
      <c r="APZ68" s="440"/>
      <c r="AQA68" s="440"/>
      <c r="AQB68" s="440"/>
      <c r="AQC68" s="440"/>
      <c r="AQD68" s="440"/>
      <c r="AQE68" s="440"/>
      <c r="AQF68" s="440"/>
      <c r="AQG68" s="440"/>
      <c r="AQH68" s="440"/>
      <c r="AQI68" s="440"/>
      <c r="AQJ68" s="440"/>
      <c r="AQK68" s="440"/>
      <c r="AQL68" s="440"/>
      <c r="AQM68" s="440"/>
      <c r="AQN68" s="440"/>
      <c r="AQO68" s="440"/>
      <c r="AQP68" s="440"/>
      <c r="AQQ68" s="440"/>
      <c r="AQR68" s="440"/>
      <c r="AQS68" s="440"/>
      <c r="AQT68" s="440"/>
      <c r="AQU68" s="440"/>
      <c r="AQV68" s="440"/>
      <c r="AQW68" s="440"/>
      <c r="AQX68" s="440"/>
      <c r="AQY68" s="440"/>
      <c r="AQZ68" s="440"/>
      <c r="ARA68" s="440"/>
      <c r="ARB68" s="440"/>
      <c r="ARC68" s="440"/>
      <c r="ARD68" s="440"/>
      <c r="ARE68" s="440"/>
      <c r="ARF68" s="440"/>
      <c r="ARG68" s="440"/>
      <c r="ARH68" s="440"/>
      <c r="ARI68" s="440"/>
      <c r="ARJ68" s="440"/>
      <c r="ARK68" s="440"/>
      <c r="ARL68" s="440"/>
      <c r="ARM68" s="440"/>
      <c r="ARN68" s="440"/>
      <c r="ARO68" s="440"/>
      <c r="ARP68" s="440"/>
      <c r="ARQ68" s="440"/>
      <c r="ARR68" s="440"/>
      <c r="ARS68" s="440"/>
      <c r="ART68" s="440"/>
      <c r="ARU68" s="440"/>
      <c r="ARV68" s="440"/>
      <c r="ARW68" s="440"/>
      <c r="ARX68" s="440"/>
      <c r="ARY68" s="440"/>
      <c r="ARZ68" s="440"/>
      <c r="ASA68" s="440"/>
      <c r="ASB68" s="440"/>
      <c r="ASC68" s="440"/>
      <c r="ASD68" s="440"/>
      <c r="ASE68" s="440"/>
      <c r="ASF68" s="440"/>
      <c r="ASG68" s="440"/>
      <c r="ASH68" s="440"/>
      <c r="ASI68" s="440"/>
      <c r="ASJ68" s="440"/>
      <c r="ASK68" s="440"/>
      <c r="ASL68" s="440"/>
      <c r="ASM68" s="440"/>
      <c r="ASN68" s="440"/>
      <c r="ASO68" s="440"/>
      <c r="ASP68" s="440"/>
      <c r="ASQ68" s="440"/>
      <c r="ASR68" s="440"/>
      <c r="ASS68" s="440"/>
      <c r="AST68" s="440"/>
      <c r="ASU68" s="440"/>
      <c r="ASV68" s="440"/>
      <c r="ASW68" s="440"/>
      <c r="ASX68" s="440"/>
      <c r="ASY68" s="440"/>
      <c r="ASZ68" s="440"/>
      <c r="ATA68" s="440"/>
      <c r="ATB68" s="440"/>
      <c r="ATC68" s="440"/>
      <c r="ATD68" s="440"/>
      <c r="ATE68" s="440"/>
      <c r="ATF68" s="440"/>
      <c r="ATG68" s="440"/>
      <c r="ATH68" s="440"/>
      <c r="ATI68" s="440"/>
      <c r="ATJ68" s="440"/>
      <c r="ATK68" s="440"/>
      <c r="ATL68" s="440"/>
      <c r="ATM68" s="440"/>
      <c r="ATN68" s="440"/>
      <c r="ATO68" s="440"/>
      <c r="ATP68" s="440"/>
      <c r="ATQ68" s="440"/>
      <c r="ATR68" s="440"/>
      <c r="ATS68" s="440"/>
      <c r="ATT68" s="440"/>
      <c r="ATU68" s="440"/>
      <c r="ATV68" s="440"/>
      <c r="ATW68" s="440"/>
      <c r="ATX68" s="440"/>
      <c r="ATY68" s="440"/>
      <c r="ATZ68" s="440"/>
      <c r="AUA68" s="440"/>
      <c r="AUB68" s="440"/>
      <c r="AUC68" s="440"/>
      <c r="AUD68" s="440"/>
      <c r="AUE68" s="440"/>
      <c r="AUF68" s="440"/>
      <c r="AUG68" s="440"/>
      <c r="AUH68" s="440"/>
      <c r="AUI68" s="440"/>
      <c r="AUJ68" s="440"/>
      <c r="AUK68" s="440"/>
      <c r="AUL68" s="440"/>
      <c r="AUM68" s="440"/>
      <c r="AUN68" s="440"/>
      <c r="AUO68" s="440"/>
      <c r="AUP68" s="440"/>
      <c r="AUQ68" s="440"/>
      <c r="AUR68" s="440"/>
      <c r="AUS68" s="440"/>
      <c r="AUT68" s="440"/>
      <c r="AUU68" s="440"/>
      <c r="AUV68" s="440"/>
      <c r="AUW68" s="440"/>
      <c r="AUX68" s="440"/>
      <c r="AUY68" s="440"/>
      <c r="AUZ68" s="440"/>
      <c r="AVA68" s="440"/>
      <c r="AVB68" s="440"/>
      <c r="AVC68" s="440"/>
      <c r="AVD68" s="440"/>
      <c r="AVE68" s="440"/>
      <c r="AVF68" s="440"/>
      <c r="AVG68" s="440"/>
      <c r="AVH68" s="440"/>
      <c r="AVI68" s="440"/>
      <c r="AVJ68" s="440"/>
      <c r="AVK68" s="440"/>
      <c r="AVL68" s="440"/>
      <c r="AVM68" s="440"/>
      <c r="AVN68" s="440"/>
      <c r="AVO68" s="440"/>
      <c r="AVP68" s="440"/>
      <c r="AVQ68" s="440"/>
      <c r="AVR68" s="440"/>
      <c r="AVS68" s="440"/>
      <c r="AVT68" s="440"/>
      <c r="AVU68" s="440"/>
      <c r="AVV68" s="440"/>
      <c r="AVW68" s="440"/>
      <c r="AVX68" s="440"/>
      <c r="AVY68" s="440"/>
      <c r="AVZ68" s="440"/>
      <c r="AWA68" s="440"/>
      <c r="AWB68" s="440"/>
      <c r="AWC68" s="440"/>
      <c r="AWD68" s="440"/>
      <c r="AWE68" s="440"/>
      <c r="AWF68" s="440"/>
      <c r="AWG68" s="440"/>
      <c r="AWH68" s="440"/>
      <c r="AWI68" s="440"/>
      <c r="AWJ68" s="440"/>
      <c r="AWK68" s="440"/>
      <c r="AWL68" s="440"/>
      <c r="AWM68" s="440"/>
      <c r="AWN68" s="440"/>
      <c r="AWO68" s="440"/>
      <c r="AWP68" s="440"/>
      <c r="AWQ68" s="440"/>
      <c r="AWR68" s="440"/>
      <c r="AWS68" s="440"/>
      <c r="AWT68" s="440"/>
      <c r="AWU68" s="440"/>
      <c r="AWV68" s="440"/>
      <c r="AWW68" s="440"/>
      <c r="AWX68" s="440"/>
      <c r="AWY68" s="440"/>
      <c r="AWZ68" s="440"/>
      <c r="AXA68" s="440"/>
      <c r="AXB68" s="440"/>
      <c r="AXC68" s="440"/>
      <c r="AXD68" s="440"/>
      <c r="AXE68" s="440"/>
      <c r="AXF68" s="440"/>
      <c r="AXG68" s="440"/>
      <c r="AXH68" s="440"/>
      <c r="AXI68" s="440"/>
      <c r="AXJ68" s="440"/>
      <c r="AXK68" s="440"/>
      <c r="AXL68" s="440"/>
      <c r="AXM68" s="440"/>
      <c r="AXN68" s="440"/>
      <c r="AXO68" s="440"/>
      <c r="AXP68" s="440"/>
      <c r="AXQ68" s="440"/>
      <c r="AXR68" s="440"/>
      <c r="AXS68" s="440"/>
      <c r="AXT68" s="440"/>
      <c r="AXU68" s="440"/>
      <c r="AXV68" s="440"/>
      <c r="AXW68" s="440"/>
      <c r="AXX68" s="440"/>
      <c r="AXY68" s="440"/>
      <c r="AXZ68" s="440"/>
      <c r="AYA68" s="440"/>
      <c r="AYB68" s="440"/>
      <c r="AYC68" s="440"/>
      <c r="AYD68" s="440"/>
      <c r="AYE68" s="440"/>
      <c r="AYF68" s="440"/>
      <c r="AYG68" s="440"/>
      <c r="AYH68" s="440"/>
      <c r="AYI68" s="440"/>
      <c r="AYJ68" s="440"/>
      <c r="AYK68" s="440"/>
      <c r="AYL68" s="440"/>
      <c r="AYM68" s="440"/>
      <c r="AYN68" s="440"/>
      <c r="AYO68" s="440"/>
      <c r="AYP68" s="440"/>
      <c r="AYQ68" s="440"/>
      <c r="AYR68" s="440"/>
      <c r="AYS68" s="440"/>
      <c r="AYT68" s="440"/>
      <c r="AYU68" s="440"/>
      <c r="AYV68" s="440"/>
      <c r="AYW68" s="440"/>
      <c r="AYX68" s="440"/>
      <c r="AYY68" s="440"/>
      <c r="AYZ68" s="440"/>
      <c r="AZA68" s="440"/>
      <c r="AZB68" s="440"/>
      <c r="AZC68" s="440"/>
      <c r="AZD68" s="440"/>
      <c r="AZE68" s="440"/>
      <c r="AZF68" s="440"/>
      <c r="AZG68" s="440"/>
      <c r="AZH68" s="440"/>
      <c r="AZI68" s="440"/>
      <c r="AZJ68" s="440"/>
      <c r="AZK68" s="440"/>
      <c r="AZL68" s="440"/>
      <c r="AZM68" s="440"/>
      <c r="AZN68" s="440"/>
      <c r="AZO68" s="440"/>
      <c r="AZP68" s="440"/>
      <c r="AZQ68" s="440"/>
      <c r="AZR68" s="440"/>
      <c r="AZS68" s="440"/>
      <c r="AZT68" s="440"/>
      <c r="AZU68" s="440"/>
      <c r="AZV68" s="440"/>
      <c r="AZW68" s="440"/>
      <c r="AZX68" s="440"/>
      <c r="AZY68" s="440"/>
      <c r="AZZ68" s="440"/>
      <c r="BAA68" s="440"/>
      <c r="BAB68" s="440"/>
      <c r="BAC68" s="440"/>
      <c r="BAD68" s="440"/>
      <c r="BAE68" s="440"/>
      <c r="BAF68" s="440"/>
      <c r="BAG68" s="440"/>
      <c r="BAH68" s="440"/>
      <c r="BAI68" s="440"/>
      <c r="BAJ68" s="440"/>
      <c r="BAK68" s="440"/>
      <c r="BAL68" s="440"/>
      <c r="BAM68" s="440"/>
      <c r="BAN68" s="440"/>
      <c r="BAO68" s="440"/>
      <c r="BAP68" s="440"/>
      <c r="BAQ68" s="440"/>
      <c r="BAR68" s="440"/>
      <c r="BAS68" s="440"/>
      <c r="BAT68" s="440"/>
      <c r="BAU68" s="440"/>
      <c r="BAV68" s="440"/>
      <c r="BAW68" s="440"/>
      <c r="BAX68" s="440"/>
      <c r="BAY68" s="440"/>
      <c r="BAZ68" s="440"/>
      <c r="BBA68" s="440"/>
      <c r="BBB68" s="440"/>
      <c r="BBC68" s="440"/>
      <c r="BBD68" s="440"/>
      <c r="BBE68" s="440"/>
      <c r="BBF68" s="440"/>
      <c r="BBG68" s="440"/>
      <c r="BBH68" s="440"/>
      <c r="BBI68" s="440"/>
      <c r="BBJ68" s="440"/>
      <c r="BBK68" s="440"/>
      <c r="BBL68" s="440"/>
      <c r="BBM68" s="440"/>
      <c r="BBN68" s="440"/>
      <c r="BBO68" s="440"/>
      <c r="BBP68" s="440"/>
      <c r="BBQ68" s="440"/>
      <c r="BBR68" s="440"/>
      <c r="BBS68" s="440"/>
      <c r="BBT68" s="440"/>
      <c r="BBU68" s="440"/>
      <c r="BBV68" s="440"/>
      <c r="BBW68" s="440"/>
      <c r="BBX68" s="440"/>
      <c r="BBY68" s="440"/>
      <c r="BBZ68" s="440"/>
      <c r="BCA68" s="440"/>
      <c r="BCB68" s="440"/>
      <c r="BCC68" s="440"/>
      <c r="BCD68" s="440"/>
      <c r="BCE68" s="440"/>
      <c r="BCF68" s="440"/>
      <c r="BCG68" s="440"/>
      <c r="BCH68" s="440"/>
      <c r="BCI68" s="440"/>
      <c r="BCJ68" s="440"/>
      <c r="BCK68" s="440"/>
      <c r="BCL68" s="440"/>
      <c r="BCM68" s="440"/>
      <c r="BCN68" s="440"/>
      <c r="BCO68" s="440"/>
      <c r="BCP68" s="440"/>
      <c r="BCQ68" s="440"/>
      <c r="BCR68" s="440"/>
      <c r="BCS68" s="440"/>
      <c r="BCT68" s="440"/>
      <c r="BCU68" s="440"/>
      <c r="BCV68" s="440"/>
      <c r="BCW68" s="440"/>
      <c r="BCX68" s="440"/>
      <c r="BCY68" s="440"/>
      <c r="BCZ68" s="440"/>
      <c r="BDA68" s="440"/>
      <c r="BDB68" s="440"/>
      <c r="BDC68" s="440"/>
      <c r="BDD68" s="440"/>
      <c r="BDE68" s="440"/>
      <c r="BDF68" s="440"/>
      <c r="BDG68" s="440"/>
      <c r="BDH68" s="440"/>
      <c r="BDI68" s="440"/>
      <c r="BDJ68" s="440"/>
      <c r="BDK68" s="440"/>
      <c r="BDL68" s="440"/>
      <c r="BDM68" s="440"/>
      <c r="BDN68" s="440"/>
      <c r="BDO68" s="440"/>
      <c r="BDP68" s="440"/>
      <c r="BDQ68" s="440"/>
      <c r="BDR68" s="440"/>
      <c r="BDS68" s="440"/>
      <c r="BDT68" s="440"/>
      <c r="BDU68" s="440"/>
      <c r="BDV68" s="440"/>
      <c r="BDW68" s="440"/>
      <c r="BDX68" s="440"/>
      <c r="BDY68" s="440"/>
      <c r="BDZ68" s="440"/>
      <c r="BEA68" s="440"/>
      <c r="BEB68" s="440"/>
      <c r="BEC68" s="440"/>
      <c r="BED68" s="440"/>
      <c r="BEE68" s="440"/>
      <c r="BEF68" s="440"/>
      <c r="BEG68" s="440"/>
      <c r="BEH68" s="440"/>
      <c r="BEI68" s="440"/>
      <c r="BEJ68" s="440"/>
      <c r="BEK68" s="440"/>
      <c r="BEL68" s="440"/>
      <c r="BEM68" s="440"/>
      <c r="BEN68" s="440"/>
      <c r="BEO68" s="440"/>
      <c r="BEP68" s="440"/>
      <c r="BEQ68" s="440"/>
      <c r="BER68" s="440"/>
      <c r="BES68" s="440"/>
      <c r="BET68" s="440"/>
      <c r="BEU68" s="440"/>
      <c r="BEV68" s="440"/>
      <c r="BEW68" s="440"/>
      <c r="BEX68" s="440"/>
      <c r="BEY68" s="440"/>
      <c r="BEZ68" s="440"/>
      <c r="BFA68" s="440"/>
      <c r="BFB68" s="440"/>
      <c r="BFC68" s="440"/>
      <c r="BFD68" s="440"/>
      <c r="BFE68" s="440"/>
      <c r="BFF68" s="440"/>
      <c r="BFG68" s="440"/>
      <c r="BFH68" s="440"/>
      <c r="BFI68" s="440"/>
      <c r="BFJ68" s="440"/>
      <c r="BFK68" s="440"/>
      <c r="BFL68" s="440"/>
      <c r="BFM68" s="440"/>
      <c r="BFN68" s="440"/>
      <c r="BFO68" s="440"/>
      <c r="BFP68" s="440"/>
      <c r="BFQ68" s="440"/>
      <c r="BFR68" s="440"/>
      <c r="BFS68" s="440"/>
      <c r="BFT68" s="440"/>
      <c r="BFU68" s="440"/>
      <c r="BFV68" s="440"/>
      <c r="BFW68" s="440"/>
      <c r="BFX68" s="440"/>
      <c r="BFY68" s="440"/>
      <c r="BFZ68" s="440"/>
      <c r="BGA68" s="440"/>
      <c r="BGB68" s="440"/>
      <c r="BGC68" s="440"/>
      <c r="BGD68" s="440"/>
      <c r="BGE68" s="440"/>
      <c r="BGF68" s="440"/>
      <c r="BGG68" s="440"/>
      <c r="BGH68" s="440"/>
      <c r="BGI68" s="440"/>
      <c r="BGJ68" s="440"/>
      <c r="BGK68" s="440"/>
      <c r="BGL68" s="440"/>
      <c r="BGM68" s="440"/>
      <c r="BGN68" s="440"/>
      <c r="BGO68" s="440"/>
      <c r="BGP68" s="440"/>
      <c r="BGQ68" s="440"/>
      <c r="BGR68" s="440"/>
      <c r="BGS68" s="440"/>
      <c r="BGT68" s="440"/>
      <c r="BGU68" s="440"/>
      <c r="BGV68" s="440"/>
      <c r="BGW68" s="440"/>
      <c r="BGX68" s="440"/>
      <c r="BGY68" s="440"/>
      <c r="BGZ68" s="440"/>
      <c r="BHA68" s="440"/>
      <c r="BHB68" s="440"/>
      <c r="BHC68" s="440"/>
      <c r="BHD68" s="440"/>
      <c r="BHE68" s="440"/>
      <c r="BHF68" s="440"/>
      <c r="BHG68" s="440"/>
      <c r="BHH68" s="440"/>
      <c r="BHI68" s="440"/>
      <c r="BHJ68" s="440"/>
      <c r="BHK68" s="440"/>
      <c r="BHL68" s="440"/>
      <c r="BHM68" s="440"/>
      <c r="BHN68" s="440"/>
      <c r="BHO68" s="440"/>
      <c r="BHP68" s="440"/>
      <c r="BHQ68" s="440"/>
      <c r="BHR68" s="440"/>
      <c r="BHS68" s="440"/>
      <c r="BHT68" s="440"/>
      <c r="BHU68" s="440"/>
      <c r="BHV68" s="440"/>
      <c r="BHW68" s="440"/>
      <c r="BHX68" s="440"/>
      <c r="BHY68" s="440"/>
      <c r="BHZ68" s="440"/>
      <c r="BIA68" s="440"/>
      <c r="BIB68" s="440"/>
      <c r="BIC68" s="440"/>
      <c r="BID68" s="440"/>
      <c r="BIE68" s="440"/>
      <c r="BIF68" s="440"/>
      <c r="BIG68" s="440"/>
      <c r="BIH68" s="440"/>
      <c r="BII68" s="440"/>
      <c r="BIJ68" s="440"/>
      <c r="BIK68" s="440"/>
      <c r="BIL68" s="440"/>
      <c r="BIM68" s="440"/>
      <c r="BIN68" s="440"/>
      <c r="BIO68" s="440"/>
      <c r="BIP68" s="440"/>
      <c r="BIQ68" s="440"/>
      <c r="BIR68" s="440"/>
      <c r="BIS68" s="440"/>
      <c r="BIT68" s="440"/>
      <c r="BIU68" s="440"/>
      <c r="BIV68" s="440"/>
      <c r="BIW68" s="440"/>
      <c r="BIX68" s="440"/>
      <c r="BIY68" s="440"/>
      <c r="BIZ68" s="440"/>
      <c r="BJA68" s="440"/>
      <c r="BJB68" s="440"/>
      <c r="BJC68" s="440"/>
      <c r="BJD68" s="440"/>
      <c r="BJE68" s="440"/>
      <c r="BJF68" s="440"/>
      <c r="BJG68" s="440"/>
      <c r="BJH68" s="440"/>
      <c r="BJI68" s="440"/>
      <c r="BJJ68" s="440"/>
      <c r="BJK68" s="440"/>
      <c r="BJL68" s="440"/>
      <c r="BJM68" s="440"/>
      <c r="BJN68" s="440"/>
      <c r="BJO68" s="440"/>
      <c r="BJP68" s="440"/>
      <c r="BJQ68" s="440"/>
      <c r="BJR68" s="440"/>
      <c r="BJS68" s="440"/>
      <c r="BJT68" s="440"/>
      <c r="BJU68" s="440"/>
      <c r="BJV68" s="440"/>
      <c r="BJW68" s="440"/>
      <c r="BJX68" s="440"/>
      <c r="BJY68" s="440"/>
      <c r="BJZ68" s="440"/>
      <c r="BKA68" s="440"/>
      <c r="BKB68" s="440"/>
      <c r="BKC68" s="440"/>
      <c r="BKD68" s="440"/>
      <c r="BKE68" s="440"/>
      <c r="BKF68" s="440"/>
      <c r="BKG68" s="440"/>
      <c r="BKH68" s="440"/>
      <c r="BKI68" s="440"/>
      <c r="BKJ68" s="440"/>
      <c r="BKK68" s="440"/>
      <c r="BKL68" s="440"/>
      <c r="BKM68" s="440"/>
      <c r="BKN68" s="440"/>
      <c r="BKO68" s="440"/>
      <c r="BKP68" s="440"/>
      <c r="BKQ68" s="440"/>
      <c r="BKR68" s="440"/>
      <c r="BKS68" s="440"/>
      <c r="BKT68" s="440"/>
      <c r="BKU68" s="440"/>
      <c r="BKV68" s="440"/>
      <c r="BKW68" s="440"/>
      <c r="BKX68" s="440"/>
      <c r="BKY68" s="440"/>
      <c r="BKZ68" s="440"/>
      <c r="BLA68" s="440"/>
      <c r="BLB68" s="440"/>
      <c r="BLC68" s="440"/>
      <c r="BLD68" s="440"/>
      <c r="BLE68" s="440"/>
      <c r="BLF68" s="440"/>
      <c r="BLG68" s="440"/>
      <c r="BLH68" s="440"/>
      <c r="BLI68" s="440"/>
      <c r="BLJ68" s="440"/>
      <c r="BLK68" s="440"/>
      <c r="BLL68" s="440"/>
      <c r="BLM68" s="440"/>
      <c r="BLN68" s="440"/>
      <c r="BLO68" s="440"/>
      <c r="BLP68" s="440"/>
      <c r="BLQ68" s="440"/>
      <c r="BLR68" s="440"/>
      <c r="BLS68" s="440"/>
      <c r="BLT68" s="440"/>
      <c r="BLU68" s="440"/>
      <c r="BLV68" s="440"/>
      <c r="BLW68" s="440"/>
      <c r="BLX68" s="440"/>
      <c r="BLY68" s="440"/>
      <c r="BLZ68" s="440"/>
      <c r="BMA68" s="440"/>
      <c r="BMB68" s="440"/>
      <c r="BMC68" s="440"/>
      <c r="BMD68" s="440"/>
      <c r="BME68" s="440"/>
      <c r="BMF68" s="440"/>
      <c r="BMG68" s="440"/>
      <c r="BMH68" s="440"/>
      <c r="BMI68" s="440"/>
      <c r="BMJ68" s="440"/>
      <c r="BMK68" s="440"/>
      <c r="BML68" s="440"/>
      <c r="BMM68" s="440"/>
      <c r="BMN68" s="440"/>
      <c r="BMO68" s="440"/>
      <c r="BMP68" s="440"/>
      <c r="BMQ68" s="440"/>
      <c r="BMR68" s="440"/>
      <c r="BMS68" s="440"/>
      <c r="BMT68" s="440"/>
      <c r="BMU68" s="440"/>
      <c r="BMV68" s="440"/>
      <c r="BMW68" s="440"/>
      <c r="BMX68" s="440"/>
      <c r="BMY68" s="440"/>
      <c r="BMZ68" s="440"/>
      <c r="BNA68" s="440"/>
      <c r="BNB68" s="440"/>
      <c r="BNC68" s="440"/>
      <c r="BND68" s="440"/>
      <c r="BNE68" s="440"/>
      <c r="BNF68" s="440"/>
      <c r="BNG68" s="440"/>
      <c r="BNH68" s="440"/>
      <c r="BNI68" s="440"/>
      <c r="BNJ68" s="440"/>
      <c r="BNK68" s="440"/>
      <c r="BNL68" s="440"/>
      <c r="BNM68" s="440"/>
      <c r="BNN68" s="440"/>
      <c r="BNO68" s="440"/>
      <c r="BNP68" s="440"/>
      <c r="BNQ68" s="440"/>
      <c r="BNR68" s="440"/>
      <c r="BNS68" s="440"/>
      <c r="BNT68" s="440"/>
      <c r="BNU68" s="440"/>
      <c r="BNV68" s="440"/>
      <c r="BNW68" s="440"/>
      <c r="BNX68" s="440"/>
      <c r="BNY68" s="440"/>
      <c r="BNZ68" s="440"/>
      <c r="BOA68" s="440"/>
      <c r="BOB68" s="440"/>
      <c r="BOC68" s="440"/>
      <c r="BOD68" s="440"/>
      <c r="BOE68" s="440"/>
      <c r="BOF68" s="440"/>
      <c r="BOG68" s="440"/>
      <c r="BOH68" s="440"/>
      <c r="BOI68" s="440"/>
      <c r="BOJ68" s="440"/>
      <c r="BOK68" s="440"/>
      <c r="BOL68" s="440"/>
      <c r="BOM68" s="440"/>
      <c r="BON68" s="440"/>
      <c r="BOO68" s="440"/>
      <c r="BOP68" s="440"/>
      <c r="BOQ68" s="440"/>
      <c r="BOR68" s="440"/>
      <c r="BOS68" s="440"/>
      <c r="BOT68" s="440"/>
      <c r="BOU68" s="440"/>
      <c r="BOV68" s="440"/>
      <c r="BOW68" s="440"/>
      <c r="BOX68" s="440"/>
      <c r="BOY68" s="440"/>
      <c r="BOZ68" s="440"/>
      <c r="BPA68" s="440"/>
      <c r="BPB68" s="440"/>
      <c r="BPC68" s="440"/>
      <c r="BPD68" s="440"/>
      <c r="BPE68" s="440"/>
      <c r="BPF68" s="440"/>
      <c r="BPG68" s="440"/>
      <c r="BPH68" s="440"/>
      <c r="BPI68" s="440"/>
      <c r="BPJ68" s="440"/>
      <c r="BPK68" s="440"/>
      <c r="BPL68" s="440"/>
      <c r="BPM68" s="440"/>
      <c r="BPN68" s="440"/>
      <c r="BPO68" s="440"/>
      <c r="BPP68" s="440"/>
      <c r="BPQ68" s="440"/>
      <c r="BPR68" s="440"/>
      <c r="BPS68" s="440"/>
      <c r="BPT68" s="440"/>
      <c r="BPU68" s="440"/>
      <c r="BPV68" s="440"/>
      <c r="BPW68" s="440"/>
      <c r="BPX68" s="440"/>
      <c r="BPY68" s="440"/>
      <c r="BPZ68" s="440"/>
      <c r="BQA68" s="440"/>
      <c r="BQB68" s="440"/>
      <c r="BQC68" s="440"/>
      <c r="BQD68" s="440"/>
      <c r="BQE68" s="440"/>
      <c r="BQF68" s="440"/>
      <c r="BQG68" s="440"/>
      <c r="BQH68" s="440"/>
      <c r="BQI68" s="440"/>
      <c r="BQJ68" s="440"/>
      <c r="BQK68" s="440"/>
      <c r="BQL68" s="440"/>
      <c r="BQM68" s="440"/>
      <c r="BQN68" s="440"/>
      <c r="BQO68" s="440"/>
      <c r="BQP68" s="440"/>
      <c r="BQQ68" s="440"/>
      <c r="BQR68" s="440"/>
      <c r="BQS68" s="440"/>
      <c r="BQT68" s="440"/>
      <c r="BQU68" s="440"/>
      <c r="BQV68" s="440"/>
      <c r="BQW68" s="440"/>
      <c r="BQX68" s="440"/>
      <c r="BQY68" s="440"/>
      <c r="BQZ68" s="440"/>
      <c r="BRA68" s="440"/>
      <c r="BRB68" s="440"/>
      <c r="BRC68" s="440"/>
      <c r="BRD68" s="440"/>
      <c r="BRE68" s="440"/>
      <c r="BRF68" s="440"/>
      <c r="BRG68" s="440"/>
      <c r="BRH68" s="440"/>
      <c r="BRI68" s="440"/>
      <c r="BRJ68" s="440"/>
      <c r="BRK68" s="440"/>
      <c r="BRL68" s="440"/>
      <c r="BRM68" s="440"/>
      <c r="BRN68" s="440"/>
      <c r="BRO68" s="440"/>
      <c r="BRP68" s="440"/>
      <c r="BRQ68" s="440"/>
      <c r="BRR68" s="440"/>
      <c r="BRS68" s="440"/>
      <c r="BRT68" s="440"/>
      <c r="BRU68" s="440"/>
      <c r="BRV68" s="440"/>
      <c r="BRW68" s="440"/>
      <c r="BRX68" s="440"/>
      <c r="BRY68" s="440"/>
      <c r="BRZ68" s="440"/>
      <c r="BSA68" s="440"/>
      <c r="BSB68" s="440"/>
      <c r="BSC68" s="440"/>
      <c r="BSD68" s="440"/>
      <c r="BSE68" s="440"/>
      <c r="BSF68" s="440"/>
      <c r="BSG68" s="440"/>
      <c r="BSH68" s="440"/>
      <c r="BSI68" s="440"/>
      <c r="BSJ68" s="440"/>
      <c r="BSK68" s="440"/>
      <c r="BSL68" s="440"/>
      <c r="BSM68" s="440"/>
      <c r="BSN68" s="440"/>
      <c r="BSO68" s="440"/>
      <c r="BSP68" s="440"/>
      <c r="BSQ68" s="440"/>
      <c r="BSR68" s="440"/>
      <c r="BSS68" s="440"/>
      <c r="BST68" s="440"/>
      <c r="BSU68" s="440"/>
      <c r="BSV68" s="440"/>
      <c r="BSW68" s="440"/>
      <c r="BSX68" s="440"/>
      <c r="BSY68" s="440"/>
      <c r="BSZ68" s="440"/>
      <c r="BTA68" s="440"/>
      <c r="BTB68" s="440"/>
      <c r="BTC68" s="440"/>
      <c r="BTD68" s="440"/>
      <c r="BTE68" s="440"/>
      <c r="BTF68" s="440"/>
      <c r="BTG68" s="440"/>
      <c r="BTH68" s="440"/>
      <c r="BTI68" s="440"/>
      <c r="BTJ68" s="440"/>
      <c r="BTK68" s="440"/>
      <c r="BTL68" s="440"/>
      <c r="BTM68" s="440"/>
      <c r="BTN68" s="440"/>
      <c r="BTO68" s="440"/>
      <c r="BTP68" s="440"/>
      <c r="BTQ68" s="440"/>
      <c r="BTR68" s="440"/>
      <c r="BTS68" s="440"/>
      <c r="BTT68" s="440"/>
      <c r="BTU68" s="440"/>
      <c r="BTV68" s="440"/>
      <c r="BTW68" s="440"/>
      <c r="BTX68" s="440"/>
      <c r="BTY68" s="440"/>
      <c r="BTZ68" s="440"/>
      <c r="BUA68" s="440"/>
      <c r="BUB68" s="440"/>
      <c r="BUC68" s="440"/>
      <c r="BUD68" s="440"/>
      <c r="BUE68" s="440"/>
      <c r="BUF68" s="440"/>
      <c r="BUG68" s="440"/>
      <c r="BUH68" s="440"/>
      <c r="BUI68" s="440"/>
      <c r="BUJ68" s="440"/>
      <c r="BUK68" s="440"/>
      <c r="BUL68" s="440"/>
      <c r="BUM68" s="440"/>
      <c r="BUN68" s="440"/>
      <c r="BUO68" s="440"/>
      <c r="BUP68" s="440"/>
      <c r="BUQ68" s="440"/>
      <c r="BUR68" s="440"/>
      <c r="BUS68" s="440"/>
      <c r="BUT68" s="440"/>
      <c r="BUU68" s="440"/>
      <c r="BUV68" s="440"/>
      <c r="BUW68" s="440"/>
      <c r="BUX68" s="440"/>
      <c r="BUY68" s="440"/>
      <c r="BUZ68" s="440"/>
      <c r="BVA68" s="440"/>
      <c r="BVB68" s="440"/>
      <c r="BVC68" s="440"/>
      <c r="BVD68" s="440"/>
      <c r="BVE68" s="440"/>
      <c r="BVF68" s="440"/>
      <c r="BVG68" s="440"/>
      <c r="BVH68" s="440"/>
      <c r="BVI68" s="440"/>
      <c r="BVJ68" s="440"/>
      <c r="BVK68" s="440"/>
      <c r="BVL68" s="440"/>
      <c r="BVM68" s="440"/>
      <c r="BVN68" s="440"/>
      <c r="BVO68" s="440"/>
      <c r="BVP68" s="440"/>
      <c r="BVQ68" s="440"/>
      <c r="BVR68" s="440"/>
      <c r="BVS68" s="440"/>
      <c r="BVT68" s="440"/>
      <c r="BVU68" s="440"/>
      <c r="BVV68" s="440"/>
      <c r="BVW68" s="440"/>
      <c r="BVX68" s="440"/>
      <c r="BVY68" s="440"/>
      <c r="BVZ68" s="440"/>
      <c r="BWA68" s="440"/>
      <c r="BWB68" s="440"/>
      <c r="BWC68" s="440"/>
      <c r="BWD68" s="440"/>
      <c r="BWE68" s="440"/>
      <c r="BWF68" s="440"/>
      <c r="BWG68" s="440"/>
      <c r="BWH68" s="440"/>
      <c r="BWI68" s="440"/>
      <c r="BWJ68" s="440"/>
      <c r="BWK68" s="440"/>
      <c r="BWL68" s="440"/>
      <c r="BWM68" s="440"/>
      <c r="BWN68" s="440"/>
      <c r="BWO68" s="440"/>
      <c r="BWP68" s="440"/>
      <c r="BWQ68" s="440"/>
      <c r="BWR68" s="440"/>
      <c r="BWS68" s="440"/>
      <c r="BWT68" s="440"/>
      <c r="BWU68" s="440"/>
      <c r="BWV68" s="440"/>
      <c r="BWW68" s="440"/>
      <c r="BWX68" s="440"/>
      <c r="BWY68" s="440"/>
      <c r="BWZ68" s="440"/>
      <c r="BXA68" s="440"/>
      <c r="BXB68" s="440"/>
      <c r="BXC68" s="440"/>
      <c r="BXD68" s="440"/>
      <c r="BXE68" s="440"/>
      <c r="BXF68" s="440"/>
      <c r="BXG68" s="440"/>
      <c r="BXH68" s="440"/>
      <c r="BXI68" s="440"/>
      <c r="BXJ68" s="440"/>
      <c r="BXK68" s="440"/>
      <c r="BXL68" s="440"/>
      <c r="BXM68" s="440"/>
      <c r="BXN68" s="440"/>
      <c r="BXO68" s="440"/>
      <c r="BXP68" s="440"/>
      <c r="BXQ68" s="440"/>
      <c r="BXR68" s="440"/>
      <c r="BXS68" s="440"/>
      <c r="BXT68" s="440"/>
      <c r="BXU68" s="440"/>
      <c r="BXV68" s="440"/>
      <c r="BXW68" s="440"/>
      <c r="BXX68" s="440"/>
      <c r="BXY68" s="440"/>
      <c r="BXZ68" s="440"/>
      <c r="BYA68" s="440"/>
      <c r="BYB68" s="440"/>
      <c r="BYC68" s="440"/>
      <c r="BYD68" s="440"/>
      <c r="BYE68" s="440"/>
      <c r="BYF68" s="440"/>
      <c r="BYG68" s="440"/>
      <c r="BYH68" s="440"/>
      <c r="BYI68" s="440"/>
      <c r="BYJ68" s="440"/>
      <c r="BYK68" s="440"/>
      <c r="BYL68" s="440"/>
      <c r="BYM68" s="440"/>
      <c r="BYN68" s="440"/>
      <c r="BYO68" s="440"/>
      <c r="BYP68" s="440"/>
      <c r="BYQ68" s="440"/>
      <c r="BYR68" s="440"/>
      <c r="BYS68" s="440"/>
      <c r="BYT68" s="440"/>
      <c r="BYU68" s="440"/>
      <c r="BYV68" s="440"/>
      <c r="BYW68" s="440"/>
      <c r="BYX68" s="440"/>
      <c r="BYY68" s="440"/>
      <c r="BYZ68" s="440"/>
      <c r="BZA68" s="440"/>
      <c r="BZB68" s="440"/>
      <c r="BZC68" s="440"/>
      <c r="BZD68" s="440"/>
      <c r="BZE68" s="440"/>
      <c r="BZF68" s="440"/>
      <c r="BZG68" s="440"/>
      <c r="BZH68" s="440"/>
      <c r="BZI68" s="440"/>
      <c r="BZJ68" s="440"/>
      <c r="BZK68" s="440"/>
      <c r="BZL68" s="440"/>
      <c r="BZM68" s="440"/>
      <c r="BZN68" s="440"/>
      <c r="BZO68" s="440"/>
      <c r="BZP68" s="440"/>
      <c r="BZQ68" s="440"/>
      <c r="BZR68" s="440"/>
      <c r="BZS68" s="440"/>
      <c r="BZT68" s="440"/>
      <c r="BZU68" s="440"/>
      <c r="BZV68" s="440"/>
      <c r="BZW68" s="440"/>
      <c r="BZX68" s="440"/>
      <c r="BZY68" s="440"/>
      <c r="BZZ68" s="440"/>
      <c r="CAA68" s="440"/>
      <c r="CAB68" s="440"/>
      <c r="CAC68" s="440"/>
      <c r="CAD68" s="440"/>
      <c r="CAE68" s="440"/>
      <c r="CAF68" s="440"/>
      <c r="CAG68" s="440"/>
      <c r="CAH68" s="440"/>
      <c r="CAI68" s="440"/>
      <c r="CAJ68" s="440"/>
      <c r="CAK68" s="440"/>
      <c r="CAL68" s="440"/>
      <c r="CAM68" s="440"/>
      <c r="CAN68" s="440"/>
      <c r="CAO68" s="440"/>
      <c r="CAP68" s="440"/>
      <c r="CAQ68" s="440"/>
      <c r="CAR68" s="440"/>
      <c r="CAS68" s="440"/>
      <c r="CAT68" s="440"/>
      <c r="CAU68" s="440"/>
      <c r="CAV68" s="440"/>
      <c r="CAW68" s="440"/>
      <c r="CAX68" s="440"/>
      <c r="CAY68" s="440"/>
      <c r="CAZ68" s="440"/>
      <c r="CBA68" s="440"/>
      <c r="CBB68" s="440"/>
      <c r="CBC68" s="440"/>
      <c r="CBD68" s="440"/>
      <c r="CBE68" s="440"/>
      <c r="CBF68" s="440"/>
      <c r="CBG68" s="440"/>
      <c r="CBH68" s="440"/>
      <c r="CBI68" s="440"/>
      <c r="CBJ68" s="440"/>
      <c r="CBK68" s="440"/>
      <c r="CBL68" s="440"/>
      <c r="CBM68" s="440"/>
      <c r="CBN68" s="440"/>
      <c r="CBO68" s="440"/>
      <c r="CBP68" s="440"/>
      <c r="CBQ68" s="440"/>
      <c r="CBR68" s="440"/>
      <c r="CBS68" s="440"/>
      <c r="CBT68" s="440"/>
      <c r="CBU68" s="440"/>
      <c r="CBV68" s="440"/>
      <c r="CBW68" s="440"/>
      <c r="CBX68" s="440"/>
      <c r="CBY68" s="440"/>
      <c r="CBZ68" s="440"/>
      <c r="CCA68" s="440"/>
      <c r="CCB68" s="440"/>
      <c r="CCC68" s="440"/>
      <c r="CCD68" s="440"/>
      <c r="CCE68" s="440"/>
      <c r="CCF68" s="440"/>
      <c r="CCG68" s="440"/>
      <c r="CCH68" s="440"/>
      <c r="CCI68" s="440"/>
      <c r="CCJ68" s="440"/>
      <c r="CCK68" s="440"/>
      <c r="CCL68" s="440"/>
      <c r="CCM68" s="440"/>
      <c r="CCN68" s="440"/>
      <c r="CCO68" s="440"/>
      <c r="CCP68" s="440"/>
      <c r="CCQ68" s="440"/>
      <c r="CCR68" s="440"/>
      <c r="CCS68" s="440"/>
      <c r="CCT68" s="440"/>
      <c r="CCU68" s="440"/>
      <c r="CCV68" s="440"/>
      <c r="CCW68" s="440"/>
      <c r="CCX68" s="440"/>
      <c r="CCY68" s="440"/>
      <c r="CCZ68" s="440"/>
      <c r="CDA68" s="440"/>
      <c r="CDB68" s="440"/>
      <c r="CDC68" s="440"/>
      <c r="CDD68" s="440"/>
      <c r="CDE68" s="440"/>
      <c r="CDF68" s="440"/>
      <c r="CDG68" s="440"/>
      <c r="CDH68" s="440"/>
      <c r="CDI68" s="440"/>
      <c r="CDJ68" s="440"/>
      <c r="CDK68" s="440"/>
      <c r="CDL68" s="440"/>
      <c r="CDM68" s="440"/>
      <c r="CDN68" s="440"/>
      <c r="CDO68" s="440"/>
      <c r="CDP68" s="440"/>
      <c r="CDQ68" s="440"/>
      <c r="CDR68" s="440"/>
      <c r="CDS68" s="440"/>
      <c r="CDT68" s="440"/>
      <c r="CDU68" s="440"/>
      <c r="CDV68" s="440"/>
      <c r="CDW68" s="440"/>
      <c r="CDX68" s="440"/>
      <c r="CDY68" s="440"/>
      <c r="CDZ68" s="440"/>
      <c r="CEA68" s="440"/>
      <c r="CEB68" s="440"/>
      <c r="CEC68" s="440"/>
      <c r="CED68" s="440"/>
      <c r="CEE68" s="440"/>
      <c r="CEF68" s="440"/>
      <c r="CEG68" s="440"/>
      <c r="CEH68" s="440"/>
      <c r="CEI68" s="440"/>
      <c r="CEJ68" s="440"/>
      <c r="CEK68" s="440"/>
      <c r="CEL68" s="440"/>
      <c r="CEM68" s="440"/>
      <c r="CEN68" s="440"/>
      <c r="CEO68" s="440"/>
      <c r="CEP68" s="440"/>
      <c r="CEQ68" s="440"/>
      <c r="CER68" s="440"/>
      <c r="CES68" s="440"/>
      <c r="CET68" s="440"/>
      <c r="CEU68" s="440"/>
      <c r="CEV68" s="440"/>
      <c r="CEW68" s="440"/>
      <c r="CEX68" s="440"/>
      <c r="CEY68" s="440"/>
      <c r="CEZ68" s="440"/>
      <c r="CFA68" s="440"/>
      <c r="CFB68" s="440"/>
      <c r="CFC68" s="440"/>
      <c r="CFD68" s="440"/>
      <c r="CFE68" s="440"/>
      <c r="CFF68" s="440"/>
      <c r="CFG68" s="440"/>
      <c r="CFH68" s="440"/>
      <c r="CFI68" s="440"/>
      <c r="CFJ68" s="440"/>
      <c r="CFK68" s="440"/>
      <c r="CFL68" s="440"/>
      <c r="CFM68" s="440"/>
      <c r="CFN68" s="440"/>
      <c r="CFO68" s="440"/>
      <c r="CFP68" s="440"/>
      <c r="CFQ68" s="440"/>
      <c r="CFR68" s="440"/>
      <c r="CFS68" s="440"/>
      <c r="CFT68" s="440"/>
      <c r="CFU68" s="440"/>
      <c r="CFV68" s="440"/>
      <c r="CFW68" s="440"/>
      <c r="CFX68" s="440"/>
      <c r="CFY68" s="440"/>
      <c r="CFZ68" s="440"/>
      <c r="CGA68" s="440"/>
      <c r="CGB68" s="440"/>
      <c r="CGC68" s="440"/>
      <c r="CGD68" s="440"/>
      <c r="CGE68" s="440"/>
      <c r="CGF68" s="440"/>
      <c r="CGG68" s="440"/>
      <c r="CGH68" s="440"/>
      <c r="CGI68" s="440"/>
      <c r="CGJ68" s="440"/>
      <c r="CGK68" s="440"/>
      <c r="CGL68" s="440"/>
      <c r="CGM68" s="440"/>
      <c r="CGN68" s="440"/>
      <c r="CGO68" s="440"/>
      <c r="CGP68" s="440"/>
      <c r="CGQ68" s="440"/>
      <c r="CGR68" s="440"/>
      <c r="CGS68" s="440"/>
      <c r="CGT68" s="440"/>
      <c r="CGU68" s="440"/>
      <c r="CGV68" s="440"/>
      <c r="CGW68" s="440"/>
      <c r="CGX68" s="440"/>
      <c r="CGY68" s="440"/>
      <c r="CGZ68" s="440"/>
      <c r="CHA68" s="440"/>
      <c r="CHB68" s="440"/>
      <c r="CHC68" s="440"/>
      <c r="CHD68" s="440"/>
      <c r="CHE68" s="440"/>
      <c r="CHF68" s="440"/>
      <c r="CHG68" s="440"/>
      <c r="CHH68" s="440"/>
      <c r="CHI68" s="440"/>
      <c r="CHJ68" s="440"/>
      <c r="CHK68" s="440"/>
      <c r="CHL68" s="440"/>
      <c r="CHM68" s="440"/>
      <c r="CHN68" s="440"/>
      <c r="CHO68" s="440"/>
      <c r="CHP68" s="440"/>
      <c r="CHQ68" s="440"/>
      <c r="CHR68" s="440"/>
      <c r="CHS68" s="440"/>
      <c r="CHT68" s="440"/>
      <c r="CHU68" s="440"/>
      <c r="CHV68" s="440"/>
      <c r="CHW68" s="440"/>
      <c r="CHX68" s="440"/>
      <c r="CHY68" s="440"/>
      <c r="CHZ68" s="440"/>
      <c r="CIA68" s="440"/>
      <c r="CIB68" s="440"/>
      <c r="CIC68" s="440"/>
      <c r="CID68" s="440"/>
      <c r="CIE68" s="440"/>
      <c r="CIF68" s="440"/>
      <c r="CIG68" s="440"/>
      <c r="CIH68" s="440"/>
      <c r="CII68" s="440"/>
      <c r="CIJ68" s="440"/>
      <c r="CIK68" s="440"/>
      <c r="CIL68" s="440"/>
      <c r="CIM68" s="440"/>
      <c r="CIN68" s="440"/>
      <c r="CIO68" s="440"/>
      <c r="CIP68" s="440"/>
      <c r="CIQ68" s="440"/>
      <c r="CIR68" s="440"/>
      <c r="CIS68" s="440"/>
      <c r="CIT68" s="440"/>
      <c r="CIU68" s="440"/>
      <c r="CIV68" s="440"/>
      <c r="CIW68" s="440"/>
      <c r="CIX68" s="440"/>
      <c r="CIY68" s="440"/>
      <c r="CIZ68" s="440"/>
      <c r="CJA68" s="440"/>
      <c r="CJB68" s="440"/>
      <c r="CJC68" s="440"/>
      <c r="CJD68" s="440"/>
      <c r="CJE68" s="440"/>
      <c r="CJF68" s="440"/>
      <c r="CJG68" s="440"/>
      <c r="CJH68" s="440"/>
      <c r="CJI68" s="440"/>
      <c r="CJJ68" s="440"/>
      <c r="CJK68" s="440"/>
      <c r="CJL68" s="440"/>
      <c r="CJM68" s="440"/>
      <c r="CJN68" s="440"/>
      <c r="CJO68" s="440"/>
      <c r="CJP68" s="440"/>
      <c r="CJQ68" s="440"/>
      <c r="CJR68" s="440"/>
      <c r="CJS68" s="440"/>
      <c r="CJT68" s="440"/>
      <c r="CJU68" s="440"/>
      <c r="CJV68" s="440"/>
      <c r="CJW68" s="440"/>
      <c r="CJX68" s="440"/>
      <c r="CJY68" s="440"/>
      <c r="CJZ68" s="440"/>
      <c r="CKA68" s="440"/>
      <c r="CKB68" s="440"/>
      <c r="CKC68" s="440"/>
      <c r="CKD68" s="440"/>
      <c r="CKE68" s="440"/>
      <c r="CKF68" s="440"/>
      <c r="CKG68" s="440"/>
      <c r="CKH68" s="440"/>
      <c r="CKI68" s="440"/>
      <c r="CKJ68" s="440"/>
      <c r="CKK68" s="440"/>
      <c r="CKL68" s="440"/>
      <c r="CKM68" s="440"/>
      <c r="CKN68" s="440"/>
      <c r="CKO68" s="440"/>
      <c r="CKP68" s="440"/>
      <c r="CKQ68" s="440"/>
      <c r="CKR68" s="440"/>
      <c r="CKS68" s="440"/>
      <c r="CKT68" s="440"/>
      <c r="CKU68" s="440"/>
      <c r="CKV68" s="440"/>
      <c r="CKW68" s="440"/>
      <c r="CKX68" s="440"/>
      <c r="CKY68" s="440"/>
      <c r="CKZ68" s="440"/>
      <c r="CLA68" s="440"/>
      <c r="CLB68" s="440"/>
      <c r="CLC68" s="440"/>
      <c r="CLD68" s="440"/>
      <c r="CLE68" s="440"/>
      <c r="CLF68" s="440"/>
      <c r="CLG68" s="440"/>
      <c r="CLH68" s="440"/>
      <c r="CLI68" s="440"/>
      <c r="CLJ68" s="440"/>
      <c r="CLK68" s="440"/>
      <c r="CLL68" s="440"/>
      <c r="CLM68" s="440"/>
      <c r="CLN68" s="440"/>
      <c r="CLO68" s="440"/>
      <c r="CLP68" s="440"/>
      <c r="CLQ68" s="440"/>
      <c r="CLR68" s="440"/>
      <c r="CLS68" s="440"/>
      <c r="CLT68" s="440"/>
      <c r="CLU68" s="440"/>
      <c r="CLV68" s="440"/>
      <c r="CLW68" s="440"/>
      <c r="CLX68" s="440"/>
      <c r="CLY68" s="440"/>
      <c r="CLZ68" s="440"/>
      <c r="CMA68" s="440"/>
      <c r="CMB68" s="440"/>
      <c r="CMC68" s="440"/>
      <c r="CMD68" s="440"/>
      <c r="CME68" s="440"/>
      <c r="CMF68" s="440"/>
      <c r="CMG68" s="440"/>
      <c r="CMH68" s="440"/>
      <c r="CMI68" s="440"/>
      <c r="CMJ68" s="440"/>
      <c r="CMK68" s="440"/>
      <c r="CML68" s="440"/>
      <c r="CMM68" s="440"/>
      <c r="CMN68" s="440"/>
      <c r="CMO68" s="440"/>
      <c r="CMP68" s="440"/>
      <c r="CMQ68" s="440"/>
      <c r="CMR68" s="440"/>
      <c r="CMS68" s="440"/>
      <c r="CMT68" s="440"/>
      <c r="CMU68" s="440"/>
      <c r="CMV68" s="440"/>
      <c r="CMW68" s="440"/>
      <c r="CMX68" s="440"/>
      <c r="CMY68" s="440"/>
      <c r="CMZ68" s="440"/>
      <c r="CNA68" s="440"/>
      <c r="CNB68" s="440"/>
      <c r="CNC68" s="440"/>
      <c r="CND68" s="440"/>
      <c r="CNE68" s="440"/>
      <c r="CNF68" s="440"/>
      <c r="CNG68" s="440"/>
      <c r="CNH68" s="440"/>
      <c r="CNI68" s="440"/>
      <c r="CNJ68" s="440"/>
      <c r="CNK68" s="440"/>
      <c r="CNL68" s="440"/>
      <c r="CNM68" s="440"/>
      <c r="CNN68" s="440"/>
      <c r="CNO68" s="440"/>
      <c r="CNP68" s="440"/>
      <c r="CNQ68" s="440"/>
      <c r="CNR68" s="440"/>
      <c r="CNS68" s="440"/>
      <c r="CNT68" s="440"/>
      <c r="CNU68" s="440"/>
      <c r="CNV68" s="440"/>
      <c r="CNW68" s="440"/>
      <c r="CNX68" s="440"/>
      <c r="CNY68" s="440"/>
      <c r="CNZ68" s="440"/>
      <c r="COA68" s="440"/>
      <c r="COB68" s="440"/>
      <c r="COC68" s="440"/>
      <c r="COD68" s="440"/>
      <c r="COE68" s="440"/>
      <c r="COF68" s="440"/>
      <c r="COG68" s="440"/>
      <c r="COH68" s="440"/>
      <c r="COI68" s="440"/>
      <c r="COJ68" s="440"/>
      <c r="COK68" s="440"/>
      <c r="COL68" s="440"/>
      <c r="COM68" s="440"/>
      <c r="CON68" s="440"/>
      <c r="COO68" s="440"/>
      <c r="COP68" s="440"/>
      <c r="COQ68" s="440"/>
      <c r="COR68" s="440"/>
      <c r="COS68" s="440"/>
      <c r="COT68" s="440"/>
      <c r="COU68" s="440"/>
      <c r="COV68" s="440"/>
      <c r="COW68" s="440"/>
      <c r="COX68" s="440"/>
      <c r="COY68" s="440"/>
      <c r="COZ68" s="440"/>
      <c r="CPA68" s="440"/>
      <c r="CPB68" s="440"/>
      <c r="CPC68" s="440"/>
      <c r="CPD68" s="440"/>
      <c r="CPE68" s="440"/>
      <c r="CPF68" s="440"/>
      <c r="CPG68" s="440"/>
      <c r="CPH68" s="440"/>
      <c r="CPI68" s="440"/>
      <c r="CPJ68" s="440"/>
      <c r="CPK68" s="440"/>
      <c r="CPL68" s="440"/>
      <c r="CPM68" s="440"/>
      <c r="CPN68" s="440"/>
      <c r="CPO68" s="440"/>
      <c r="CPP68" s="440"/>
      <c r="CPQ68" s="440"/>
      <c r="CPR68" s="440"/>
      <c r="CPS68" s="440"/>
      <c r="CPT68" s="440"/>
      <c r="CPU68" s="440"/>
      <c r="CPV68" s="440"/>
      <c r="CPW68" s="440"/>
      <c r="CPX68" s="440"/>
      <c r="CPY68" s="440"/>
      <c r="CPZ68" s="440"/>
      <c r="CQA68" s="440"/>
      <c r="CQB68" s="440"/>
      <c r="CQC68" s="440"/>
      <c r="CQD68" s="440"/>
      <c r="CQE68" s="440"/>
      <c r="CQF68" s="440"/>
      <c r="CQG68" s="440"/>
      <c r="CQH68" s="440"/>
      <c r="CQI68" s="440"/>
      <c r="CQJ68" s="440"/>
      <c r="CQK68" s="440"/>
      <c r="CQL68" s="440"/>
      <c r="CQM68" s="440"/>
      <c r="CQN68" s="440"/>
      <c r="CQO68" s="440"/>
      <c r="CQP68" s="440"/>
      <c r="CQQ68" s="440"/>
      <c r="CQR68" s="440"/>
      <c r="CQS68" s="440"/>
      <c r="CQT68" s="440"/>
      <c r="CQU68" s="440"/>
      <c r="CQV68" s="440"/>
      <c r="CQW68" s="440"/>
      <c r="CQX68" s="440"/>
      <c r="CQY68" s="440"/>
      <c r="CQZ68" s="440"/>
      <c r="CRA68" s="440"/>
      <c r="CRB68" s="440"/>
      <c r="CRC68" s="440"/>
      <c r="CRD68" s="440"/>
      <c r="CRE68" s="440"/>
      <c r="CRF68" s="440"/>
      <c r="CRG68" s="440"/>
      <c r="CRH68" s="440"/>
      <c r="CRI68" s="440"/>
      <c r="CRJ68" s="440"/>
      <c r="CRK68" s="440"/>
      <c r="CRL68" s="440"/>
      <c r="CRM68" s="440"/>
      <c r="CRN68" s="440"/>
      <c r="CRO68" s="440"/>
      <c r="CRP68" s="440"/>
      <c r="CRQ68" s="440"/>
      <c r="CRR68" s="440"/>
      <c r="CRS68" s="440"/>
      <c r="CRT68" s="440"/>
      <c r="CRU68" s="440"/>
      <c r="CRV68" s="440"/>
      <c r="CRW68" s="440"/>
      <c r="CRX68" s="440"/>
      <c r="CRY68" s="440"/>
      <c r="CRZ68" s="440"/>
      <c r="CSA68" s="440"/>
      <c r="CSB68" s="440"/>
      <c r="CSC68" s="440"/>
      <c r="CSD68" s="440"/>
      <c r="CSE68" s="440"/>
      <c r="CSF68" s="440"/>
      <c r="CSG68" s="440"/>
      <c r="CSH68" s="440"/>
      <c r="CSI68" s="440"/>
      <c r="CSJ68" s="440"/>
      <c r="CSK68" s="440"/>
      <c r="CSL68" s="440"/>
      <c r="CSM68" s="440"/>
      <c r="CSN68" s="440"/>
      <c r="CSO68" s="440"/>
      <c r="CSP68" s="440"/>
      <c r="CSQ68" s="440"/>
      <c r="CSR68" s="440"/>
      <c r="CSS68" s="440"/>
      <c r="CST68" s="440"/>
      <c r="CSU68" s="440"/>
      <c r="CSV68" s="440"/>
      <c r="CSW68" s="440"/>
      <c r="CSX68" s="440"/>
      <c r="CSY68" s="440"/>
      <c r="CSZ68" s="440"/>
      <c r="CTA68" s="440"/>
      <c r="CTB68" s="440"/>
      <c r="CTC68" s="440"/>
      <c r="CTD68" s="440"/>
      <c r="CTE68" s="440"/>
      <c r="CTF68" s="440"/>
      <c r="CTG68" s="440"/>
      <c r="CTH68" s="440"/>
      <c r="CTI68" s="440"/>
      <c r="CTJ68" s="440"/>
      <c r="CTK68" s="440"/>
      <c r="CTL68" s="440"/>
      <c r="CTM68" s="440"/>
      <c r="CTN68" s="440"/>
      <c r="CTO68" s="440"/>
      <c r="CTP68" s="440"/>
      <c r="CTQ68" s="440"/>
      <c r="CTR68" s="440"/>
      <c r="CTS68" s="440"/>
      <c r="CTT68" s="440"/>
      <c r="CTU68" s="440"/>
      <c r="CTV68" s="440"/>
      <c r="CTW68" s="440"/>
      <c r="CTX68" s="440"/>
      <c r="CTY68" s="440"/>
      <c r="CTZ68" s="440"/>
      <c r="CUA68" s="440"/>
      <c r="CUB68" s="440"/>
      <c r="CUC68" s="440"/>
      <c r="CUD68" s="440"/>
      <c r="CUE68" s="440"/>
      <c r="CUF68" s="440"/>
      <c r="CUG68" s="440"/>
      <c r="CUH68" s="440"/>
      <c r="CUI68" s="440"/>
      <c r="CUJ68" s="440"/>
      <c r="CUK68" s="440"/>
      <c r="CUL68" s="440"/>
      <c r="CUM68" s="440"/>
      <c r="CUN68" s="440"/>
      <c r="CUO68" s="440"/>
      <c r="CUP68" s="440"/>
      <c r="CUQ68" s="440"/>
      <c r="CUR68" s="440"/>
      <c r="CUS68" s="440"/>
      <c r="CUT68" s="440"/>
      <c r="CUU68" s="440"/>
      <c r="CUV68" s="440"/>
      <c r="CUW68" s="440"/>
      <c r="CUX68" s="440"/>
      <c r="CUY68" s="440"/>
      <c r="CUZ68" s="440"/>
      <c r="CVA68" s="440"/>
      <c r="CVB68" s="440"/>
      <c r="CVC68" s="440"/>
      <c r="CVD68" s="440"/>
      <c r="CVE68" s="440"/>
      <c r="CVF68" s="440"/>
      <c r="CVG68" s="440"/>
      <c r="CVH68" s="440"/>
      <c r="CVI68" s="440"/>
      <c r="CVJ68" s="440"/>
      <c r="CVK68" s="440"/>
      <c r="CVL68" s="440"/>
      <c r="CVM68" s="440"/>
      <c r="CVN68" s="440"/>
      <c r="CVO68" s="440"/>
      <c r="CVP68" s="440"/>
      <c r="CVQ68" s="440"/>
      <c r="CVR68" s="440"/>
      <c r="CVS68" s="440"/>
      <c r="CVT68" s="440"/>
      <c r="CVU68" s="440"/>
      <c r="CVV68" s="440"/>
      <c r="CVW68" s="440"/>
      <c r="CVX68" s="440"/>
      <c r="CVY68" s="440"/>
      <c r="CVZ68" s="440"/>
      <c r="CWA68" s="440"/>
      <c r="CWB68" s="440"/>
      <c r="CWC68" s="440"/>
      <c r="CWD68" s="440"/>
      <c r="CWE68" s="440"/>
      <c r="CWF68" s="440"/>
      <c r="CWG68" s="440"/>
      <c r="CWH68" s="440"/>
      <c r="CWI68" s="440"/>
      <c r="CWJ68" s="440"/>
      <c r="CWK68" s="440"/>
      <c r="CWL68" s="440"/>
      <c r="CWM68" s="440"/>
      <c r="CWN68" s="440"/>
      <c r="CWO68" s="440"/>
      <c r="CWP68" s="440"/>
      <c r="CWQ68" s="440"/>
      <c r="CWR68" s="440"/>
      <c r="CWS68" s="440"/>
      <c r="CWT68" s="440"/>
      <c r="CWU68" s="440"/>
      <c r="CWV68" s="440"/>
      <c r="CWW68" s="440"/>
      <c r="CWX68" s="440"/>
      <c r="CWY68" s="440"/>
      <c r="CWZ68" s="440"/>
      <c r="CXA68" s="440"/>
      <c r="CXB68" s="440"/>
      <c r="CXC68" s="440"/>
      <c r="CXD68" s="440"/>
      <c r="CXE68" s="440"/>
      <c r="CXF68" s="440"/>
      <c r="CXG68" s="440"/>
      <c r="CXH68" s="440"/>
      <c r="CXI68" s="440"/>
      <c r="CXJ68" s="440"/>
      <c r="CXK68" s="440"/>
      <c r="CXL68" s="440"/>
      <c r="CXM68" s="440"/>
      <c r="CXN68" s="440"/>
      <c r="CXO68" s="440"/>
      <c r="CXP68" s="440"/>
      <c r="CXQ68" s="440"/>
      <c r="CXR68" s="440"/>
      <c r="CXS68" s="440"/>
      <c r="CXT68" s="440"/>
      <c r="CXU68" s="440"/>
      <c r="CXV68" s="440"/>
      <c r="CXW68" s="440"/>
      <c r="CXX68" s="440"/>
      <c r="CXY68" s="440"/>
      <c r="CXZ68" s="440"/>
      <c r="CYA68" s="440"/>
      <c r="CYB68" s="440"/>
      <c r="CYC68" s="440"/>
      <c r="CYD68" s="440"/>
      <c r="CYE68" s="440"/>
      <c r="CYF68" s="440"/>
      <c r="CYG68" s="440"/>
      <c r="CYH68" s="440"/>
      <c r="CYI68" s="440"/>
      <c r="CYJ68" s="440"/>
      <c r="CYK68" s="440"/>
      <c r="CYL68" s="440"/>
      <c r="CYM68" s="440"/>
      <c r="CYN68" s="440"/>
      <c r="CYO68" s="440"/>
      <c r="CYP68" s="440"/>
      <c r="CYQ68" s="440"/>
      <c r="CYR68" s="440"/>
      <c r="CYS68" s="440"/>
      <c r="CYT68" s="440"/>
      <c r="CYU68" s="440"/>
      <c r="CYV68" s="440"/>
      <c r="CYW68" s="440"/>
      <c r="CYX68" s="440"/>
      <c r="CYY68" s="440"/>
      <c r="CYZ68" s="440"/>
      <c r="CZA68" s="440"/>
      <c r="CZB68" s="440"/>
      <c r="CZC68" s="440"/>
      <c r="CZD68" s="440"/>
      <c r="CZE68" s="440"/>
      <c r="CZF68" s="440"/>
      <c r="CZG68" s="440"/>
      <c r="CZH68" s="440"/>
      <c r="CZI68" s="440"/>
      <c r="CZJ68" s="440"/>
      <c r="CZK68" s="440"/>
      <c r="CZL68" s="440"/>
      <c r="CZM68" s="440"/>
      <c r="CZN68" s="440"/>
      <c r="CZO68" s="440"/>
      <c r="CZP68" s="440"/>
      <c r="CZQ68" s="440"/>
      <c r="CZR68" s="440"/>
      <c r="CZS68" s="440"/>
      <c r="CZT68" s="440"/>
      <c r="CZU68" s="440"/>
      <c r="CZV68" s="440"/>
      <c r="CZW68" s="440"/>
      <c r="CZX68" s="440"/>
      <c r="CZY68" s="440"/>
      <c r="CZZ68" s="440"/>
      <c r="DAA68" s="440"/>
      <c r="DAB68" s="440"/>
      <c r="DAC68" s="440"/>
      <c r="DAD68" s="440"/>
      <c r="DAE68" s="440"/>
      <c r="DAF68" s="440"/>
      <c r="DAG68" s="440"/>
      <c r="DAH68" s="440"/>
      <c r="DAI68" s="440"/>
      <c r="DAJ68" s="440"/>
      <c r="DAK68" s="440"/>
      <c r="DAL68" s="440"/>
      <c r="DAM68" s="440"/>
      <c r="DAN68" s="440"/>
      <c r="DAO68" s="440"/>
      <c r="DAP68" s="440"/>
      <c r="DAQ68" s="440"/>
      <c r="DAR68" s="440"/>
      <c r="DAS68" s="440"/>
      <c r="DAT68" s="440"/>
      <c r="DAU68" s="440"/>
      <c r="DAV68" s="440"/>
      <c r="DAW68" s="440"/>
      <c r="DAX68" s="440"/>
      <c r="DAY68" s="440"/>
      <c r="DAZ68" s="440"/>
      <c r="DBA68" s="440"/>
      <c r="DBB68" s="440"/>
      <c r="DBC68" s="440"/>
      <c r="DBD68" s="440"/>
      <c r="DBE68" s="440"/>
      <c r="DBF68" s="440"/>
      <c r="DBG68" s="440"/>
      <c r="DBH68" s="440"/>
      <c r="DBI68" s="440"/>
      <c r="DBJ68" s="440"/>
      <c r="DBK68" s="440"/>
      <c r="DBL68" s="440"/>
      <c r="DBM68" s="440"/>
      <c r="DBN68" s="440"/>
      <c r="DBO68" s="440"/>
      <c r="DBP68" s="440"/>
      <c r="DBQ68" s="440"/>
      <c r="DBR68" s="440"/>
      <c r="DBS68" s="440"/>
      <c r="DBT68" s="440"/>
      <c r="DBU68" s="440"/>
      <c r="DBV68" s="440"/>
      <c r="DBW68" s="440"/>
      <c r="DBX68" s="440"/>
      <c r="DBY68" s="440"/>
      <c r="DBZ68" s="440"/>
      <c r="DCA68" s="440"/>
      <c r="DCB68" s="440"/>
      <c r="DCC68" s="440"/>
      <c r="DCD68" s="440"/>
      <c r="DCE68" s="440"/>
      <c r="DCF68" s="440"/>
      <c r="DCG68" s="440"/>
      <c r="DCH68" s="440"/>
      <c r="DCI68" s="440"/>
      <c r="DCJ68" s="440"/>
      <c r="DCK68" s="440"/>
      <c r="DCL68" s="440"/>
      <c r="DCM68" s="440"/>
      <c r="DCN68" s="440"/>
      <c r="DCO68" s="440"/>
      <c r="DCP68" s="440"/>
      <c r="DCQ68" s="440"/>
      <c r="DCR68" s="440"/>
      <c r="DCS68" s="440"/>
      <c r="DCT68" s="440"/>
      <c r="DCU68" s="440"/>
      <c r="DCV68" s="440"/>
      <c r="DCW68" s="440"/>
      <c r="DCX68" s="440"/>
      <c r="DCY68" s="440"/>
      <c r="DCZ68" s="440"/>
      <c r="DDA68" s="440"/>
      <c r="DDB68" s="440"/>
      <c r="DDC68" s="440"/>
      <c r="DDD68" s="440"/>
      <c r="DDE68" s="440"/>
      <c r="DDF68" s="440"/>
      <c r="DDG68" s="440"/>
      <c r="DDH68" s="440"/>
      <c r="DDI68" s="440"/>
      <c r="DDJ68" s="440"/>
      <c r="DDK68" s="440"/>
      <c r="DDL68" s="440"/>
      <c r="DDM68" s="440"/>
      <c r="DDN68" s="440"/>
      <c r="DDO68" s="440"/>
      <c r="DDP68" s="440"/>
      <c r="DDQ68" s="440"/>
      <c r="DDR68" s="440"/>
      <c r="DDS68" s="440"/>
      <c r="DDT68" s="440"/>
      <c r="DDU68" s="440"/>
      <c r="DDV68" s="440"/>
      <c r="DDW68" s="440"/>
      <c r="DDX68" s="440"/>
      <c r="DDY68" s="440"/>
      <c r="DDZ68" s="440"/>
      <c r="DEA68" s="440"/>
      <c r="DEB68" s="440"/>
      <c r="DEC68" s="440"/>
      <c r="DED68" s="440"/>
      <c r="DEE68" s="440"/>
      <c r="DEF68" s="440"/>
      <c r="DEG68" s="440"/>
      <c r="DEH68" s="440"/>
      <c r="DEI68" s="440"/>
      <c r="DEJ68" s="440"/>
      <c r="DEK68" s="440"/>
      <c r="DEL68" s="440"/>
      <c r="DEM68" s="440"/>
      <c r="DEN68" s="440"/>
      <c r="DEO68" s="440"/>
      <c r="DEP68" s="440"/>
      <c r="DEQ68" s="440"/>
      <c r="DER68" s="440"/>
      <c r="DES68" s="440"/>
      <c r="DET68" s="440"/>
      <c r="DEU68" s="440"/>
      <c r="DEV68" s="440"/>
      <c r="DEW68" s="440"/>
      <c r="DEX68" s="440"/>
      <c r="DEY68" s="440"/>
      <c r="DEZ68" s="440"/>
      <c r="DFA68" s="440"/>
      <c r="DFB68" s="440"/>
      <c r="DFC68" s="440"/>
      <c r="DFD68" s="440"/>
      <c r="DFE68" s="440"/>
      <c r="DFF68" s="440"/>
      <c r="DFG68" s="440"/>
      <c r="DFH68" s="440"/>
      <c r="DFI68" s="440"/>
      <c r="DFJ68" s="440"/>
      <c r="DFK68" s="440"/>
      <c r="DFL68" s="440"/>
      <c r="DFM68" s="440"/>
      <c r="DFN68" s="440"/>
      <c r="DFO68" s="440"/>
      <c r="DFP68" s="440"/>
      <c r="DFQ68" s="440"/>
      <c r="DFR68" s="440"/>
      <c r="DFS68" s="440"/>
      <c r="DFT68" s="440"/>
      <c r="DFU68" s="440"/>
      <c r="DFV68" s="440"/>
      <c r="DFW68" s="440"/>
      <c r="DFX68" s="440"/>
      <c r="DFY68" s="440"/>
      <c r="DFZ68" s="440"/>
      <c r="DGA68" s="440"/>
      <c r="DGB68" s="440"/>
      <c r="DGC68" s="440"/>
      <c r="DGD68" s="440"/>
      <c r="DGE68" s="440"/>
      <c r="DGF68" s="440"/>
      <c r="DGG68" s="440"/>
      <c r="DGH68" s="440"/>
      <c r="DGI68" s="440"/>
      <c r="DGJ68" s="440"/>
      <c r="DGK68" s="440"/>
      <c r="DGL68" s="440"/>
      <c r="DGM68" s="440"/>
      <c r="DGN68" s="440"/>
      <c r="DGO68" s="440"/>
      <c r="DGP68" s="440"/>
      <c r="DGQ68" s="440"/>
      <c r="DGR68" s="440"/>
      <c r="DGS68" s="440"/>
      <c r="DGT68" s="440"/>
      <c r="DGU68" s="440"/>
      <c r="DGV68" s="440"/>
      <c r="DGW68" s="440"/>
      <c r="DGX68" s="440"/>
      <c r="DGY68" s="440"/>
      <c r="DGZ68" s="440"/>
      <c r="DHA68" s="440"/>
      <c r="DHB68" s="440"/>
      <c r="DHC68" s="440"/>
      <c r="DHD68" s="440"/>
      <c r="DHE68" s="440"/>
      <c r="DHF68" s="440"/>
      <c r="DHG68" s="440"/>
      <c r="DHH68" s="440"/>
      <c r="DHI68" s="440"/>
      <c r="DHJ68" s="440"/>
      <c r="DHK68" s="440"/>
      <c r="DHL68" s="440"/>
    </row>
    <row r="69" spans="1:2924" ht="14.25">
      <c r="A69" s="339"/>
      <c r="B69" s="441"/>
      <c r="C69" s="441"/>
      <c r="D69" s="441"/>
      <c r="E69" s="441"/>
      <c r="F69" s="441"/>
      <c r="G69" s="442"/>
      <c r="H69" s="442"/>
      <c r="I69" s="443"/>
      <c r="J69" s="443"/>
      <c r="K69" s="444"/>
      <c r="L69" s="414"/>
      <c r="M69" s="414"/>
      <c r="N69" s="414"/>
      <c r="O69" s="414"/>
      <c r="P69" s="414"/>
      <c r="Q69" s="414"/>
      <c r="R69" s="414"/>
      <c r="S69" s="414"/>
      <c r="T69" s="414"/>
      <c r="U69" s="414"/>
      <c r="V69" s="414"/>
      <c r="W69" s="414"/>
      <c r="X69" s="414"/>
      <c r="Y69" s="414"/>
      <c r="Z69" s="414"/>
      <c r="AA69" s="425"/>
      <c r="AB69" s="425"/>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row>
    <row r="70" spans="1:2924" ht="14.25">
      <c r="A70" s="339"/>
      <c r="B70" s="441"/>
      <c r="C70" s="441"/>
      <c r="D70" s="441"/>
      <c r="E70" s="441"/>
      <c r="F70" s="441"/>
      <c r="G70" s="442"/>
      <c r="H70" s="442"/>
      <c r="I70" s="443"/>
      <c r="J70" s="443"/>
      <c r="K70" s="444"/>
      <c r="L70" s="414"/>
      <c r="M70" s="414"/>
      <c r="N70" s="414"/>
      <c r="O70" s="414"/>
      <c r="P70" s="414"/>
      <c r="Q70" s="414"/>
      <c r="R70" s="414"/>
      <c r="S70" s="414"/>
      <c r="T70" s="414"/>
      <c r="U70" s="414"/>
      <c r="V70" s="414"/>
      <c r="W70" s="414"/>
      <c r="X70" s="414"/>
      <c r="Y70" s="414"/>
      <c r="Z70" s="414"/>
      <c r="AA70" s="425"/>
      <c r="AB70" s="425"/>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1"/>
    </row>
    <row r="71" spans="1:2924" ht="14.25">
      <c r="A71" s="339"/>
      <c r="B71" s="441"/>
      <c r="C71" s="441"/>
      <c r="D71" s="441"/>
      <c r="E71" s="441"/>
      <c r="F71" s="441"/>
      <c r="G71" s="442"/>
      <c r="H71" s="442"/>
      <c r="I71" s="443"/>
      <c r="J71" s="443"/>
      <c r="K71" s="445"/>
      <c r="L71" s="414"/>
      <c r="M71" s="414"/>
      <c r="N71" s="414"/>
      <c r="O71" s="414"/>
      <c r="P71" s="414"/>
      <c r="Q71" s="414"/>
      <c r="R71" s="414"/>
      <c r="S71" s="414"/>
      <c r="T71" s="414"/>
      <c r="U71" s="414"/>
      <c r="V71" s="414"/>
      <c r="W71" s="414"/>
      <c r="X71" s="414"/>
      <c r="Y71" s="414"/>
      <c r="Z71" s="414"/>
      <c r="AA71" s="425"/>
      <c r="AB71" s="425"/>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row>
    <row r="72" spans="1:2924" ht="14.25">
      <c r="A72" s="339"/>
      <c r="B72" s="441"/>
      <c r="C72" s="441"/>
      <c r="D72" s="441"/>
      <c r="E72" s="441"/>
      <c r="F72" s="441"/>
      <c r="G72" s="442"/>
      <c r="H72" s="442"/>
      <c r="I72" s="443"/>
      <c r="J72" s="443"/>
      <c r="K72" s="445"/>
      <c r="L72" s="414"/>
      <c r="M72" s="414"/>
      <c r="N72" s="414"/>
      <c r="O72" s="414"/>
      <c r="P72" s="414"/>
      <c r="Q72" s="414"/>
      <c r="R72" s="414"/>
      <c r="S72" s="414"/>
      <c r="T72" s="414"/>
      <c r="U72" s="414"/>
      <c r="V72" s="414"/>
      <c r="W72" s="414"/>
      <c r="X72" s="414"/>
      <c r="Y72" s="414"/>
      <c r="Z72" s="414"/>
      <c r="AA72" s="425"/>
      <c r="AB72" s="425"/>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row>
    <row r="73" spans="1:2924" ht="14.25">
      <c r="A73" s="339"/>
      <c r="B73" s="441"/>
      <c r="C73" s="441"/>
      <c r="D73" s="441"/>
      <c r="E73" s="441"/>
      <c r="F73" s="441"/>
      <c r="G73" s="442"/>
      <c r="H73" s="442"/>
      <c r="I73" s="443"/>
      <c r="J73" s="443"/>
      <c r="K73" s="445"/>
      <c r="L73" s="414"/>
      <c r="M73" s="414"/>
      <c r="N73" s="414"/>
      <c r="O73" s="414"/>
      <c r="P73" s="414"/>
      <c r="Q73" s="414"/>
      <c r="R73" s="414"/>
      <c r="S73" s="414"/>
      <c r="T73" s="414"/>
      <c r="U73" s="414"/>
      <c r="V73" s="414"/>
      <c r="W73" s="414"/>
      <c r="X73" s="414"/>
      <c r="Y73" s="414"/>
      <c r="Z73" s="414"/>
      <c r="AA73" s="425"/>
      <c r="AB73" s="425"/>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row>
    <row r="74" spans="1:2924" ht="14.25">
      <c r="A74" s="339"/>
      <c r="B74" s="441"/>
      <c r="C74" s="441"/>
      <c r="D74" s="441"/>
      <c r="E74" s="441"/>
      <c r="F74" s="441"/>
      <c r="G74" s="442"/>
      <c r="H74" s="442"/>
      <c r="I74" s="443"/>
      <c r="J74" s="443"/>
      <c r="K74" s="445"/>
      <c r="L74" s="414"/>
      <c r="M74" s="414"/>
      <c r="N74" s="414"/>
      <c r="O74" s="414"/>
      <c r="P74" s="414"/>
      <c r="Q74" s="414"/>
      <c r="R74" s="414"/>
      <c r="S74" s="414"/>
      <c r="T74" s="414"/>
      <c r="U74" s="414"/>
      <c r="V74" s="414"/>
      <c r="W74" s="414"/>
      <c r="X74" s="414"/>
      <c r="Y74" s="414"/>
      <c r="Z74" s="414"/>
      <c r="AA74" s="425"/>
      <c r="AB74" s="425"/>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1"/>
      <c r="AY74" s="411"/>
      <c r="AZ74" s="411"/>
      <c r="BA74" s="411"/>
      <c r="BB74" s="411"/>
      <c r="BC74" s="411"/>
      <c r="BD74" s="411"/>
      <c r="BE74" s="411"/>
      <c r="BF74" s="411"/>
      <c r="BG74" s="411"/>
      <c r="BH74" s="411"/>
      <c r="BI74" s="411"/>
      <c r="BJ74" s="411"/>
      <c r="BK74" s="411"/>
      <c r="BL74" s="411"/>
      <c r="BM74" s="411"/>
      <c r="BN74" s="411"/>
      <c r="BO74" s="411"/>
      <c r="BP74" s="411"/>
      <c r="BQ74" s="411"/>
    </row>
    <row r="75" spans="1:2924" ht="14.25">
      <c r="A75" s="339"/>
      <c r="B75" s="441"/>
      <c r="C75" s="441"/>
      <c r="D75" s="441"/>
      <c r="E75" s="441"/>
      <c r="F75" s="441"/>
      <c r="G75" s="442"/>
      <c r="H75" s="442"/>
      <c r="I75" s="443"/>
      <c r="J75" s="443"/>
      <c r="K75" s="445"/>
      <c r="L75" s="414"/>
      <c r="M75" s="414"/>
      <c r="N75" s="414"/>
      <c r="O75" s="414"/>
      <c r="P75" s="414"/>
      <c r="Q75" s="414"/>
      <c r="R75" s="414"/>
      <c r="S75" s="414"/>
      <c r="T75" s="414"/>
      <c r="U75" s="414"/>
      <c r="V75" s="414"/>
      <c r="W75" s="414"/>
      <c r="X75" s="414"/>
      <c r="Y75" s="414"/>
      <c r="Z75" s="414"/>
      <c r="AA75" s="425"/>
      <c r="AB75" s="425"/>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411"/>
      <c r="BF75" s="411"/>
      <c r="BG75" s="411"/>
      <c r="BH75" s="411"/>
      <c r="BI75" s="411"/>
      <c r="BJ75" s="411"/>
      <c r="BK75" s="411"/>
      <c r="BL75" s="411"/>
      <c r="BM75" s="411"/>
      <c r="BN75" s="411"/>
      <c r="BO75" s="411"/>
      <c r="BP75" s="411"/>
      <c r="BQ75" s="411"/>
    </row>
    <row r="76" spans="1:2924" ht="14.25">
      <c r="A76" s="339"/>
      <c r="B76" s="441"/>
      <c r="C76" s="441"/>
      <c r="D76" s="441"/>
      <c r="E76" s="441"/>
      <c r="F76" s="441"/>
      <c r="G76" s="442"/>
      <c r="H76" s="442"/>
      <c r="I76" s="443"/>
      <c r="J76" s="443"/>
      <c r="K76" s="445"/>
      <c r="L76" s="414"/>
      <c r="M76" s="414"/>
      <c r="N76" s="414"/>
      <c r="O76" s="414"/>
      <c r="P76" s="414"/>
      <c r="Q76" s="414"/>
      <c r="R76" s="414"/>
      <c r="S76" s="414"/>
      <c r="T76" s="414"/>
      <c r="U76" s="414"/>
      <c r="V76" s="414"/>
      <c r="W76" s="414"/>
      <c r="X76" s="414"/>
      <c r="Y76" s="414"/>
      <c r="Z76" s="414"/>
      <c r="AA76" s="425"/>
      <c r="AB76" s="425"/>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11"/>
      <c r="AY76" s="411"/>
      <c r="AZ76" s="411"/>
      <c r="BA76" s="411"/>
      <c r="BB76" s="411"/>
      <c r="BC76" s="411"/>
      <c r="BD76" s="411"/>
      <c r="BE76" s="411"/>
      <c r="BF76" s="411"/>
      <c r="BG76" s="411"/>
      <c r="BH76" s="411"/>
      <c r="BI76" s="411"/>
      <c r="BJ76" s="411"/>
      <c r="BK76" s="411"/>
      <c r="BL76" s="411"/>
      <c r="BM76" s="411"/>
      <c r="BN76" s="411"/>
      <c r="BO76" s="411"/>
      <c r="BP76" s="411"/>
      <c r="BQ76" s="411"/>
    </row>
    <row r="77" spans="1:2924" ht="14.25">
      <c r="A77" s="339"/>
      <c r="B77" s="441"/>
      <c r="C77" s="441"/>
      <c r="D77" s="441"/>
      <c r="E77" s="441"/>
      <c r="F77" s="441"/>
      <c r="G77" s="442"/>
      <c r="H77" s="442"/>
      <c r="I77" s="443"/>
      <c r="J77" s="443"/>
      <c r="K77" s="445"/>
      <c r="L77" s="414"/>
      <c r="M77" s="414"/>
      <c r="N77" s="414"/>
      <c r="O77" s="414"/>
      <c r="P77" s="414"/>
      <c r="Q77" s="414"/>
      <c r="R77" s="414"/>
      <c r="S77" s="414"/>
      <c r="T77" s="414"/>
      <c r="U77" s="414"/>
      <c r="V77" s="414"/>
      <c r="W77" s="414"/>
      <c r="X77" s="414"/>
      <c r="Y77" s="414"/>
      <c r="Z77" s="414"/>
      <c r="AA77" s="425"/>
      <c r="AB77" s="425"/>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1"/>
      <c r="AY77" s="411"/>
      <c r="AZ77" s="411"/>
      <c r="BA77" s="411"/>
      <c r="BB77" s="411"/>
      <c r="BC77" s="411"/>
      <c r="BD77" s="411"/>
      <c r="BE77" s="411"/>
      <c r="BF77" s="411"/>
      <c r="BG77" s="411"/>
      <c r="BH77" s="411"/>
      <c r="BI77" s="411"/>
      <c r="BJ77" s="411"/>
      <c r="BK77" s="411"/>
      <c r="BL77" s="411"/>
      <c r="BM77" s="411"/>
      <c r="BN77" s="411"/>
      <c r="BO77" s="411"/>
      <c r="BP77" s="411"/>
      <c r="BQ77" s="411"/>
    </row>
    <row r="78" spans="1:2924" ht="14.25">
      <c r="A78" s="339"/>
      <c r="B78" s="441"/>
      <c r="C78" s="441"/>
      <c r="D78" s="441"/>
      <c r="E78" s="441"/>
      <c r="F78" s="441"/>
      <c r="G78" s="442"/>
      <c r="H78" s="442"/>
      <c r="I78" s="443"/>
      <c r="J78" s="443"/>
      <c r="K78" s="445"/>
      <c r="L78" s="414"/>
      <c r="M78" s="414"/>
      <c r="N78" s="414"/>
      <c r="O78" s="414"/>
      <c r="P78" s="414"/>
      <c r="Q78" s="414"/>
      <c r="R78" s="414"/>
      <c r="S78" s="414"/>
      <c r="T78" s="414"/>
      <c r="U78" s="414"/>
      <c r="V78" s="414"/>
      <c r="W78" s="414"/>
      <c r="X78" s="414"/>
      <c r="Y78" s="414"/>
      <c r="Z78" s="414"/>
      <c r="AA78" s="425"/>
      <c r="AB78" s="425"/>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1"/>
      <c r="AY78" s="411"/>
      <c r="AZ78" s="411"/>
      <c r="BA78" s="411"/>
      <c r="BB78" s="411"/>
      <c r="BC78" s="411"/>
      <c r="BD78" s="411"/>
      <c r="BE78" s="411"/>
      <c r="BF78" s="411"/>
      <c r="BG78" s="411"/>
      <c r="BH78" s="411"/>
      <c r="BI78" s="411"/>
      <c r="BJ78" s="411"/>
      <c r="BK78" s="411"/>
      <c r="BL78" s="411"/>
      <c r="BM78" s="411"/>
      <c r="BN78" s="411"/>
      <c r="BO78" s="411"/>
      <c r="BP78" s="411"/>
      <c r="BQ78" s="411"/>
    </row>
    <row r="79" spans="1:2924" ht="14.25">
      <c r="A79" s="339"/>
      <c r="B79" s="441"/>
      <c r="C79" s="441"/>
      <c r="D79" s="441"/>
      <c r="E79" s="441"/>
      <c r="F79" s="441"/>
      <c r="G79" s="442"/>
      <c r="H79" s="442"/>
      <c r="I79" s="443"/>
      <c r="J79" s="443"/>
      <c r="K79" s="445"/>
      <c r="L79" s="414"/>
      <c r="M79" s="414"/>
      <c r="N79" s="414"/>
      <c r="O79" s="414"/>
      <c r="P79" s="414"/>
      <c r="Q79" s="414"/>
      <c r="R79" s="414"/>
      <c r="S79" s="414"/>
      <c r="T79" s="414"/>
      <c r="U79" s="414"/>
      <c r="V79" s="414"/>
      <c r="W79" s="414"/>
      <c r="X79" s="414"/>
      <c r="Y79" s="414"/>
      <c r="Z79" s="414"/>
      <c r="AA79" s="425"/>
      <c r="AB79" s="425"/>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1"/>
      <c r="AY79" s="411"/>
      <c r="AZ79" s="411"/>
      <c r="BA79" s="411"/>
      <c r="BB79" s="411"/>
      <c r="BC79" s="411"/>
      <c r="BD79" s="411"/>
      <c r="BE79" s="411"/>
      <c r="BF79" s="411"/>
      <c r="BG79" s="411"/>
      <c r="BH79" s="411"/>
      <c r="BI79" s="411"/>
      <c r="BJ79" s="411"/>
      <c r="BK79" s="411"/>
      <c r="BL79" s="411"/>
      <c r="BM79" s="411"/>
      <c r="BN79" s="411"/>
      <c r="BO79" s="411"/>
      <c r="BP79" s="411"/>
      <c r="BQ79" s="411"/>
    </row>
    <row r="80" spans="1:2924" ht="14.25">
      <c r="A80" s="339"/>
      <c r="B80" s="441"/>
      <c r="C80" s="441"/>
      <c r="D80" s="441"/>
      <c r="E80" s="441"/>
      <c r="F80" s="441"/>
      <c r="G80" s="442"/>
      <c r="H80" s="442"/>
      <c r="I80" s="443"/>
      <c r="J80" s="443"/>
      <c r="K80" s="445"/>
      <c r="L80" s="414"/>
      <c r="M80" s="414"/>
      <c r="N80" s="414"/>
      <c r="O80" s="414"/>
      <c r="P80" s="414"/>
      <c r="Q80" s="414"/>
      <c r="R80" s="414"/>
      <c r="S80" s="414"/>
      <c r="T80" s="414"/>
      <c r="U80" s="414"/>
      <c r="V80" s="414"/>
      <c r="W80" s="414"/>
      <c r="X80" s="414"/>
      <c r="Y80" s="414"/>
      <c r="Z80" s="414"/>
      <c r="AA80" s="425"/>
      <c r="AB80" s="425"/>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1"/>
      <c r="AY80" s="411"/>
      <c r="AZ80" s="411"/>
      <c r="BA80" s="411"/>
      <c r="BB80" s="411"/>
      <c r="BC80" s="411"/>
      <c r="BD80" s="411"/>
      <c r="BE80" s="411"/>
      <c r="BF80" s="411"/>
      <c r="BG80" s="411"/>
      <c r="BH80" s="411"/>
      <c r="BI80" s="411"/>
      <c r="BJ80" s="411"/>
      <c r="BK80" s="411"/>
      <c r="BL80" s="411"/>
      <c r="BM80" s="411"/>
      <c r="BN80" s="411"/>
      <c r="BO80" s="411"/>
      <c r="BP80" s="411"/>
      <c r="BQ80" s="411"/>
    </row>
    <row r="81" spans="1:69" ht="14.25">
      <c r="A81" s="339"/>
      <c r="B81" s="441"/>
      <c r="C81" s="441"/>
      <c r="D81" s="441"/>
      <c r="E81" s="441"/>
      <c r="F81" s="441"/>
      <c r="G81" s="442"/>
      <c r="H81" s="442"/>
      <c r="I81" s="443"/>
      <c r="J81" s="443"/>
      <c r="K81" s="445"/>
      <c r="L81" s="414"/>
      <c r="M81" s="414"/>
      <c r="N81" s="414"/>
      <c r="O81" s="414"/>
      <c r="P81" s="414"/>
      <c r="Q81" s="414"/>
      <c r="R81" s="414"/>
      <c r="S81" s="414"/>
      <c r="T81" s="414"/>
      <c r="U81" s="414"/>
      <c r="V81" s="414"/>
      <c r="W81" s="414"/>
      <c r="X81" s="414"/>
      <c r="Y81" s="414"/>
      <c r="Z81" s="414"/>
      <c r="AA81" s="425"/>
      <c r="AB81" s="425"/>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c r="BQ81" s="411"/>
    </row>
    <row r="82" spans="1:69" ht="14.25">
      <c r="A82" s="339"/>
      <c r="B82" s="441"/>
      <c r="C82" s="441"/>
      <c r="D82" s="441"/>
      <c r="E82" s="441"/>
      <c r="F82" s="441"/>
      <c r="G82" s="442"/>
      <c r="H82" s="442"/>
      <c r="I82" s="443"/>
      <c r="J82" s="443"/>
      <c r="K82" s="445"/>
      <c r="L82" s="414"/>
      <c r="M82" s="414"/>
      <c r="N82" s="414"/>
      <c r="O82" s="414"/>
      <c r="P82" s="414"/>
      <c r="Q82" s="414"/>
      <c r="R82" s="414"/>
      <c r="S82" s="414"/>
      <c r="T82" s="414"/>
      <c r="U82" s="414"/>
      <c r="V82" s="414"/>
      <c r="W82" s="414"/>
      <c r="X82" s="414"/>
      <c r="Y82" s="414"/>
      <c r="Z82" s="414"/>
      <c r="AA82" s="425"/>
      <c r="AB82" s="425"/>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1"/>
    </row>
    <row r="83" spans="1:69" ht="14.25">
      <c r="A83" s="339"/>
      <c r="B83" s="441"/>
      <c r="C83" s="441"/>
      <c r="D83" s="441"/>
      <c r="E83" s="441"/>
      <c r="F83" s="441"/>
      <c r="G83" s="442"/>
      <c r="H83" s="442"/>
      <c r="I83" s="443"/>
      <c r="J83" s="443"/>
      <c r="K83" s="445"/>
      <c r="L83" s="414"/>
      <c r="M83" s="414"/>
      <c r="N83" s="414"/>
      <c r="O83" s="414"/>
      <c r="P83" s="414"/>
      <c r="Q83" s="414"/>
      <c r="R83" s="414"/>
      <c r="S83" s="414"/>
      <c r="T83" s="414"/>
      <c r="U83" s="414"/>
      <c r="V83" s="414"/>
      <c r="W83" s="414"/>
      <c r="X83" s="414"/>
      <c r="Y83" s="414"/>
      <c r="Z83" s="414"/>
      <c r="AA83" s="425"/>
      <c r="AB83" s="425"/>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row>
    <row r="84" spans="1:69" ht="14.25">
      <c r="A84" s="339"/>
      <c r="B84" s="441"/>
      <c r="C84" s="441"/>
      <c r="D84" s="441"/>
      <c r="E84" s="441"/>
      <c r="F84" s="441"/>
      <c r="G84" s="442"/>
      <c r="H84" s="442"/>
      <c r="I84" s="443"/>
      <c r="J84" s="443"/>
      <c r="K84" s="445"/>
      <c r="L84" s="414"/>
      <c r="M84" s="414"/>
      <c r="N84" s="414"/>
      <c r="O84" s="414"/>
      <c r="P84" s="414"/>
      <c r="Q84" s="414"/>
      <c r="R84" s="414"/>
      <c r="S84" s="414"/>
      <c r="T84" s="414"/>
      <c r="U84" s="414"/>
      <c r="V84" s="414"/>
      <c r="W84" s="414"/>
      <c r="X84" s="414"/>
      <c r="Y84" s="414"/>
      <c r="Z84" s="414"/>
      <c r="AA84" s="425"/>
      <c r="AB84" s="425"/>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1"/>
      <c r="AY84" s="411"/>
      <c r="AZ84" s="411"/>
      <c r="BA84" s="411"/>
      <c r="BB84" s="411"/>
      <c r="BC84" s="411"/>
      <c r="BD84" s="411"/>
      <c r="BE84" s="411"/>
      <c r="BF84" s="411"/>
      <c r="BG84" s="411"/>
      <c r="BH84" s="411"/>
      <c r="BI84" s="411"/>
      <c r="BJ84" s="411"/>
      <c r="BK84" s="411"/>
      <c r="BL84" s="411"/>
      <c r="BM84" s="411"/>
      <c r="BN84" s="411"/>
      <c r="BO84" s="411"/>
      <c r="BP84" s="411"/>
      <c r="BQ84" s="411"/>
    </row>
    <row r="85" spans="1:69" ht="14.25">
      <c r="A85" s="339"/>
      <c r="B85" s="441"/>
      <c r="C85" s="441"/>
      <c r="D85" s="441"/>
      <c r="E85" s="441"/>
      <c r="F85" s="441"/>
      <c r="G85" s="442"/>
      <c r="H85" s="442"/>
      <c r="I85" s="443"/>
      <c r="J85" s="443"/>
      <c r="K85" s="445"/>
      <c r="L85" s="414"/>
      <c r="M85" s="414"/>
      <c r="N85" s="414"/>
      <c r="O85" s="414"/>
      <c r="P85" s="414"/>
      <c r="Q85" s="414"/>
      <c r="R85" s="414"/>
      <c r="S85" s="414"/>
      <c r="T85" s="414"/>
      <c r="U85" s="414"/>
      <c r="V85" s="414"/>
      <c r="W85" s="414"/>
      <c r="X85" s="414"/>
      <c r="Y85" s="414"/>
      <c r="Z85" s="414"/>
      <c r="AA85" s="425"/>
      <c r="AB85" s="425"/>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1"/>
      <c r="AY85" s="411"/>
      <c r="AZ85" s="411"/>
      <c r="BA85" s="411"/>
      <c r="BB85" s="411"/>
      <c r="BC85" s="411"/>
      <c r="BD85" s="411"/>
      <c r="BE85" s="411"/>
      <c r="BF85" s="411"/>
      <c r="BG85" s="411"/>
      <c r="BH85" s="411"/>
      <c r="BI85" s="411"/>
      <c r="BJ85" s="411"/>
      <c r="BK85" s="411"/>
      <c r="BL85" s="411"/>
      <c r="BM85" s="411"/>
      <c r="BN85" s="411"/>
      <c r="BO85" s="411"/>
      <c r="BP85" s="411"/>
      <c r="BQ85" s="411"/>
    </row>
    <row r="86" spans="1:69" ht="14.25">
      <c r="A86" s="339"/>
      <c r="B86" s="441"/>
      <c r="C86" s="441"/>
      <c r="D86" s="441"/>
      <c r="E86" s="441"/>
      <c r="F86" s="441"/>
      <c r="G86" s="442"/>
      <c r="H86" s="442"/>
      <c r="I86" s="443"/>
      <c r="J86" s="443"/>
      <c r="K86" s="445"/>
      <c r="L86" s="414"/>
      <c r="M86" s="414"/>
      <c r="N86" s="414"/>
      <c r="O86" s="414"/>
      <c r="P86" s="414"/>
      <c r="Q86" s="414"/>
      <c r="R86" s="414"/>
      <c r="S86" s="414"/>
      <c r="T86" s="414"/>
      <c r="U86" s="414"/>
      <c r="V86" s="414"/>
      <c r="W86" s="414"/>
      <c r="X86" s="414"/>
      <c r="Y86" s="414"/>
      <c r="Z86" s="414"/>
      <c r="AA86" s="425"/>
      <c r="AB86" s="425"/>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1"/>
      <c r="BC86" s="411"/>
      <c r="BD86" s="411"/>
      <c r="BE86" s="411"/>
      <c r="BF86" s="411"/>
      <c r="BG86" s="411"/>
      <c r="BH86" s="411"/>
      <c r="BI86" s="411"/>
      <c r="BJ86" s="411"/>
      <c r="BK86" s="411"/>
      <c r="BL86" s="411"/>
      <c r="BM86" s="411"/>
      <c r="BN86" s="411"/>
      <c r="BO86" s="411"/>
      <c r="BP86" s="411"/>
      <c r="BQ86" s="411"/>
    </row>
    <row r="87" spans="1:69" ht="14.25">
      <c r="A87" s="339"/>
      <c r="B87" s="441"/>
      <c r="C87" s="441"/>
      <c r="D87" s="441"/>
      <c r="E87" s="441"/>
      <c r="F87" s="441"/>
      <c r="G87" s="442"/>
      <c r="H87" s="442"/>
      <c r="I87" s="443"/>
      <c r="J87" s="443"/>
      <c r="K87" s="445"/>
      <c r="L87" s="414"/>
      <c r="M87" s="414"/>
      <c r="N87" s="414"/>
      <c r="O87" s="414"/>
      <c r="P87" s="414"/>
      <c r="Q87" s="414"/>
      <c r="R87" s="414"/>
      <c r="S87" s="414"/>
      <c r="T87" s="414"/>
      <c r="U87" s="414"/>
      <c r="V87" s="414"/>
      <c r="W87" s="414"/>
      <c r="X87" s="414"/>
      <c r="Y87" s="414"/>
      <c r="Z87" s="414"/>
      <c r="AA87" s="425"/>
      <c r="AB87" s="425"/>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c r="BN87" s="411"/>
      <c r="BO87" s="411"/>
      <c r="BP87" s="411"/>
      <c r="BQ87" s="411"/>
    </row>
    <row r="88" spans="1:69" ht="14.25">
      <c r="A88" s="339"/>
      <c r="B88" s="441"/>
      <c r="C88" s="441"/>
      <c r="D88" s="441"/>
      <c r="E88" s="441"/>
      <c r="F88" s="441"/>
      <c r="G88" s="442"/>
      <c r="H88" s="442"/>
      <c r="I88" s="443"/>
      <c r="J88" s="446"/>
      <c r="K88" s="445"/>
      <c r="L88" s="414"/>
      <c r="M88" s="414"/>
      <c r="N88" s="414"/>
      <c r="O88" s="414"/>
      <c r="P88" s="414"/>
      <c r="Q88" s="414"/>
      <c r="R88" s="414"/>
      <c r="S88" s="414"/>
      <c r="T88" s="414"/>
      <c r="U88" s="414"/>
      <c r="V88" s="414"/>
      <c r="W88" s="414"/>
      <c r="X88" s="414"/>
      <c r="Y88" s="414"/>
      <c r="Z88" s="414"/>
      <c r="AA88" s="425"/>
      <c r="AB88" s="425"/>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1"/>
    </row>
    <row r="89" spans="1:69" ht="14.25">
      <c r="A89" s="339"/>
      <c r="B89" s="441"/>
      <c r="C89" s="441"/>
      <c r="D89" s="441"/>
      <c r="E89" s="441"/>
      <c r="F89" s="441"/>
      <c r="G89" s="442"/>
      <c r="H89" s="442"/>
      <c r="I89" s="443"/>
      <c r="J89" s="446"/>
      <c r="K89" s="445"/>
      <c r="L89" s="414"/>
      <c r="M89" s="414"/>
      <c r="N89" s="414"/>
      <c r="O89" s="414"/>
      <c r="P89" s="414"/>
      <c r="Q89" s="414"/>
      <c r="R89" s="414"/>
      <c r="S89" s="414"/>
      <c r="T89" s="414"/>
      <c r="U89" s="414"/>
      <c r="V89" s="414"/>
      <c r="W89" s="414"/>
      <c r="X89" s="414"/>
      <c r="Y89" s="414"/>
      <c r="Z89" s="414"/>
      <c r="AA89" s="425"/>
      <c r="AB89" s="425"/>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1"/>
    </row>
    <row r="90" spans="1:69" ht="14.25">
      <c r="A90" s="339"/>
      <c r="B90" s="441"/>
      <c r="C90" s="441"/>
      <c r="D90" s="441"/>
      <c r="E90" s="441"/>
      <c r="F90" s="441"/>
      <c r="G90" s="442"/>
      <c r="H90" s="442"/>
      <c r="I90" s="443"/>
      <c r="J90" s="446"/>
      <c r="K90" s="445"/>
      <c r="L90" s="414"/>
      <c r="M90" s="414"/>
      <c r="N90" s="414"/>
      <c r="O90" s="414"/>
      <c r="P90" s="414"/>
      <c r="Q90" s="414"/>
      <c r="R90" s="414"/>
      <c r="S90" s="414"/>
      <c r="T90" s="414"/>
      <c r="U90" s="414"/>
      <c r="V90" s="414"/>
      <c r="W90" s="414"/>
      <c r="X90" s="414"/>
      <c r="Y90" s="414"/>
      <c r="Z90" s="414"/>
      <c r="AA90" s="425"/>
      <c r="AB90" s="425"/>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c r="AY90" s="411"/>
      <c r="AZ90" s="411"/>
      <c r="BA90" s="411"/>
      <c r="BB90" s="411"/>
      <c r="BC90" s="411"/>
      <c r="BD90" s="411"/>
      <c r="BE90" s="411"/>
      <c r="BF90" s="411"/>
      <c r="BG90" s="411"/>
      <c r="BH90" s="411"/>
      <c r="BI90" s="411"/>
      <c r="BJ90" s="411"/>
      <c r="BK90" s="411"/>
      <c r="BL90" s="411"/>
      <c r="BM90" s="411"/>
      <c r="BN90" s="411"/>
      <c r="BO90" s="411"/>
      <c r="BP90" s="411"/>
      <c r="BQ90" s="411"/>
    </row>
    <row r="91" spans="1:69" ht="14.25">
      <c r="A91" s="339"/>
      <c r="B91" s="441"/>
      <c r="C91" s="441"/>
      <c r="D91" s="441"/>
      <c r="E91" s="441"/>
      <c r="F91" s="441"/>
      <c r="G91" s="442"/>
      <c r="H91" s="442"/>
      <c r="I91" s="443"/>
      <c r="J91" s="446"/>
      <c r="K91" s="445"/>
      <c r="L91" s="414"/>
      <c r="M91" s="414"/>
      <c r="N91" s="414"/>
      <c r="O91" s="414"/>
      <c r="P91" s="414"/>
      <c r="Q91" s="414"/>
      <c r="R91" s="414"/>
      <c r="S91" s="414"/>
      <c r="T91" s="414"/>
      <c r="U91" s="414"/>
      <c r="V91" s="414"/>
      <c r="W91" s="414"/>
      <c r="X91" s="414"/>
      <c r="Y91" s="414"/>
      <c r="Z91" s="414"/>
      <c r="AA91" s="425"/>
      <c r="AB91" s="425"/>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c r="AY91" s="411"/>
      <c r="AZ91" s="411"/>
      <c r="BA91" s="411"/>
      <c r="BB91" s="411"/>
      <c r="BC91" s="411"/>
      <c r="BD91" s="411"/>
      <c r="BE91" s="411"/>
      <c r="BF91" s="411"/>
      <c r="BG91" s="411"/>
      <c r="BH91" s="411"/>
      <c r="BI91" s="411"/>
      <c r="BJ91" s="411"/>
      <c r="BK91" s="411"/>
      <c r="BL91" s="411"/>
      <c r="BM91" s="411"/>
      <c r="BN91" s="411"/>
      <c r="BO91" s="411"/>
      <c r="BP91" s="411"/>
      <c r="BQ91" s="411"/>
    </row>
    <row r="92" spans="1:69" ht="14.25">
      <c r="A92" s="447"/>
      <c r="B92" s="441"/>
      <c r="C92" s="441"/>
      <c r="D92" s="441"/>
      <c r="E92" s="441"/>
      <c r="F92" s="441"/>
      <c r="G92" s="442"/>
      <c r="H92" s="442"/>
      <c r="I92" s="443"/>
      <c r="J92" s="446"/>
      <c r="K92" s="445"/>
      <c r="L92" s="414"/>
      <c r="M92" s="414"/>
      <c r="N92" s="414"/>
      <c r="O92" s="414"/>
      <c r="P92" s="414"/>
      <c r="Q92" s="414"/>
      <c r="R92" s="414"/>
      <c r="S92" s="414"/>
      <c r="T92" s="414"/>
      <c r="U92" s="414"/>
      <c r="V92" s="414"/>
      <c r="W92" s="414"/>
      <c r="X92" s="414"/>
      <c r="Y92" s="414"/>
      <c r="Z92" s="414"/>
      <c r="AA92" s="425"/>
      <c r="AB92" s="425"/>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c r="AY92" s="411"/>
      <c r="AZ92" s="411"/>
      <c r="BA92" s="411"/>
      <c r="BB92" s="411"/>
      <c r="BC92" s="411"/>
      <c r="BD92" s="411"/>
      <c r="BE92" s="411"/>
      <c r="BF92" s="411"/>
      <c r="BG92" s="411"/>
      <c r="BH92" s="411"/>
      <c r="BI92" s="411"/>
      <c r="BJ92" s="411"/>
      <c r="BK92" s="411"/>
      <c r="BL92" s="411"/>
      <c r="BM92" s="411"/>
      <c r="BN92" s="411"/>
      <c r="BO92" s="411"/>
      <c r="BP92" s="411"/>
      <c r="BQ92" s="411"/>
    </row>
    <row r="93" spans="1:69" ht="14.25">
      <c r="A93" s="447"/>
      <c r="B93" s="441"/>
      <c r="C93" s="441"/>
      <c r="D93" s="441"/>
      <c r="E93" s="441"/>
      <c r="F93" s="441"/>
      <c r="G93" s="442"/>
      <c r="H93" s="442"/>
      <c r="I93" s="443"/>
      <c r="J93" s="446"/>
      <c r="K93" s="445"/>
      <c r="L93" s="414"/>
      <c r="M93" s="414"/>
      <c r="N93" s="414"/>
      <c r="O93" s="414"/>
      <c r="P93" s="414"/>
      <c r="Q93" s="414"/>
      <c r="R93" s="414"/>
      <c r="S93" s="414"/>
      <c r="T93" s="414"/>
      <c r="U93" s="414"/>
      <c r="V93" s="414"/>
      <c r="W93" s="414"/>
      <c r="X93" s="414"/>
      <c r="Y93" s="414"/>
      <c r="Z93" s="414"/>
      <c r="AA93" s="425"/>
      <c r="AB93" s="425"/>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c r="AY93" s="411"/>
      <c r="AZ93" s="411"/>
      <c r="BA93" s="411"/>
      <c r="BB93" s="411"/>
      <c r="BC93" s="411"/>
      <c r="BD93" s="411"/>
      <c r="BE93" s="411"/>
      <c r="BF93" s="411"/>
      <c r="BG93" s="411"/>
      <c r="BH93" s="411"/>
      <c r="BI93" s="411"/>
      <c r="BJ93" s="411"/>
      <c r="BK93" s="411"/>
      <c r="BL93" s="411"/>
      <c r="BM93" s="411"/>
      <c r="BN93" s="411"/>
      <c r="BO93" s="411"/>
      <c r="BP93" s="411"/>
      <c r="BQ93" s="411"/>
    </row>
    <row r="94" spans="1:69" ht="14.25">
      <c r="A94" s="447"/>
      <c r="B94" s="441"/>
      <c r="C94" s="441"/>
      <c r="D94" s="441"/>
      <c r="E94" s="441"/>
      <c r="F94" s="441"/>
      <c r="G94" s="442"/>
      <c r="H94" s="442"/>
      <c r="I94" s="443"/>
      <c r="J94" s="446"/>
      <c r="K94" s="445"/>
      <c r="L94" s="414"/>
      <c r="M94" s="414"/>
      <c r="N94" s="414"/>
      <c r="O94" s="414"/>
      <c r="P94" s="414"/>
      <c r="Q94" s="414"/>
      <c r="R94" s="414"/>
      <c r="S94" s="414"/>
      <c r="T94" s="414"/>
      <c r="U94" s="414"/>
      <c r="V94" s="414"/>
      <c r="W94" s="414"/>
      <c r="X94" s="414"/>
      <c r="Y94" s="414"/>
      <c r="Z94" s="414"/>
      <c r="AA94" s="425"/>
      <c r="AB94" s="425"/>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row>
    <row r="95" spans="1:69" ht="14.25">
      <c r="A95" s="447"/>
      <c r="B95" s="441"/>
      <c r="C95" s="441"/>
      <c r="D95" s="441"/>
      <c r="E95" s="441"/>
      <c r="F95" s="441"/>
      <c r="G95" s="442"/>
      <c r="H95" s="442"/>
      <c r="I95" s="443"/>
      <c r="J95" s="446"/>
      <c r="K95" s="445"/>
      <c r="L95" s="414"/>
      <c r="M95" s="414"/>
      <c r="N95" s="414"/>
      <c r="O95" s="414"/>
      <c r="P95" s="414"/>
      <c r="Q95" s="414"/>
      <c r="R95" s="414"/>
      <c r="S95" s="414"/>
      <c r="T95" s="414"/>
      <c r="U95" s="414"/>
      <c r="V95" s="414"/>
      <c r="W95" s="414"/>
      <c r="X95" s="414"/>
      <c r="Y95" s="414"/>
      <c r="Z95" s="414"/>
      <c r="AA95" s="425"/>
      <c r="AB95" s="425"/>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c r="AY95" s="411"/>
      <c r="AZ95" s="411"/>
      <c r="BA95" s="411"/>
      <c r="BB95" s="411"/>
      <c r="BC95" s="411"/>
      <c r="BD95" s="411"/>
      <c r="BE95" s="411"/>
      <c r="BF95" s="411"/>
      <c r="BG95" s="411"/>
      <c r="BH95" s="411"/>
      <c r="BI95" s="411"/>
      <c r="BJ95" s="411"/>
      <c r="BK95" s="411"/>
      <c r="BL95" s="411"/>
      <c r="BM95" s="411"/>
      <c r="BN95" s="411"/>
      <c r="BO95" s="411"/>
      <c r="BP95" s="411"/>
      <c r="BQ95" s="411"/>
    </row>
    <row r="96" spans="1:69" ht="14.25">
      <c r="A96" s="447"/>
      <c r="B96" s="441"/>
      <c r="C96" s="441"/>
      <c r="D96" s="441"/>
      <c r="E96" s="441"/>
      <c r="F96" s="441"/>
      <c r="G96" s="442"/>
      <c r="H96" s="442"/>
      <c r="I96" s="443"/>
      <c r="J96" s="446"/>
      <c r="K96" s="445"/>
      <c r="L96" s="414"/>
      <c r="M96" s="414"/>
      <c r="N96" s="414"/>
      <c r="O96" s="414"/>
      <c r="P96" s="414"/>
      <c r="Q96" s="414"/>
      <c r="R96" s="414"/>
      <c r="S96" s="414"/>
      <c r="T96" s="414"/>
      <c r="U96" s="414"/>
      <c r="V96" s="414"/>
      <c r="W96" s="414"/>
      <c r="X96" s="414"/>
      <c r="Y96" s="414"/>
      <c r="Z96" s="414"/>
      <c r="AA96" s="425"/>
      <c r="AB96" s="425"/>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1"/>
      <c r="AZ96" s="411"/>
      <c r="BA96" s="411"/>
      <c r="BB96" s="411"/>
      <c r="BC96" s="411"/>
      <c r="BD96" s="411"/>
      <c r="BE96" s="411"/>
      <c r="BF96" s="411"/>
      <c r="BG96" s="411"/>
      <c r="BH96" s="411"/>
      <c r="BI96" s="411"/>
      <c r="BJ96" s="411"/>
      <c r="BK96" s="411"/>
      <c r="BL96" s="411"/>
      <c r="BM96" s="411"/>
      <c r="BN96" s="411"/>
      <c r="BO96" s="411"/>
      <c r="BP96" s="411"/>
      <c r="BQ96" s="411"/>
    </row>
    <row r="97" spans="1:69" ht="14.25">
      <c r="A97" s="447"/>
      <c r="B97" s="441"/>
      <c r="C97" s="441"/>
      <c r="D97" s="441"/>
      <c r="E97" s="441"/>
      <c r="F97" s="441"/>
      <c r="G97" s="442"/>
      <c r="H97" s="442"/>
      <c r="I97" s="443"/>
      <c r="J97" s="446"/>
      <c r="K97" s="445"/>
      <c r="L97" s="414"/>
      <c r="M97" s="414"/>
      <c r="N97" s="414"/>
      <c r="O97" s="414"/>
      <c r="P97" s="414"/>
      <c r="Q97" s="414"/>
      <c r="R97" s="414"/>
      <c r="S97" s="414"/>
      <c r="T97" s="414"/>
      <c r="U97" s="414"/>
      <c r="V97" s="414"/>
      <c r="W97" s="414"/>
      <c r="X97" s="414"/>
      <c r="Y97" s="414"/>
      <c r="Z97" s="414"/>
      <c r="AA97" s="425"/>
      <c r="AB97" s="425"/>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c r="AY97" s="411"/>
      <c r="AZ97" s="411"/>
      <c r="BA97" s="411"/>
      <c r="BB97" s="411"/>
      <c r="BC97" s="411"/>
      <c r="BD97" s="411"/>
      <c r="BE97" s="411"/>
      <c r="BF97" s="411"/>
      <c r="BG97" s="411"/>
      <c r="BH97" s="411"/>
      <c r="BI97" s="411"/>
      <c r="BJ97" s="411"/>
      <c r="BK97" s="411"/>
      <c r="BL97" s="411"/>
      <c r="BM97" s="411"/>
      <c r="BN97" s="411"/>
      <c r="BO97" s="411"/>
      <c r="BP97" s="411"/>
      <c r="BQ97" s="411"/>
    </row>
    <row r="98" spans="1:69" ht="14.25">
      <c r="A98" s="447"/>
      <c r="B98" s="441"/>
      <c r="C98" s="441"/>
      <c r="D98" s="441"/>
      <c r="E98" s="441"/>
      <c r="F98" s="441"/>
      <c r="G98" s="442"/>
      <c r="H98" s="442"/>
      <c r="I98" s="443"/>
      <c r="J98" s="446"/>
      <c r="K98" s="445"/>
      <c r="L98" s="414"/>
      <c r="M98" s="414"/>
      <c r="N98" s="414"/>
      <c r="O98" s="414"/>
      <c r="P98" s="414"/>
      <c r="Q98" s="414"/>
      <c r="R98" s="414"/>
      <c r="S98" s="414"/>
      <c r="T98" s="414"/>
      <c r="U98" s="414"/>
      <c r="V98" s="414"/>
      <c r="W98" s="414"/>
      <c r="X98" s="414"/>
      <c r="Y98" s="414"/>
      <c r="Z98" s="414"/>
      <c r="AA98" s="425"/>
      <c r="AB98" s="425"/>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1"/>
      <c r="BB98" s="411"/>
      <c r="BC98" s="411"/>
      <c r="BD98" s="411"/>
      <c r="BE98" s="411"/>
      <c r="BF98" s="411"/>
      <c r="BG98" s="411"/>
      <c r="BH98" s="411"/>
      <c r="BI98" s="411"/>
      <c r="BJ98" s="411"/>
      <c r="BK98" s="411"/>
      <c r="BL98" s="411"/>
      <c r="BM98" s="411"/>
      <c r="BN98" s="411"/>
      <c r="BO98" s="411"/>
      <c r="BP98" s="411"/>
      <c r="BQ98" s="411"/>
    </row>
    <row r="99" spans="1:69" ht="14.25">
      <c r="A99" s="447"/>
      <c r="B99" s="441"/>
      <c r="C99" s="441"/>
      <c r="D99" s="441"/>
      <c r="E99" s="441"/>
      <c r="F99" s="441"/>
      <c r="G99" s="442"/>
      <c r="H99" s="442"/>
      <c r="I99" s="443"/>
      <c r="J99" s="446"/>
      <c r="K99" s="445"/>
      <c r="L99" s="414"/>
      <c r="M99" s="414"/>
      <c r="N99" s="414"/>
      <c r="O99" s="414"/>
      <c r="P99" s="414"/>
      <c r="Q99" s="414"/>
      <c r="R99" s="414"/>
      <c r="S99" s="414"/>
      <c r="T99" s="414"/>
      <c r="U99" s="414"/>
      <c r="V99" s="414"/>
      <c r="W99" s="414"/>
      <c r="X99" s="414"/>
      <c r="Y99" s="414"/>
      <c r="Z99" s="414"/>
      <c r="AA99" s="425"/>
      <c r="AB99" s="425"/>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row>
    <row r="100" spans="1:69" ht="14.25">
      <c r="A100" s="447"/>
      <c r="B100" s="441"/>
      <c r="C100" s="441"/>
      <c r="D100" s="441"/>
      <c r="E100" s="441"/>
      <c r="F100" s="441"/>
      <c r="G100" s="442"/>
      <c r="H100" s="442"/>
      <c r="I100" s="443"/>
      <c r="J100" s="446"/>
      <c r="K100" s="445"/>
      <c r="L100" s="414"/>
      <c r="M100" s="414"/>
      <c r="N100" s="414"/>
      <c r="O100" s="414"/>
      <c r="P100" s="414"/>
      <c r="Q100" s="414"/>
      <c r="R100" s="414"/>
      <c r="S100" s="414"/>
      <c r="T100" s="414"/>
      <c r="U100" s="414"/>
      <c r="V100" s="414"/>
      <c r="W100" s="414"/>
      <c r="X100" s="414"/>
      <c r="Y100" s="414"/>
      <c r="Z100" s="414"/>
      <c r="AA100" s="425"/>
      <c r="AB100" s="425"/>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row>
    <row r="101" spans="1:69" ht="14.25">
      <c r="A101" s="447"/>
      <c r="B101" s="441"/>
      <c r="C101" s="441"/>
      <c r="D101" s="441"/>
      <c r="E101" s="441"/>
      <c r="F101" s="441"/>
      <c r="G101" s="442"/>
      <c r="H101" s="442"/>
      <c r="I101" s="443"/>
      <c r="J101" s="446"/>
      <c r="K101" s="445"/>
      <c r="L101" s="414"/>
      <c r="M101" s="414"/>
      <c r="N101" s="414"/>
      <c r="O101" s="414"/>
      <c r="P101" s="414"/>
      <c r="Q101" s="414"/>
      <c r="R101" s="414"/>
      <c r="S101" s="414"/>
      <c r="T101" s="414"/>
      <c r="U101" s="414"/>
      <c r="V101" s="414"/>
      <c r="W101" s="414"/>
      <c r="X101" s="414"/>
      <c r="Y101" s="414"/>
      <c r="Z101" s="414"/>
      <c r="AA101" s="425"/>
      <c r="AB101" s="425"/>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411"/>
      <c r="BB101" s="411"/>
      <c r="BC101" s="411"/>
      <c r="BD101" s="411"/>
      <c r="BE101" s="411"/>
      <c r="BF101" s="411"/>
      <c r="BG101" s="411"/>
      <c r="BH101" s="411"/>
      <c r="BI101" s="411"/>
      <c r="BJ101" s="411"/>
      <c r="BK101" s="411"/>
      <c r="BL101" s="411"/>
      <c r="BM101" s="411"/>
      <c r="BN101" s="411"/>
      <c r="BO101" s="411"/>
      <c r="BP101" s="411"/>
      <c r="BQ101" s="411"/>
    </row>
    <row r="102" spans="1:69" ht="14.25">
      <c r="A102" s="447"/>
      <c r="B102" s="441"/>
      <c r="C102" s="441"/>
      <c r="D102" s="441"/>
      <c r="E102" s="441"/>
      <c r="F102" s="441"/>
      <c r="G102" s="442"/>
      <c r="H102" s="442"/>
      <c r="I102" s="443"/>
      <c r="J102" s="446"/>
      <c r="K102" s="445"/>
      <c r="L102" s="414"/>
      <c r="M102" s="414"/>
      <c r="N102" s="414"/>
      <c r="O102" s="414"/>
      <c r="P102" s="414"/>
      <c r="Q102" s="414"/>
      <c r="R102" s="414"/>
      <c r="S102" s="414"/>
      <c r="T102" s="414"/>
      <c r="U102" s="414"/>
      <c r="V102" s="414"/>
      <c r="W102" s="414"/>
      <c r="X102" s="414"/>
      <c r="Y102" s="414"/>
      <c r="Z102" s="414"/>
      <c r="AA102" s="425"/>
      <c r="AB102" s="425"/>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411"/>
    </row>
    <row r="103" spans="1:69" ht="14.25">
      <c r="A103" s="447"/>
      <c r="B103" s="441"/>
      <c r="C103" s="441"/>
      <c r="D103" s="441"/>
      <c r="E103" s="441"/>
      <c r="F103" s="441"/>
      <c r="G103" s="442"/>
      <c r="H103" s="442"/>
      <c r="I103" s="443"/>
      <c r="J103" s="446"/>
      <c r="K103" s="445"/>
      <c r="L103" s="414"/>
      <c r="M103" s="414"/>
      <c r="N103" s="414"/>
      <c r="O103" s="414"/>
      <c r="P103" s="414"/>
      <c r="Q103" s="414"/>
      <c r="R103" s="414"/>
      <c r="S103" s="414"/>
      <c r="T103" s="414"/>
      <c r="U103" s="414"/>
      <c r="V103" s="414"/>
      <c r="W103" s="414"/>
      <c r="X103" s="414"/>
      <c r="Y103" s="414"/>
      <c r="Z103" s="414"/>
      <c r="AA103" s="425"/>
      <c r="AB103" s="425"/>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c r="BC103" s="411"/>
      <c r="BD103" s="411"/>
      <c r="BE103" s="411"/>
      <c r="BF103" s="411"/>
      <c r="BG103" s="411"/>
      <c r="BH103" s="411"/>
      <c r="BI103" s="411"/>
      <c r="BJ103" s="411"/>
      <c r="BK103" s="411"/>
      <c r="BL103" s="411"/>
      <c r="BM103" s="411"/>
      <c r="BN103" s="411"/>
      <c r="BO103" s="411"/>
      <c r="BP103" s="411"/>
      <c r="BQ103" s="411"/>
    </row>
    <row r="104" spans="1:69" ht="14.25">
      <c r="A104" s="447"/>
      <c r="B104" s="441"/>
      <c r="C104" s="441"/>
      <c r="D104" s="441"/>
      <c r="E104" s="441"/>
      <c r="F104" s="441"/>
      <c r="G104" s="442"/>
      <c r="H104" s="442"/>
      <c r="I104" s="443"/>
      <c r="J104" s="446"/>
      <c r="K104" s="445"/>
      <c r="L104" s="414"/>
      <c r="M104" s="414"/>
      <c r="N104" s="414"/>
      <c r="O104" s="414"/>
      <c r="P104" s="414"/>
      <c r="Q104" s="414"/>
      <c r="R104" s="414"/>
      <c r="S104" s="414"/>
      <c r="T104" s="414"/>
      <c r="U104" s="414"/>
      <c r="V104" s="414"/>
      <c r="W104" s="414"/>
      <c r="X104" s="414"/>
      <c r="Y104" s="414"/>
      <c r="Z104" s="414"/>
      <c r="AA104" s="425"/>
      <c r="AB104" s="425"/>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1"/>
      <c r="AZ104" s="411"/>
      <c r="BA104" s="411"/>
      <c r="BB104" s="411"/>
      <c r="BC104" s="411"/>
      <c r="BD104" s="411"/>
      <c r="BE104" s="411"/>
      <c r="BF104" s="411"/>
      <c r="BG104" s="411"/>
      <c r="BH104" s="411"/>
      <c r="BI104" s="411"/>
      <c r="BJ104" s="411"/>
      <c r="BK104" s="411"/>
      <c r="BL104" s="411"/>
      <c r="BM104" s="411"/>
      <c r="BN104" s="411"/>
      <c r="BO104" s="411"/>
      <c r="BP104" s="411"/>
      <c r="BQ104" s="411"/>
    </row>
    <row r="105" spans="1:69" ht="14.25">
      <c r="A105" s="447"/>
      <c r="B105" s="441"/>
      <c r="C105" s="441"/>
      <c r="D105" s="441"/>
      <c r="E105" s="441"/>
      <c r="F105" s="441"/>
      <c r="G105" s="442"/>
      <c r="H105" s="442"/>
      <c r="I105" s="443"/>
      <c r="J105" s="446"/>
      <c r="K105" s="445"/>
      <c r="L105" s="414"/>
      <c r="M105" s="414"/>
      <c r="N105" s="414"/>
      <c r="O105" s="414"/>
      <c r="P105" s="414"/>
      <c r="Q105" s="414"/>
      <c r="R105" s="414"/>
      <c r="S105" s="414"/>
      <c r="T105" s="414"/>
      <c r="U105" s="414"/>
      <c r="V105" s="414"/>
      <c r="W105" s="414"/>
      <c r="X105" s="414"/>
      <c r="Y105" s="414"/>
      <c r="Z105" s="414"/>
      <c r="AA105" s="425"/>
      <c r="AB105" s="425"/>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411"/>
    </row>
    <row r="106" spans="1:69" ht="14.25">
      <c r="A106" s="447"/>
      <c r="B106" s="441"/>
      <c r="C106" s="441"/>
      <c r="D106" s="441"/>
      <c r="E106" s="441"/>
      <c r="F106" s="441"/>
      <c r="G106" s="442"/>
      <c r="H106" s="442"/>
      <c r="I106" s="443"/>
      <c r="J106" s="446"/>
      <c r="K106" s="445"/>
      <c r="L106" s="414"/>
      <c r="M106" s="414"/>
      <c r="N106" s="414"/>
      <c r="O106" s="414"/>
      <c r="P106" s="414"/>
      <c r="Q106" s="414"/>
      <c r="R106" s="414"/>
      <c r="S106" s="414"/>
      <c r="T106" s="414"/>
      <c r="U106" s="414"/>
      <c r="V106" s="414"/>
      <c r="W106" s="414"/>
      <c r="X106" s="414"/>
      <c r="Y106" s="414"/>
      <c r="Z106" s="414"/>
      <c r="AA106" s="425"/>
      <c r="AB106" s="425"/>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M106" s="411"/>
      <c r="BN106" s="411"/>
      <c r="BO106" s="411"/>
      <c r="BP106" s="411"/>
      <c r="BQ106" s="411"/>
    </row>
    <row r="107" spans="1:69" ht="14.25">
      <c r="A107" s="447"/>
      <c r="B107" s="441"/>
      <c r="C107" s="441"/>
      <c r="D107" s="441"/>
      <c r="E107" s="441"/>
      <c r="F107" s="441"/>
      <c r="G107" s="442"/>
      <c r="H107" s="442"/>
      <c r="I107" s="443"/>
      <c r="J107" s="446"/>
      <c r="K107" s="445"/>
      <c r="L107" s="414"/>
      <c r="M107" s="414"/>
      <c r="N107" s="414"/>
      <c r="O107" s="414"/>
      <c r="P107" s="414"/>
      <c r="Q107" s="414"/>
      <c r="R107" s="414"/>
      <c r="S107" s="414"/>
      <c r="T107" s="414"/>
      <c r="U107" s="414"/>
      <c r="V107" s="414"/>
      <c r="W107" s="414"/>
      <c r="X107" s="414"/>
      <c r="Y107" s="414"/>
      <c r="Z107" s="414"/>
      <c r="AA107" s="425"/>
      <c r="AB107" s="425"/>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row>
    <row r="108" spans="1:69" ht="14.25">
      <c r="A108" s="447"/>
      <c r="B108" s="441"/>
      <c r="C108" s="441"/>
      <c r="D108" s="441"/>
      <c r="E108" s="441"/>
      <c r="F108" s="441"/>
      <c r="G108" s="442"/>
      <c r="H108" s="442"/>
      <c r="I108" s="443"/>
      <c r="J108" s="446"/>
      <c r="K108" s="445"/>
      <c r="L108" s="414"/>
      <c r="M108" s="414"/>
      <c r="N108" s="414"/>
      <c r="O108" s="414"/>
      <c r="P108" s="414"/>
      <c r="Q108" s="414"/>
      <c r="R108" s="414"/>
      <c r="S108" s="414"/>
      <c r="T108" s="414"/>
      <c r="U108" s="414"/>
      <c r="V108" s="414"/>
      <c r="W108" s="414"/>
      <c r="X108" s="414"/>
      <c r="Y108" s="414"/>
      <c r="Z108" s="414"/>
      <c r="AA108" s="425"/>
      <c r="AB108" s="425"/>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row>
    <row r="109" spans="1:69" ht="14.25">
      <c r="A109" s="447"/>
      <c r="B109" s="441"/>
      <c r="C109" s="441"/>
      <c r="D109" s="441"/>
      <c r="E109" s="441"/>
      <c r="F109" s="441"/>
      <c r="G109" s="442"/>
      <c r="H109" s="442"/>
      <c r="I109" s="443"/>
      <c r="J109" s="446"/>
      <c r="K109" s="445"/>
      <c r="L109" s="414"/>
      <c r="M109" s="414"/>
      <c r="N109" s="414"/>
      <c r="O109" s="414"/>
      <c r="P109" s="414"/>
      <c r="Q109" s="414"/>
      <c r="R109" s="414"/>
      <c r="S109" s="414"/>
      <c r="T109" s="414"/>
      <c r="U109" s="414"/>
      <c r="V109" s="414"/>
      <c r="W109" s="414"/>
      <c r="X109" s="414"/>
      <c r="Y109" s="414"/>
      <c r="Z109" s="414"/>
      <c r="AA109" s="425"/>
      <c r="AB109" s="425"/>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c r="BN109" s="411"/>
      <c r="BO109" s="411"/>
      <c r="BP109" s="411"/>
      <c r="BQ109" s="411"/>
    </row>
    <row r="110" spans="1:69" ht="14.25">
      <c r="A110" s="447"/>
      <c r="B110" s="441"/>
      <c r="C110" s="441"/>
      <c r="D110" s="441"/>
      <c r="E110" s="441"/>
      <c r="F110" s="441"/>
      <c r="G110" s="442"/>
      <c r="H110" s="442"/>
      <c r="I110" s="443"/>
      <c r="J110" s="446"/>
      <c r="K110" s="445"/>
      <c r="L110" s="414"/>
      <c r="M110" s="414"/>
      <c r="N110" s="414"/>
      <c r="O110" s="414"/>
      <c r="P110" s="414"/>
      <c r="Q110" s="414"/>
      <c r="R110" s="414"/>
      <c r="S110" s="414"/>
      <c r="T110" s="414"/>
      <c r="U110" s="414"/>
      <c r="V110" s="414"/>
      <c r="W110" s="414"/>
      <c r="X110" s="414"/>
      <c r="Y110" s="414"/>
      <c r="Z110" s="414"/>
      <c r="AA110" s="425"/>
      <c r="AB110" s="425"/>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c r="AY110" s="411"/>
      <c r="AZ110" s="411"/>
      <c r="BA110" s="411"/>
      <c r="BB110" s="411"/>
      <c r="BC110" s="411"/>
      <c r="BD110" s="411"/>
      <c r="BE110" s="411"/>
      <c r="BF110" s="411"/>
      <c r="BG110" s="411"/>
      <c r="BH110" s="411"/>
      <c r="BI110" s="411"/>
      <c r="BJ110" s="411"/>
      <c r="BK110" s="411"/>
      <c r="BL110" s="411"/>
      <c r="BM110" s="411"/>
      <c r="BN110" s="411"/>
      <c r="BO110" s="411"/>
      <c r="BP110" s="411"/>
      <c r="BQ110" s="411"/>
    </row>
    <row r="111" spans="1:69" ht="14.25">
      <c r="A111" s="447"/>
      <c r="B111" s="441"/>
      <c r="C111" s="441"/>
      <c r="D111" s="441"/>
      <c r="E111" s="441"/>
      <c r="F111" s="441"/>
      <c r="G111" s="442"/>
      <c r="H111" s="442"/>
      <c r="I111" s="443"/>
      <c r="J111" s="446"/>
      <c r="K111" s="445"/>
      <c r="L111" s="414"/>
      <c r="M111" s="414"/>
      <c r="N111" s="414"/>
      <c r="O111" s="414"/>
      <c r="P111" s="414"/>
      <c r="Q111" s="414"/>
      <c r="R111" s="414"/>
      <c r="S111" s="414"/>
      <c r="T111" s="414"/>
      <c r="U111" s="414"/>
      <c r="V111" s="414"/>
      <c r="W111" s="414"/>
      <c r="X111" s="414"/>
      <c r="Y111" s="414"/>
      <c r="Z111" s="414"/>
      <c r="AA111" s="425"/>
      <c r="AB111" s="425"/>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row>
    <row r="112" spans="1:69" ht="14.25">
      <c r="A112" s="447"/>
      <c r="B112" s="441"/>
      <c r="C112" s="441"/>
      <c r="D112" s="441"/>
      <c r="E112" s="441"/>
      <c r="F112" s="441"/>
      <c r="G112" s="442"/>
      <c r="H112" s="442"/>
      <c r="I112" s="443"/>
      <c r="J112" s="446"/>
      <c r="K112" s="445"/>
      <c r="L112" s="414"/>
      <c r="M112" s="414"/>
      <c r="N112" s="414"/>
      <c r="O112" s="414"/>
      <c r="P112" s="414"/>
      <c r="Q112" s="414"/>
      <c r="R112" s="414"/>
      <c r="S112" s="414"/>
      <c r="T112" s="414"/>
      <c r="U112" s="414"/>
      <c r="V112" s="414"/>
      <c r="W112" s="414"/>
      <c r="X112" s="414"/>
      <c r="Y112" s="414"/>
      <c r="Z112" s="414"/>
      <c r="AA112" s="425"/>
      <c r="AB112" s="425"/>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1"/>
    </row>
    <row r="113" spans="1:69" ht="14.25">
      <c r="A113" s="447"/>
      <c r="B113" s="441"/>
      <c r="C113" s="441"/>
      <c r="D113" s="441"/>
      <c r="E113" s="441"/>
      <c r="F113" s="441"/>
      <c r="G113" s="442"/>
      <c r="H113" s="442"/>
      <c r="I113" s="443"/>
      <c r="J113" s="446"/>
      <c r="K113" s="445"/>
      <c r="L113" s="414"/>
      <c r="M113" s="414"/>
      <c r="N113" s="414"/>
      <c r="O113" s="414"/>
      <c r="P113" s="414"/>
      <c r="Q113" s="414"/>
      <c r="R113" s="414"/>
      <c r="S113" s="414"/>
      <c r="T113" s="414"/>
      <c r="U113" s="414"/>
      <c r="V113" s="414"/>
      <c r="W113" s="414"/>
      <c r="X113" s="414"/>
      <c r="Y113" s="414"/>
      <c r="Z113" s="414"/>
      <c r="AA113" s="425"/>
      <c r="AB113" s="425"/>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1"/>
    </row>
    <row r="114" spans="1:69" ht="14.25">
      <c r="A114" s="447"/>
      <c r="B114" s="441"/>
      <c r="C114" s="441"/>
      <c r="D114" s="441"/>
      <c r="E114" s="441"/>
      <c r="F114" s="441"/>
      <c r="G114" s="442"/>
      <c r="H114" s="442"/>
      <c r="I114" s="443"/>
      <c r="J114" s="446"/>
      <c r="K114" s="445"/>
      <c r="L114" s="414"/>
      <c r="M114" s="414"/>
      <c r="N114" s="414"/>
      <c r="O114" s="414"/>
      <c r="P114" s="414"/>
      <c r="Q114" s="414"/>
      <c r="R114" s="414"/>
      <c r="S114" s="414"/>
      <c r="T114" s="414"/>
      <c r="U114" s="414"/>
      <c r="V114" s="414"/>
      <c r="W114" s="414"/>
      <c r="X114" s="414"/>
      <c r="Y114" s="414"/>
      <c r="Z114" s="414"/>
      <c r="AA114" s="425"/>
      <c r="AB114" s="425"/>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row>
    <row r="115" spans="1:69" ht="14.25">
      <c r="A115" s="447"/>
      <c r="B115" s="441"/>
      <c r="C115" s="441"/>
      <c r="D115" s="441"/>
      <c r="E115" s="441"/>
      <c r="F115" s="441"/>
      <c r="G115" s="442"/>
      <c r="H115" s="442"/>
      <c r="I115" s="443"/>
      <c r="J115" s="446"/>
      <c r="K115" s="445"/>
      <c r="L115" s="414"/>
      <c r="M115" s="414"/>
      <c r="N115" s="414"/>
      <c r="O115" s="414"/>
      <c r="P115" s="414"/>
      <c r="Q115" s="414"/>
      <c r="R115" s="414"/>
      <c r="S115" s="414"/>
      <c r="T115" s="414"/>
      <c r="U115" s="414"/>
      <c r="V115" s="414"/>
      <c r="W115" s="414"/>
      <c r="X115" s="414"/>
      <c r="Y115" s="414"/>
      <c r="Z115" s="414"/>
      <c r="AA115" s="425"/>
      <c r="AB115" s="425"/>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row>
    <row r="116" spans="1:69" ht="14.25">
      <c r="A116" s="447"/>
      <c r="B116" s="441"/>
      <c r="C116" s="441"/>
      <c r="D116" s="441"/>
      <c r="E116" s="441"/>
      <c r="F116" s="441"/>
      <c r="G116" s="442"/>
      <c r="H116" s="442"/>
      <c r="I116" s="443"/>
      <c r="J116" s="446"/>
      <c r="K116" s="445"/>
      <c r="L116" s="414"/>
      <c r="M116" s="414"/>
      <c r="N116" s="414"/>
      <c r="O116" s="414"/>
      <c r="P116" s="414"/>
      <c r="Q116" s="414"/>
      <c r="R116" s="414"/>
      <c r="S116" s="414"/>
      <c r="T116" s="414"/>
      <c r="U116" s="414"/>
      <c r="V116" s="414"/>
      <c r="W116" s="414"/>
      <c r="X116" s="414"/>
      <c r="Y116" s="414"/>
      <c r="Z116" s="414"/>
      <c r="AA116" s="425"/>
      <c r="AB116" s="425"/>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c r="AY116" s="411"/>
      <c r="AZ116" s="411"/>
      <c r="BA116" s="411"/>
      <c r="BB116" s="411"/>
      <c r="BC116" s="411"/>
      <c r="BD116" s="411"/>
      <c r="BE116" s="411"/>
      <c r="BF116" s="411"/>
      <c r="BG116" s="411"/>
      <c r="BH116" s="411"/>
      <c r="BI116" s="411"/>
      <c r="BJ116" s="411"/>
      <c r="BK116" s="411"/>
      <c r="BL116" s="411"/>
      <c r="BM116" s="411"/>
      <c r="BN116" s="411"/>
      <c r="BO116" s="411"/>
      <c r="BP116" s="411"/>
      <c r="BQ116" s="411"/>
    </row>
    <row r="117" spans="1:69" ht="14.25">
      <c r="A117" s="447"/>
      <c r="B117" s="441"/>
      <c r="C117" s="441"/>
      <c r="D117" s="441"/>
      <c r="E117" s="441"/>
      <c r="F117" s="441"/>
      <c r="G117" s="442"/>
      <c r="H117" s="442"/>
      <c r="I117" s="443"/>
      <c r="J117" s="446"/>
      <c r="K117" s="445"/>
      <c r="L117" s="414"/>
      <c r="M117" s="414"/>
      <c r="N117" s="414"/>
      <c r="O117" s="414"/>
      <c r="P117" s="414"/>
      <c r="Q117" s="414"/>
      <c r="R117" s="414"/>
      <c r="S117" s="414"/>
      <c r="T117" s="414"/>
      <c r="U117" s="414"/>
      <c r="V117" s="414"/>
      <c r="W117" s="414"/>
      <c r="X117" s="414"/>
      <c r="Y117" s="414"/>
      <c r="Z117" s="414"/>
      <c r="AA117" s="425"/>
      <c r="AB117" s="425"/>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c r="AY117" s="411"/>
      <c r="AZ117" s="411"/>
      <c r="BA117" s="411"/>
      <c r="BB117" s="411"/>
      <c r="BC117" s="411"/>
      <c r="BD117" s="411"/>
      <c r="BE117" s="411"/>
      <c r="BF117" s="411"/>
      <c r="BG117" s="411"/>
      <c r="BH117" s="411"/>
      <c r="BI117" s="411"/>
      <c r="BJ117" s="411"/>
      <c r="BK117" s="411"/>
      <c r="BL117" s="411"/>
      <c r="BM117" s="411"/>
      <c r="BN117" s="411"/>
      <c r="BO117" s="411"/>
      <c r="BP117" s="411"/>
      <c r="BQ117" s="411"/>
    </row>
    <row r="118" spans="1:69" ht="14.25">
      <c r="A118" s="447"/>
      <c r="B118" s="441"/>
      <c r="C118" s="441"/>
      <c r="D118" s="441"/>
      <c r="E118" s="441"/>
      <c r="F118" s="441"/>
      <c r="G118" s="442"/>
      <c r="H118" s="442"/>
      <c r="I118" s="443"/>
      <c r="J118" s="446"/>
      <c r="K118" s="445"/>
      <c r="L118" s="414"/>
      <c r="M118" s="414"/>
      <c r="N118" s="414"/>
      <c r="O118" s="414"/>
      <c r="P118" s="414"/>
      <c r="Q118" s="414"/>
      <c r="R118" s="414"/>
      <c r="S118" s="414"/>
      <c r="T118" s="414"/>
      <c r="U118" s="414"/>
      <c r="V118" s="414"/>
      <c r="W118" s="414"/>
      <c r="X118" s="414"/>
      <c r="Y118" s="414"/>
      <c r="Z118" s="414"/>
      <c r="AA118" s="425"/>
      <c r="AB118" s="425"/>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1"/>
    </row>
    <row r="119" spans="1:69" ht="14.25">
      <c r="A119" s="447"/>
      <c r="B119" s="441"/>
      <c r="C119" s="441"/>
      <c r="D119" s="441"/>
      <c r="E119" s="441"/>
      <c r="F119" s="441"/>
      <c r="G119" s="442"/>
      <c r="H119" s="442"/>
      <c r="I119" s="443"/>
      <c r="J119" s="446"/>
      <c r="K119" s="445"/>
      <c r="L119" s="414"/>
      <c r="M119" s="414"/>
      <c r="N119" s="414"/>
      <c r="O119" s="414"/>
      <c r="P119" s="414"/>
      <c r="Q119" s="414"/>
      <c r="R119" s="414"/>
      <c r="S119" s="414"/>
      <c r="T119" s="414"/>
      <c r="U119" s="414"/>
      <c r="V119" s="414"/>
      <c r="W119" s="414"/>
      <c r="X119" s="414"/>
      <c r="Y119" s="414"/>
      <c r="Z119" s="414"/>
      <c r="AA119" s="425"/>
      <c r="AB119" s="425"/>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1"/>
    </row>
    <row r="120" spans="1:69" ht="14.25">
      <c r="A120" s="447"/>
      <c r="B120" s="441"/>
      <c r="C120" s="441"/>
      <c r="D120" s="441"/>
      <c r="E120" s="441"/>
      <c r="F120" s="441"/>
      <c r="G120" s="442"/>
      <c r="H120" s="442"/>
      <c r="I120" s="443"/>
      <c r="J120" s="446"/>
      <c r="K120" s="445"/>
      <c r="L120" s="414"/>
      <c r="M120" s="414"/>
      <c r="N120" s="414"/>
      <c r="O120" s="414"/>
      <c r="P120" s="414"/>
      <c r="Q120" s="414"/>
      <c r="R120" s="414"/>
      <c r="S120" s="414"/>
      <c r="T120" s="414"/>
      <c r="U120" s="414"/>
      <c r="V120" s="414"/>
      <c r="W120" s="414"/>
      <c r="X120" s="414"/>
      <c r="Y120" s="414"/>
      <c r="Z120" s="414"/>
      <c r="AA120" s="425"/>
      <c r="AB120" s="425"/>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c r="AY120" s="411"/>
      <c r="AZ120" s="411"/>
      <c r="BA120" s="411"/>
      <c r="BB120" s="411"/>
      <c r="BC120" s="411"/>
      <c r="BD120" s="411"/>
      <c r="BE120" s="411"/>
      <c r="BF120" s="411"/>
      <c r="BG120" s="411"/>
      <c r="BH120" s="411"/>
      <c r="BI120" s="411"/>
      <c r="BJ120" s="411"/>
      <c r="BK120" s="411"/>
      <c r="BL120" s="411"/>
      <c r="BM120" s="411"/>
      <c r="BN120" s="411"/>
      <c r="BO120" s="411"/>
      <c r="BP120" s="411"/>
      <c r="BQ120" s="411"/>
    </row>
    <row r="121" spans="1:69" ht="14.25">
      <c r="A121" s="447"/>
      <c r="B121" s="441"/>
      <c r="C121" s="441"/>
      <c r="D121" s="441"/>
      <c r="E121" s="441"/>
      <c r="F121" s="441"/>
      <c r="G121" s="442"/>
      <c r="H121" s="442"/>
      <c r="I121" s="443"/>
      <c r="J121" s="446"/>
      <c r="K121" s="445"/>
      <c r="L121" s="414"/>
      <c r="M121" s="414"/>
      <c r="N121" s="414"/>
      <c r="O121" s="414"/>
      <c r="P121" s="414"/>
      <c r="Q121" s="414"/>
      <c r="R121" s="414"/>
      <c r="S121" s="414"/>
      <c r="T121" s="414"/>
      <c r="U121" s="414"/>
      <c r="V121" s="414"/>
      <c r="W121" s="414"/>
      <c r="X121" s="414"/>
      <c r="Y121" s="414"/>
      <c r="Z121" s="414"/>
      <c r="AA121" s="425"/>
      <c r="AB121" s="425"/>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c r="AY121" s="411"/>
      <c r="AZ121" s="411"/>
      <c r="BA121" s="411"/>
      <c r="BB121" s="411"/>
      <c r="BC121" s="411"/>
      <c r="BD121" s="411"/>
      <c r="BE121" s="411"/>
      <c r="BF121" s="411"/>
      <c r="BG121" s="411"/>
      <c r="BH121" s="411"/>
      <c r="BI121" s="411"/>
      <c r="BJ121" s="411"/>
      <c r="BK121" s="411"/>
      <c r="BL121" s="411"/>
      <c r="BM121" s="411"/>
      <c r="BN121" s="411"/>
      <c r="BO121" s="411"/>
      <c r="BP121" s="411"/>
      <c r="BQ121" s="411"/>
    </row>
    <row r="122" spans="1:69" ht="14.25">
      <c r="A122" s="447"/>
      <c r="B122" s="441"/>
      <c r="C122" s="441"/>
      <c r="D122" s="441"/>
      <c r="E122" s="441"/>
      <c r="F122" s="441"/>
      <c r="G122" s="442"/>
      <c r="H122" s="442"/>
      <c r="I122" s="443"/>
      <c r="J122" s="446"/>
      <c r="K122" s="445"/>
      <c r="L122" s="414"/>
      <c r="M122" s="414"/>
      <c r="N122" s="414"/>
      <c r="O122" s="414"/>
      <c r="P122" s="414"/>
      <c r="Q122" s="414"/>
      <c r="R122" s="414"/>
      <c r="S122" s="414"/>
      <c r="T122" s="414"/>
      <c r="U122" s="414"/>
      <c r="V122" s="414"/>
      <c r="W122" s="414"/>
      <c r="X122" s="414"/>
      <c r="Y122" s="414"/>
      <c r="Z122" s="414"/>
      <c r="AA122" s="425"/>
      <c r="AB122" s="425"/>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c r="BC122" s="411"/>
      <c r="BD122" s="411"/>
      <c r="BE122" s="411"/>
      <c r="BF122" s="411"/>
      <c r="BG122" s="411"/>
      <c r="BH122" s="411"/>
      <c r="BI122" s="411"/>
      <c r="BJ122" s="411"/>
      <c r="BK122" s="411"/>
      <c r="BL122" s="411"/>
      <c r="BM122" s="411"/>
      <c r="BN122" s="411"/>
      <c r="BO122" s="411"/>
      <c r="BP122" s="411"/>
      <c r="BQ122" s="411"/>
    </row>
    <row r="123" spans="1:69" ht="14.25">
      <c r="A123" s="447"/>
      <c r="B123" s="441"/>
      <c r="C123" s="441"/>
      <c r="D123" s="441"/>
      <c r="E123" s="441"/>
      <c r="F123" s="441"/>
      <c r="G123" s="442"/>
      <c r="H123" s="442"/>
      <c r="I123" s="443"/>
      <c r="J123" s="446"/>
      <c r="K123" s="445"/>
      <c r="L123" s="414"/>
      <c r="M123" s="414"/>
      <c r="N123" s="414"/>
      <c r="O123" s="414"/>
      <c r="P123" s="414"/>
      <c r="Q123" s="414"/>
      <c r="R123" s="414"/>
      <c r="S123" s="414"/>
      <c r="T123" s="414"/>
      <c r="U123" s="414"/>
      <c r="V123" s="414"/>
      <c r="W123" s="414"/>
      <c r="X123" s="414"/>
      <c r="Y123" s="414"/>
      <c r="Z123" s="414"/>
      <c r="AA123" s="425"/>
      <c r="AB123" s="425"/>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c r="AY123" s="411"/>
      <c r="AZ123" s="411"/>
      <c r="BA123" s="411"/>
      <c r="BB123" s="411"/>
      <c r="BC123" s="411"/>
      <c r="BD123" s="411"/>
      <c r="BE123" s="411"/>
      <c r="BF123" s="411"/>
      <c r="BG123" s="411"/>
      <c r="BH123" s="411"/>
      <c r="BI123" s="411"/>
      <c r="BJ123" s="411"/>
      <c r="BK123" s="411"/>
      <c r="BL123" s="411"/>
      <c r="BM123" s="411"/>
      <c r="BN123" s="411"/>
      <c r="BO123" s="411"/>
      <c r="BP123" s="411"/>
      <c r="BQ123" s="411"/>
    </row>
    <row r="124" spans="1:69" ht="14.25">
      <c r="A124" s="447"/>
      <c r="B124" s="441"/>
      <c r="C124" s="441"/>
      <c r="D124" s="441"/>
      <c r="E124" s="441"/>
      <c r="F124" s="441"/>
      <c r="G124" s="442"/>
      <c r="H124" s="442"/>
      <c r="I124" s="443"/>
      <c r="J124" s="446"/>
      <c r="K124" s="445"/>
      <c r="L124" s="414"/>
      <c r="M124" s="414"/>
      <c r="N124" s="414"/>
      <c r="O124" s="414"/>
      <c r="P124" s="414"/>
      <c r="Q124" s="414"/>
      <c r="R124" s="414"/>
      <c r="S124" s="414"/>
      <c r="T124" s="414"/>
      <c r="U124" s="414"/>
      <c r="V124" s="414"/>
      <c r="W124" s="414"/>
      <c r="X124" s="414"/>
      <c r="Y124" s="414"/>
      <c r="Z124" s="414"/>
      <c r="AA124" s="425"/>
      <c r="AB124" s="425"/>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c r="AY124" s="411"/>
      <c r="AZ124" s="411"/>
      <c r="BA124" s="411"/>
      <c r="BB124" s="411"/>
      <c r="BC124" s="411"/>
      <c r="BD124" s="411"/>
      <c r="BE124" s="411"/>
      <c r="BF124" s="411"/>
      <c r="BG124" s="411"/>
      <c r="BH124" s="411"/>
      <c r="BI124" s="411"/>
      <c r="BJ124" s="411"/>
      <c r="BK124" s="411"/>
      <c r="BL124" s="411"/>
      <c r="BM124" s="411"/>
      <c r="BN124" s="411"/>
      <c r="BO124" s="411"/>
      <c r="BP124" s="411"/>
      <c r="BQ124" s="411"/>
    </row>
    <row r="125" spans="1:69" ht="14.25">
      <c r="A125" s="447"/>
      <c r="B125" s="441"/>
      <c r="C125" s="441"/>
      <c r="D125" s="441"/>
      <c r="E125" s="441"/>
      <c r="F125" s="441"/>
      <c r="G125" s="442"/>
      <c r="H125" s="442"/>
      <c r="I125" s="443"/>
      <c r="J125" s="446"/>
      <c r="K125" s="445"/>
      <c r="L125" s="414"/>
      <c r="M125" s="414"/>
      <c r="N125" s="414"/>
      <c r="O125" s="414"/>
      <c r="P125" s="414"/>
      <c r="Q125" s="414"/>
      <c r="R125" s="414"/>
      <c r="S125" s="414"/>
      <c r="T125" s="414"/>
      <c r="U125" s="414"/>
      <c r="V125" s="414"/>
      <c r="W125" s="414"/>
      <c r="X125" s="414"/>
      <c r="Y125" s="414"/>
      <c r="Z125" s="414"/>
      <c r="AA125" s="425"/>
      <c r="AB125" s="425"/>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c r="AY125" s="411"/>
      <c r="AZ125" s="411"/>
      <c r="BA125" s="411"/>
      <c r="BB125" s="411"/>
      <c r="BC125" s="411"/>
      <c r="BD125" s="411"/>
      <c r="BE125" s="411"/>
      <c r="BF125" s="411"/>
      <c r="BG125" s="411"/>
      <c r="BH125" s="411"/>
      <c r="BI125" s="411"/>
      <c r="BJ125" s="411"/>
      <c r="BK125" s="411"/>
      <c r="BL125" s="411"/>
      <c r="BM125" s="411"/>
      <c r="BN125" s="411"/>
      <c r="BO125" s="411"/>
      <c r="BP125" s="411"/>
      <c r="BQ125" s="411"/>
    </row>
    <row r="126" spans="1:69" ht="14.25">
      <c r="A126" s="447"/>
      <c r="B126" s="441"/>
      <c r="C126" s="441"/>
      <c r="D126" s="441"/>
      <c r="E126" s="441"/>
      <c r="F126" s="441"/>
      <c r="G126" s="442"/>
      <c r="H126" s="442"/>
      <c r="I126" s="443"/>
      <c r="J126" s="446"/>
      <c r="K126" s="445"/>
      <c r="L126" s="414"/>
      <c r="M126" s="414"/>
      <c r="N126" s="414"/>
      <c r="O126" s="414"/>
      <c r="P126" s="414"/>
      <c r="Q126" s="414"/>
      <c r="R126" s="414"/>
      <c r="S126" s="414"/>
      <c r="T126" s="414"/>
      <c r="U126" s="414"/>
      <c r="V126" s="414"/>
      <c r="W126" s="414"/>
      <c r="X126" s="414"/>
      <c r="Y126" s="414"/>
      <c r="Z126" s="414"/>
      <c r="AA126" s="425"/>
      <c r="AB126" s="425"/>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c r="AY126" s="411"/>
      <c r="AZ126" s="411"/>
      <c r="BA126" s="411"/>
      <c r="BB126" s="411"/>
      <c r="BC126" s="411"/>
      <c r="BD126" s="411"/>
      <c r="BE126" s="411"/>
      <c r="BF126" s="411"/>
      <c r="BG126" s="411"/>
      <c r="BH126" s="411"/>
      <c r="BI126" s="411"/>
      <c r="BJ126" s="411"/>
      <c r="BK126" s="411"/>
      <c r="BL126" s="411"/>
      <c r="BM126" s="411"/>
      <c r="BN126" s="411"/>
      <c r="BO126" s="411"/>
      <c r="BP126" s="411"/>
      <c r="BQ126" s="411"/>
    </row>
    <row r="127" spans="1:69" ht="14.25">
      <c r="A127" s="447"/>
      <c r="B127" s="441"/>
      <c r="C127" s="441"/>
      <c r="D127" s="441"/>
      <c r="E127" s="441"/>
      <c r="F127" s="441"/>
      <c r="G127" s="442"/>
      <c r="H127" s="442"/>
      <c r="I127" s="443"/>
      <c r="J127" s="446"/>
      <c r="K127" s="445"/>
      <c r="L127" s="414"/>
      <c r="M127" s="414"/>
      <c r="N127" s="414"/>
      <c r="O127" s="414"/>
      <c r="P127" s="414"/>
      <c r="Q127" s="414"/>
      <c r="R127" s="414"/>
      <c r="S127" s="414"/>
      <c r="T127" s="414"/>
      <c r="U127" s="414"/>
      <c r="V127" s="414"/>
      <c r="W127" s="414"/>
      <c r="X127" s="414"/>
      <c r="Y127" s="414"/>
      <c r="Z127" s="414"/>
      <c r="AA127" s="425"/>
      <c r="AB127" s="425"/>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c r="AY127" s="411"/>
      <c r="AZ127" s="411"/>
      <c r="BA127" s="411"/>
      <c r="BB127" s="411"/>
      <c r="BC127" s="411"/>
      <c r="BD127" s="411"/>
      <c r="BE127" s="411"/>
      <c r="BF127" s="411"/>
      <c r="BG127" s="411"/>
      <c r="BH127" s="411"/>
      <c r="BI127" s="411"/>
      <c r="BJ127" s="411"/>
      <c r="BK127" s="411"/>
      <c r="BL127" s="411"/>
      <c r="BM127" s="411"/>
      <c r="BN127" s="411"/>
      <c r="BO127" s="411"/>
      <c r="BP127" s="411"/>
      <c r="BQ127" s="411"/>
    </row>
    <row r="128" spans="1:69" ht="14.25">
      <c r="A128" s="447"/>
      <c r="B128" s="441"/>
      <c r="C128" s="441"/>
      <c r="D128" s="441"/>
      <c r="E128" s="441"/>
      <c r="F128" s="441"/>
      <c r="G128" s="442"/>
      <c r="H128" s="442"/>
      <c r="I128" s="443"/>
      <c r="J128" s="446"/>
      <c r="K128" s="445"/>
      <c r="L128" s="414"/>
      <c r="M128" s="414"/>
      <c r="N128" s="414"/>
      <c r="O128" s="414"/>
      <c r="P128" s="414"/>
      <c r="Q128" s="414"/>
      <c r="R128" s="414"/>
      <c r="S128" s="414"/>
      <c r="T128" s="414"/>
      <c r="U128" s="414"/>
      <c r="V128" s="414"/>
      <c r="W128" s="414"/>
      <c r="X128" s="414"/>
      <c r="Y128" s="414"/>
      <c r="Z128" s="414"/>
      <c r="AA128" s="425"/>
      <c r="AB128" s="425"/>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c r="AY128" s="411"/>
      <c r="AZ128" s="411"/>
      <c r="BA128" s="411"/>
      <c r="BB128" s="411"/>
      <c r="BC128" s="411"/>
      <c r="BD128" s="411"/>
      <c r="BE128" s="411"/>
      <c r="BF128" s="411"/>
      <c r="BG128" s="411"/>
      <c r="BH128" s="411"/>
      <c r="BI128" s="411"/>
      <c r="BJ128" s="411"/>
      <c r="BK128" s="411"/>
      <c r="BL128" s="411"/>
      <c r="BM128" s="411"/>
      <c r="BN128" s="411"/>
      <c r="BO128" s="411"/>
      <c r="BP128" s="411"/>
      <c r="BQ128" s="411"/>
    </row>
    <row r="129" spans="1:69" ht="14.25">
      <c r="A129" s="447"/>
      <c r="B129" s="441"/>
      <c r="C129" s="441"/>
      <c r="D129" s="441"/>
      <c r="E129" s="441"/>
      <c r="F129" s="441"/>
      <c r="G129" s="442"/>
      <c r="H129" s="442"/>
      <c r="I129" s="443"/>
      <c r="J129" s="446"/>
      <c r="K129" s="445"/>
      <c r="L129" s="414"/>
      <c r="M129" s="414"/>
      <c r="N129" s="414"/>
      <c r="O129" s="414"/>
      <c r="P129" s="414"/>
      <c r="Q129" s="414"/>
      <c r="R129" s="414"/>
      <c r="S129" s="414"/>
      <c r="T129" s="414"/>
      <c r="U129" s="414"/>
      <c r="V129" s="414"/>
      <c r="W129" s="414"/>
      <c r="X129" s="414"/>
      <c r="Y129" s="414"/>
      <c r="Z129" s="414"/>
      <c r="AA129" s="425"/>
      <c r="AB129" s="425"/>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c r="AY129" s="411"/>
      <c r="AZ129" s="411"/>
      <c r="BA129" s="411"/>
      <c r="BB129" s="411"/>
      <c r="BC129" s="411"/>
      <c r="BD129" s="411"/>
      <c r="BE129" s="411"/>
      <c r="BF129" s="411"/>
      <c r="BG129" s="411"/>
      <c r="BH129" s="411"/>
      <c r="BI129" s="411"/>
      <c r="BJ129" s="411"/>
      <c r="BK129" s="411"/>
      <c r="BL129" s="411"/>
      <c r="BM129" s="411"/>
      <c r="BN129" s="411"/>
      <c r="BO129" s="411"/>
      <c r="BP129" s="411"/>
      <c r="BQ129" s="411"/>
    </row>
    <row r="130" spans="1:69" ht="14.25">
      <c r="A130" s="447"/>
      <c r="B130" s="441"/>
      <c r="C130" s="441"/>
      <c r="D130" s="441"/>
      <c r="E130" s="441"/>
      <c r="F130" s="441"/>
      <c r="G130" s="442"/>
      <c r="H130" s="442"/>
      <c r="I130" s="443"/>
      <c r="J130" s="446"/>
      <c r="K130" s="445"/>
      <c r="L130" s="414"/>
      <c r="M130" s="414"/>
      <c r="N130" s="414"/>
      <c r="O130" s="414"/>
      <c r="P130" s="414"/>
      <c r="Q130" s="414"/>
      <c r="R130" s="414"/>
      <c r="S130" s="414"/>
      <c r="T130" s="414"/>
      <c r="U130" s="414"/>
      <c r="V130" s="414"/>
      <c r="W130" s="414"/>
      <c r="X130" s="414"/>
      <c r="Y130" s="414"/>
      <c r="Z130" s="414"/>
      <c r="AA130" s="425"/>
      <c r="AB130" s="425"/>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c r="AY130" s="411"/>
      <c r="AZ130" s="411"/>
      <c r="BA130" s="411"/>
      <c r="BB130" s="411"/>
      <c r="BC130" s="411"/>
      <c r="BD130" s="411"/>
      <c r="BE130" s="411"/>
      <c r="BF130" s="411"/>
      <c r="BG130" s="411"/>
      <c r="BH130" s="411"/>
      <c r="BI130" s="411"/>
      <c r="BJ130" s="411"/>
      <c r="BK130" s="411"/>
      <c r="BL130" s="411"/>
      <c r="BM130" s="411"/>
      <c r="BN130" s="411"/>
      <c r="BO130" s="411"/>
      <c r="BP130" s="411"/>
      <c r="BQ130" s="411"/>
    </row>
    <row r="131" spans="1:69" ht="14.25">
      <c r="A131" s="447"/>
      <c r="B131" s="441"/>
      <c r="C131" s="441"/>
      <c r="D131" s="441"/>
      <c r="E131" s="441"/>
      <c r="F131" s="441"/>
      <c r="G131" s="442"/>
      <c r="H131" s="442"/>
      <c r="I131" s="443"/>
      <c r="J131" s="446"/>
      <c r="K131" s="445"/>
      <c r="L131" s="414"/>
      <c r="M131" s="414"/>
      <c r="N131" s="414"/>
      <c r="O131" s="414"/>
      <c r="P131" s="414"/>
      <c r="Q131" s="414"/>
      <c r="R131" s="414"/>
      <c r="S131" s="414"/>
      <c r="T131" s="414"/>
      <c r="U131" s="414"/>
      <c r="V131" s="414"/>
      <c r="W131" s="414"/>
      <c r="X131" s="414"/>
      <c r="Y131" s="414"/>
      <c r="Z131" s="414"/>
      <c r="AA131" s="425"/>
      <c r="AB131" s="425"/>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c r="AY131" s="411"/>
      <c r="AZ131" s="411"/>
      <c r="BA131" s="411"/>
      <c r="BB131" s="411"/>
      <c r="BC131" s="411"/>
      <c r="BD131" s="411"/>
      <c r="BE131" s="411"/>
      <c r="BF131" s="411"/>
      <c r="BG131" s="411"/>
      <c r="BH131" s="411"/>
      <c r="BI131" s="411"/>
      <c r="BJ131" s="411"/>
      <c r="BK131" s="411"/>
      <c r="BL131" s="411"/>
      <c r="BM131" s="411"/>
      <c r="BN131" s="411"/>
      <c r="BO131" s="411"/>
      <c r="BP131" s="411"/>
      <c r="BQ131" s="411"/>
    </row>
    <row r="132" spans="1:69" ht="14.25">
      <c r="A132" s="447"/>
      <c r="B132" s="441"/>
      <c r="C132" s="441"/>
      <c r="D132" s="441"/>
      <c r="E132" s="441"/>
      <c r="F132" s="441"/>
      <c r="G132" s="442"/>
      <c r="H132" s="442"/>
      <c r="I132" s="443"/>
      <c r="J132" s="446"/>
      <c r="K132" s="445"/>
      <c r="L132" s="414"/>
      <c r="M132" s="414"/>
      <c r="N132" s="414"/>
      <c r="O132" s="414"/>
      <c r="P132" s="414"/>
      <c r="Q132" s="414"/>
      <c r="R132" s="414"/>
      <c r="S132" s="414"/>
      <c r="T132" s="414"/>
      <c r="U132" s="414"/>
      <c r="V132" s="414"/>
      <c r="W132" s="414"/>
      <c r="X132" s="414"/>
      <c r="Y132" s="414"/>
      <c r="Z132" s="414"/>
      <c r="AA132" s="425"/>
      <c r="AB132" s="425"/>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c r="AY132" s="411"/>
      <c r="AZ132" s="411"/>
      <c r="BA132" s="411"/>
      <c r="BB132" s="411"/>
      <c r="BC132" s="411"/>
      <c r="BD132" s="411"/>
      <c r="BE132" s="411"/>
      <c r="BF132" s="411"/>
      <c r="BG132" s="411"/>
      <c r="BH132" s="411"/>
      <c r="BI132" s="411"/>
      <c r="BJ132" s="411"/>
      <c r="BK132" s="411"/>
      <c r="BL132" s="411"/>
      <c r="BM132" s="411"/>
      <c r="BN132" s="411"/>
      <c r="BO132" s="411"/>
      <c r="BP132" s="411"/>
      <c r="BQ132" s="411"/>
    </row>
    <row r="133" spans="1:69" ht="14.25">
      <c r="A133" s="447"/>
      <c r="B133" s="441"/>
      <c r="C133" s="441"/>
      <c r="D133" s="441"/>
      <c r="E133" s="441"/>
      <c r="F133" s="441"/>
      <c r="G133" s="442"/>
      <c r="H133" s="442"/>
      <c r="I133" s="443"/>
      <c r="J133" s="446"/>
      <c r="K133" s="445"/>
      <c r="L133" s="414"/>
      <c r="M133" s="414"/>
      <c r="N133" s="414"/>
      <c r="O133" s="414"/>
      <c r="P133" s="414"/>
      <c r="Q133" s="414"/>
      <c r="R133" s="414"/>
      <c r="S133" s="414"/>
      <c r="T133" s="414"/>
      <c r="U133" s="414"/>
      <c r="V133" s="414"/>
      <c r="W133" s="414"/>
      <c r="X133" s="414"/>
      <c r="Y133" s="414"/>
      <c r="Z133" s="414"/>
      <c r="AA133" s="425"/>
      <c r="AB133" s="425"/>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c r="AY133" s="411"/>
      <c r="AZ133" s="411"/>
      <c r="BA133" s="411"/>
      <c r="BB133" s="411"/>
      <c r="BC133" s="411"/>
      <c r="BD133" s="411"/>
      <c r="BE133" s="411"/>
      <c r="BF133" s="411"/>
      <c r="BG133" s="411"/>
      <c r="BH133" s="411"/>
      <c r="BI133" s="411"/>
      <c r="BJ133" s="411"/>
      <c r="BK133" s="411"/>
      <c r="BL133" s="411"/>
      <c r="BM133" s="411"/>
      <c r="BN133" s="411"/>
      <c r="BO133" s="411"/>
      <c r="BP133" s="411"/>
      <c r="BQ133" s="411"/>
    </row>
    <row r="134" spans="1:69" ht="14.25">
      <c r="A134" s="447"/>
      <c r="B134" s="441"/>
      <c r="C134" s="441"/>
      <c r="D134" s="441"/>
      <c r="E134" s="441"/>
      <c r="F134" s="441"/>
      <c r="G134" s="442"/>
      <c r="H134" s="442"/>
      <c r="I134" s="443"/>
      <c r="J134" s="446"/>
      <c r="K134" s="445"/>
      <c r="L134" s="414"/>
      <c r="M134" s="414"/>
      <c r="N134" s="414"/>
      <c r="O134" s="414"/>
      <c r="P134" s="414"/>
      <c r="Q134" s="414"/>
      <c r="R134" s="414"/>
      <c r="S134" s="414"/>
      <c r="T134" s="414"/>
      <c r="U134" s="414"/>
      <c r="V134" s="414"/>
      <c r="W134" s="414"/>
      <c r="X134" s="414"/>
      <c r="Y134" s="414"/>
      <c r="Z134" s="414"/>
      <c r="AA134" s="425"/>
      <c r="AB134" s="425"/>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c r="AY134" s="411"/>
      <c r="AZ134" s="411"/>
      <c r="BA134" s="411"/>
      <c r="BB134" s="411"/>
      <c r="BC134" s="411"/>
      <c r="BD134" s="411"/>
      <c r="BE134" s="411"/>
      <c r="BF134" s="411"/>
      <c r="BG134" s="411"/>
      <c r="BH134" s="411"/>
      <c r="BI134" s="411"/>
      <c r="BJ134" s="411"/>
      <c r="BK134" s="411"/>
      <c r="BL134" s="411"/>
      <c r="BM134" s="411"/>
      <c r="BN134" s="411"/>
      <c r="BO134" s="411"/>
      <c r="BP134" s="411"/>
      <c r="BQ134" s="411"/>
    </row>
    <row r="135" spans="1:69" ht="14.25">
      <c r="A135" s="447"/>
      <c r="B135" s="441"/>
      <c r="C135" s="441"/>
      <c r="D135" s="441"/>
      <c r="E135" s="441"/>
      <c r="F135" s="441"/>
      <c r="G135" s="442"/>
      <c r="H135" s="442"/>
      <c r="I135" s="443"/>
      <c r="J135" s="446"/>
      <c r="K135" s="445"/>
      <c r="L135" s="414"/>
      <c r="M135" s="414"/>
      <c r="N135" s="414"/>
      <c r="O135" s="414"/>
      <c r="P135" s="414"/>
      <c r="Q135" s="414"/>
      <c r="R135" s="414"/>
      <c r="S135" s="414"/>
      <c r="T135" s="414"/>
      <c r="U135" s="414"/>
      <c r="V135" s="414"/>
      <c r="W135" s="414"/>
      <c r="X135" s="414"/>
      <c r="Y135" s="414"/>
      <c r="Z135" s="414"/>
      <c r="AA135" s="425"/>
      <c r="AB135" s="425"/>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c r="AY135" s="411"/>
      <c r="AZ135" s="411"/>
      <c r="BA135" s="411"/>
      <c r="BB135" s="411"/>
      <c r="BC135" s="411"/>
      <c r="BD135" s="411"/>
      <c r="BE135" s="411"/>
      <c r="BF135" s="411"/>
      <c r="BG135" s="411"/>
      <c r="BH135" s="411"/>
      <c r="BI135" s="411"/>
      <c r="BJ135" s="411"/>
      <c r="BK135" s="411"/>
      <c r="BL135" s="411"/>
      <c r="BM135" s="411"/>
      <c r="BN135" s="411"/>
      <c r="BO135" s="411"/>
      <c r="BP135" s="411"/>
      <c r="BQ135" s="411"/>
    </row>
    <row r="136" spans="1:69" ht="14.25">
      <c r="A136" s="447"/>
      <c r="B136" s="441"/>
      <c r="C136" s="441"/>
      <c r="D136" s="441"/>
      <c r="E136" s="441"/>
      <c r="F136" s="441"/>
      <c r="G136" s="442"/>
      <c r="H136" s="442"/>
      <c r="I136" s="443"/>
      <c r="J136" s="446"/>
      <c r="K136" s="445"/>
      <c r="L136" s="414"/>
      <c r="M136" s="414"/>
      <c r="N136" s="414"/>
      <c r="O136" s="414"/>
      <c r="P136" s="414"/>
      <c r="Q136" s="414"/>
      <c r="R136" s="414"/>
      <c r="S136" s="414"/>
      <c r="T136" s="414"/>
      <c r="U136" s="414"/>
      <c r="V136" s="414"/>
      <c r="W136" s="414"/>
      <c r="X136" s="414"/>
      <c r="Y136" s="414"/>
      <c r="Z136" s="414"/>
      <c r="AA136" s="425"/>
      <c r="AB136" s="425"/>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c r="AY136" s="411"/>
      <c r="AZ136" s="411"/>
      <c r="BA136" s="411"/>
      <c r="BB136" s="411"/>
      <c r="BC136" s="411"/>
      <c r="BD136" s="411"/>
      <c r="BE136" s="411"/>
      <c r="BF136" s="411"/>
      <c r="BG136" s="411"/>
      <c r="BH136" s="411"/>
      <c r="BI136" s="411"/>
      <c r="BJ136" s="411"/>
      <c r="BK136" s="411"/>
      <c r="BL136" s="411"/>
      <c r="BM136" s="411"/>
      <c r="BN136" s="411"/>
      <c r="BO136" s="411"/>
      <c r="BP136" s="411"/>
      <c r="BQ136" s="411"/>
    </row>
    <row r="137" spans="1:69" ht="14.25">
      <c r="A137" s="447"/>
      <c r="B137" s="441"/>
      <c r="C137" s="441"/>
      <c r="D137" s="441"/>
      <c r="E137" s="441"/>
      <c r="F137" s="441"/>
      <c r="G137" s="442"/>
      <c r="H137" s="442"/>
      <c r="I137" s="443"/>
      <c r="J137" s="446"/>
      <c r="K137" s="445"/>
      <c r="L137" s="414"/>
      <c r="M137" s="414"/>
      <c r="N137" s="414"/>
      <c r="O137" s="414"/>
      <c r="P137" s="414"/>
      <c r="Q137" s="414"/>
      <c r="R137" s="414"/>
      <c r="S137" s="414"/>
      <c r="T137" s="414"/>
      <c r="U137" s="414"/>
      <c r="V137" s="414"/>
      <c r="W137" s="414"/>
      <c r="X137" s="414"/>
      <c r="Y137" s="414"/>
      <c r="Z137" s="414"/>
      <c r="AA137" s="425"/>
      <c r="AB137" s="425"/>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c r="AY137" s="411"/>
      <c r="AZ137" s="411"/>
      <c r="BA137" s="411"/>
      <c r="BB137" s="411"/>
      <c r="BC137" s="411"/>
      <c r="BD137" s="411"/>
      <c r="BE137" s="411"/>
      <c r="BF137" s="411"/>
      <c r="BG137" s="411"/>
      <c r="BH137" s="411"/>
      <c r="BI137" s="411"/>
      <c r="BJ137" s="411"/>
      <c r="BK137" s="411"/>
      <c r="BL137" s="411"/>
      <c r="BM137" s="411"/>
      <c r="BN137" s="411"/>
      <c r="BO137" s="411"/>
      <c r="BP137" s="411"/>
      <c r="BQ137" s="411"/>
    </row>
    <row r="138" spans="1:69" ht="14.25">
      <c r="A138" s="447"/>
      <c r="B138" s="441"/>
      <c r="C138" s="441"/>
      <c r="D138" s="441"/>
      <c r="E138" s="441"/>
      <c r="F138" s="441"/>
      <c r="G138" s="442"/>
      <c r="H138" s="442"/>
      <c r="I138" s="443"/>
      <c r="J138" s="446"/>
      <c r="K138" s="445"/>
      <c r="L138" s="414"/>
      <c r="M138" s="414"/>
      <c r="N138" s="414"/>
      <c r="O138" s="414"/>
      <c r="P138" s="414"/>
      <c r="Q138" s="414"/>
      <c r="R138" s="414"/>
      <c r="S138" s="414"/>
      <c r="T138" s="414"/>
      <c r="U138" s="414"/>
      <c r="V138" s="414"/>
      <c r="W138" s="414"/>
      <c r="X138" s="414"/>
      <c r="Y138" s="414"/>
      <c r="Z138" s="414"/>
      <c r="AA138" s="425"/>
      <c r="AB138" s="425"/>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c r="AY138" s="411"/>
      <c r="AZ138" s="411"/>
      <c r="BA138" s="411"/>
      <c r="BB138" s="411"/>
      <c r="BC138" s="411"/>
      <c r="BD138" s="411"/>
      <c r="BE138" s="411"/>
      <c r="BF138" s="411"/>
      <c r="BG138" s="411"/>
      <c r="BH138" s="411"/>
      <c r="BI138" s="411"/>
      <c r="BJ138" s="411"/>
      <c r="BK138" s="411"/>
      <c r="BL138" s="411"/>
      <c r="BM138" s="411"/>
      <c r="BN138" s="411"/>
      <c r="BO138" s="411"/>
      <c r="BP138" s="411"/>
      <c r="BQ138" s="411"/>
    </row>
    <row r="139" spans="1:69" ht="14.25">
      <c r="A139" s="447"/>
      <c r="B139" s="441"/>
      <c r="C139" s="441"/>
      <c r="D139" s="441"/>
      <c r="E139" s="441"/>
      <c r="F139" s="441"/>
      <c r="G139" s="442"/>
      <c r="H139" s="442"/>
      <c r="I139" s="443"/>
      <c r="J139" s="446"/>
      <c r="K139" s="445"/>
      <c r="L139" s="414"/>
      <c r="M139" s="414"/>
      <c r="N139" s="414"/>
      <c r="O139" s="414"/>
      <c r="P139" s="414"/>
      <c r="Q139" s="414"/>
      <c r="R139" s="414"/>
      <c r="S139" s="414"/>
      <c r="T139" s="414"/>
      <c r="U139" s="414"/>
      <c r="V139" s="414"/>
      <c r="W139" s="414"/>
      <c r="X139" s="414"/>
      <c r="Y139" s="414"/>
      <c r="Z139" s="414"/>
      <c r="AA139" s="425"/>
      <c r="AB139" s="425"/>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c r="AY139" s="411"/>
      <c r="AZ139" s="411"/>
      <c r="BA139" s="411"/>
      <c r="BB139" s="411"/>
      <c r="BC139" s="411"/>
      <c r="BD139" s="411"/>
      <c r="BE139" s="411"/>
      <c r="BF139" s="411"/>
      <c r="BG139" s="411"/>
      <c r="BH139" s="411"/>
      <c r="BI139" s="411"/>
      <c r="BJ139" s="411"/>
      <c r="BK139" s="411"/>
      <c r="BL139" s="411"/>
      <c r="BM139" s="411"/>
      <c r="BN139" s="411"/>
      <c r="BO139" s="411"/>
      <c r="BP139" s="411"/>
      <c r="BQ139" s="411"/>
    </row>
    <row r="140" spans="1:69" ht="14.25">
      <c r="A140" s="447"/>
      <c r="B140" s="441"/>
      <c r="C140" s="441"/>
      <c r="D140" s="441"/>
      <c r="E140" s="441"/>
      <c r="F140" s="441"/>
      <c r="G140" s="442"/>
      <c r="H140" s="442"/>
      <c r="I140" s="443"/>
      <c r="J140" s="446"/>
      <c r="K140" s="445"/>
      <c r="L140" s="414"/>
      <c r="M140" s="414"/>
      <c r="N140" s="414"/>
      <c r="O140" s="414"/>
      <c r="P140" s="414"/>
      <c r="Q140" s="414"/>
      <c r="R140" s="414"/>
      <c r="S140" s="414"/>
      <c r="T140" s="414"/>
      <c r="U140" s="414"/>
      <c r="V140" s="414"/>
      <c r="W140" s="414"/>
      <c r="X140" s="414"/>
      <c r="Y140" s="414"/>
      <c r="Z140" s="414"/>
      <c r="AA140" s="425"/>
      <c r="AB140" s="425"/>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c r="AY140" s="411"/>
      <c r="AZ140" s="411"/>
      <c r="BA140" s="411"/>
      <c r="BB140" s="411"/>
      <c r="BC140" s="411"/>
      <c r="BD140" s="411"/>
      <c r="BE140" s="411"/>
      <c r="BF140" s="411"/>
      <c r="BG140" s="411"/>
      <c r="BH140" s="411"/>
      <c r="BI140" s="411"/>
      <c r="BJ140" s="411"/>
      <c r="BK140" s="411"/>
      <c r="BL140" s="411"/>
      <c r="BM140" s="411"/>
      <c r="BN140" s="411"/>
      <c r="BO140" s="411"/>
      <c r="BP140" s="411"/>
      <c r="BQ140" s="411"/>
    </row>
    <row r="141" spans="1:69" ht="14.25">
      <c r="A141" s="447"/>
      <c r="B141" s="441"/>
      <c r="C141" s="441"/>
      <c r="D141" s="441"/>
      <c r="E141" s="441"/>
      <c r="F141" s="441"/>
      <c r="G141" s="442"/>
      <c r="H141" s="442"/>
      <c r="I141" s="443"/>
      <c r="J141" s="446"/>
      <c r="K141" s="445"/>
      <c r="L141" s="414"/>
      <c r="M141" s="414"/>
      <c r="N141" s="414"/>
      <c r="O141" s="414"/>
      <c r="P141" s="414"/>
      <c r="Q141" s="414"/>
      <c r="R141" s="414"/>
      <c r="S141" s="414"/>
      <c r="T141" s="414"/>
      <c r="U141" s="414"/>
      <c r="V141" s="414"/>
      <c r="W141" s="414"/>
      <c r="X141" s="414"/>
      <c r="Y141" s="414"/>
      <c r="Z141" s="414"/>
      <c r="AA141" s="425"/>
      <c r="AB141" s="425"/>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c r="AY141" s="411"/>
      <c r="AZ141" s="411"/>
      <c r="BA141" s="411"/>
      <c r="BB141" s="411"/>
      <c r="BC141" s="411"/>
      <c r="BD141" s="411"/>
      <c r="BE141" s="411"/>
      <c r="BF141" s="411"/>
      <c r="BG141" s="411"/>
      <c r="BH141" s="411"/>
      <c r="BI141" s="411"/>
      <c r="BJ141" s="411"/>
      <c r="BK141" s="411"/>
      <c r="BL141" s="411"/>
      <c r="BM141" s="411"/>
      <c r="BN141" s="411"/>
      <c r="BO141" s="411"/>
      <c r="BP141" s="411"/>
      <c r="BQ141" s="411"/>
    </row>
    <row r="142" spans="1:69" ht="14.25">
      <c r="A142" s="447"/>
      <c r="B142" s="441"/>
      <c r="C142" s="441"/>
      <c r="D142" s="441"/>
      <c r="E142" s="441"/>
      <c r="F142" s="441"/>
      <c r="G142" s="442"/>
      <c r="H142" s="442"/>
      <c r="I142" s="443"/>
      <c r="J142" s="446"/>
      <c r="K142" s="445"/>
      <c r="L142" s="414"/>
      <c r="M142" s="414"/>
      <c r="N142" s="414"/>
      <c r="O142" s="414"/>
      <c r="P142" s="414"/>
      <c r="Q142" s="414"/>
      <c r="R142" s="414"/>
      <c r="S142" s="414"/>
      <c r="T142" s="414"/>
      <c r="U142" s="414"/>
      <c r="V142" s="414"/>
      <c r="W142" s="414"/>
      <c r="X142" s="414"/>
      <c r="Y142" s="414"/>
      <c r="Z142" s="414"/>
      <c r="AA142" s="425"/>
      <c r="AB142" s="425"/>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1"/>
    </row>
    <row r="143" spans="1:69" ht="14.25">
      <c r="A143" s="447"/>
      <c r="B143" s="441"/>
      <c r="C143" s="441"/>
      <c r="D143" s="441"/>
      <c r="E143" s="441"/>
      <c r="F143" s="441"/>
      <c r="G143" s="442"/>
      <c r="H143" s="442"/>
      <c r="I143" s="443"/>
      <c r="J143" s="446"/>
      <c r="K143" s="445"/>
      <c r="L143" s="414"/>
      <c r="M143" s="414"/>
      <c r="N143" s="414"/>
      <c r="O143" s="414"/>
      <c r="P143" s="414"/>
      <c r="Q143" s="414"/>
      <c r="R143" s="414"/>
      <c r="S143" s="414"/>
      <c r="T143" s="414"/>
      <c r="U143" s="414"/>
      <c r="V143" s="414"/>
      <c r="W143" s="414"/>
      <c r="X143" s="414"/>
      <c r="Y143" s="414"/>
      <c r="Z143" s="414"/>
      <c r="AA143" s="425"/>
      <c r="AB143" s="425"/>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1"/>
    </row>
    <row r="144" spans="1:69" ht="14.25">
      <c r="A144" s="447"/>
      <c r="B144" s="441"/>
      <c r="C144" s="441"/>
      <c r="D144" s="441"/>
      <c r="E144" s="441"/>
      <c r="F144" s="441"/>
      <c r="G144" s="442"/>
      <c r="H144" s="442"/>
      <c r="I144" s="443"/>
      <c r="J144" s="446"/>
      <c r="K144" s="445"/>
      <c r="L144" s="414"/>
      <c r="M144" s="414"/>
      <c r="N144" s="414"/>
      <c r="O144" s="414"/>
      <c r="P144" s="414"/>
      <c r="Q144" s="414"/>
      <c r="R144" s="414"/>
      <c r="S144" s="414"/>
      <c r="T144" s="414"/>
      <c r="U144" s="414"/>
      <c r="V144" s="414"/>
      <c r="W144" s="414"/>
      <c r="X144" s="414"/>
      <c r="Y144" s="414"/>
      <c r="Z144" s="414"/>
      <c r="AA144" s="425"/>
      <c r="AB144" s="425"/>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1"/>
    </row>
    <row r="145" spans="1:69" ht="14.25">
      <c r="A145" s="447"/>
      <c r="B145" s="441"/>
      <c r="C145" s="441"/>
      <c r="D145" s="441"/>
      <c r="E145" s="441"/>
      <c r="F145" s="441"/>
      <c r="G145" s="442"/>
      <c r="H145" s="442"/>
      <c r="I145" s="443"/>
      <c r="J145" s="446"/>
      <c r="K145" s="445"/>
      <c r="L145" s="414"/>
      <c r="M145" s="414"/>
      <c r="N145" s="414"/>
      <c r="O145" s="414"/>
      <c r="P145" s="414"/>
      <c r="Q145" s="414"/>
      <c r="R145" s="414"/>
      <c r="S145" s="414"/>
      <c r="T145" s="414"/>
      <c r="U145" s="414"/>
      <c r="V145" s="414"/>
      <c r="W145" s="414"/>
      <c r="X145" s="414"/>
      <c r="Y145" s="414"/>
      <c r="Z145" s="414"/>
      <c r="AA145" s="425"/>
      <c r="AB145" s="425"/>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c r="AY145" s="411"/>
      <c r="AZ145" s="411"/>
      <c r="BA145" s="411"/>
      <c r="BB145" s="411"/>
      <c r="BC145" s="411"/>
      <c r="BD145" s="411"/>
      <c r="BE145" s="411"/>
      <c r="BF145" s="411"/>
      <c r="BG145" s="411"/>
      <c r="BH145" s="411"/>
      <c r="BI145" s="411"/>
      <c r="BJ145" s="411"/>
      <c r="BK145" s="411"/>
      <c r="BL145" s="411"/>
      <c r="BM145" s="411"/>
      <c r="BN145" s="411"/>
      <c r="BO145" s="411"/>
      <c r="BP145" s="411"/>
      <c r="BQ145" s="411"/>
    </row>
    <row r="146" spans="1:69" ht="14.25">
      <c r="A146" s="447"/>
      <c r="B146" s="441"/>
      <c r="C146" s="441"/>
      <c r="D146" s="441"/>
      <c r="E146" s="441"/>
      <c r="F146" s="441"/>
      <c r="G146" s="442"/>
      <c r="H146" s="442"/>
      <c r="I146" s="443"/>
      <c r="J146" s="446"/>
      <c r="K146" s="445"/>
      <c r="L146" s="414"/>
      <c r="M146" s="414"/>
      <c r="N146" s="414"/>
      <c r="O146" s="414"/>
      <c r="P146" s="414"/>
      <c r="Q146" s="414"/>
      <c r="R146" s="414"/>
      <c r="S146" s="414"/>
      <c r="T146" s="414"/>
      <c r="U146" s="414"/>
      <c r="V146" s="414"/>
      <c r="W146" s="414"/>
      <c r="X146" s="414"/>
      <c r="Y146" s="414"/>
      <c r="Z146" s="414"/>
      <c r="AA146" s="425"/>
      <c r="AB146" s="425"/>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c r="AY146" s="411"/>
      <c r="AZ146" s="411"/>
      <c r="BA146" s="411"/>
      <c r="BB146" s="411"/>
      <c r="BC146" s="411"/>
      <c r="BD146" s="411"/>
      <c r="BE146" s="411"/>
      <c r="BF146" s="411"/>
      <c r="BG146" s="411"/>
      <c r="BH146" s="411"/>
      <c r="BI146" s="411"/>
      <c r="BJ146" s="411"/>
      <c r="BK146" s="411"/>
      <c r="BL146" s="411"/>
      <c r="BM146" s="411"/>
      <c r="BN146" s="411"/>
      <c r="BO146" s="411"/>
      <c r="BP146" s="411"/>
      <c r="BQ146" s="411"/>
    </row>
    <row r="147" spans="1:69" ht="14.25">
      <c r="A147" s="447"/>
      <c r="B147" s="441"/>
      <c r="C147" s="441"/>
      <c r="D147" s="441"/>
      <c r="E147" s="441"/>
      <c r="F147" s="441"/>
      <c r="G147" s="442"/>
      <c r="H147" s="442"/>
      <c r="I147" s="443"/>
      <c r="J147" s="446"/>
      <c r="K147" s="445"/>
      <c r="L147" s="414"/>
      <c r="M147" s="414"/>
      <c r="N147" s="414"/>
      <c r="O147" s="414"/>
      <c r="P147" s="414"/>
      <c r="Q147" s="414"/>
      <c r="R147" s="414"/>
      <c r="S147" s="414"/>
      <c r="T147" s="414"/>
      <c r="U147" s="414"/>
      <c r="V147" s="414"/>
      <c r="W147" s="414"/>
      <c r="X147" s="414"/>
      <c r="Y147" s="414"/>
      <c r="Z147" s="414"/>
      <c r="AA147" s="425"/>
      <c r="AB147" s="425"/>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c r="AY147" s="411"/>
      <c r="AZ147" s="411"/>
      <c r="BA147" s="411"/>
      <c r="BB147" s="411"/>
      <c r="BC147" s="411"/>
      <c r="BD147" s="411"/>
      <c r="BE147" s="411"/>
      <c r="BF147" s="411"/>
      <c r="BG147" s="411"/>
      <c r="BH147" s="411"/>
      <c r="BI147" s="411"/>
      <c r="BJ147" s="411"/>
      <c r="BK147" s="411"/>
      <c r="BL147" s="411"/>
      <c r="BM147" s="411"/>
      <c r="BN147" s="411"/>
      <c r="BO147" s="411"/>
      <c r="BP147" s="411"/>
      <c r="BQ147" s="411"/>
    </row>
    <row r="148" spans="1:69" ht="14.25">
      <c r="A148" s="447"/>
      <c r="B148" s="441"/>
      <c r="C148" s="441"/>
      <c r="D148" s="441"/>
      <c r="E148" s="441"/>
      <c r="F148" s="441"/>
      <c r="G148" s="442"/>
      <c r="H148" s="442"/>
      <c r="I148" s="443"/>
      <c r="J148" s="446"/>
      <c r="K148" s="445"/>
      <c r="L148" s="414"/>
      <c r="M148" s="414"/>
      <c r="N148" s="414"/>
      <c r="O148" s="414"/>
      <c r="P148" s="414"/>
      <c r="Q148" s="414"/>
      <c r="R148" s="414"/>
      <c r="S148" s="414"/>
      <c r="T148" s="414"/>
      <c r="U148" s="414"/>
      <c r="V148" s="414"/>
      <c r="W148" s="414"/>
      <c r="X148" s="414"/>
      <c r="Y148" s="414"/>
      <c r="Z148" s="414"/>
      <c r="AA148" s="425"/>
      <c r="AB148" s="425"/>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c r="AY148" s="411"/>
      <c r="AZ148" s="411"/>
      <c r="BA148" s="411"/>
      <c r="BB148" s="411"/>
      <c r="BC148" s="411"/>
      <c r="BD148" s="411"/>
      <c r="BE148" s="411"/>
      <c r="BF148" s="411"/>
      <c r="BG148" s="411"/>
      <c r="BH148" s="411"/>
      <c r="BI148" s="411"/>
      <c r="BJ148" s="411"/>
      <c r="BK148" s="411"/>
      <c r="BL148" s="411"/>
      <c r="BM148" s="411"/>
      <c r="BN148" s="411"/>
      <c r="BO148" s="411"/>
      <c r="BP148" s="411"/>
      <c r="BQ148" s="411"/>
    </row>
    <row r="149" spans="1:69" ht="14.25">
      <c r="A149" s="447"/>
      <c r="B149" s="441"/>
      <c r="C149" s="441"/>
      <c r="D149" s="441"/>
      <c r="E149" s="441"/>
      <c r="F149" s="441"/>
      <c r="G149" s="442"/>
      <c r="H149" s="442"/>
      <c r="I149" s="443"/>
      <c r="J149" s="446"/>
      <c r="K149" s="445"/>
      <c r="L149" s="448"/>
      <c r="M149" s="448"/>
      <c r="N149" s="448"/>
      <c r="O149" s="448"/>
      <c r="P149" s="448"/>
      <c r="Q149" s="448"/>
      <c r="R149" s="448"/>
      <c r="S149" s="448"/>
      <c r="T149" s="448"/>
      <c r="U149" s="448"/>
      <c r="V149" s="448"/>
      <c r="W149" s="448"/>
      <c r="X149" s="448"/>
      <c r="Y149" s="448"/>
      <c r="Z149" s="448"/>
      <c r="AA149" s="425"/>
      <c r="AB149" s="425"/>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1"/>
    </row>
    <row r="150" spans="1:69" ht="14.25">
      <c r="A150" s="447"/>
      <c r="B150" s="441"/>
      <c r="C150" s="441"/>
      <c r="D150" s="441"/>
      <c r="E150" s="441"/>
      <c r="F150" s="441"/>
      <c r="G150" s="442"/>
      <c r="H150" s="442"/>
      <c r="I150" s="443"/>
      <c r="J150" s="446"/>
      <c r="K150" s="445"/>
      <c r="L150" s="448"/>
      <c r="M150" s="448"/>
      <c r="N150" s="448"/>
      <c r="O150" s="448"/>
      <c r="P150" s="448"/>
      <c r="Q150" s="448"/>
      <c r="R150" s="448"/>
      <c r="S150" s="448"/>
      <c r="T150" s="448"/>
      <c r="U150" s="448"/>
      <c r="V150" s="448"/>
      <c r="W150" s="448"/>
      <c r="X150" s="448"/>
      <c r="Y150" s="448"/>
      <c r="Z150" s="448"/>
      <c r="AA150" s="425"/>
      <c r="AB150" s="425"/>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1"/>
    </row>
    <row r="151" spans="1:69" ht="14.25">
      <c r="A151" s="447"/>
      <c r="B151" s="441"/>
      <c r="C151" s="441"/>
      <c r="D151" s="441"/>
      <c r="E151" s="441"/>
      <c r="F151" s="441"/>
      <c r="G151" s="442"/>
      <c r="H151" s="442"/>
      <c r="I151" s="443"/>
      <c r="J151" s="446"/>
      <c r="K151" s="445"/>
      <c r="L151" s="448"/>
      <c r="M151" s="448"/>
      <c r="N151" s="448"/>
      <c r="O151" s="448"/>
      <c r="P151" s="448"/>
      <c r="Q151" s="448"/>
      <c r="R151" s="448"/>
      <c r="S151" s="448"/>
      <c r="T151" s="448"/>
      <c r="U151" s="448"/>
      <c r="V151" s="448"/>
      <c r="W151" s="448"/>
      <c r="X151" s="448"/>
      <c r="Y151" s="448"/>
      <c r="Z151" s="448"/>
      <c r="AA151" s="425"/>
      <c r="AB151" s="425"/>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c r="AY151" s="411"/>
      <c r="AZ151" s="411"/>
      <c r="BA151" s="411"/>
      <c r="BB151" s="411"/>
      <c r="BC151" s="411"/>
      <c r="BD151" s="411"/>
      <c r="BE151" s="411"/>
      <c r="BF151" s="411"/>
      <c r="BG151" s="411"/>
      <c r="BH151" s="411"/>
      <c r="BI151" s="411"/>
      <c r="BJ151" s="411"/>
      <c r="BK151" s="411"/>
      <c r="BL151" s="411"/>
      <c r="BM151" s="411"/>
      <c r="BN151" s="411"/>
      <c r="BO151" s="411"/>
      <c r="BP151" s="411"/>
      <c r="BQ151" s="411"/>
    </row>
    <row r="152" spans="1:69" ht="14.25">
      <c r="A152" s="447"/>
      <c r="B152" s="441"/>
      <c r="C152" s="441"/>
      <c r="D152" s="441"/>
      <c r="E152" s="441"/>
      <c r="F152" s="441"/>
      <c r="G152" s="442"/>
      <c r="H152" s="442"/>
      <c r="I152" s="443"/>
      <c r="J152" s="446"/>
      <c r="K152" s="445"/>
      <c r="L152" s="448"/>
      <c r="M152" s="448"/>
      <c r="N152" s="448"/>
      <c r="O152" s="448"/>
      <c r="P152" s="448"/>
      <c r="Q152" s="448"/>
      <c r="R152" s="448"/>
      <c r="S152" s="448"/>
      <c r="T152" s="448"/>
      <c r="U152" s="448"/>
      <c r="V152" s="448"/>
      <c r="W152" s="448"/>
      <c r="X152" s="448"/>
      <c r="Y152" s="448"/>
      <c r="Z152" s="448"/>
      <c r="AA152" s="425"/>
      <c r="AB152" s="425"/>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c r="AY152" s="411"/>
      <c r="AZ152" s="411"/>
      <c r="BA152" s="411"/>
      <c r="BB152" s="411"/>
      <c r="BC152" s="411"/>
      <c r="BD152" s="411"/>
      <c r="BE152" s="411"/>
      <c r="BF152" s="411"/>
      <c r="BG152" s="411"/>
      <c r="BH152" s="411"/>
      <c r="BI152" s="411"/>
      <c r="BJ152" s="411"/>
      <c r="BK152" s="411"/>
      <c r="BL152" s="411"/>
      <c r="BM152" s="411"/>
      <c r="BN152" s="411"/>
      <c r="BO152" s="411"/>
      <c r="BP152" s="411"/>
      <c r="BQ152" s="411"/>
    </row>
    <row r="153" spans="1:69" ht="14.25">
      <c r="A153" s="447"/>
      <c r="B153" s="441"/>
      <c r="C153" s="441"/>
      <c r="D153" s="441"/>
      <c r="E153" s="441"/>
      <c r="F153" s="441"/>
      <c r="G153" s="442"/>
      <c r="H153" s="442"/>
      <c r="I153" s="443"/>
      <c r="J153" s="446"/>
      <c r="K153" s="445"/>
      <c r="L153" s="448"/>
      <c r="M153" s="448"/>
      <c r="N153" s="448"/>
      <c r="O153" s="448"/>
      <c r="P153" s="448"/>
      <c r="Q153" s="448"/>
      <c r="R153" s="448"/>
      <c r="S153" s="448"/>
      <c r="T153" s="448"/>
      <c r="U153" s="448"/>
      <c r="V153" s="448"/>
      <c r="W153" s="448"/>
      <c r="X153" s="448"/>
      <c r="Y153" s="448"/>
      <c r="Z153" s="448"/>
      <c r="AA153" s="425"/>
      <c r="AB153" s="425"/>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c r="AY153" s="411"/>
      <c r="AZ153" s="411"/>
      <c r="BA153" s="411"/>
      <c r="BB153" s="411"/>
      <c r="BC153" s="411"/>
      <c r="BD153" s="411"/>
      <c r="BE153" s="411"/>
      <c r="BF153" s="411"/>
      <c r="BG153" s="411"/>
      <c r="BH153" s="411"/>
      <c r="BI153" s="411"/>
      <c r="BJ153" s="411"/>
      <c r="BK153" s="411"/>
      <c r="BL153" s="411"/>
      <c r="BM153" s="411"/>
      <c r="BN153" s="411"/>
      <c r="BO153" s="411"/>
      <c r="BP153" s="411"/>
      <c r="BQ153" s="411"/>
    </row>
    <row r="154" spans="1:69" ht="14.25">
      <c r="A154" s="447"/>
      <c r="B154" s="441"/>
      <c r="C154" s="441"/>
      <c r="D154" s="441"/>
      <c r="E154" s="441"/>
      <c r="F154" s="441"/>
      <c r="G154" s="442"/>
      <c r="H154" s="442"/>
      <c r="I154" s="443"/>
      <c r="J154" s="446"/>
      <c r="K154" s="445"/>
      <c r="L154" s="448"/>
      <c r="M154" s="448"/>
      <c r="N154" s="448"/>
      <c r="O154" s="448"/>
      <c r="P154" s="448"/>
      <c r="Q154" s="448"/>
      <c r="R154" s="448"/>
      <c r="S154" s="448"/>
      <c r="T154" s="448"/>
      <c r="U154" s="448"/>
      <c r="V154" s="448"/>
      <c r="W154" s="448"/>
      <c r="X154" s="448"/>
      <c r="Y154" s="448"/>
      <c r="Z154" s="448"/>
      <c r="AA154" s="425"/>
      <c r="AB154" s="425"/>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c r="AY154" s="411"/>
      <c r="AZ154" s="411"/>
      <c r="BA154" s="411"/>
      <c r="BB154" s="411"/>
      <c r="BC154" s="411"/>
      <c r="BD154" s="411"/>
      <c r="BE154" s="411"/>
      <c r="BF154" s="411"/>
      <c r="BG154" s="411"/>
      <c r="BH154" s="411"/>
      <c r="BI154" s="411"/>
      <c r="BJ154" s="411"/>
      <c r="BK154" s="411"/>
      <c r="BL154" s="411"/>
      <c r="BM154" s="411"/>
      <c r="BN154" s="411"/>
      <c r="BO154" s="411"/>
      <c r="BP154" s="411"/>
      <c r="BQ154" s="411"/>
    </row>
    <row r="155" spans="1:69" ht="14.25">
      <c r="A155" s="447"/>
      <c r="B155" s="441"/>
      <c r="C155" s="441"/>
      <c r="D155" s="441"/>
      <c r="E155" s="441"/>
      <c r="F155" s="441"/>
      <c r="G155" s="442"/>
      <c r="H155" s="442"/>
      <c r="I155" s="443"/>
      <c r="J155" s="446"/>
      <c r="K155" s="445"/>
      <c r="L155" s="448"/>
      <c r="M155" s="448"/>
      <c r="N155" s="448"/>
      <c r="O155" s="448"/>
      <c r="P155" s="448"/>
      <c r="Q155" s="448"/>
      <c r="R155" s="448"/>
      <c r="S155" s="448"/>
      <c r="T155" s="448"/>
      <c r="U155" s="448"/>
      <c r="V155" s="448"/>
      <c r="W155" s="448"/>
      <c r="X155" s="448"/>
      <c r="Y155" s="448"/>
      <c r="Z155" s="448"/>
      <c r="AA155" s="425"/>
      <c r="AB155" s="425"/>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c r="AY155" s="411"/>
      <c r="AZ155" s="411"/>
      <c r="BA155" s="411"/>
      <c r="BB155" s="411"/>
      <c r="BC155" s="411"/>
      <c r="BD155" s="411"/>
      <c r="BE155" s="411"/>
      <c r="BF155" s="411"/>
      <c r="BG155" s="411"/>
      <c r="BH155" s="411"/>
      <c r="BI155" s="411"/>
      <c r="BJ155" s="411"/>
      <c r="BK155" s="411"/>
      <c r="BL155" s="411"/>
      <c r="BM155" s="411"/>
      <c r="BN155" s="411"/>
      <c r="BO155" s="411"/>
      <c r="BP155" s="411"/>
      <c r="BQ155" s="411"/>
    </row>
    <row r="156" spans="1:69" ht="14.25">
      <c r="A156" s="447"/>
      <c r="B156" s="441"/>
      <c r="C156" s="441"/>
      <c r="D156" s="441"/>
      <c r="E156" s="441"/>
      <c r="F156" s="441"/>
      <c r="G156" s="442"/>
      <c r="H156" s="442"/>
      <c r="I156" s="443"/>
      <c r="J156" s="446"/>
      <c r="K156" s="445"/>
      <c r="L156" s="448"/>
      <c r="M156" s="448"/>
      <c r="N156" s="448"/>
      <c r="O156" s="448"/>
      <c r="P156" s="448"/>
      <c r="Q156" s="448"/>
      <c r="R156" s="448"/>
      <c r="S156" s="448"/>
      <c r="T156" s="448"/>
      <c r="U156" s="448"/>
      <c r="V156" s="448"/>
      <c r="W156" s="448"/>
      <c r="X156" s="448"/>
      <c r="Y156" s="448"/>
      <c r="Z156" s="448"/>
      <c r="AA156" s="425"/>
      <c r="AB156" s="425"/>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c r="AY156" s="411"/>
      <c r="AZ156" s="411"/>
      <c r="BA156" s="411"/>
      <c r="BB156" s="411"/>
      <c r="BC156" s="411"/>
      <c r="BD156" s="411"/>
      <c r="BE156" s="411"/>
      <c r="BF156" s="411"/>
      <c r="BG156" s="411"/>
      <c r="BH156" s="411"/>
      <c r="BI156" s="411"/>
      <c r="BJ156" s="411"/>
      <c r="BK156" s="411"/>
      <c r="BL156" s="411"/>
      <c r="BM156" s="411"/>
      <c r="BN156" s="411"/>
      <c r="BO156" s="411"/>
      <c r="BP156" s="411"/>
      <c r="BQ156" s="411"/>
    </row>
    <row r="157" spans="1:69" ht="14.25">
      <c r="A157" s="447"/>
      <c r="B157" s="441"/>
      <c r="C157" s="441"/>
      <c r="D157" s="441"/>
      <c r="E157" s="441"/>
      <c r="F157" s="441"/>
      <c r="G157" s="442"/>
      <c r="H157" s="442"/>
      <c r="I157" s="443"/>
      <c r="J157" s="446"/>
      <c r="K157" s="445"/>
      <c r="L157" s="448"/>
      <c r="M157" s="448"/>
      <c r="N157" s="448"/>
      <c r="O157" s="448"/>
      <c r="P157" s="448"/>
      <c r="Q157" s="448"/>
      <c r="R157" s="448"/>
      <c r="S157" s="448"/>
      <c r="T157" s="448"/>
      <c r="U157" s="448"/>
      <c r="V157" s="448"/>
      <c r="W157" s="448"/>
      <c r="X157" s="448"/>
      <c r="Y157" s="448"/>
      <c r="Z157" s="448"/>
      <c r="AA157" s="425"/>
      <c r="AB157" s="425"/>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c r="AY157" s="411"/>
      <c r="AZ157" s="411"/>
      <c r="BA157" s="411"/>
      <c r="BB157" s="411"/>
      <c r="BC157" s="411"/>
      <c r="BD157" s="411"/>
      <c r="BE157" s="411"/>
      <c r="BF157" s="411"/>
      <c r="BG157" s="411"/>
      <c r="BH157" s="411"/>
      <c r="BI157" s="411"/>
      <c r="BJ157" s="411"/>
      <c r="BK157" s="411"/>
      <c r="BL157" s="411"/>
      <c r="BM157" s="411"/>
      <c r="BN157" s="411"/>
      <c r="BO157" s="411"/>
      <c r="BP157" s="411"/>
      <c r="BQ157" s="411"/>
    </row>
    <row r="158" spans="1:69" ht="14.25">
      <c r="A158" s="447"/>
      <c r="B158" s="441"/>
      <c r="C158" s="441"/>
      <c r="D158" s="441"/>
      <c r="E158" s="441"/>
      <c r="F158" s="441"/>
      <c r="G158" s="442"/>
      <c r="H158" s="442"/>
      <c r="I158" s="443"/>
      <c r="J158" s="446"/>
      <c r="K158" s="445"/>
      <c r="L158" s="448"/>
      <c r="M158" s="448"/>
      <c r="N158" s="448"/>
      <c r="O158" s="448"/>
      <c r="P158" s="448"/>
      <c r="Q158" s="448"/>
      <c r="R158" s="448"/>
      <c r="S158" s="448"/>
      <c r="T158" s="448"/>
      <c r="U158" s="448"/>
      <c r="V158" s="448"/>
      <c r="W158" s="448"/>
      <c r="X158" s="448"/>
      <c r="Y158" s="448"/>
      <c r="Z158" s="448"/>
      <c r="AA158" s="425"/>
      <c r="AB158" s="425"/>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c r="AY158" s="411"/>
      <c r="AZ158" s="411"/>
      <c r="BA158" s="411"/>
      <c r="BB158" s="411"/>
      <c r="BC158" s="411"/>
      <c r="BD158" s="411"/>
      <c r="BE158" s="411"/>
      <c r="BF158" s="411"/>
      <c r="BG158" s="411"/>
      <c r="BH158" s="411"/>
      <c r="BI158" s="411"/>
      <c r="BJ158" s="411"/>
      <c r="BK158" s="411"/>
      <c r="BL158" s="411"/>
      <c r="BM158" s="411"/>
      <c r="BN158" s="411"/>
      <c r="BO158" s="411"/>
      <c r="BP158" s="411"/>
      <c r="BQ158" s="411"/>
    </row>
    <row r="159" spans="1:69" ht="14.25">
      <c r="A159" s="447"/>
      <c r="B159" s="441"/>
      <c r="C159" s="441"/>
      <c r="D159" s="441"/>
      <c r="E159" s="441"/>
      <c r="F159" s="441"/>
      <c r="G159" s="442"/>
      <c r="H159" s="442"/>
      <c r="I159" s="443"/>
      <c r="J159" s="446"/>
      <c r="K159" s="445"/>
      <c r="L159" s="448"/>
      <c r="M159" s="448"/>
      <c r="N159" s="448"/>
      <c r="O159" s="448"/>
      <c r="P159" s="448"/>
      <c r="Q159" s="448"/>
      <c r="R159" s="448"/>
      <c r="S159" s="448"/>
      <c r="T159" s="448"/>
      <c r="U159" s="448"/>
      <c r="V159" s="448"/>
      <c r="W159" s="448"/>
      <c r="X159" s="448"/>
      <c r="Y159" s="448"/>
      <c r="Z159" s="448"/>
      <c r="AA159" s="425"/>
      <c r="AB159" s="425"/>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c r="AY159" s="411"/>
      <c r="AZ159" s="411"/>
      <c r="BA159" s="411"/>
      <c r="BB159" s="411"/>
      <c r="BC159" s="411"/>
      <c r="BD159" s="411"/>
      <c r="BE159" s="411"/>
      <c r="BF159" s="411"/>
      <c r="BG159" s="411"/>
      <c r="BH159" s="411"/>
      <c r="BI159" s="411"/>
      <c r="BJ159" s="411"/>
      <c r="BK159" s="411"/>
      <c r="BL159" s="411"/>
      <c r="BM159" s="411"/>
      <c r="BN159" s="411"/>
      <c r="BO159" s="411"/>
      <c r="BP159" s="411"/>
      <c r="BQ159" s="411"/>
    </row>
    <row r="160" spans="1:69" ht="14.25">
      <c r="A160" s="447"/>
      <c r="B160" s="441"/>
      <c r="C160" s="441"/>
      <c r="D160" s="441"/>
      <c r="E160" s="441"/>
      <c r="F160" s="441"/>
      <c r="G160" s="442"/>
      <c r="H160" s="442"/>
      <c r="I160" s="443"/>
      <c r="J160" s="446"/>
      <c r="K160" s="445"/>
      <c r="L160" s="448"/>
      <c r="M160" s="448"/>
      <c r="N160" s="448"/>
      <c r="O160" s="448"/>
      <c r="P160" s="448"/>
      <c r="Q160" s="448"/>
      <c r="R160" s="448"/>
      <c r="S160" s="448"/>
      <c r="T160" s="448"/>
      <c r="U160" s="448"/>
      <c r="V160" s="448"/>
      <c r="W160" s="448"/>
      <c r="X160" s="448"/>
      <c r="Y160" s="448"/>
      <c r="Z160" s="448"/>
      <c r="AA160" s="425"/>
      <c r="AB160" s="425"/>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c r="AY160" s="411"/>
      <c r="AZ160" s="411"/>
      <c r="BA160" s="411"/>
      <c r="BB160" s="411"/>
      <c r="BC160" s="411"/>
      <c r="BD160" s="411"/>
      <c r="BE160" s="411"/>
      <c r="BF160" s="411"/>
      <c r="BG160" s="411"/>
      <c r="BH160" s="411"/>
      <c r="BI160" s="411"/>
      <c r="BJ160" s="411"/>
      <c r="BK160" s="411"/>
      <c r="BL160" s="411"/>
      <c r="BM160" s="411"/>
      <c r="BN160" s="411"/>
      <c r="BO160" s="411"/>
      <c r="BP160" s="411"/>
      <c r="BQ160" s="411"/>
    </row>
    <row r="161" spans="1:69" ht="14.25">
      <c r="A161" s="447"/>
      <c r="B161" s="441"/>
      <c r="C161" s="441"/>
      <c r="D161" s="441"/>
      <c r="E161" s="441"/>
      <c r="F161" s="441"/>
      <c r="G161" s="442"/>
      <c r="H161" s="442"/>
      <c r="I161" s="443"/>
      <c r="J161" s="446"/>
      <c r="K161" s="445"/>
      <c r="L161" s="448"/>
      <c r="M161" s="448"/>
      <c r="N161" s="448"/>
      <c r="O161" s="448"/>
      <c r="P161" s="448"/>
      <c r="Q161" s="448"/>
      <c r="R161" s="448"/>
      <c r="S161" s="448"/>
      <c r="T161" s="448"/>
      <c r="U161" s="448"/>
      <c r="V161" s="448"/>
      <c r="W161" s="448"/>
      <c r="X161" s="448"/>
      <c r="Y161" s="448"/>
      <c r="Z161" s="448"/>
      <c r="AA161" s="425"/>
      <c r="AB161" s="425"/>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c r="AY161" s="411"/>
      <c r="AZ161" s="411"/>
      <c r="BA161" s="411"/>
      <c r="BB161" s="411"/>
      <c r="BC161" s="411"/>
      <c r="BD161" s="411"/>
      <c r="BE161" s="411"/>
      <c r="BF161" s="411"/>
      <c r="BG161" s="411"/>
      <c r="BH161" s="411"/>
      <c r="BI161" s="411"/>
      <c r="BJ161" s="411"/>
      <c r="BK161" s="411"/>
      <c r="BL161" s="411"/>
      <c r="BM161" s="411"/>
      <c r="BN161" s="411"/>
      <c r="BO161" s="411"/>
      <c r="BP161" s="411"/>
      <c r="BQ161" s="411"/>
    </row>
    <row r="162" spans="1:69" ht="14.25">
      <c r="A162" s="447"/>
      <c r="B162" s="441"/>
      <c r="C162" s="441"/>
      <c r="D162" s="441"/>
      <c r="E162" s="441"/>
      <c r="F162" s="441"/>
      <c r="G162" s="442"/>
      <c r="H162" s="442"/>
      <c r="I162" s="443"/>
      <c r="J162" s="446"/>
      <c r="K162" s="445"/>
      <c r="L162" s="448"/>
      <c r="M162" s="448"/>
      <c r="N162" s="448"/>
      <c r="O162" s="448"/>
      <c r="P162" s="448"/>
      <c r="Q162" s="448"/>
      <c r="R162" s="448"/>
      <c r="S162" s="448"/>
      <c r="T162" s="448"/>
      <c r="U162" s="448"/>
      <c r="V162" s="448"/>
      <c r="W162" s="448"/>
      <c r="X162" s="448"/>
      <c r="Y162" s="448"/>
      <c r="Z162" s="448"/>
      <c r="AA162" s="425"/>
      <c r="AB162" s="425"/>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c r="AY162" s="411"/>
      <c r="AZ162" s="411"/>
      <c r="BA162" s="411"/>
      <c r="BB162" s="411"/>
      <c r="BC162" s="411"/>
      <c r="BD162" s="411"/>
      <c r="BE162" s="411"/>
      <c r="BF162" s="411"/>
      <c r="BG162" s="411"/>
      <c r="BH162" s="411"/>
      <c r="BI162" s="411"/>
      <c r="BJ162" s="411"/>
      <c r="BK162" s="411"/>
      <c r="BL162" s="411"/>
      <c r="BM162" s="411"/>
      <c r="BN162" s="411"/>
      <c r="BO162" s="411"/>
      <c r="BP162" s="411"/>
      <c r="BQ162" s="411"/>
    </row>
    <row r="163" spans="1:69" ht="14.25">
      <c r="A163" s="447"/>
      <c r="B163" s="441"/>
      <c r="C163" s="441"/>
      <c r="D163" s="441"/>
      <c r="E163" s="441"/>
      <c r="F163" s="441"/>
      <c r="G163" s="442"/>
      <c r="H163" s="442"/>
      <c r="I163" s="443"/>
      <c r="J163" s="446"/>
      <c r="K163" s="445"/>
      <c r="L163" s="448"/>
      <c r="M163" s="448"/>
      <c r="N163" s="448"/>
      <c r="O163" s="448"/>
      <c r="P163" s="448"/>
      <c r="Q163" s="448"/>
      <c r="R163" s="448"/>
      <c r="S163" s="448"/>
      <c r="T163" s="448"/>
      <c r="U163" s="448"/>
      <c r="V163" s="448"/>
      <c r="W163" s="448"/>
      <c r="X163" s="448"/>
      <c r="Y163" s="448"/>
      <c r="Z163" s="448"/>
      <c r="AA163" s="425"/>
      <c r="AB163" s="425"/>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c r="AY163" s="411"/>
      <c r="AZ163" s="411"/>
      <c r="BA163" s="411"/>
      <c r="BB163" s="411"/>
      <c r="BC163" s="411"/>
      <c r="BD163" s="411"/>
      <c r="BE163" s="411"/>
      <c r="BF163" s="411"/>
      <c r="BG163" s="411"/>
      <c r="BH163" s="411"/>
      <c r="BI163" s="411"/>
      <c r="BJ163" s="411"/>
      <c r="BK163" s="411"/>
      <c r="BL163" s="411"/>
      <c r="BM163" s="411"/>
      <c r="BN163" s="411"/>
      <c r="BO163" s="411"/>
      <c r="BP163" s="411"/>
      <c r="BQ163" s="411"/>
    </row>
    <row r="164" spans="1:69" ht="14.25">
      <c r="A164" s="447"/>
      <c r="B164" s="441"/>
      <c r="C164" s="441"/>
      <c r="D164" s="441"/>
      <c r="E164" s="441"/>
      <c r="F164" s="441"/>
      <c r="G164" s="442"/>
      <c r="H164" s="442"/>
      <c r="I164" s="443"/>
      <c r="J164" s="446"/>
      <c r="K164" s="445"/>
      <c r="L164" s="448"/>
      <c r="M164" s="448"/>
      <c r="N164" s="448"/>
      <c r="O164" s="448"/>
      <c r="P164" s="448"/>
      <c r="Q164" s="448"/>
      <c r="R164" s="448"/>
      <c r="S164" s="448"/>
      <c r="T164" s="448"/>
      <c r="U164" s="448"/>
      <c r="V164" s="448"/>
      <c r="W164" s="448"/>
      <c r="X164" s="448"/>
      <c r="Y164" s="448"/>
      <c r="Z164" s="448"/>
      <c r="AA164" s="425"/>
      <c r="AB164" s="425"/>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c r="AY164" s="411"/>
      <c r="AZ164" s="411"/>
      <c r="BA164" s="411"/>
      <c r="BB164" s="411"/>
      <c r="BC164" s="411"/>
      <c r="BD164" s="411"/>
      <c r="BE164" s="411"/>
      <c r="BF164" s="411"/>
      <c r="BG164" s="411"/>
      <c r="BH164" s="411"/>
      <c r="BI164" s="411"/>
      <c r="BJ164" s="411"/>
      <c r="BK164" s="411"/>
      <c r="BL164" s="411"/>
      <c r="BM164" s="411"/>
      <c r="BN164" s="411"/>
      <c r="BO164" s="411"/>
      <c r="BP164" s="411"/>
      <c r="BQ164" s="411"/>
    </row>
    <row r="165" spans="1:69" ht="14.25">
      <c r="A165" s="447"/>
      <c r="B165" s="441"/>
      <c r="C165" s="441"/>
      <c r="D165" s="441"/>
      <c r="E165" s="441"/>
      <c r="F165" s="441"/>
      <c r="G165" s="442"/>
      <c r="H165" s="442"/>
      <c r="I165" s="446"/>
      <c r="J165" s="446"/>
      <c r="K165" s="445"/>
      <c r="L165" s="448"/>
      <c r="M165" s="448"/>
      <c r="N165" s="448"/>
      <c r="O165" s="448"/>
      <c r="P165" s="448"/>
      <c r="Q165" s="448"/>
      <c r="R165" s="448"/>
      <c r="S165" s="448"/>
      <c r="T165" s="448"/>
      <c r="U165" s="448"/>
      <c r="V165" s="448"/>
      <c r="W165" s="448"/>
      <c r="X165" s="448"/>
      <c r="Y165" s="448"/>
      <c r="Z165" s="448"/>
      <c r="AA165" s="425"/>
      <c r="AB165" s="425"/>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c r="AY165" s="411"/>
      <c r="AZ165" s="411"/>
      <c r="BA165" s="411"/>
      <c r="BB165" s="411"/>
      <c r="BC165" s="411"/>
      <c r="BD165" s="411"/>
      <c r="BE165" s="411"/>
      <c r="BF165" s="411"/>
      <c r="BG165" s="411"/>
      <c r="BH165" s="411"/>
      <c r="BI165" s="411"/>
      <c r="BJ165" s="411"/>
      <c r="BK165" s="411"/>
      <c r="BL165" s="411"/>
      <c r="BM165" s="411"/>
      <c r="BN165" s="411"/>
      <c r="BO165" s="411"/>
      <c r="BP165" s="411"/>
      <c r="BQ165" s="411"/>
    </row>
    <row r="166" spans="1:69" ht="14.25">
      <c r="A166" s="447"/>
      <c r="B166" s="441"/>
      <c r="C166" s="441"/>
      <c r="D166" s="441"/>
      <c r="E166" s="441"/>
      <c r="F166" s="441"/>
      <c r="G166" s="442"/>
      <c r="H166" s="442"/>
      <c r="I166" s="446"/>
      <c r="J166" s="446"/>
      <c r="K166" s="445"/>
      <c r="L166" s="448"/>
      <c r="M166" s="448"/>
      <c r="N166" s="448"/>
      <c r="O166" s="448"/>
      <c r="P166" s="448"/>
      <c r="Q166" s="448"/>
      <c r="R166" s="448"/>
      <c r="S166" s="448"/>
      <c r="T166" s="448"/>
      <c r="U166" s="448"/>
      <c r="V166" s="448"/>
      <c r="W166" s="448"/>
      <c r="X166" s="448"/>
      <c r="Y166" s="448"/>
      <c r="Z166" s="448"/>
      <c r="AA166" s="425"/>
      <c r="AB166" s="425"/>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c r="AY166" s="411"/>
      <c r="AZ166" s="411"/>
      <c r="BA166" s="411"/>
      <c r="BB166" s="411"/>
      <c r="BC166" s="411"/>
      <c r="BD166" s="411"/>
      <c r="BE166" s="411"/>
      <c r="BF166" s="411"/>
      <c r="BG166" s="411"/>
      <c r="BH166" s="411"/>
      <c r="BI166" s="411"/>
      <c r="BJ166" s="411"/>
      <c r="BK166" s="411"/>
      <c r="BL166" s="411"/>
      <c r="BM166" s="411"/>
      <c r="BN166" s="411"/>
      <c r="BO166" s="411"/>
      <c r="BP166" s="411"/>
      <c r="BQ166" s="411"/>
    </row>
    <row r="167" spans="1:69" ht="14.25">
      <c r="A167" s="447"/>
      <c r="B167" s="441"/>
      <c r="C167" s="441"/>
      <c r="D167" s="441"/>
      <c r="E167" s="441"/>
      <c r="F167" s="441"/>
      <c r="G167" s="442"/>
      <c r="H167" s="442"/>
      <c r="I167" s="446"/>
      <c r="J167" s="446"/>
      <c r="K167" s="445"/>
      <c r="L167" s="448"/>
      <c r="M167" s="448"/>
      <c r="N167" s="448"/>
      <c r="O167" s="448"/>
      <c r="P167" s="448"/>
      <c r="Q167" s="448"/>
      <c r="R167" s="448"/>
      <c r="S167" s="448"/>
      <c r="T167" s="448"/>
      <c r="U167" s="448"/>
      <c r="V167" s="448"/>
      <c r="W167" s="448"/>
      <c r="X167" s="448"/>
      <c r="Y167" s="448"/>
      <c r="Z167" s="448"/>
      <c r="AA167" s="425"/>
      <c r="AB167" s="425"/>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c r="AY167" s="411"/>
      <c r="AZ167" s="411"/>
      <c r="BA167" s="411"/>
      <c r="BB167" s="411"/>
      <c r="BC167" s="411"/>
      <c r="BD167" s="411"/>
      <c r="BE167" s="411"/>
      <c r="BF167" s="411"/>
      <c r="BG167" s="411"/>
      <c r="BH167" s="411"/>
      <c r="BI167" s="411"/>
      <c r="BJ167" s="411"/>
      <c r="BK167" s="411"/>
      <c r="BL167" s="411"/>
      <c r="BM167" s="411"/>
      <c r="BN167" s="411"/>
      <c r="BO167" s="411"/>
      <c r="BP167" s="411"/>
      <c r="BQ167" s="411"/>
    </row>
    <row r="168" spans="1:69" ht="14.25">
      <c r="A168" s="447"/>
      <c r="B168" s="441"/>
      <c r="C168" s="441"/>
      <c r="D168" s="441"/>
      <c r="E168" s="441"/>
      <c r="F168" s="441"/>
      <c r="G168" s="442"/>
      <c r="H168" s="442"/>
      <c r="I168" s="446"/>
      <c r="J168" s="446"/>
      <c r="K168" s="445"/>
      <c r="L168" s="448"/>
      <c r="M168" s="448"/>
      <c r="N168" s="448"/>
      <c r="O168" s="448"/>
      <c r="P168" s="448"/>
      <c r="Q168" s="448"/>
      <c r="R168" s="448"/>
      <c r="S168" s="448"/>
      <c r="T168" s="448"/>
      <c r="U168" s="448"/>
      <c r="V168" s="448"/>
      <c r="W168" s="448"/>
      <c r="X168" s="448"/>
      <c r="Y168" s="448"/>
      <c r="Z168" s="448"/>
      <c r="AA168" s="425"/>
      <c r="AB168" s="425"/>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c r="AY168" s="411"/>
      <c r="AZ168" s="411"/>
      <c r="BA168" s="411"/>
      <c r="BB168" s="411"/>
      <c r="BC168" s="411"/>
      <c r="BD168" s="411"/>
      <c r="BE168" s="411"/>
      <c r="BF168" s="411"/>
      <c r="BG168" s="411"/>
      <c r="BH168" s="411"/>
      <c r="BI168" s="411"/>
      <c r="BJ168" s="411"/>
      <c r="BK168" s="411"/>
      <c r="BL168" s="411"/>
      <c r="BM168" s="411"/>
      <c r="BN168" s="411"/>
      <c r="BO168" s="411"/>
      <c r="BP168" s="411"/>
      <c r="BQ168" s="411"/>
    </row>
    <row r="169" spans="1:69" ht="14.25">
      <c r="A169" s="447"/>
      <c r="B169" s="441"/>
      <c r="C169" s="441"/>
      <c r="D169" s="441"/>
      <c r="E169" s="441"/>
      <c r="F169" s="441"/>
      <c r="G169" s="442"/>
      <c r="H169" s="442"/>
      <c r="I169" s="446"/>
      <c r="J169" s="446"/>
      <c r="K169" s="445"/>
      <c r="L169" s="448"/>
      <c r="M169" s="448"/>
      <c r="N169" s="448"/>
      <c r="O169" s="448"/>
      <c r="P169" s="448"/>
      <c r="Q169" s="448"/>
      <c r="R169" s="448"/>
      <c r="S169" s="448"/>
      <c r="T169" s="448"/>
      <c r="U169" s="448"/>
      <c r="V169" s="448"/>
      <c r="W169" s="448"/>
      <c r="X169" s="448"/>
      <c r="Y169" s="448"/>
      <c r="Z169" s="448"/>
      <c r="AA169" s="425"/>
      <c r="AB169" s="425"/>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c r="AY169" s="411"/>
      <c r="AZ169" s="411"/>
      <c r="BA169" s="411"/>
      <c r="BB169" s="411"/>
      <c r="BC169" s="411"/>
      <c r="BD169" s="411"/>
      <c r="BE169" s="411"/>
      <c r="BF169" s="411"/>
      <c r="BG169" s="411"/>
      <c r="BH169" s="411"/>
      <c r="BI169" s="411"/>
      <c r="BJ169" s="411"/>
      <c r="BK169" s="411"/>
      <c r="BL169" s="411"/>
      <c r="BM169" s="411"/>
      <c r="BN169" s="411"/>
      <c r="BO169" s="411"/>
      <c r="BP169" s="411"/>
      <c r="BQ169" s="411"/>
    </row>
    <row r="170" spans="1:69" ht="14.25">
      <c r="A170" s="447"/>
      <c r="B170" s="441"/>
      <c r="C170" s="441"/>
      <c r="D170" s="441"/>
      <c r="E170" s="441"/>
      <c r="F170" s="441"/>
      <c r="G170" s="442"/>
      <c r="H170" s="442"/>
      <c r="I170" s="446"/>
      <c r="J170" s="446"/>
      <c r="K170" s="445"/>
      <c r="L170" s="448"/>
      <c r="M170" s="448"/>
      <c r="N170" s="448"/>
      <c r="O170" s="448"/>
      <c r="P170" s="448"/>
      <c r="Q170" s="448"/>
      <c r="R170" s="448"/>
      <c r="S170" s="448"/>
      <c r="T170" s="448"/>
      <c r="U170" s="448"/>
      <c r="V170" s="448"/>
      <c r="W170" s="448"/>
      <c r="X170" s="448"/>
      <c r="Y170" s="448"/>
      <c r="Z170" s="448"/>
      <c r="AA170" s="425"/>
      <c r="AB170" s="425"/>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c r="AY170" s="411"/>
      <c r="AZ170" s="411"/>
      <c r="BA170" s="411"/>
      <c r="BB170" s="411"/>
      <c r="BC170" s="411"/>
      <c r="BD170" s="411"/>
      <c r="BE170" s="411"/>
      <c r="BF170" s="411"/>
      <c r="BG170" s="411"/>
      <c r="BH170" s="411"/>
      <c r="BI170" s="411"/>
      <c r="BJ170" s="411"/>
      <c r="BK170" s="411"/>
      <c r="BL170" s="411"/>
      <c r="BM170" s="411"/>
      <c r="BN170" s="411"/>
      <c r="BO170" s="411"/>
      <c r="BP170" s="411"/>
      <c r="BQ170" s="411"/>
    </row>
    <row r="171" spans="1:69" ht="14.25">
      <c r="A171" s="447"/>
      <c r="B171" s="441"/>
      <c r="C171" s="441"/>
      <c r="D171" s="441"/>
      <c r="E171" s="441"/>
      <c r="F171" s="441"/>
      <c r="G171" s="442"/>
      <c r="H171" s="442"/>
      <c r="I171" s="446"/>
      <c r="J171" s="446"/>
      <c r="K171" s="445"/>
      <c r="L171" s="448"/>
      <c r="M171" s="448"/>
      <c r="N171" s="448"/>
      <c r="O171" s="448"/>
      <c r="P171" s="448"/>
      <c r="Q171" s="448"/>
      <c r="R171" s="448"/>
      <c r="S171" s="448"/>
      <c r="T171" s="448"/>
      <c r="U171" s="448"/>
      <c r="V171" s="448"/>
      <c r="W171" s="448"/>
      <c r="X171" s="448"/>
      <c r="Y171" s="448"/>
      <c r="Z171" s="448"/>
      <c r="AA171" s="425"/>
      <c r="AB171" s="425"/>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c r="AY171" s="411"/>
      <c r="AZ171" s="411"/>
      <c r="BA171" s="411"/>
      <c r="BB171" s="411"/>
      <c r="BC171" s="411"/>
      <c r="BD171" s="411"/>
      <c r="BE171" s="411"/>
      <c r="BF171" s="411"/>
      <c r="BG171" s="411"/>
      <c r="BH171" s="411"/>
      <c r="BI171" s="411"/>
      <c r="BJ171" s="411"/>
      <c r="BK171" s="411"/>
      <c r="BL171" s="411"/>
      <c r="BM171" s="411"/>
      <c r="BN171" s="411"/>
      <c r="BO171" s="411"/>
      <c r="BP171" s="411"/>
      <c r="BQ171" s="411"/>
    </row>
    <row r="172" spans="1:69" ht="14.25">
      <c r="A172" s="447"/>
      <c r="B172" s="441"/>
      <c r="C172" s="441"/>
      <c r="D172" s="441"/>
      <c r="E172" s="441"/>
      <c r="F172" s="441"/>
      <c r="G172" s="442"/>
      <c r="H172" s="442"/>
      <c r="I172" s="446"/>
      <c r="J172" s="446"/>
      <c r="K172" s="445"/>
      <c r="L172" s="448"/>
      <c r="M172" s="448"/>
      <c r="N172" s="448"/>
      <c r="O172" s="448"/>
      <c r="P172" s="448"/>
      <c r="Q172" s="448"/>
      <c r="R172" s="448"/>
      <c r="S172" s="448"/>
      <c r="T172" s="448"/>
      <c r="U172" s="448"/>
      <c r="V172" s="448"/>
      <c r="W172" s="448"/>
      <c r="X172" s="448"/>
      <c r="Y172" s="448"/>
      <c r="Z172" s="448"/>
      <c r="AA172" s="425"/>
      <c r="AB172" s="425"/>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c r="AY172" s="411"/>
      <c r="AZ172" s="411"/>
      <c r="BA172" s="411"/>
      <c r="BB172" s="411"/>
      <c r="BC172" s="411"/>
      <c r="BD172" s="411"/>
      <c r="BE172" s="411"/>
      <c r="BF172" s="411"/>
      <c r="BG172" s="411"/>
      <c r="BH172" s="411"/>
      <c r="BI172" s="411"/>
      <c r="BJ172" s="411"/>
      <c r="BK172" s="411"/>
      <c r="BL172" s="411"/>
      <c r="BM172" s="411"/>
      <c r="BN172" s="411"/>
      <c r="BO172" s="411"/>
      <c r="BP172" s="411"/>
      <c r="BQ172" s="411"/>
    </row>
    <row r="173" spans="1:69" ht="14.25">
      <c r="A173" s="447"/>
      <c r="B173" s="441"/>
      <c r="C173" s="441"/>
      <c r="D173" s="441"/>
      <c r="E173" s="441"/>
      <c r="F173" s="441"/>
      <c r="G173" s="442"/>
      <c r="H173" s="442"/>
      <c r="I173" s="446"/>
      <c r="J173" s="446"/>
      <c r="K173" s="445"/>
      <c r="L173" s="448"/>
      <c r="M173" s="448"/>
      <c r="N173" s="448"/>
      <c r="O173" s="448"/>
      <c r="P173" s="448"/>
      <c r="Q173" s="448"/>
      <c r="R173" s="448"/>
      <c r="S173" s="448"/>
      <c r="T173" s="448"/>
      <c r="U173" s="448"/>
      <c r="V173" s="448"/>
      <c r="W173" s="448"/>
      <c r="X173" s="448"/>
      <c r="Y173" s="448"/>
      <c r="Z173" s="448"/>
      <c r="AA173" s="425"/>
      <c r="AB173" s="425"/>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c r="AY173" s="411"/>
      <c r="AZ173" s="411"/>
      <c r="BA173" s="411"/>
      <c r="BB173" s="411"/>
      <c r="BC173" s="411"/>
      <c r="BD173" s="411"/>
      <c r="BE173" s="411"/>
      <c r="BF173" s="411"/>
      <c r="BG173" s="411"/>
      <c r="BH173" s="411"/>
      <c r="BI173" s="411"/>
      <c r="BJ173" s="411"/>
      <c r="BK173" s="411"/>
      <c r="BL173" s="411"/>
      <c r="BM173" s="411"/>
      <c r="BN173" s="411"/>
      <c r="BO173" s="411"/>
      <c r="BP173" s="411"/>
      <c r="BQ173" s="411"/>
    </row>
    <row r="174" spans="1:69" ht="14.25">
      <c r="A174" s="447"/>
      <c r="B174" s="441"/>
      <c r="C174" s="441"/>
      <c r="D174" s="441"/>
      <c r="E174" s="441"/>
      <c r="F174" s="441"/>
      <c r="G174" s="442"/>
      <c r="H174" s="442"/>
      <c r="I174" s="446"/>
      <c r="J174" s="446"/>
      <c r="K174" s="445"/>
      <c r="L174" s="448"/>
      <c r="M174" s="448"/>
      <c r="N174" s="448"/>
      <c r="O174" s="448"/>
      <c r="P174" s="448"/>
      <c r="Q174" s="448"/>
      <c r="R174" s="448"/>
      <c r="S174" s="448"/>
      <c r="T174" s="448"/>
      <c r="U174" s="448"/>
      <c r="V174" s="448"/>
      <c r="W174" s="448"/>
      <c r="X174" s="448"/>
      <c r="Y174" s="448"/>
      <c r="Z174" s="448"/>
      <c r="AA174" s="425"/>
      <c r="AB174" s="425"/>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c r="AY174" s="411"/>
      <c r="AZ174" s="411"/>
      <c r="BA174" s="411"/>
      <c r="BB174" s="411"/>
      <c r="BC174" s="411"/>
      <c r="BD174" s="411"/>
      <c r="BE174" s="411"/>
      <c r="BF174" s="411"/>
      <c r="BG174" s="411"/>
      <c r="BH174" s="411"/>
      <c r="BI174" s="411"/>
      <c r="BJ174" s="411"/>
      <c r="BK174" s="411"/>
      <c r="BL174" s="411"/>
      <c r="BM174" s="411"/>
      <c r="BN174" s="411"/>
      <c r="BO174" s="411"/>
      <c r="BP174" s="411"/>
      <c r="BQ174" s="411"/>
    </row>
    <row r="175" spans="1:69" ht="14.25">
      <c r="A175" s="447"/>
      <c r="B175" s="441"/>
      <c r="C175" s="441"/>
      <c r="D175" s="441"/>
      <c r="E175" s="441"/>
      <c r="F175" s="441"/>
      <c r="G175" s="442"/>
      <c r="H175" s="442"/>
      <c r="I175" s="446"/>
      <c r="J175" s="446"/>
      <c r="K175" s="445"/>
      <c r="L175" s="448"/>
      <c r="M175" s="448"/>
      <c r="N175" s="448"/>
      <c r="O175" s="448"/>
      <c r="P175" s="448"/>
      <c r="Q175" s="448"/>
      <c r="R175" s="448"/>
      <c r="S175" s="448"/>
      <c r="T175" s="448"/>
      <c r="U175" s="448"/>
      <c r="V175" s="448"/>
      <c r="W175" s="448"/>
      <c r="X175" s="448"/>
      <c r="Y175" s="448"/>
      <c r="Z175" s="448"/>
      <c r="AA175" s="425"/>
      <c r="AB175" s="425"/>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c r="AY175" s="411"/>
      <c r="AZ175" s="411"/>
      <c r="BA175" s="411"/>
      <c r="BB175" s="411"/>
      <c r="BC175" s="411"/>
      <c r="BD175" s="411"/>
      <c r="BE175" s="411"/>
      <c r="BF175" s="411"/>
      <c r="BG175" s="411"/>
      <c r="BH175" s="411"/>
      <c r="BI175" s="411"/>
      <c r="BJ175" s="411"/>
      <c r="BK175" s="411"/>
      <c r="BL175" s="411"/>
      <c r="BM175" s="411"/>
      <c r="BN175" s="411"/>
      <c r="BO175" s="411"/>
      <c r="BP175" s="411"/>
      <c r="BQ175" s="411"/>
    </row>
    <row r="176" spans="1:69" ht="14.25">
      <c r="A176" s="447"/>
      <c r="B176" s="441"/>
      <c r="C176" s="441"/>
      <c r="D176" s="441"/>
      <c r="E176" s="441"/>
      <c r="F176" s="441"/>
      <c r="G176" s="442"/>
      <c r="H176" s="442"/>
      <c r="I176" s="446"/>
      <c r="J176" s="446"/>
      <c r="K176" s="445"/>
      <c r="L176" s="448"/>
      <c r="M176" s="448"/>
      <c r="N176" s="448"/>
      <c r="O176" s="448"/>
      <c r="P176" s="448"/>
      <c r="Q176" s="448"/>
      <c r="R176" s="448"/>
      <c r="S176" s="448"/>
      <c r="T176" s="448"/>
      <c r="U176" s="448"/>
      <c r="V176" s="448"/>
      <c r="W176" s="448"/>
      <c r="X176" s="448"/>
      <c r="Y176" s="448"/>
      <c r="Z176" s="448"/>
      <c r="AA176" s="425"/>
      <c r="AB176" s="425"/>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c r="AY176" s="411"/>
      <c r="AZ176" s="411"/>
      <c r="BA176" s="411"/>
      <c r="BB176" s="411"/>
      <c r="BC176" s="411"/>
      <c r="BD176" s="411"/>
      <c r="BE176" s="411"/>
      <c r="BF176" s="411"/>
      <c r="BG176" s="411"/>
      <c r="BH176" s="411"/>
      <c r="BI176" s="411"/>
      <c r="BJ176" s="411"/>
      <c r="BK176" s="411"/>
      <c r="BL176" s="411"/>
      <c r="BM176" s="411"/>
      <c r="BN176" s="411"/>
      <c r="BO176" s="411"/>
      <c r="BP176" s="411"/>
      <c r="BQ176" s="411"/>
    </row>
    <row r="177" spans="1:69" ht="14.25">
      <c r="A177" s="447"/>
      <c r="B177" s="441"/>
      <c r="C177" s="441"/>
      <c r="D177" s="441"/>
      <c r="E177" s="441"/>
      <c r="F177" s="441"/>
      <c r="G177" s="442"/>
      <c r="H177" s="442"/>
      <c r="I177" s="446"/>
      <c r="J177" s="446"/>
      <c r="K177" s="445"/>
      <c r="L177" s="448"/>
      <c r="M177" s="448"/>
      <c r="N177" s="448"/>
      <c r="O177" s="448"/>
      <c r="P177" s="448"/>
      <c r="Q177" s="448"/>
      <c r="R177" s="448"/>
      <c r="S177" s="448"/>
      <c r="T177" s="448"/>
      <c r="U177" s="448"/>
      <c r="V177" s="448"/>
      <c r="W177" s="448"/>
      <c r="X177" s="448"/>
      <c r="Y177" s="448"/>
      <c r="Z177" s="448"/>
      <c r="AA177" s="425"/>
      <c r="AB177" s="425"/>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c r="AY177" s="411"/>
      <c r="AZ177" s="411"/>
      <c r="BA177" s="411"/>
      <c r="BB177" s="411"/>
      <c r="BC177" s="411"/>
      <c r="BD177" s="411"/>
      <c r="BE177" s="411"/>
      <c r="BF177" s="411"/>
      <c r="BG177" s="411"/>
      <c r="BH177" s="411"/>
      <c r="BI177" s="411"/>
      <c r="BJ177" s="411"/>
      <c r="BK177" s="411"/>
      <c r="BL177" s="411"/>
      <c r="BM177" s="411"/>
      <c r="BN177" s="411"/>
      <c r="BO177" s="411"/>
      <c r="BP177" s="411"/>
      <c r="BQ177" s="411"/>
    </row>
    <row r="178" spans="1:69" ht="14.25">
      <c r="A178" s="447"/>
      <c r="B178" s="441"/>
      <c r="C178" s="441"/>
      <c r="D178" s="441"/>
      <c r="E178" s="441"/>
      <c r="F178" s="441"/>
      <c r="G178" s="442"/>
      <c r="H178" s="442"/>
      <c r="I178" s="446"/>
      <c r="J178" s="446"/>
      <c r="K178" s="445"/>
      <c r="L178" s="448"/>
      <c r="M178" s="448"/>
      <c r="N178" s="448"/>
      <c r="O178" s="448"/>
      <c r="P178" s="448"/>
      <c r="Q178" s="448"/>
      <c r="R178" s="448"/>
      <c r="S178" s="448"/>
      <c r="T178" s="448"/>
      <c r="U178" s="448"/>
      <c r="V178" s="448"/>
      <c r="W178" s="448"/>
      <c r="X178" s="448"/>
      <c r="Y178" s="448"/>
      <c r="Z178" s="448"/>
      <c r="AA178" s="425"/>
      <c r="AB178" s="425"/>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1"/>
    </row>
    <row r="179" spans="1:69" ht="14.25">
      <c r="A179" s="447"/>
      <c r="B179" s="441"/>
      <c r="C179" s="441"/>
      <c r="D179" s="441"/>
      <c r="E179" s="441"/>
      <c r="F179" s="441"/>
      <c r="G179" s="442"/>
      <c r="H179" s="442"/>
      <c r="I179" s="446"/>
      <c r="J179" s="446"/>
      <c r="K179" s="445"/>
      <c r="L179" s="448"/>
      <c r="M179" s="448"/>
      <c r="N179" s="448"/>
      <c r="O179" s="448"/>
      <c r="P179" s="448"/>
      <c r="Q179" s="448"/>
      <c r="R179" s="448"/>
      <c r="S179" s="448"/>
      <c r="T179" s="448"/>
      <c r="U179" s="448"/>
      <c r="V179" s="448"/>
      <c r="W179" s="448"/>
      <c r="X179" s="448"/>
      <c r="Y179" s="448"/>
      <c r="Z179" s="448"/>
      <c r="AA179" s="425"/>
      <c r="AB179" s="425"/>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1"/>
    </row>
    <row r="180" spans="1:69" ht="14.25">
      <c r="A180" s="447"/>
      <c r="B180" s="324"/>
      <c r="C180" s="324"/>
      <c r="D180" s="324"/>
      <c r="E180" s="324"/>
      <c r="F180" s="324"/>
      <c r="G180" s="325"/>
      <c r="H180" s="325"/>
      <c r="I180" s="326"/>
      <c r="J180" s="326"/>
      <c r="K180" s="327"/>
      <c r="L180" s="411"/>
      <c r="M180" s="411"/>
      <c r="N180" s="411"/>
      <c r="O180" s="411"/>
      <c r="P180" s="411"/>
      <c r="Q180" s="411"/>
      <c r="R180" s="411"/>
      <c r="S180" s="411"/>
      <c r="T180" s="411"/>
      <c r="U180" s="411"/>
      <c r="V180" s="411"/>
      <c r="W180" s="411"/>
      <c r="X180" s="411"/>
      <c r="Y180" s="411"/>
      <c r="Z180" s="411"/>
      <c r="AA180" s="425"/>
      <c r="AB180" s="425"/>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1"/>
    </row>
    <row r="181" spans="1:69" ht="14.25">
      <c r="A181" s="323"/>
      <c r="B181" s="324"/>
      <c r="C181" s="324"/>
      <c r="D181" s="324"/>
      <c r="E181" s="324"/>
      <c r="F181" s="324"/>
      <c r="G181" s="325"/>
      <c r="H181" s="325"/>
      <c r="I181" s="326"/>
      <c r="J181" s="326"/>
      <c r="K181" s="327"/>
      <c r="L181" s="411"/>
      <c r="M181" s="411"/>
      <c r="N181" s="411"/>
      <c r="O181" s="411"/>
      <c r="P181" s="411"/>
      <c r="Q181" s="411"/>
      <c r="R181" s="411"/>
      <c r="S181" s="411"/>
      <c r="T181" s="411"/>
      <c r="U181" s="411"/>
      <c r="V181" s="411"/>
      <c r="W181" s="411"/>
      <c r="X181" s="411"/>
      <c r="Y181" s="411"/>
      <c r="Z181" s="411"/>
      <c r="AA181" s="425"/>
      <c r="AB181" s="425"/>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c r="AY181" s="411"/>
      <c r="AZ181" s="411"/>
      <c r="BA181" s="411"/>
      <c r="BB181" s="411"/>
      <c r="BC181" s="411"/>
      <c r="BD181" s="411"/>
      <c r="BE181" s="411"/>
      <c r="BF181" s="411"/>
      <c r="BG181" s="411"/>
      <c r="BH181" s="411"/>
      <c r="BI181" s="411"/>
      <c r="BJ181" s="411"/>
      <c r="BK181" s="411"/>
      <c r="BL181" s="411"/>
      <c r="BM181" s="411"/>
      <c r="BN181" s="411"/>
      <c r="BO181" s="411"/>
      <c r="BP181" s="411"/>
      <c r="BQ181" s="411"/>
    </row>
    <row r="182" spans="1:69" ht="14.25">
      <c r="A182" s="323"/>
      <c r="B182" s="324"/>
      <c r="C182" s="324"/>
      <c r="D182" s="324"/>
      <c r="E182" s="324"/>
      <c r="F182" s="324"/>
      <c r="G182" s="325"/>
      <c r="H182" s="325"/>
      <c r="I182" s="326"/>
      <c r="J182" s="326"/>
      <c r="K182" s="327"/>
      <c r="L182" s="411"/>
      <c r="M182" s="411"/>
      <c r="N182" s="411"/>
      <c r="O182" s="411"/>
      <c r="P182" s="411"/>
      <c r="Q182" s="411"/>
      <c r="R182" s="411"/>
      <c r="S182" s="411"/>
      <c r="T182" s="411"/>
      <c r="U182" s="411"/>
      <c r="V182" s="411"/>
      <c r="W182" s="411"/>
      <c r="X182" s="411"/>
      <c r="Y182" s="411"/>
      <c r="Z182" s="411"/>
      <c r="AA182" s="425"/>
      <c r="AB182" s="425"/>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c r="AY182" s="411"/>
      <c r="AZ182" s="411"/>
      <c r="BA182" s="411"/>
      <c r="BB182" s="411"/>
      <c r="BC182" s="411"/>
      <c r="BD182" s="411"/>
      <c r="BE182" s="411"/>
      <c r="BF182" s="411"/>
      <c r="BG182" s="411"/>
      <c r="BH182" s="411"/>
      <c r="BI182" s="411"/>
      <c r="BJ182" s="411"/>
      <c r="BK182" s="411"/>
      <c r="BL182" s="411"/>
      <c r="BM182" s="411"/>
      <c r="BN182" s="411"/>
      <c r="BO182" s="411"/>
      <c r="BP182" s="411"/>
      <c r="BQ182" s="411"/>
    </row>
    <row r="183" spans="1:69" ht="14.25">
      <c r="A183" s="323"/>
      <c r="B183" s="324"/>
      <c r="C183" s="324"/>
      <c r="D183" s="324"/>
      <c r="E183" s="324"/>
      <c r="F183" s="324"/>
      <c r="G183" s="325"/>
      <c r="H183" s="325"/>
      <c r="I183" s="326"/>
      <c r="J183" s="326"/>
      <c r="K183" s="327"/>
      <c r="L183" s="411"/>
      <c r="M183" s="411"/>
      <c r="N183" s="411"/>
      <c r="O183" s="411"/>
      <c r="P183" s="411"/>
      <c r="Q183" s="411"/>
      <c r="R183" s="411"/>
      <c r="S183" s="411"/>
      <c r="T183" s="411"/>
      <c r="U183" s="411"/>
      <c r="V183" s="411"/>
      <c r="W183" s="411"/>
      <c r="X183" s="411"/>
      <c r="Y183" s="411"/>
      <c r="Z183" s="411"/>
      <c r="AA183" s="425"/>
      <c r="AB183" s="425"/>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411"/>
      <c r="BC183" s="411"/>
      <c r="BD183" s="411"/>
      <c r="BE183" s="411"/>
      <c r="BF183" s="411"/>
      <c r="BG183" s="411"/>
      <c r="BH183" s="411"/>
      <c r="BI183" s="411"/>
      <c r="BJ183" s="411"/>
      <c r="BK183" s="411"/>
      <c r="BL183" s="411"/>
      <c r="BM183" s="411"/>
      <c r="BN183" s="411"/>
      <c r="BO183" s="411"/>
      <c r="BP183" s="411"/>
      <c r="BQ183" s="411"/>
    </row>
    <row r="184" spans="1:69" ht="14.25">
      <c r="A184" s="323"/>
      <c r="B184" s="324"/>
      <c r="C184" s="324"/>
      <c r="D184" s="324"/>
      <c r="E184" s="324"/>
      <c r="F184" s="324"/>
      <c r="G184" s="325"/>
      <c r="H184" s="325"/>
      <c r="I184" s="326"/>
      <c r="J184" s="326"/>
      <c r="K184" s="327"/>
      <c r="L184" s="411"/>
      <c r="M184" s="411"/>
      <c r="N184" s="411"/>
      <c r="O184" s="411"/>
      <c r="P184" s="411"/>
      <c r="Q184" s="411"/>
      <c r="R184" s="411"/>
      <c r="S184" s="411"/>
      <c r="T184" s="411"/>
      <c r="U184" s="411"/>
      <c r="V184" s="411"/>
      <c r="W184" s="411"/>
      <c r="X184" s="411"/>
      <c r="Y184" s="411"/>
      <c r="Z184" s="411"/>
      <c r="AA184" s="425"/>
      <c r="AB184" s="425"/>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411"/>
      <c r="BC184" s="411"/>
      <c r="BD184" s="411"/>
      <c r="BE184" s="411"/>
      <c r="BF184" s="411"/>
      <c r="BG184" s="411"/>
      <c r="BH184" s="411"/>
      <c r="BI184" s="411"/>
      <c r="BJ184" s="411"/>
      <c r="BK184" s="411"/>
      <c r="BL184" s="411"/>
      <c r="BM184" s="411"/>
      <c r="BN184" s="411"/>
      <c r="BO184" s="411"/>
      <c r="BP184" s="411"/>
      <c r="BQ184" s="411"/>
    </row>
    <row r="185" spans="1:69" ht="14.25">
      <c r="A185" s="323"/>
      <c r="B185" s="324"/>
      <c r="C185" s="324"/>
      <c r="D185" s="324"/>
      <c r="E185" s="324"/>
      <c r="F185" s="324"/>
      <c r="G185" s="325"/>
      <c r="H185" s="325"/>
      <c r="I185" s="326"/>
      <c r="J185" s="326"/>
      <c r="K185" s="327"/>
      <c r="L185" s="411"/>
      <c r="M185" s="411"/>
      <c r="N185" s="411"/>
      <c r="O185" s="411"/>
      <c r="P185" s="411"/>
      <c r="Q185" s="411"/>
      <c r="R185" s="411"/>
      <c r="S185" s="411"/>
      <c r="T185" s="411"/>
      <c r="U185" s="411"/>
      <c r="V185" s="411"/>
      <c r="W185" s="411"/>
      <c r="X185" s="411"/>
      <c r="Y185" s="411"/>
      <c r="Z185" s="411"/>
      <c r="AA185" s="425"/>
      <c r="AB185" s="425"/>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1"/>
    </row>
    <row r="186" spans="1:69" ht="14.25">
      <c r="A186" s="323"/>
      <c r="B186" s="324"/>
      <c r="C186" s="324"/>
      <c r="D186" s="324"/>
      <c r="E186" s="324"/>
      <c r="F186" s="324"/>
      <c r="G186" s="325"/>
      <c r="H186" s="325"/>
      <c r="I186" s="326"/>
      <c r="J186" s="326"/>
      <c r="K186" s="327"/>
      <c r="L186" s="411"/>
      <c r="M186" s="411"/>
      <c r="N186" s="411"/>
      <c r="O186" s="411"/>
      <c r="P186" s="411"/>
      <c r="Q186" s="411"/>
      <c r="R186" s="411"/>
      <c r="S186" s="411"/>
      <c r="T186" s="411"/>
      <c r="U186" s="411"/>
      <c r="V186" s="411"/>
      <c r="W186" s="411"/>
      <c r="X186" s="411"/>
      <c r="Y186" s="411"/>
      <c r="Z186" s="411"/>
      <c r="AA186" s="425"/>
      <c r="AB186" s="425"/>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1"/>
    </row>
    <row r="187" spans="1:69" ht="14.25">
      <c r="A187" s="323"/>
      <c r="B187" s="324"/>
      <c r="C187" s="324"/>
      <c r="D187" s="324"/>
      <c r="E187" s="324"/>
      <c r="F187" s="324"/>
      <c r="G187" s="325"/>
      <c r="H187" s="325"/>
      <c r="I187" s="326"/>
      <c r="J187" s="326"/>
      <c r="K187" s="327"/>
      <c r="L187" s="411"/>
      <c r="M187" s="411"/>
      <c r="N187" s="411"/>
      <c r="O187" s="411"/>
      <c r="P187" s="411"/>
      <c r="Q187" s="411"/>
      <c r="R187" s="411"/>
      <c r="S187" s="411"/>
      <c r="T187" s="411"/>
      <c r="U187" s="411"/>
      <c r="V187" s="411"/>
      <c r="W187" s="411"/>
      <c r="X187" s="411"/>
      <c r="Y187" s="411"/>
      <c r="Z187" s="411"/>
      <c r="AA187" s="425"/>
      <c r="AB187" s="425"/>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c r="AY187" s="411"/>
      <c r="AZ187" s="411"/>
      <c r="BA187" s="411"/>
      <c r="BB187" s="411"/>
      <c r="BC187" s="411"/>
      <c r="BD187" s="411"/>
      <c r="BE187" s="411"/>
      <c r="BF187" s="411"/>
      <c r="BG187" s="411"/>
      <c r="BH187" s="411"/>
      <c r="BI187" s="411"/>
      <c r="BJ187" s="411"/>
      <c r="BK187" s="411"/>
      <c r="BL187" s="411"/>
      <c r="BM187" s="411"/>
      <c r="BN187" s="411"/>
      <c r="BO187" s="411"/>
      <c r="BP187" s="411"/>
      <c r="BQ187" s="411"/>
    </row>
    <row r="188" spans="1:69" ht="14.25">
      <c r="A188" s="323"/>
      <c r="B188" s="324"/>
      <c r="C188" s="324"/>
      <c r="D188" s="324"/>
      <c r="E188" s="324"/>
      <c r="F188" s="324"/>
      <c r="G188" s="325"/>
      <c r="H188" s="325"/>
      <c r="I188" s="326"/>
      <c r="J188" s="326"/>
      <c r="K188" s="327"/>
      <c r="L188" s="411"/>
      <c r="M188" s="411"/>
      <c r="N188" s="411"/>
      <c r="O188" s="411"/>
      <c r="P188" s="411"/>
      <c r="Q188" s="411"/>
      <c r="R188" s="411"/>
      <c r="S188" s="411"/>
      <c r="T188" s="411"/>
      <c r="U188" s="411"/>
      <c r="V188" s="411"/>
      <c r="W188" s="411"/>
      <c r="X188" s="411"/>
      <c r="Y188" s="411"/>
      <c r="Z188" s="411"/>
      <c r="AA188" s="425"/>
      <c r="AB188" s="425"/>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c r="AY188" s="411"/>
      <c r="AZ188" s="411"/>
      <c r="BA188" s="411"/>
      <c r="BB188" s="411"/>
      <c r="BC188" s="411"/>
      <c r="BD188" s="411"/>
      <c r="BE188" s="411"/>
      <c r="BF188" s="411"/>
      <c r="BG188" s="411"/>
      <c r="BH188" s="411"/>
      <c r="BI188" s="411"/>
      <c r="BJ188" s="411"/>
      <c r="BK188" s="411"/>
      <c r="BL188" s="411"/>
      <c r="BM188" s="411"/>
      <c r="BN188" s="411"/>
      <c r="BO188" s="411"/>
      <c r="BP188" s="411"/>
      <c r="BQ188" s="411"/>
    </row>
    <row r="189" spans="1:69" ht="14.25">
      <c r="A189" s="323"/>
      <c r="B189" s="324"/>
      <c r="C189" s="324"/>
      <c r="D189" s="324"/>
      <c r="E189" s="324"/>
      <c r="F189" s="324"/>
      <c r="G189" s="325"/>
      <c r="H189" s="325"/>
      <c r="I189" s="326"/>
      <c r="J189" s="326"/>
      <c r="K189" s="327"/>
      <c r="L189" s="411"/>
      <c r="M189" s="411"/>
      <c r="N189" s="411"/>
      <c r="O189" s="411"/>
      <c r="P189" s="411"/>
      <c r="Q189" s="411"/>
      <c r="R189" s="411"/>
      <c r="S189" s="411"/>
      <c r="T189" s="411"/>
      <c r="U189" s="411"/>
      <c r="V189" s="411"/>
      <c r="W189" s="411"/>
      <c r="X189" s="411"/>
      <c r="Y189" s="411"/>
      <c r="Z189" s="411"/>
      <c r="AA189" s="425"/>
      <c r="AB189" s="425"/>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c r="AY189" s="411"/>
      <c r="AZ189" s="411"/>
      <c r="BA189" s="411"/>
      <c r="BB189" s="411"/>
      <c r="BC189" s="411"/>
      <c r="BD189" s="411"/>
      <c r="BE189" s="411"/>
      <c r="BF189" s="411"/>
      <c r="BG189" s="411"/>
      <c r="BH189" s="411"/>
      <c r="BI189" s="411"/>
      <c r="BJ189" s="411"/>
      <c r="BK189" s="411"/>
      <c r="BL189" s="411"/>
      <c r="BM189" s="411"/>
      <c r="BN189" s="411"/>
      <c r="BO189" s="411"/>
      <c r="BP189" s="411"/>
      <c r="BQ189" s="411"/>
    </row>
    <row r="190" spans="1:69" ht="14.25">
      <c r="A190" s="323"/>
      <c r="B190" s="324"/>
      <c r="C190" s="324"/>
      <c r="D190" s="324"/>
      <c r="E190" s="324"/>
      <c r="F190" s="324"/>
      <c r="G190" s="325"/>
      <c r="H190" s="325"/>
      <c r="I190" s="326"/>
      <c r="J190" s="326"/>
      <c r="K190" s="327"/>
      <c r="L190" s="411"/>
      <c r="M190" s="411"/>
      <c r="N190" s="411"/>
      <c r="O190" s="411"/>
      <c r="P190" s="411"/>
      <c r="Q190" s="411"/>
      <c r="R190" s="411"/>
      <c r="S190" s="411"/>
      <c r="T190" s="411"/>
      <c r="U190" s="411"/>
      <c r="V190" s="411"/>
      <c r="W190" s="411"/>
      <c r="X190" s="411"/>
      <c r="Y190" s="411"/>
      <c r="Z190" s="411"/>
      <c r="AA190" s="425"/>
      <c r="AB190" s="425"/>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411"/>
      <c r="BC190" s="411"/>
      <c r="BD190" s="411"/>
      <c r="BE190" s="411"/>
      <c r="BF190" s="411"/>
      <c r="BG190" s="411"/>
      <c r="BH190" s="411"/>
      <c r="BI190" s="411"/>
      <c r="BJ190" s="411"/>
      <c r="BK190" s="411"/>
      <c r="BL190" s="411"/>
      <c r="BM190" s="411"/>
      <c r="BN190" s="411"/>
      <c r="BO190" s="411"/>
      <c r="BP190" s="411"/>
      <c r="BQ190" s="411"/>
    </row>
    <row r="191" spans="1:69" ht="14.25">
      <c r="A191" s="323"/>
      <c r="B191" s="324"/>
      <c r="C191" s="324"/>
      <c r="D191" s="324"/>
      <c r="E191" s="324"/>
      <c r="F191" s="324"/>
      <c r="G191" s="325"/>
      <c r="H191" s="325"/>
      <c r="I191" s="326"/>
      <c r="J191" s="326"/>
      <c r="K191" s="327"/>
      <c r="L191" s="411"/>
      <c r="M191" s="411"/>
      <c r="N191" s="411"/>
      <c r="O191" s="411"/>
      <c r="P191" s="411"/>
      <c r="Q191" s="411"/>
      <c r="R191" s="411"/>
      <c r="S191" s="411"/>
      <c r="T191" s="411"/>
      <c r="U191" s="411"/>
      <c r="V191" s="411"/>
      <c r="W191" s="411"/>
      <c r="X191" s="411"/>
      <c r="Y191" s="411"/>
      <c r="Z191" s="411"/>
      <c r="AA191" s="425"/>
      <c r="AB191" s="425"/>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c r="AY191" s="411"/>
      <c r="AZ191" s="411"/>
      <c r="BA191" s="411"/>
      <c r="BB191" s="411"/>
      <c r="BC191" s="411"/>
      <c r="BD191" s="411"/>
      <c r="BE191" s="411"/>
      <c r="BF191" s="411"/>
      <c r="BG191" s="411"/>
      <c r="BH191" s="411"/>
      <c r="BI191" s="411"/>
      <c r="BJ191" s="411"/>
      <c r="BK191" s="411"/>
      <c r="BL191" s="411"/>
      <c r="BM191" s="411"/>
      <c r="BN191" s="411"/>
      <c r="BO191" s="411"/>
      <c r="BP191" s="411"/>
      <c r="BQ191" s="411"/>
    </row>
    <row r="192" spans="1:69" ht="14.25">
      <c r="A192" s="323"/>
      <c r="B192" s="324"/>
      <c r="C192" s="324"/>
      <c r="D192" s="324"/>
      <c r="E192" s="324"/>
      <c r="F192" s="324"/>
      <c r="G192" s="325"/>
      <c r="H192" s="325"/>
      <c r="I192" s="326"/>
      <c r="J192" s="326"/>
      <c r="K192" s="327"/>
      <c r="L192" s="411"/>
      <c r="M192" s="411"/>
      <c r="N192" s="411"/>
      <c r="O192" s="411"/>
      <c r="P192" s="411"/>
      <c r="Q192" s="411"/>
      <c r="R192" s="411"/>
      <c r="S192" s="411"/>
      <c r="T192" s="411"/>
      <c r="U192" s="411"/>
      <c r="V192" s="411"/>
      <c r="W192" s="411"/>
      <c r="X192" s="411"/>
      <c r="Y192" s="411"/>
      <c r="Z192" s="411"/>
      <c r="AA192" s="425"/>
      <c r="AB192" s="425"/>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c r="AY192" s="411"/>
      <c r="AZ192" s="411"/>
      <c r="BA192" s="411"/>
      <c r="BB192" s="411"/>
      <c r="BC192" s="411"/>
      <c r="BD192" s="411"/>
      <c r="BE192" s="411"/>
      <c r="BF192" s="411"/>
      <c r="BG192" s="411"/>
      <c r="BH192" s="411"/>
      <c r="BI192" s="411"/>
      <c r="BJ192" s="411"/>
      <c r="BK192" s="411"/>
      <c r="BL192" s="411"/>
      <c r="BM192" s="411"/>
      <c r="BN192" s="411"/>
      <c r="BO192" s="411"/>
      <c r="BP192" s="411"/>
      <c r="BQ192" s="411"/>
    </row>
    <row r="193" spans="1:69" ht="14.25">
      <c r="A193" s="323"/>
      <c r="B193" s="324"/>
      <c r="C193" s="324"/>
      <c r="D193" s="324"/>
      <c r="E193" s="324"/>
      <c r="F193" s="324"/>
      <c r="G193" s="325"/>
      <c r="H193" s="325"/>
      <c r="I193" s="326"/>
      <c r="J193" s="326"/>
      <c r="K193" s="327"/>
      <c r="L193" s="411"/>
      <c r="M193" s="411"/>
      <c r="N193" s="411"/>
      <c r="O193" s="411"/>
      <c r="P193" s="411"/>
      <c r="Q193" s="411"/>
      <c r="R193" s="411"/>
      <c r="S193" s="411"/>
      <c r="T193" s="411"/>
      <c r="U193" s="411"/>
      <c r="V193" s="411"/>
      <c r="W193" s="411"/>
      <c r="X193" s="411"/>
      <c r="Y193" s="411"/>
      <c r="Z193" s="411"/>
      <c r="AA193" s="425"/>
      <c r="AB193" s="425"/>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c r="AY193" s="411"/>
      <c r="AZ193" s="411"/>
      <c r="BA193" s="411"/>
      <c r="BB193" s="411"/>
      <c r="BC193" s="411"/>
      <c r="BD193" s="411"/>
      <c r="BE193" s="411"/>
      <c r="BF193" s="411"/>
      <c r="BG193" s="411"/>
      <c r="BH193" s="411"/>
      <c r="BI193" s="411"/>
      <c r="BJ193" s="411"/>
      <c r="BK193" s="411"/>
      <c r="BL193" s="411"/>
      <c r="BM193" s="411"/>
      <c r="BN193" s="411"/>
      <c r="BO193" s="411"/>
      <c r="BP193" s="411"/>
      <c r="BQ193" s="411"/>
    </row>
    <row r="194" spans="1:69" ht="14.25">
      <c r="A194" s="323"/>
      <c r="B194" s="324"/>
      <c r="C194" s="324"/>
      <c r="D194" s="324"/>
      <c r="E194" s="324"/>
      <c r="F194" s="324"/>
      <c r="G194" s="325"/>
      <c r="H194" s="325"/>
      <c r="I194" s="326"/>
      <c r="J194" s="326"/>
      <c r="K194" s="327"/>
      <c r="L194" s="411"/>
      <c r="M194" s="411"/>
      <c r="N194" s="411"/>
      <c r="O194" s="411"/>
      <c r="P194" s="411"/>
      <c r="Q194" s="411"/>
      <c r="R194" s="411"/>
      <c r="S194" s="411"/>
      <c r="T194" s="411"/>
      <c r="U194" s="411"/>
      <c r="V194" s="411"/>
      <c r="W194" s="411"/>
      <c r="X194" s="411"/>
      <c r="Y194" s="411"/>
      <c r="Z194" s="411"/>
      <c r="AA194" s="425"/>
      <c r="AB194" s="425"/>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c r="AY194" s="411"/>
      <c r="AZ194" s="411"/>
      <c r="BA194" s="411"/>
      <c r="BB194" s="411"/>
      <c r="BC194" s="411"/>
      <c r="BD194" s="411"/>
      <c r="BE194" s="411"/>
      <c r="BF194" s="411"/>
      <c r="BG194" s="411"/>
      <c r="BH194" s="411"/>
      <c r="BI194" s="411"/>
      <c r="BJ194" s="411"/>
      <c r="BK194" s="411"/>
      <c r="BL194" s="411"/>
      <c r="BM194" s="411"/>
      <c r="BN194" s="411"/>
      <c r="BO194" s="411"/>
      <c r="BP194" s="411"/>
      <c r="BQ194" s="411"/>
    </row>
    <row r="195" spans="1:69" ht="14.25">
      <c r="A195" s="323"/>
      <c r="B195" s="324"/>
      <c r="C195" s="324"/>
      <c r="D195" s="324"/>
      <c r="E195" s="324"/>
      <c r="F195" s="324"/>
      <c r="G195" s="325"/>
      <c r="H195" s="325"/>
      <c r="I195" s="326"/>
      <c r="J195" s="326"/>
      <c r="K195" s="327"/>
      <c r="L195" s="411"/>
      <c r="M195" s="411"/>
      <c r="N195" s="411"/>
      <c r="O195" s="411"/>
      <c r="P195" s="411"/>
      <c r="Q195" s="411"/>
      <c r="R195" s="411"/>
      <c r="S195" s="411"/>
      <c r="T195" s="411"/>
      <c r="U195" s="411"/>
      <c r="V195" s="411"/>
      <c r="W195" s="411"/>
      <c r="X195" s="411"/>
      <c r="Y195" s="411"/>
      <c r="Z195" s="411"/>
      <c r="AA195" s="425"/>
      <c r="AB195" s="425"/>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c r="AY195" s="411"/>
      <c r="AZ195" s="411"/>
      <c r="BA195" s="411"/>
      <c r="BB195" s="411"/>
      <c r="BC195" s="411"/>
      <c r="BD195" s="411"/>
      <c r="BE195" s="411"/>
      <c r="BF195" s="411"/>
      <c r="BG195" s="411"/>
      <c r="BH195" s="411"/>
      <c r="BI195" s="411"/>
      <c r="BJ195" s="411"/>
      <c r="BK195" s="411"/>
      <c r="BL195" s="411"/>
      <c r="BM195" s="411"/>
      <c r="BN195" s="411"/>
      <c r="BO195" s="411"/>
      <c r="BP195" s="411"/>
      <c r="BQ195" s="411"/>
    </row>
    <row r="196" spans="1:69" ht="14.25">
      <c r="A196" s="323"/>
      <c r="B196" s="324"/>
      <c r="C196" s="324"/>
      <c r="D196" s="324"/>
      <c r="E196" s="324"/>
      <c r="F196" s="324"/>
      <c r="G196" s="325"/>
      <c r="H196" s="325"/>
      <c r="I196" s="326"/>
      <c r="J196" s="326"/>
      <c r="K196" s="327"/>
      <c r="L196" s="411"/>
      <c r="M196" s="411"/>
      <c r="N196" s="411"/>
      <c r="O196" s="411"/>
      <c r="P196" s="411"/>
      <c r="Q196" s="411"/>
      <c r="R196" s="411"/>
      <c r="S196" s="411"/>
      <c r="T196" s="411"/>
      <c r="U196" s="411"/>
      <c r="V196" s="411"/>
      <c r="W196" s="411"/>
      <c r="X196" s="411"/>
      <c r="Y196" s="411"/>
      <c r="Z196" s="411"/>
      <c r="AA196" s="425"/>
      <c r="AB196" s="425"/>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c r="AY196" s="411"/>
      <c r="AZ196" s="411"/>
      <c r="BA196" s="411"/>
      <c r="BB196" s="411"/>
      <c r="BC196" s="411"/>
      <c r="BD196" s="411"/>
      <c r="BE196" s="411"/>
      <c r="BF196" s="411"/>
      <c r="BG196" s="411"/>
      <c r="BH196" s="411"/>
      <c r="BI196" s="411"/>
      <c r="BJ196" s="411"/>
      <c r="BK196" s="411"/>
      <c r="BL196" s="411"/>
      <c r="BM196" s="411"/>
      <c r="BN196" s="411"/>
      <c r="BO196" s="411"/>
      <c r="BP196" s="411"/>
      <c r="BQ196" s="411"/>
    </row>
    <row r="197" spans="1:69" ht="14.25">
      <c r="A197" s="323"/>
      <c r="B197" s="324"/>
      <c r="C197" s="324"/>
      <c r="D197" s="324"/>
      <c r="E197" s="324"/>
      <c r="F197" s="324"/>
      <c r="G197" s="325"/>
      <c r="H197" s="325"/>
      <c r="I197" s="326"/>
      <c r="J197" s="326"/>
      <c r="K197" s="327"/>
      <c r="L197" s="411"/>
      <c r="M197" s="411"/>
      <c r="N197" s="411"/>
      <c r="O197" s="411"/>
      <c r="P197" s="411"/>
      <c r="Q197" s="411"/>
      <c r="R197" s="411"/>
      <c r="S197" s="411"/>
      <c r="T197" s="411"/>
      <c r="U197" s="411"/>
      <c r="V197" s="411"/>
      <c r="W197" s="411"/>
      <c r="X197" s="411"/>
      <c r="Y197" s="411"/>
      <c r="Z197" s="411"/>
      <c r="AA197" s="425"/>
      <c r="AB197" s="425"/>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c r="AY197" s="411"/>
      <c r="AZ197" s="411"/>
      <c r="BA197" s="411"/>
      <c r="BB197" s="411"/>
      <c r="BC197" s="411"/>
      <c r="BD197" s="411"/>
      <c r="BE197" s="411"/>
      <c r="BF197" s="411"/>
      <c r="BG197" s="411"/>
      <c r="BH197" s="411"/>
      <c r="BI197" s="411"/>
      <c r="BJ197" s="411"/>
      <c r="BK197" s="411"/>
      <c r="BL197" s="411"/>
      <c r="BM197" s="411"/>
      <c r="BN197" s="411"/>
      <c r="BO197" s="411"/>
      <c r="BP197" s="411"/>
      <c r="BQ197" s="411"/>
    </row>
    <row r="198" spans="1:69" ht="14.25">
      <c r="A198" s="323"/>
      <c r="B198" s="324"/>
      <c r="C198" s="324"/>
      <c r="D198" s="324"/>
      <c r="E198" s="324"/>
      <c r="F198" s="324"/>
      <c r="G198" s="325"/>
      <c r="H198" s="325"/>
      <c r="I198" s="326"/>
      <c r="J198" s="326"/>
      <c r="K198" s="327"/>
      <c r="L198" s="411"/>
      <c r="M198" s="411"/>
      <c r="N198" s="411"/>
      <c r="O198" s="411"/>
      <c r="P198" s="411"/>
      <c r="Q198" s="411"/>
      <c r="R198" s="411"/>
      <c r="S198" s="411"/>
      <c r="T198" s="411"/>
      <c r="U198" s="411"/>
      <c r="V198" s="411"/>
      <c r="W198" s="411"/>
      <c r="X198" s="411"/>
      <c r="Y198" s="411"/>
      <c r="Z198" s="411"/>
      <c r="AA198" s="425"/>
      <c r="AB198" s="425"/>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c r="AY198" s="411"/>
      <c r="AZ198" s="411"/>
      <c r="BA198" s="411"/>
      <c r="BB198" s="411"/>
      <c r="BC198" s="411"/>
      <c r="BD198" s="411"/>
      <c r="BE198" s="411"/>
      <c r="BF198" s="411"/>
      <c r="BG198" s="411"/>
      <c r="BH198" s="411"/>
      <c r="BI198" s="411"/>
      <c r="BJ198" s="411"/>
      <c r="BK198" s="411"/>
      <c r="BL198" s="411"/>
      <c r="BM198" s="411"/>
      <c r="BN198" s="411"/>
      <c r="BO198" s="411"/>
      <c r="BP198" s="411"/>
      <c r="BQ198" s="411"/>
    </row>
    <row r="199" spans="1:69" ht="14.25">
      <c r="A199" s="323"/>
      <c r="B199" s="324"/>
      <c r="C199" s="324"/>
      <c r="D199" s="324"/>
      <c r="E199" s="324"/>
      <c r="F199" s="324"/>
      <c r="G199" s="325"/>
      <c r="H199" s="325"/>
      <c r="I199" s="326"/>
      <c r="J199" s="326"/>
      <c r="K199" s="327"/>
      <c r="L199" s="411"/>
      <c r="M199" s="411"/>
      <c r="N199" s="411"/>
      <c r="O199" s="411"/>
      <c r="P199" s="411"/>
      <c r="Q199" s="411"/>
      <c r="R199" s="411"/>
      <c r="S199" s="411"/>
      <c r="T199" s="411"/>
      <c r="U199" s="411"/>
      <c r="V199" s="411"/>
      <c r="W199" s="411"/>
      <c r="X199" s="411"/>
      <c r="Y199" s="411"/>
      <c r="Z199" s="411"/>
      <c r="AA199" s="425"/>
      <c r="AB199" s="425"/>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c r="AY199" s="411"/>
      <c r="AZ199" s="411"/>
      <c r="BA199" s="411"/>
      <c r="BB199" s="411"/>
      <c r="BC199" s="411"/>
      <c r="BD199" s="411"/>
      <c r="BE199" s="411"/>
      <c r="BF199" s="411"/>
      <c r="BG199" s="411"/>
      <c r="BH199" s="411"/>
      <c r="BI199" s="411"/>
      <c r="BJ199" s="411"/>
      <c r="BK199" s="411"/>
      <c r="BL199" s="411"/>
      <c r="BM199" s="411"/>
      <c r="BN199" s="411"/>
      <c r="BO199" s="411"/>
      <c r="BP199" s="411"/>
      <c r="BQ199" s="411"/>
    </row>
    <row r="200" spans="1:69" ht="14.25">
      <c r="A200" s="323"/>
      <c r="B200" s="324"/>
      <c r="C200" s="324"/>
      <c r="D200" s="324"/>
      <c r="E200" s="324"/>
      <c r="F200" s="324"/>
      <c r="G200" s="325"/>
      <c r="H200" s="325"/>
      <c r="I200" s="326"/>
      <c r="J200" s="326"/>
      <c r="K200" s="327"/>
      <c r="L200" s="411"/>
      <c r="M200" s="411"/>
      <c r="N200" s="411"/>
      <c r="O200" s="411"/>
      <c r="P200" s="411"/>
      <c r="Q200" s="411"/>
      <c r="R200" s="411"/>
      <c r="S200" s="411"/>
      <c r="T200" s="411"/>
      <c r="U200" s="411"/>
      <c r="V200" s="411"/>
      <c r="W200" s="411"/>
      <c r="X200" s="411"/>
      <c r="Y200" s="411"/>
      <c r="Z200" s="411"/>
      <c r="AA200" s="425"/>
      <c r="AB200" s="425"/>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c r="AY200" s="411"/>
      <c r="AZ200" s="411"/>
      <c r="BA200" s="411"/>
      <c r="BB200" s="411"/>
      <c r="BC200" s="411"/>
      <c r="BD200" s="411"/>
      <c r="BE200" s="411"/>
      <c r="BF200" s="411"/>
      <c r="BG200" s="411"/>
      <c r="BH200" s="411"/>
      <c r="BI200" s="411"/>
      <c r="BJ200" s="411"/>
      <c r="BK200" s="411"/>
      <c r="BL200" s="411"/>
      <c r="BM200" s="411"/>
      <c r="BN200" s="411"/>
      <c r="BO200" s="411"/>
      <c r="BP200" s="411"/>
      <c r="BQ200" s="411"/>
    </row>
    <row r="201" spans="1:69" ht="14.25">
      <c r="A201" s="323"/>
      <c r="B201" s="324"/>
      <c r="C201" s="324"/>
      <c r="D201" s="324"/>
      <c r="E201" s="324"/>
      <c r="F201" s="324"/>
      <c r="G201" s="325"/>
      <c r="H201" s="325"/>
      <c r="I201" s="326"/>
      <c r="J201" s="326"/>
      <c r="K201" s="327"/>
      <c r="L201" s="411"/>
      <c r="M201" s="411"/>
      <c r="N201" s="411"/>
      <c r="O201" s="411"/>
      <c r="P201" s="411"/>
      <c r="Q201" s="411"/>
      <c r="R201" s="411"/>
      <c r="S201" s="411"/>
      <c r="T201" s="411"/>
      <c r="U201" s="411"/>
      <c r="V201" s="411"/>
      <c r="W201" s="411"/>
      <c r="X201" s="411"/>
      <c r="Y201" s="411"/>
      <c r="Z201" s="411"/>
      <c r="AA201" s="425"/>
      <c r="AB201" s="425"/>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G201" s="411"/>
      <c r="BH201" s="411"/>
      <c r="BI201" s="411"/>
      <c r="BJ201" s="411"/>
      <c r="BK201" s="411"/>
      <c r="BL201" s="411"/>
      <c r="BM201" s="411"/>
      <c r="BN201" s="411"/>
      <c r="BO201" s="411"/>
      <c r="BP201" s="411"/>
      <c r="BQ201" s="411"/>
    </row>
    <row r="202" spans="1:69" ht="14.25">
      <c r="A202" s="323"/>
      <c r="B202" s="324"/>
      <c r="C202" s="324"/>
      <c r="D202" s="324"/>
      <c r="E202" s="324"/>
      <c r="F202" s="324"/>
      <c r="G202" s="325"/>
      <c r="H202" s="325"/>
      <c r="I202" s="326"/>
      <c r="J202" s="326"/>
      <c r="K202" s="327"/>
      <c r="L202" s="411"/>
      <c r="M202" s="411"/>
      <c r="N202" s="411"/>
      <c r="O202" s="411"/>
      <c r="P202" s="411"/>
      <c r="Q202" s="411"/>
      <c r="R202" s="411"/>
      <c r="S202" s="411"/>
      <c r="T202" s="411"/>
      <c r="U202" s="411"/>
      <c r="V202" s="411"/>
      <c r="W202" s="411"/>
      <c r="X202" s="411"/>
      <c r="Y202" s="411"/>
      <c r="Z202" s="411"/>
      <c r="AA202" s="425"/>
      <c r="AB202" s="425"/>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c r="AY202" s="411"/>
      <c r="AZ202" s="411"/>
      <c r="BA202" s="411"/>
      <c r="BB202" s="411"/>
      <c r="BC202" s="411"/>
      <c r="BD202" s="411"/>
      <c r="BE202" s="411"/>
      <c r="BF202" s="411"/>
      <c r="BG202" s="411"/>
      <c r="BH202" s="411"/>
      <c r="BI202" s="411"/>
      <c r="BJ202" s="411"/>
      <c r="BK202" s="411"/>
      <c r="BL202" s="411"/>
      <c r="BM202" s="411"/>
      <c r="BN202" s="411"/>
      <c r="BO202" s="411"/>
      <c r="BP202" s="411"/>
      <c r="BQ202" s="411"/>
    </row>
    <row r="203" spans="1:69" ht="14.25">
      <c r="A203" s="323"/>
      <c r="B203" s="324"/>
      <c r="C203" s="324"/>
      <c r="D203" s="324"/>
      <c r="E203" s="324"/>
      <c r="F203" s="324"/>
      <c r="G203" s="325"/>
      <c r="H203" s="325"/>
      <c r="I203" s="326"/>
      <c r="J203" s="326"/>
      <c r="K203" s="327"/>
      <c r="L203" s="411"/>
      <c r="M203" s="411"/>
      <c r="N203" s="411"/>
      <c r="O203" s="411"/>
      <c r="P203" s="411"/>
      <c r="Q203" s="411"/>
      <c r="R203" s="411"/>
      <c r="S203" s="411"/>
      <c r="T203" s="411"/>
      <c r="U203" s="411"/>
      <c r="V203" s="411"/>
      <c r="W203" s="411"/>
      <c r="X203" s="411"/>
      <c r="Y203" s="411"/>
      <c r="Z203" s="411"/>
      <c r="AA203" s="425"/>
      <c r="AB203" s="425"/>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1"/>
      <c r="BL203" s="411"/>
      <c r="BM203" s="411"/>
      <c r="BN203" s="411"/>
      <c r="BO203" s="411"/>
      <c r="BP203" s="411"/>
      <c r="BQ203" s="411"/>
    </row>
    <row r="204" spans="1:69" ht="14.25">
      <c r="A204" s="323"/>
      <c r="B204" s="324"/>
      <c r="C204" s="324"/>
      <c r="D204" s="324"/>
      <c r="E204" s="324"/>
      <c r="F204" s="324"/>
      <c r="G204" s="325"/>
      <c r="H204" s="325"/>
      <c r="I204" s="326"/>
      <c r="J204" s="326"/>
      <c r="K204" s="327"/>
      <c r="L204" s="411"/>
      <c r="M204" s="411"/>
      <c r="N204" s="411"/>
      <c r="O204" s="411"/>
      <c r="P204" s="411"/>
      <c r="Q204" s="411"/>
      <c r="R204" s="411"/>
      <c r="S204" s="411"/>
      <c r="T204" s="411"/>
      <c r="U204" s="411"/>
      <c r="V204" s="411"/>
      <c r="W204" s="411"/>
      <c r="X204" s="411"/>
      <c r="Y204" s="411"/>
      <c r="Z204" s="411"/>
      <c r="AA204" s="425"/>
      <c r="AB204" s="425"/>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c r="AY204" s="411"/>
      <c r="AZ204" s="411"/>
      <c r="BA204" s="411"/>
      <c r="BB204" s="411"/>
      <c r="BC204" s="411"/>
      <c r="BD204" s="411"/>
      <c r="BE204" s="411"/>
      <c r="BF204" s="411"/>
      <c r="BG204" s="411"/>
      <c r="BH204" s="411"/>
      <c r="BI204" s="411"/>
      <c r="BJ204" s="411"/>
      <c r="BK204" s="411"/>
      <c r="BL204" s="411"/>
      <c r="BM204" s="411"/>
      <c r="BN204" s="411"/>
      <c r="BO204" s="411"/>
      <c r="BP204" s="411"/>
      <c r="BQ204" s="411"/>
    </row>
    <row r="205" spans="1:69" ht="14.25">
      <c r="A205" s="323"/>
      <c r="B205" s="324"/>
      <c r="C205" s="324"/>
      <c r="D205" s="324"/>
      <c r="E205" s="324"/>
      <c r="F205" s="324"/>
      <c r="G205" s="325"/>
      <c r="H205" s="325"/>
      <c r="I205" s="326"/>
      <c r="J205" s="326"/>
      <c r="K205" s="327"/>
      <c r="L205" s="411"/>
      <c r="M205" s="411"/>
      <c r="N205" s="411"/>
      <c r="O205" s="411"/>
      <c r="P205" s="411"/>
      <c r="Q205" s="411"/>
      <c r="R205" s="411"/>
      <c r="S205" s="411"/>
      <c r="T205" s="411"/>
      <c r="U205" s="411"/>
      <c r="V205" s="411"/>
      <c r="W205" s="411"/>
      <c r="X205" s="411"/>
      <c r="Y205" s="411"/>
      <c r="Z205" s="411"/>
      <c r="AA205" s="425"/>
      <c r="AB205" s="425"/>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c r="AY205" s="411"/>
      <c r="AZ205" s="411"/>
      <c r="BA205" s="411"/>
      <c r="BB205" s="411"/>
      <c r="BC205" s="411"/>
      <c r="BD205" s="411"/>
      <c r="BE205" s="411"/>
      <c r="BF205" s="411"/>
      <c r="BG205" s="411"/>
      <c r="BH205" s="411"/>
      <c r="BI205" s="411"/>
      <c r="BJ205" s="411"/>
      <c r="BK205" s="411"/>
      <c r="BL205" s="411"/>
      <c r="BM205" s="411"/>
      <c r="BN205" s="411"/>
      <c r="BO205" s="411"/>
      <c r="BP205" s="411"/>
      <c r="BQ205" s="411"/>
    </row>
    <row r="206" spans="1:69" ht="14.25">
      <c r="A206" s="323"/>
      <c r="B206" s="324"/>
      <c r="C206" s="324"/>
      <c r="D206" s="324"/>
      <c r="E206" s="324"/>
      <c r="F206" s="324"/>
      <c r="G206" s="325"/>
      <c r="H206" s="325"/>
      <c r="I206" s="326"/>
      <c r="J206" s="326"/>
      <c r="K206" s="327"/>
      <c r="L206" s="411"/>
      <c r="M206" s="411"/>
      <c r="N206" s="411"/>
      <c r="O206" s="411"/>
      <c r="P206" s="411"/>
      <c r="Q206" s="411"/>
      <c r="R206" s="411"/>
      <c r="S206" s="411"/>
      <c r="T206" s="411"/>
      <c r="U206" s="411"/>
      <c r="V206" s="411"/>
      <c r="W206" s="411"/>
      <c r="X206" s="411"/>
      <c r="Y206" s="411"/>
      <c r="Z206" s="411"/>
      <c r="AA206" s="425"/>
      <c r="AB206" s="425"/>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c r="AY206" s="411"/>
      <c r="AZ206" s="411"/>
      <c r="BA206" s="411"/>
      <c r="BB206" s="411"/>
      <c r="BC206" s="411"/>
      <c r="BD206" s="411"/>
      <c r="BE206" s="411"/>
      <c r="BF206" s="411"/>
      <c r="BG206" s="411"/>
      <c r="BH206" s="411"/>
      <c r="BI206" s="411"/>
      <c r="BJ206" s="411"/>
      <c r="BK206" s="411"/>
      <c r="BL206" s="411"/>
      <c r="BM206" s="411"/>
      <c r="BN206" s="411"/>
      <c r="BO206" s="411"/>
      <c r="BP206" s="411"/>
      <c r="BQ206" s="411"/>
    </row>
    <row r="207" spans="1:69" ht="14.25">
      <c r="A207" s="323"/>
      <c r="B207" s="324"/>
      <c r="C207" s="324"/>
      <c r="D207" s="324"/>
      <c r="E207" s="324"/>
      <c r="F207" s="324"/>
      <c r="G207" s="325"/>
      <c r="H207" s="325"/>
      <c r="I207" s="326"/>
      <c r="J207" s="326"/>
      <c r="K207" s="327"/>
      <c r="L207" s="411"/>
      <c r="M207" s="411"/>
      <c r="N207" s="411"/>
      <c r="O207" s="411"/>
      <c r="P207" s="411"/>
      <c r="Q207" s="411"/>
      <c r="R207" s="411"/>
      <c r="S207" s="411"/>
      <c r="T207" s="411"/>
      <c r="U207" s="411"/>
      <c r="V207" s="411"/>
      <c r="W207" s="411"/>
      <c r="X207" s="411"/>
      <c r="Y207" s="411"/>
      <c r="Z207" s="411"/>
      <c r="AA207" s="425"/>
      <c r="AB207" s="425"/>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G207" s="411"/>
      <c r="BH207" s="411"/>
      <c r="BI207" s="411"/>
      <c r="BJ207" s="411"/>
      <c r="BK207" s="411"/>
      <c r="BL207" s="411"/>
      <c r="BM207" s="411"/>
      <c r="BN207" s="411"/>
      <c r="BO207" s="411"/>
      <c r="BP207" s="411"/>
      <c r="BQ207" s="411"/>
    </row>
    <row r="208" spans="1:69" ht="14.25">
      <c r="A208" s="323"/>
      <c r="B208" s="324"/>
      <c r="C208" s="324"/>
      <c r="D208" s="324"/>
      <c r="E208" s="324"/>
      <c r="F208" s="324"/>
      <c r="G208" s="325"/>
      <c r="H208" s="325"/>
      <c r="I208" s="326"/>
      <c r="J208" s="326"/>
      <c r="K208" s="327"/>
      <c r="L208" s="411"/>
      <c r="M208" s="411"/>
      <c r="N208" s="411"/>
      <c r="O208" s="411"/>
      <c r="P208" s="411"/>
      <c r="Q208" s="411"/>
      <c r="R208" s="411"/>
      <c r="S208" s="411"/>
      <c r="T208" s="411"/>
      <c r="U208" s="411"/>
      <c r="V208" s="411"/>
      <c r="W208" s="411"/>
      <c r="X208" s="411"/>
      <c r="Y208" s="411"/>
      <c r="Z208" s="411"/>
      <c r="AA208" s="425"/>
      <c r="AB208" s="425"/>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c r="AY208" s="411"/>
      <c r="AZ208" s="411"/>
      <c r="BA208" s="411"/>
      <c r="BB208" s="411"/>
      <c r="BC208" s="411"/>
      <c r="BD208" s="411"/>
      <c r="BE208" s="411"/>
      <c r="BF208" s="411"/>
      <c r="BG208" s="411"/>
      <c r="BH208" s="411"/>
      <c r="BI208" s="411"/>
      <c r="BJ208" s="411"/>
      <c r="BK208" s="411"/>
      <c r="BL208" s="411"/>
      <c r="BM208" s="411"/>
      <c r="BN208" s="411"/>
      <c r="BO208" s="411"/>
      <c r="BP208" s="411"/>
      <c r="BQ208" s="411"/>
    </row>
    <row r="209" spans="1:69" ht="14.25">
      <c r="A209" s="323"/>
      <c r="B209" s="324"/>
      <c r="C209" s="324"/>
      <c r="D209" s="324"/>
      <c r="E209" s="324"/>
      <c r="F209" s="324"/>
      <c r="G209" s="325"/>
      <c r="H209" s="325"/>
      <c r="I209" s="326"/>
      <c r="J209" s="326"/>
      <c r="K209" s="327"/>
      <c r="L209" s="411"/>
      <c r="M209" s="411"/>
      <c r="N209" s="411"/>
      <c r="O209" s="411"/>
      <c r="P209" s="411"/>
      <c r="Q209" s="411"/>
      <c r="R209" s="411"/>
      <c r="S209" s="411"/>
      <c r="T209" s="411"/>
      <c r="U209" s="411"/>
      <c r="V209" s="411"/>
      <c r="W209" s="411"/>
      <c r="X209" s="411"/>
      <c r="Y209" s="411"/>
      <c r="Z209" s="411"/>
      <c r="AA209" s="425"/>
      <c r="AB209" s="425"/>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L209" s="411"/>
      <c r="BM209" s="411"/>
      <c r="BN209" s="411"/>
      <c r="BO209" s="411"/>
      <c r="BP209" s="411"/>
      <c r="BQ209" s="411"/>
    </row>
    <row r="210" spans="1:69" ht="14.25">
      <c r="A210" s="323"/>
      <c r="B210" s="324"/>
      <c r="C210" s="324"/>
      <c r="D210" s="324"/>
      <c r="E210" s="324"/>
      <c r="F210" s="324"/>
      <c r="G210" s="325"/>
      <c r="H210" s="325"/>
      <c r="I210" s="326"/>
      <c r="J210" s="326"/>
      <c r="K210" s="327"/>
      <c r="L210" s="411"/>
      <c r="M210" s="411"/>
      <c r="N210" s="411"/>
      <c r="O210" s="411"/>
      <c r="P210" s="411"/>
      <c r="Q210" s="411"/>
      <c r="R210" s="411"/>
      <c r="S210" s="411"/>
      <c r="T210" s="411"/>
      <c r="U210" s="411"/>
      <c r="V210" s="411"/>
      <c r="W210" s="411"/>
      <c r="X210" s="411"/>
      <c r="Y210" s="411"/>
      <c r="Z210" s="411"/>
      <c r="AA210" s="425"/>
      <c r="AB210" s="425"/>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c r="AY210" s="411"/>
      <c r="AZ210" s="411"/>
      <c r="BA210" s="411"/>
      <c r="BB210" s="411"/>
      <c r="BC210" s="411"/>
      <c r="BD210" s="411"/>
      <c r="BE210" s="411"/>
      <c r="BF210" s="411"/>
      <c r="BG210" s="411"/>
      <c r="BH210" s="411"/>
      <c r="BI210" s="411"/>
      <c r="BJ210" s="411"/>
      <c r="BK210" s="411"/>
      <c r="BL210" s="411"/>
      <c r="BM210" s="411"/>
      <c r="BN210" s="411"/>
      <c r="BO210" s="411"/>
      <c r="BP210" s="411"/>
      <c r="BQ210" s="411"/>
    </row>
    <row r="211" spans="1:69" ht="14.25">
      <c r="A211" s="323"/>
      <c r="B211" s="324"/>
      <c r="C211" s="324"/>
      <c r="D211" s="324"/>
      <c r="E211" s="324"/>
      <c r="F211" s="324"/>
      <c r="G211" s="325"/>
      <c r="H211" s="325"/>
      <c r="I211" s="326"/>
      <c r="J211" s="326"/>
      <c r="K211" s="327"/>
      <c r="L211" s="411"/>
      <c r="M211" s="411"/>
      <c r="N211" s="411"/>
      <c r="O211" s="411"/>
      <c r="P211" s="411"/>
      <c r="Q211" s="411"/>
      <c r="R211" s="411"/>
      <c r="S211" s="411"/>
      <c r="T211" s="411"/>
      <c r="U211" s="411"/>
      <c r="V211" s="411"/>
      <c r="W211" s="411"/>
      <c r="X211" s="411"/>
      <c r="Y211" s="411"/>
      <c r="Z211" s="411"/>
      <c r="AA211" s="425"/>
      <c r="AB211" s="425"/>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c r="AY211" s="411"/>
      <c r="AZ211" s="411"/>
      <c r="BA211" s="411"/>
      <c r="BB211" s="411"/>
      <c r="BC211" s="411"/>
      <c r="BD211" s="411"/>
      <c r="BE211" s="411"/>
      <c r="BF211" s="411"/>
      <c r="BG211" s="411"/>
      <c r="BH211" s="411"/>
      <c r="BI211" s="411"/>
      <c r="BJ211" s="411"/>
      <c r="BK211" s="411"/>
      <c r="BL211" s="411"/>
      <c r="BM211" s="411"/>
      <c r="BN211" s="411"/>
      <c r="BO211" s="411"/>
      <c r="BP211" s="411"/>
      <c r="BQ211" s="411"/>
    </row>
    <row r="212" spans="1:69" ht="14.25">
      <c r="A212" s="323"/>
      <c r="B212" s="324"/>
      <c r="C212" s="324"/>
      <c r="D212" s="324"/>
      <c r="E212" s="324"/>
      <c r="F212" s="324"/>
      <c r="G212" s="325"/>
      <c r="H212" s="325"/>
      <c r="I212" s="326"/>
      <c r="J212" s="326"/>
      <c r="K212" s="327"/>
      <c r="L212" s="411"/>
      <c r="M212" s="411"/>
      <c r="N212" s="411"/>
      <c r="O212" s="411"/>
      <c r="P212" s="411"/>
      <c r="Q212" s="411"/>
      <c r="R212" s="411"/>
      <c r="S212" s="411"/>
      <c r="T212" s="411"/>
      <c r="U212" s="411"/>
      <c r="V212" s="411"/>
      <c r="W212" s="411"/>
      <c r="X212" s="411"/>
      <c r="Y212" s="411"/>
      <c r="Z212" s="411"/>
      <c r="AA212" s="425"/>
      <c r="AB212" s="425"/>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c r="AY212" s="411"/>
      <c r="AZ212" s="411"/>
      <c r="BA212" s="411"/>
      <c r="BB212" s="411"/>
      <c r="BC212" s="411"/>
      <c r="BD212" s="411"/>
      <c r="BE212" s="411"/>
      <c r="BF212" s="411"/>
      <c r="BG212" s="411"/>
      <c r="BH212" s="411"/>
      <c r="BI212" s="411"/>
      <c r="BJ212" s="411"/>
      <c r="BK212" s="411"/>
      <c r="BL212" s="411"/>
      <c r="BM212" s="411"/>
      <c r="BN212" s="411"/>
      <c r="BO212" s="411"/>
      <c r="BP212" s="411"/>
      <c r="BQ212" s="411"/>
    </row>
    <row r="213" spans="1:69" ht="14.25">
      <c r="A213" s="323"/>
      <c r="B213" s="324"/>
      <c r="C213" s="324"/>
      <c r="D213" s="324"/>
      <c r="E213" s="324"/>
      <c r="F213" s="324"/>
      <c r="G213" s="325"/>
      <c r="H213" s="325"/>
      <c r="I213" s="326"/>
      <c r="J213" s="326"/>
      <c r="K213" s="327"/>
      <c r="L213" s="411"/>
      <c r="M213" s="411"/>
      <c r="N213" s="411"/>
      <c r="O213" s="411"/>
      <c r="P213" s="411"/>
      <c r="Q213" s="411"/>
      <c r="R213" s="411"/>
      <c r="S213" s="411"/>
      <c r="T213" s="411"/>
      <c r="U213" s="411"/>
      <c r="V213" s="411"/>
      <c r="W213" s="411"/>
      <c r="X213" s="411"/>
      <c r="Y213" s="411"/>
      <c r="Z213" s="411"/>
      <c r="AA213" s="425"/>
      <c r="AB213" s="425"/>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c r="AY213" s="411"/>
      <c r="AZ213" s="411"/>
      <c r="BA213" s="411"/>
      <c r="BB213" s="411"/>
      <c r="BC213" s="411"/>
      <c r="BD213" s="411"/>
      <c r="BE213" s="411"/>
      <c r="BF213" s="411"/>
      <c r="BG213" s="411"/>
      <c r="BH213" s="411"/>
      <c r="BI213" s="411"/>
      <c r="BJ213" s="411"/>
      <c r="BK213" s="411"/>
      <c r="BL213" s="411"/>
      <c r="BM213" s="411"/>
      <c r="BN213" s="411"/>
      <c r="BO213" s="411"/>
      <c r="BP213" s="411"/>
      <c r="BQ213" s="411"/>
    </row>
    <row r="214" spans="1:69" ht="14.25">
      <c r="A214" s="323"/>
      <c r="B214" s="324"/>
      <c r="C214" s="324"/>
      <c r="D214" s="324"/>
      <c r="E214" s="324"/>
      <c r="F214" s="324"/>
      <c r="G214" s="325"/>
      <c r="H214" s="325"/>
      <c r="I214" s="326"/>
      <c r="J214" s="326"/>
      <c r="K214" s="327"/>
      <c r="L214" s="411"/>
      <c r="M214" s="411"/>
      <c r="N214" s="411"/>
      <c r="O214" s="411"/>
      <c r="P214" s="411"/>
      <c r="Q214" s="411"/>
      <c r="R214" s="411"/>
      <c r="S214" s="411"/>
      <c r="T214" s="411"/>
      <c r="U214" s="411"/>
      <c r="V214" s="411"/>
      <c r="W214" s="411"/>
      <c r="X214" s="411"/>
      <c r="Y214" s="411"/>
      <c r="Z214" s="411"/>
      <c r="AA214" s="425"/>
      <c r="AB214" s="425"/>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c r="AY214" s="411"/>
      <c r="AZ214" s="411"/>
      <c r="BA214" s="411"/>
      <c r="BB214" s="411"/>
      <c r="BC214" s="411"/>
      <c r="BD214" s="411"/>
      <c r="BE214" s="411"/>
      <c r="BF214" s="411"/>
      <c r="BG214" s="411"/>
      <c r="BH214" s="411"/>
      <c r="BI214" s="411"/>
      <c r="BJ214" s="411"/>
      <c r="BK214" s="411"/>
      <c r="BL214" s="411"/>
      <c r="BM214" s="411"/>
      <c r="BN214" s="411"/>
      <c r="BO214" s="411"/>
      <c r="BP214" s="411"/>
      <c r="BQ214" s="411"/>
    </row>
    <row r="215" spans="1:69" ht="14.25">
      <c r="A215" s="323"/>
      <c r="B215" s="324"/>
      <c r="C215" s="324"/>
      <c r="D215" s="324"/>
      <c r="E215" s="324"/>
      <c r="F215" s="324"/>
      <c r="G215" s="325"/>
      <c r="H215" s="325"/>
      <c r="I215" s="326"/>
      <c r="J215" s="326"/>
      <c r="K215" s="327"/>
      <c r="L215" s="411"/>
      <c r="M215" s="411"/>
      <c r="N215" s="411"/>
      <c r="O215" s="411"/>
      <c r="P215" s="411"/>
      <c r="Q215" s="411"/>
      <c r="R215" s="411"/>
      <c r="S215" s="411"/>
      <c r="T215" s="411"/>
      <c r="U215" s="411"/>
      <c r="V215" s="411"/>
      <c r="W215" s="411"/>
      <c r="X215" s="411"/>
      <c r="Y215" s="411"/>
      <c r="Z215" s="411"/>
      <c r="AA215" s="425"/>
      <c r="AB215" s="425"/>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c r="AY215" s="411"/>
      <c r="AZ215" s="411"/>
      <c r="BA215" s="411"/>
      <c r="BB215" s="411"/>
      <c r="BC215" s="411"/>
      <c r="BD215" s="411"/>
      <c r="BE215" s="411"/>
      <c r="BF215" s="411"/>
      <c r="BG215" s="411"/>
      <c r="BH215" s="411"/>
      <c r="BI215" s="411"/>
      <c r="BJ215" s="411"/>
      <c r="BK215" s="411"/>
      <c r="BL215" s="411"/>
      <c r="BM215" s="411"/>
      <c r="BN215" s="411"/>
      <c r="BO215" s="411"/>
      <c r="BP215" s="411"/>
      <c r="BQ215" s="411"/>
    </row>
    <row r="216" spans="1:69" ht="14.25">
      <c r="A216" s="323"/>
      <c r="B216" s="324"/>
      <c r="C216" s="324"/>
      <c r="D216" s="324"/>
      <c r="E216" s="324"/>
      <c r="F216" s="324"/>
      <c r="G216" s="325"/>
      <c r="H216" s="325"/>
      <c r="I216" s="326"/>
      <c r="J216" s="326"/>
      <c r="K216" s="327"/>
      <c r="L216" s="411"/>
      <c r="M216" s="411"/>
      <c r="N216" s="411"/>
      <c r="O216" s="411"/>
      <c r="P216" s="411"/>
      <c r="Q216" s="411"/>
      <c r="R216" s="411"/>
      <c r="S216" s="411"/>
      <c r="T216" s="411"/>
      <c r="U216" s="411"/>
      <c r="V216" s="411"/>
      <c r="W216" s="411"/>
      <c r="X216" s="411"/>
      <c r="Y216" s="411"/>
      <c r="Z216" s="411"/>
      <c r="AA216" s="425"/>
      <c r="AB216" s="425"/>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c r="AY216" s="411"/>
      <c r="AZ216" s="411"/>
      <c r="BA216" s="411"/>
      <c r="BB216" s="411"/>
      <c r="BC216" s="411"/>
      <c r="BD216" s="411"/>
      <c r="BE216" s="411"/>
      <c r="BF216" s="411"/>
      <c r="BG216" s="411"/>
      <c r="BH216" s="411"/>
      <c r="BI216" s="411"/>
      <c r="BJ216" s="411"/>
      <c r="BK216" s="411"/>
      <c r="BL216" s="411"/>
      <c r="BM216" s="411"/>
      <c r="BN216" s="411"/>
      <c r="BO216" s="411"/>
      <c r="BP216" s="411"/>
      <c r="BQ216" s="411"/>
    </row>
    <row r="217" spans="1:69" ht="14.25">
      <c r="A217" s="323"/>
      <c r="B217" s="324"/>
      <c r="C217" s="324"/>
      <c r="D217" s="324"/>
      <c r="E217" s="324"/>
      <c r="F217" s="324"/>
      <c r="G217" s="325"/>
      <c r="H217" s="325"/>
      <c r="I217" s="326"/>
      <c r="J217" s="326"/>
      <c r="K217" s="327"/>
      <c r="L217" s="411"/>
      <c r="M217" s="411"/>
      <c r="N217" s="411"/>
      <c r="O217" s="411"/>
      <c r="P217" s="411"/>
      <c r="Q217" s="411"/>
      <c r="R217" s="411"/>
      <c r="S217" s="411"/>
      <c r="T217" s="411"/>
      <c r="U217" s="411"/>
      <c r="V217" s="411"/>
      <c r="W217" s="411"/>
      <c r="X217" s="411"/>
      <c r="Y217" s="411"/>
      <c r="Z217" s="411"/>
      <c r="AA217" s="425"/>
      <c r="AB217" s="425"/>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c r="AY217" s="411"/>
      <c r="AZ217" s="411"/>
      <c r="BA217" s="411"/>
      <c r="BB217" s="411"/>
      <c r="BC217" s="411"/>
      <c r="BD217" s="411"/>
      <c r="BE217" s="411"/>
      <c r="BF217" s="411"/>
      <c r="BG217" s="411"/>
      <c r="BH217" s="411"/>
      <c r="BI217" s="411"/>
      <c r="BJ217" s="411"/>
      <c r="BK217" s="411"/>
      <c r="BL217" s="411"/>
      <c r="BM217" s="411"/>
      <c r="BN217" s="411"/>
      <c r="BO217" s="411"/>
      <c r="BP217" s="411"/>
      <c r="BQ217" s="411"/>
    </row>
    <row r="218" spans="1:69" ht="14.25">
      <c r="A218" s="323"/>
      <c r="B218" s="324"/>
      <c r="C218" s="324"/>
      <c r="D218" s="324"/>
      <c r="E218" s="324"/>
      <c r="F218" s="324"/>
      <c r="G218" s="325"/>
      <c r="H218" s="325"/>
      <c r="I218" s="326"/>
      <c r="J218" s="326"/>
      <c r="K218" s="327"/>
      <c r="L218" s="411"/>
      <c r="M218" s="411"/>
      <c r="N218" s="411"/>
      <c r="O218" s="411"/>
      <c r="P218" s="411"/>
      <c r="Q218" s="411"/>
      <c r="R218" s="411"/>
      <c r="S218" s="411"/>
      <c r="T218" s="411"/>
      <c r="U218" s="411"/>
      <c r="V218" s="411"/>
      <c r="W218" s="411"/>
      <c r="X218" s="411"/>
      <c r="Y218" s="411"/>
      <c r="Z218" s="411"/>
      <c r="AA218" s="425"/>
      <c r="AB218" s="425"/>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c r="AY218" s="411"/>
      <c r="AZ218" s="411"/>
      <c r="BA218" s="411"/>
      <c r="BB218" s="411"/>
      <c r="BC218" s="411"/>
      <c r="BD218" s="411"/>
      <c r="BE218" s="411"/>
      <c r="BF218" s="411"/>
      <c r="BG218" s="411"/>
      <c r="BH218" s="411"/>
      <c r="BI218" s="411"/>
      <c r="BJ218" s="411"/>
      <c r="BK218" s="411"/>
      <c r="BL218" s="411"/>
      <c r="BM218" s="411"/>
      <c r="BN218" s="411"/>
      <c r="BO218" s="411"/>
      <c r="BP218" s="411"/>
      <c r="BQ218" s="411"/>
    </row>
    <row r="219" spans="1:69" ht="14.25">
      <c r="A219" s="323"/>
      <c r="B219" s="324"/>
      <c r="C219" s="324"/>
      <c r="D219" s="324"/>
      <c r="E219" s="324"/>
      <c r="F219" s="324"/>
      <c r="G219" s="325"/>
      <c r="H219" s="325"/>
      <c r="I219" s="326"/>
      <c r="J219" s="326"/>
      <c r="K219" s="327"/>
      <c r="L219" s="411"/>
      <c r="M219" s="411"/>
      <c r="N219" s="411"/>
      <c r="O219" s="411"/>
      <c r="P219" s="411"/>
      <c r="Q219" s="411"/>
      <c r="R219" s="411"/>
      <c r="S219" s="411"/>
      <c r="T219" s="411"/>
      <c r="U219" s="411"/>
      <c r="V219" s="411"/>
      <c r="W219" s="411"/>
      <c r="X219" s="411"/>
      <c r="Y219" s="411"/>
      <c r="Z219" s="411"/>
      <c r="AA219" s="425"/>
      <c r="AB219" s="425"/>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c r="AY219" s="411"/>
      <c r="AZ219" s="411"/>
      <c r="BA219" s="411"/>
      <c r="BB219" s="411"/>
      <c r="BC219" s="411"/>
      <c r="BD219" s="411"/>
      <c r="BE219" s="411"/>
      <c r="BF219" s="411"/>
      <c r="BG219" s="411"/>
      <c r="BH219" s="411"/>
      <c r="BI219" s="411"/>
      <c r="BJ219" s="411"/>
      <c r="BK219" s="411"/>
      <c r="BL219" s="411"/>
      <c r="BM219" s="411"/>
      <c r="BN219" s="411"/>
      <c r="BO219" s="411"/>
      <c r="BP219" s="411"/>
      <c r="BQ219" s="411"/>
    </row>
    <row r="220" spans="1:69" ht="14.25">
      <c r="A220" s="323"/>
      <c r="B220" s="324"/>
      <c r="C220" s="324"/>
      <c r="D220" s="324"/>
      <c r="E220" s="324"/>
      <c r="F220" s="324"/>
      <c r="G220" s="325"/>
      <c r="H220" s="325"/>
      <c r="I220" s="326"/>
      <c r="J220" s="326"/>
      <c r="K220" s="327"/>
      <c r="L220" s="411"/>
      <c r="M220" s="411"/>
      <c r="N220" s="411"/>
      <c r="O220" s="411"/>
      <c r="P220" s="411"/>
      <c r="Q220" s="411"/>
      <c r="R220" s="411"/>
      <c r="S220" s="411"/>
      <c r="T220" s="411"/>
      <c r="U220" s="411"/>
      <c r="V220" s="411"/>
      <c r="W220" s="411"/>
      <c r="X220" s="411"/>
      <c r="Y220" s="411"/>
      <c r="Z220" s="411"/>
      <c r="AA220" s="425"/>
      <c r="AB220" s="425"/>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c r="AY220" s="411"/>
      <c r="AZ220" s="411"/>
      <c r="BA220" s="411"/>
      <c r="BB220" s="411"/>
      <c r="BC220" s="411"/>
      <c r="BD220" s="411"/>
      <c r="BE220" s="411"/>
      <c r="BF220" s="411"/>
      <c r="BG220" s="411"/>
      <c r="BH220" s="411"/>
      <c r="BI220" s="411"/>
      <c r="BJ220" s="411"/>
      <c r="BK220" s="411"/>
      <c r="BL220" s="411"/>
      <c r="BM220" s="411"/>
      <c r="BN220" s="411"/>
      <c r="BO220" s="411"/>
      <c r="BP220" s="411"/>
      <c r="BQ220" s="411"/>
    </row>
    <row r="221" spans="1:69" ht="14.25">
      <c r="A221" s="323"/>
      <c r="B221" s="324"/>
      <c r="C221" s="324"/>
      <c r="D221" s="324"/>
      <c r="E221" s="324"/>
      <c r="F221" s="324"/>
      <c r="G221" s="325"/>
      <c r="H221" s="325"/>
      <c r="I221" s="326"/>
      <c r="J221" s="326"/>
      <c r="K221" s="327"/>
      <c r="L221" s="411"/>
      <c r="M221" s="411"/>
      <c r="N221" s="411"/>
      <c r="O221" s="411"/>
      <c r="P221" s="411"/>
      <c r="Q221" s="411"/>
      <c r="R221" s="411"/>
      <c r="S221" s="411"/>
      <c r="T221" s="411"/>
      <c r="U221" s="411"/>
      <c r="V221" s="411"/>
      <c r="W221" s="411"/>
      <c r="X221" s="411"/>
      <c r="Y221" s="411"/>
      <c r="Z221" s="411"/>
      <c r="AA221" s="425"/>
      <c r="AB221" s="425"/>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c r="AY221" s="411"/>
      <c r="AZ221" s="411"/>
      <c r="BA221" s="411"/>
      <c r="BB221" s="411"/>
      <c r="BC221" s="411"/>
      <c r="BD221" s="411"/>
      <c r="BE221" s="411"/>
      <c r="BF221" s="411"/>
      <c r="BG221" s="411"/>
      <c r="BH221" s="411"/>
      <c r="BI221" s="411"/>
      <c r="BJ221" s="411"/>
      <c r="BK221" s="411"/>
      <c r="BL221" s="411"/>
      <c r="BM221" s="411"/>
      <c r="BN221" s="411"/>
      <c r="BO221" s="411"/>
      <c r="BP221" s="411"/>
      <c r="BQ221" s="411"/>
    </row>
    <row r="222" spans="1:69" ht="14.25">
      <c r="A222" s="323"/>
      <c r="B222" s="324"/>
      <c r="C222" s="324"/>
      <c r="D222" s="324"/>
      <c r="E222" s="324"/>
      <c r="F222" s="324"/>
      <c r="G222" s="325"/>
      <c r="H222" s="325"/>
      <c r="I222" s="326"/>
      <c r="J222" s="326"/>
      <c r="K222" s="327"/>
      <c r="L222" s="411"/>
      <c r="M222" s="411"/>
      <c r="N222" s="411"/>
      <c r="O222" s="411"/>
      <c r="P222" s="411"/>
      <c r="Q222" s="411"/>
      <c r="R222" s="411"/>
      <c r="S222" s="411"/>
      <c r="T222" s="411"/>
      <c r="U222" s="411"/>
      <c r="V222" s="411"/>
      <c r="W222" s="411"/>
      <c r="X222" s="411"/>
      <c r="Y222" s="411"/>
      <c r="Z222" s="411"/>
      <c r="AA222" s="425"/>
      <c r="AB222" s="425"/>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1"/>
    </row>
    <row r="223" spans="1:69" ht="14.25">
      <c r="A223" s="323"/>
      <c r="B223" s="324"/>
      <c r="C223" s="324"/>
      <c r="D223" s="324"/>
      <c r="E223" s="324"/>
      <c r="F223" s="324"/>
      <c r="G223" s="325"/>
      <c r="H223" s="325"/>
      <c r="I223" s="326"/>
      <c r="J223" s="326"/>
      <c r="K223" s="327"/>
      <c r="L223" s="411"/>
      <c r="M223" s="411"/>
      <c r="N223" s="411"/>
      <c r="O223" s="411"/>
      <c r="P223" s="411"/>
      <c r="Q223" s="411"/>
      <c r="R223" s="411"/>
      <c r="S223" s="411"/>
      <c r="T223" s="411"/>
      <c r="U223" s="411"/>
      <c r="V223" s="411"/>
      <c r="W223" s="411"/>
      <c r="X223" s="411"/>
      <c r="Y223" s="411"/>
      <c r="Z223" s="411"/>
      <c r="AA223" s="425"/>
      <c r="AB223" s="425"/>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1"/>
    </row>
    <row r="224" spans="1:69" ht="14.25">
      <c r="A224" s="323"/>
      <c r="B224" s="324"/>
      <c r="C224" s="324"/>
      <c r="D224" s="324"/>
      <c r="E224" s="324"/>
      <c r="F224" s="324"/>
      <c r="G224" s="325"/>
      <c r="H224" s="325"/>
      <c r="I224" s="326"/>
      <c r="J224" s="326"/>
      <c r="K224" s="327"/>
      <c r="L224" s="411"/>
      <c r="M224" s="411"/>
      <c r="N224" s="411"/>
      <c r="O224" s="411"/>
      <c r="P224" s="411"/>
      <c r="Q224" s="411"/>
      <c r="R224" s="411"/>
      <c r="S224" s="411"/>
      <c r="T224" s="411"/>
      <c r="U224" s="411"/>
      <c r="V224" s="411"/>
      <c r="W224" s="411"/>
      <c r="X224" s="411"/>
      <c r="Y224" s="411"/>
      <c r="Z224" s="411"/>
      <c r="AA224" s="425"/>
      <c r="AB224" s="425"/>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1"/>
    </row>
    <row r="225" spans="1:69" ht="14.25">
      <c r="A225" s="323"/>
      <c r="B225" s="324"/>
      <c r="C225" s="324"/>
      <c r="D225" s="324"/>
      <c r="E225" s="324"/>
      <c r="F225" s="324"/>
      <c r="G225" s="325"/>
      <c r="H225" s="325"/>
      <c r="I225" s="326"/>
      <c r="J225" s="326"/>
      <c r="K225" s="327"/>
      <c r="L225" s="411"/>
      <c r="M225" s="411"/>
      <c r="N225" s="411"/>
      <c r="O225" s="411"/>
      <c r="P225" s="411"/>
      <c r="Q225" s="411"/>
      <c r="R225" s="411"/>
      <c r="S225" s="411"/>
      <c r="T225" s="411"/>
      <c r="U225" s="411"/>
      <c r="V225" s="411"/>
      <c r="W225" s="411"/>
      <c r="X225" s="411"/>
      <c r="Y225" s="411"/>
      <c r="Z225" s="411"/>
      <c r="AA225" s="425"/>
      <c r="AB225" s="425"/>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c r="AY225" s="411"/>
      <c r="AZ225" s="411"/>
      <c r="BA225" s="411"/>
      <c r="BB225" s="411"/>
      <c r="BC225" s="411"/>
      <c r="BD225" s="411"/>
      <c r="BE225" s="411"/>
      <c r="BF225" s="411"/>
      <c r="BG225" s="411"/>
      <c r="BH225" s="411"/>
      <c r="BI225" s="411"/>
      <c r="BJ225" s="411"/>
      <c r="BK225" s="411"/>
      <c r="BL225" s="411"/>
      <c r="BM225" s="411"/>
      <c r="BN225" s="411"/>
      <c r="BO225" s="411"/>
      <c r="BP225" s="411"/>
      <c r="BQ225" s="411"/>
    </row>
    <row r="226" spans="1:69" ht="14.25">
      <c r="A226" s="323"/>
      <c r="B226" s="324"/>
      <c r="C226" s="324"/>
      <c r="D226" s="324"/>
      <c r="E226" s="324"/>
      <c r="F226" s="324"/>
      <c r="G226" s="325"/>
      <c r="H226" s="325"/>
      <c r="I226" s="326"/>
      <c r="J226" s="326"/>
      <c r="K226" s="327"/>
      <c r="L226" s="411"/>
      <c r="M226" s="411"/>
      <c r="N226" s="411"/>
      <c r="O226" s="411"/>
      <c r="P226" s="411"/>
      <c r="Q226" s="411"/>
      <c r="R226" s="411"/>
      <c r="S226" s="411"/>
      <c r="T226" s="411"/>
      <c r="U226" s="411"/>
      <c r="V226" s="411"/>
      <c r="W226" s="411"/>
      <c r="X226" s="411"/>
      <c r="Y226" s="411"/>
      <c r="Z226" s="411"/>
      <c r="AA226" s="425"/>
      <c r="AB226" s="425"/>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c r="AY226" s="411"/>
      <c r="AZ226" s="411"/>
      <c r="BA226" s="411"/>
      <c r="BB226" s="411"/>
      <c r="BC226" s="411"/>
      <c r="BD226" s="411"/>
      <c r="BE226" s="411"/>
      <c r="BF226" s="411"/>
      <c r="BG226" s="411"/>
      <c r="BH226" s="411"/>
      <c r="BI226" s="411"/>
      <c r="BJ226" s="411"/>
      <c r="BK226" s="411"/>
      <c r="BL226" s="411"/>
      <c r="BM226" s="411"/>
      <c r="BN226" s="411"/>
      <c r="BO226" s="411"/>
      <c r="BP226" s="411"/>
      <c r="BQ226" s="411"/>
    </row>
    <row r="227" spans="1:69" ht="14.25">
      <c r="A227" s="323"/>
      <c r="B227" s="324"/>
      <c r="C227" s="324"/>
      <c r="D227" s="324"/>
      <c r="E227" s="324"/>
      <c r="F227" s="324"/>
      <c r="G227" s="325"/>
      <c r="H227" s="325"/>
      <c r="I227" s="326"/>
      <c r="J227" s="326"/>
      <c r="K227" s="327"/>
      <c r="L227" s="411"/>
      <c r="M227" s="411"/>
      <c r="N227" s="411"/>
      <c r="O227" s="411"/>
      <c r="P227" s="411"/>
      <c r="Q227" s="411"/>
      <c r="R227" s="411"/>
      <c r="S227" s="411"/>
      <c r="T227" s="411"/>
      <c r="U227" s="411"/>
      <c r="V227" s="411"/>
      <c r="W227" s="411"/>
      <c r="X227" s="411"/>
      <c r="Y227" s="411"/>
      <c r="Z227" s="411"/>
      <c r="AA227" s="425"/>
      <c r="AB227" s="425"/>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c r="AY227" s="411"/>
      <c r="AZ227" s="411"/>
      <c r="BA227" s="411"/>
      <c r="BB227" s="411"/>
      <c r="BC227" s="411"/>
      <c r="BD227" s="411"/>
      <c r="BE227" s="411"/>
      <c r="BF227" s="411"/>
      <c r="BG227" s="411"/>
      <c r="BH227" s="411"/>
      <c r="BI227" s="411"/>
      <c r="BJ227" s="411"/>
      <c r="BK227" s="411"/>
      <c r="BL227" s="411"/>
      <c r="BM227" s="411"/>
      <c r="BN227" s="411"/>
      <c r="BO227" s="411"/>
      <c r="BP227" s="411"/>
      <c r="BQ227" s="411"/>
    </row>
    <row r="228" spans="1:69" ht="14.25">
      <c r="A228" s="323"/>
      <c r="B228" s="324"/>
      <c r="C228" s="324"/>
      <c r="D228" s="324"/>
      <c r="E228" s="324"/>
      <c r="F228" s="324"/>
      <c r="G228" s="325"/>
      <c r="H228" s="325"/>
      <c r="I228" s="326"/>
      <c r="J228" s="326"/>
      <c r="K228" s="327"/>
      <c r="L228" s="411"/>
      <c r="M228" s="411"/>
      <c r="N228" s="411"/>
      <c r="O228" s="411"/>
      <c r="P228" s="411"/>
      <c r="Q228" s="411"/>
      <c r="R228" s="411"/>
      <c r="S228" s="411"/>
      <c r="T228" s="411"/>
      <c r="U228" s="411"/>
      <c r="V228" s="411"/>
      <c r="W228" s="411"/>
      <c r="X228" s="411"/>
      <c r="Y228" s="411"/>
      <c r="Z228" s="411"/>
      <c r="AA228" s="425"/>
      <c r="AB228" s="425"/>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c r="AY228" s="411"/>
      <c r="AZ228" s="411"/>
      <c r="BA228" s="411"/>
      <c r="BB228" s="411"/>
      <c r="BC228" s="411"/>
      <c r="BD228" s="411"/>
      <c r="BE228" s="411"/>
      <c r="BF228" s="411"/>
      <c r="BG228" s="411"/>
      <c r="BH228" s="411"/>
      <c r="BI228" s="411"/>
      <c r="BJ228" s="411"/>
      <c r="BK228" s="411"/>
      <c r="BL228" s="411"/>
      <c r="BM228" s="411"/>
      <c r="BN228" s="411"/>
      <c r="BO228" s="411"/>
      <c r="BP228" s="411"/>
      <c r="BQ228" s="411"/>
    </row>
    <row r="229" spans="1:69" ht="14.25">
      <c r="A229" s="323"/>
      <c r="B229" s="324"/>
      <c r="C229" s="324"/>
      <c r="D229" s="324"/>
      <c r="E229" s="324"/>
      <c r="F229" s="324"/>
      <c r="G229" s="325"/>
      <c r="H229" s="325"/>
      <c r="I229" s="326"/>
      <c r="J229" s="326"/>
      <c r="K229" s="327"/>
      <c r="L229" s="411"/>
      <c r="M229" s="411"/>
      <c r="N229" s="411"/>
      <c r="O229" s="411"/>
      <c r="P229" s="411"/>
      <c r="Q229" s="411"/>
      <c r="R229" s="411"/>
      <c r="S229" s="411"/>
      <c r="T229" s="411"/>
      <c r="U229" s="411"/>
      <c r="V229" s="411"/>
      <c r="W229" s="411"/>
      <c r="X229" s="411"/>
      <c r="Y229" s="411"/>
      <c r="Z229" s="411"/>
      <c r="AA229" s="425"/>
      <c r="AB229" s="425"/>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c r="AY229" s="411"/>
      <c r="AZ229" s="411"/>
      <c r="BA229" s="411"/>
      <c r="BB229" s="411"/>
      <c r="BC229" s="411"/>
      <c r="BD229" s="411"/>
      <c r="BE229" s="411"/>
      <c r="BF229" s="411"/>
      <c r="BG229" s="411"/>
      <c r="BH229" s="411"/>
      <c r="BI229" s="411"/>
      <c r="BJ229" s="411"/>
      <c r="BK229" s="411"/>
      <c r="BL229" s="411"/>
      <c r="BM229" s="411"/>
      <c r="BN229" s="411"/>
      <c r="BO229" s="411"/>
      <c r="BP229" s="411"/>
      <c r="BQ229" s="411"/>
    </row>
    <row r="230" spans="1:69" ht="14.25">
      <c r="A230" s="323"/>
      <c r="B230" s="324"/>
      <c r="C230" s="324"/>
      <c r="D230" s="324"/>
      <c r="E230" s="324"/>
      <c r="F230" s="324"/>
      <c r="G230" s="325"/>
      <c r="H230" s="325"/>
      <c r="I230" s="326"/>
      <c r="J230" s="326"/>
      <c r="K230" s="327"/>
      <c r="L230" s="411"/>
      <c r="M230" s="411"/>
      <c r="N230" s="411"/>
      <c r="O230" s="411"/>
      <c r="P230" s="411"/>
      <c r="Q230" s="411"/>
      <c r="R230" s="411"/>
      <c r="S230" s="411"/>
      <c r="T230" s="411"/>
      <c r="U230" s="411"/>
      <c r="V230" s="411"/>
      <c r="W230" s="411"/>
      <c r="X230" s="411"/>
      <c r="Y230" s="411"/>
      <c r="Z230" s="411"/>
      <c r="AA230" s="425"/>
      <c r="AB230" s="425"/>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1"/>
      <c r="BJ230" s="411"/>
      <c r="BK230" s="411"/>
      <c r="BL230" s="411"/>
      <c r="BM230" s="411"/>
      <c r="BN230" s="411"/>
      <c r="BO230" s="411"/>
      <c r="BP230" s="411"/>
      <c r="BQ230" s="411"/>
    </row>
    <row r="231" spans="1:69" ht="14.25">
      <c r="A231" s="323"/>
      <c r="B231" s="324"/>
      <c r="C231" s="324"/>
      <c r="D231" s="324"/>
      <c r="E231" s="324"/>
      <c r="F231" s="324"/>
      <c r="G231" s="325"/>
      <c r="H231" s="325"/>
      <c r="I231" s="326"/>
      <c r="J231" s="326"/>
      <c r="K231" s="327"/>
      <c r="L231" s="411"/>
      <c r="M231" s="411"/>
      <c r="N231" s="411"/>
      <c r="O231" s="411"/>
      <c r="P231" s="411"/>
      <c r="Q231" s="411"/>
      <c r="R231" s="411"/>
      <c r="S231" s="411"/>
      <c r="T231" s="411"/>
      <c r="U231" s="411"/>
      <c r="V231" s="411"/>
      <c r="W231" s="411"/>
      <c r="X231" s="411"/>
      <c r="Y231" s="411"/>
      <c r="Z231" s="411"/>
      <c r="AA231" s="425"/>
      <c r="AB231" s="425"/>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c r="AY231" s="411"/>
      <c r="AZ231" s="411"/>
      <c r="BA231" s="411"/>
      <c r="BB231" s="411"/>
      <c r="BC231" s="411"/>
      <c r="BD231" s="411"/>
      <c r="BE231" s="411"/>
      <c r="BF231" s="411"/>
      <c r="BG231" s="411"/>
      <c r="BH231" s="411"/>
      <c r="BI231" s="411"/>
      <c r="BJ231" s="411"/>
      <c r="BK231" s="411"/>
      <c r="BL231" s="411"/>
      <c r="BM231" s="411"/>
      <c r="BN231" s="411"/>
      <c r="BO231" s="411"/>
      <c r="BP231" s="411"/>
      <c r="BQ231" s="411"/>
    </row>
    <row r="232" spans="1:69" ht="14.25">
      <c r="A232" s="323"/>
      <c r="B232" s="324"/>
      <c r="C232" s="324"/>
      <c r="D232" s="324"/>
      <c r="E232" s="324"/>
      <c r="F232" s="324"/>
      <c r="G232" s="325"/>
      <c r="H232" s="325"/>
      <c r="I232" s="326"/>
      <c r="J232" s="326"/>
      <c r="K232" s="327"/>
      <c r="L232" s="411"/>
      <c r="M232" s="411"/>
      <c r="N232" s="411"/>
      <c r="O232" s="411"/>
      <c r="P232" s="411"/>
      <c r="Q232" s="411"/>
      <c r="R232" s="411"/>
      <c r="S232" s="411"/>
      <c r="T232" s="411"/>
      <c r="U232" s="411"/>
      <c r="V232" s="411"/>
      <c r="W232" s="411"/>
      <c r="X232" s="411"/>
      <c r="Y232" s="411"/>
      <c r="Z232" s="411"/>
      <c r="AA232" s="425"/>
      <c r="AB232" s="425"/>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c r="AY232" s="411"/>
      <c r="AZ232" s="411"/>
      <c r="BA232" s="411"/>
      <c r="BB232" s="411"/>
      <c r="BC232" s="411"/>
      <c r="BD232" s="411"/>
      <c r="BE232" s="411"/>
      <c r="BF232" s="411"/>
      <c r="BG232" s="411"/>
      <c r="BH232" s="411"/>
      <c r="BI232" s="411"/>
      <c r="BJ232" s="411"/>
      <c r="BK232" s="411"/>
      <c r="BL232" s="411"/>
      <c r="BM232" s="411"/>
      <c r="BN232" s="411"/>
      <c r="BO232" s="411"/>
      <c r="BP232" s="411"/>
      <c r="BQ232" s="411"/>
    </row>
    <row r="233" spans="1:69" ht="14.25">
      <c r="A233" s="323"/>
      <c r="B233" s="324"/>
      <c r="C233" s="324"/>
      <c r="D233" s="324"/>
      <c r="E233" s="324"/>
      <c r="F233" s="324"/>
      <c r="G233" s="325"/>
      <c r="H233" s="325"/>
      <c r="I233" s="326"/>
      <c r="J233" s="326"/>
      <c r="K233" s="327"/>
      <c r="L233" s="411"/>
      <c r="M233" s="411"/>
      <c r="N233" s="411"/>
      <c r="O233" s="411"/>
      <c r="P233" s="411"/>
      <c r="Q233" s="411"/>
      <c r="R233" s="411"/>
      <c r="S233" s="411"/>
      <c r="T233" s="411"/>
      <c r="U233" s="411"/>
      <c r="V233" s="411"/>
      <c r="W233" s="411"/>
      <c r="X233" s="411"/>
      <c r="Y233" s="411"/>
      <c r="Z233" s="411"/>
      <c r="AA233" s="425"/>
      <c r="AB233" s="425"/>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c r="AY233" s="411"/>
      <c r="AZ233" s="411"/>
      <c r="BA233" s="411"/>
      <c r="BB233" s="411"/>
      <c r="BC233" s="411"/>
      <c r="BD233" s="411"/>
      <c r="BE233" s="411"/>
      <c r="BF233" s="411"/>
      <c r="BG233" s="411"/>
      <c r="BH233" s="411"/>
      <c r="BI233" s="411"/>
      <c r="BJ233" s="411"/>
      <c r="BK233" s="411"/>
      <c r="BL233" s="411"/>
      <c r="BM233" s="411"/>
      <c r="BN233" s="411"/>
      <c r="BO233" s="411"/>
      <c r="BP233" s="411"/>
      <c r="BQ233" s="411"/>
    </row>
    <row r="234" spans="1:69" ht="14.25">
      <c r="A234" s="323"/>
      <c r="B234" s="324"/>
      <c r="C234" s="324"/>
      <c r="D234" s="324"/>
      <c r="E234" s="324"/>
      <c r="F234" s="324"/>
      <c r="G234" s="325"/>
      <c r="H234" s="325"/>
      <c r="I234" s="326"/>
      <c r="J234" s="326"/>
      <c r="K234" s="327"/>
      <c r="L234" s="411"/>
      <c r="M234" s="411"/>
      <c r="N234" s="411"/>
      <c r="O234" s="411"/>
      <c r="P234" s="411"/>
      <c r="Q234" s="411"/>
      <c r="R234" s="411"/>
      <c r="S234" s="411"/>
      <c r="T234" s="411"/>
      <c r="U234" s="411"/>
      <c r="V234" s="411"/>
      <c r="W234" s="411"/>
      <c r="X234" s="411"/>
      <c r="Y234" s="411"/>
      <c r="Z234" s="411"/>
      <c r="AA234" s="425"/>
      <c r="AB234" s="425"/>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c r="AY234" s="411"/>
      <c r="AZ234" s="411"/>
      <c r="BA234" s="411"/>
      <c r="BB234" s="411"/>
      <c r="BC234" s="411"/>
      <c r="BD234" s="411"/>
      <c r="BE234" s="411"/>
      <c r="BF234" s="411"/>
      <c r="BG234" s="411"/>
      <c r="BH234" s="411"/>
      <c r="BI234" s="411"/>
      <c r="BJ234" s="411"/>
      <c r="BK234" s="411"/>
      <c r="BL234" s="411"/>
      <c r="BM234" s="411"/>
      <c r="BN234" s="411"/>
      <c r="BO234" s="411"/>
      <c r="BP234" s="411"/>
      <c r="BQ234" s="411"/>
    </row>
    <row r="235" spans="1:69" ht="14.25">
      <c r="A235" s="323"/>
      <c r="B235" s="324"/>
      <c r="C235" s="324"/>
      <c r="D235" s="324"/>
      <c r="E235" s="324"/>
      <c r="F235" s="324"/>
      <c r="G235" s="325"/>
      <c r="H235" s="325"/>
      <c r="I235" s="326"/>
      <c r="J235" s="326"/>
      <c r="K235" s="327"/>
      <c r="L235" s="411"/>
      <c r="M235" s="411"/>
      <c r="N235" s="411"/>
      <c r="O235" s="411"/>
      <c r="P235" s="411"/>
      <c r="Q235" s="411"/>
      <c r="R235" s="411"/>
      <c r="S235" s="411"/>
      <c r="T235" s="411"/>
      <c r="U235" s="411"/>
      <c r="V235" s="411"/>
      <c r="W235" s="411"/>
      <c r="X235" s="411"/>
      <c r="Y235" s="411"/>
      <c r="Z235" s="411"/>
      <c r="AA235" s="425"/>
      <c r="AB235" s="425"/>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c r="AY235" s="411"/>
      <c r="AZ235" s="411"/>
      <c r="BA235" s="411"/>
      <c r="BB235" s="411"/>
      <c r="BC235" s="411"/>
      <c r="BD235" s="411"/>
      <c r="BE235" s="411"/>
      <c r="BF235" s="411"/>
      <c r="BG235" s="411"/>
      <c r="BH235" s="411"/>
      <c r="BI235" s="411"/>
      <c r="BJ235" s="411"/>
      <c r="BK235" s="411"/>
      <c r="BL235" s="411"/>
      <c r="BM235" s="411"/>
      <c r="BN235" s="411"/>
      <c r="BO235" s="411"/>
      <c r="BP235" s="411"/>
      <c r="BQ235" s="411"/>
    </row>
    <row r="236" spans="1:69" ht="14.25">
      <c r="A236" s="323"/>
      <c r="B236" s="324"/>
      <c r="C236" s="324"/>
      <c r="D236" s="324"/>
      <c r="E236" s="324"/>
      <c r="F236" s="324"/>
      <c r="G236" s="325"/>
      <c r="H236" s="325"/>
      <c r="I236" s="326"/>
      <c r="J236" s="326"/>
      <c r="K236" s="327"/>
      <c r="L236" s="411"/>
      <c r="M236" s="411"/>
      <c r="N236" s="411"/>
      <c r="O236" s="411"/>
      <c r="P236" s="411"/>
      <c r="Q236" s="411"/>
      <c r="R236" s="411"/>
      <c r="S236" s="411"/>
      <c r="T236" s="411"/>
      <c r="U236" s="411"/>
      <c r="V236" s="411"/>
      <c r="W236" s="411"/>
      <c r="X236" s="411"/>
      <c r="Y236" s="411"/>
      <c r="Z236" s="411"/>
      <c r="AA236" s="425"/>
      <c r="AB236" s="425"/>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c r="AY236" s="411"/>
      <c r="AZ236" s="411"/>
      <c r="BA236" s="411"/>
      <c r="BB236" s="411"/>
      <c r="BC236" s="411"/>
      <c r="BD236" s="411"/>
      <c r="BE236" s="411"/>
      <c r="BF236" s="411"/>
      <c r="BG236" s="411"/>
      <c r="BH236" s="411"/>
      <c r="BI236" s="411"/>
      <c r="BJ236" s="411"/>
      <c r="BK236" s="411"/>
      <c r="BL236" s="411"/>
      <c r="BM236" s="411"/>
      <c r="BN236" s="411"/>
      <c r="BO236" s="411"/>
      <c r="BP236" s="411"/>
      <c r="BQ236" s="411"/>
    </row>
    <row r="237" spans="1:69" ht="14.25">
      <c r="A237" s="323"/>
      <c r="B237" s="324"/>
      <c r="C237" s="324"/>
      <c r="D237" s="324"/>
      <c r="E237" s="324"/>
      <c r="F237" s="324"/>
      <c r="G237" s="325"/>
      <c r="H237" s="325"/>
      <c r="I237" s="326"/>
      <c r="J237" s="326"/>
      <c r="K237" s="327"/>
      <c r="L237" s="411"/>
      <c r="M237" s="411"/>
      <c r="N237" s="411"/>
      <c r="O237" s="411"/>
      <c r="P237" s="411"/>
      <c r="Q237" s="411"/>
      <c r="R237" s="411"/>
      <c r="S237" s="411"/>
      <c r="T237" s="411"/>
      <c r="U237" s="411"/>
      <c r="V237" s="411"/>
      <c r="W237" s="411"/>
      <c r="X237" s="411"/>
      <c r="Y237" s="411"/>
      <c r="Z237" s="411"/>
      <c r="AA237" s="425"/>
      <c r="AB237" s="425"/>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c r="AY237" s="411"/>
      <c r="AZ237" s="411"/>
      <c r="BA237" s="411"/>
      <c r="BB237" s="411"/>
      <c r="BC237" s="411"/>
      <c r="BD237" s="411"/>
      <c r="BE237" s="411"/>
      <c r="BF237" s="411"/>
      <c r="BG237" s="411"/>
      <c r="BH237" s="411"/>
      <c r="BI237" s="411"/>
      <c r="BJ237" s="411"/>
      <c r="BK237" s="411"/>
      <c r="BL237" s="411"/>
      <c r="BM237" s="411"/>
      <c r="BN237" s="411"/>
      <c r="BO237" s="411"/>
      <c r="BP237" s="411"/>
      <c r="BQ237" s="411"/>
    </row>
    <row r="238" spans="1:69" ht="14.25">
      <c r="A238" s="323"/>
      <c r="B238" s="324"/>
      <c r="C238" s="324"/>
      <c r="D238" s="324"/>
      <c r="E238" s="324"/>
      <c r="F238" s="324"/>
      <c r="G238" s="325"/>
      <c r="H238" s="325"/>
      <c r="I238" s="326"/>
      <c r="J238" s="326"/>
      <c r="K238" s="327"/>
      <c r="L238" s="411"/>
      <c r="M238" s="411"/>
      <c r="N238" s="411"/>
      <c r="O238" s="411"/>
      <c r="P238" s="411"/>
      <c r="Q238" s="411"/>
      <c r="R238" s="411"/>
      <c r="S238" s="411"/>
      <c r="T238" s="411"/>
      <c r="U238" s="411"/>
      <c r="V238" s="411"/>
      <c r="W238" s="411"/>
      <c r="X238" s="411"/>
      <c r="Y238" s="411"/>
      <c r="Z238" s="411"/>
      <c r="AA238" s="425"/>
      <c r="AB238" s="425"/>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c r="AY238" s="411"/>
      <c r="AZ238" s="411"/>
      <c r="BA238" s="411"/>
      <c r="BB238" s="411"/>
      <c r="BC238" s="411"/>
      <c r="BD238" s="411"/>
      <c r="BE238" s="411"/>
      <c r="BF238" s="411"/>
      <c r="BG238" s="411"/>
      <c r="BH238" s="411"/>
      <c r="BI238" s="411"/>
      <c r="BJ238" s="411"/>
      <c r="BK238" s="411"/>
      <c r="BL238" s="411"/>
      <c r="BM238" s="411"/>
      <c r="BN238" s="411"/>
      <c r="BO238" s="411"/>
      <c r="BP238" s="411"/>
      <c r="BQ238" s="411"/>
    </row>
    <row r="239" spans="1:69" ht="14.25">
      <c r="A239" s="323"/>
      <c r="B239" s="324"/>
      <c r="C239" s="324"/>
      <c r="D239" s="324"/>
      <c r="E239" s="324"/>
      <c r="F239" s="324"/>
      <c r="G239" s="325"/>
      <c r="H239" s="325"/>
      <c r="I239" s="326"/>
      <c r="J239" s="326"/>
      <c r="K239" s="327"/>
      <c r="L239" s="411"/>
      <c r="M239" s="411"/>
      <c r="N239" s="411"/>
      <c r="O239" s="411"/>
      <c r="P239" s="411"/>
      <c r="Q239" s="411"/>
      <c r="R239" s="411"/>
      <c r="S239" s="411"/>
      <c r="T239" s="411"/>
      <c r="U239" s="411"/>
      <c r="V239" s="411"/>
      <c r="W239" s="411"/>
      <c r="X239" s="411"/>
      <c r="Y239" s="411"/>
      <c r="Z239" s="411"/>
      <c r="AA239" s="425"/>
      <c r="AB239" s="425"/>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c r="AY239" s="411"/>
      <c r="AZ239" s="411"/>
      <c r="BA239" s="411"/>
      <c r="BB239" s="411"/>
      <c r="BC239" s="411"/>
      <c r="BD239" s="411"/>
      <c r="BE239" s="411"/>
      <c r="BF239" s="411"/>
      <c r="BG239" s="411"/>
      <c r="BH239" s="411"/>
      <c r="BI239" s="411"/>
      <c r="BJ239" s="411"/>
      <c r="BK239" s="411"/>
      <c r="BL239" s="411"/>
      <c r="BM239" s="411"/>
      <c r="BN239" s="411"/>
      <c r="BO239" s="411"/>
      <c r="BP239" s="411"/>
      <c r="BQ239" s="411"/>
    </row>
    <row r="240" spans="1:69" ht="14.25">
      <c r="A240" s="323"/>
      <c r="B240" s="324"/>
      <c r="C240" s="324"/>
      <c r="D240" s="324"/>
      <c r="E240" s="324"/>
      <c r="F240" s="324"/>
      <c r="G240" s="325"/>
      <c r="H240" s="325"/>
      <c r="I240" s="326"/>
      <c r="J240" s="326"/>
      <c r="K240" s="327"/>
      <c r="L240" s="411"/>
      <c r="M240" s="411"/>
      <c r="N240" s="411"/>
      <c r="O240" s="411"/>
      <c r="P240" s="411"/>
      <c r="Q240" s="411"/>
      <c r="R240" s="411"/>
      <c r="S240" s="411"/>
      <c r="T240" s="411"/>
      <c r="U240" s="411"/>
      <c r="V240" s="411"/>
      <c r="W240" s="411"/>
      <c r="X240" s="411"/>
      <c r="Y240" s="411"/>
      <c r="Z240" s="411"/>
      <c r="AA240" s="425"/>
      <c r="AB240" s="425"/>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c r="AY240" s="411"/>
      <c r="AZ240" s="411"/>
      <c r="BA240" s="411"/>
      <c r="BB240" s="411"/>
      <c r="BC240" s="411"/>
      <c r="BD240" s="411"/>
      <c r="BE240" s="411"/>
      <c r="BF240" s="411"/>
      <c r="BG240" s="411"/>
      <c r="BH240" s="411"/>
      <c r="BI240" s="411"/>
      <c r="BJ240" s="411"/>
      <c r="BK240" s="411"/>
      <c r="BL240" s="411"/>
      <c r="BM240" s="411"/>
      <c r="BN240" s="411"/>
      <c r="BO240" s="411"/>
      <c r="BP240" s="411"/>
      <c r="BQ240" s="411"/>
    </row>
    <row r="241" spans="1:69" ht="14.25">
      <c r="A241" s="323"/>
      <c r="B241" s="324"/>
      <c r="C241" s="324"/>
      <c r="D241" s="324"/>
      <c r="E241" s="324"/>
      <c r="F241" s="324"/>
      <c r="G241" s="325"/>
      <c r="H241" s="325"/>
      <c r="I241" s="326"/>
      <c r="J241" s="326"/>
      <c r="K241" s="327"/>
      <c r="L241" s="411"/>
      <c r="M241" s="411"/>
      <c r="N241" s="411"/>
      <c r="O241" s="411"/>
      <c r="P241" s="411"/>
      <c r="Q241" s="411"/>
      <c r="R241" s="411"/>
      <c r="S241" s="411"/>
      <c r="T241" s="411"/>
      <c r="U241" s="411"/>
      <c r="V241" s="411"/>
      <c r="W241" s="411"/>
      <c r="X241" s="411"/>
      <c r="Y241" s="411"/>
      <c r="Z241" s="411"/>
      <c r="AA241" s="425"/>
      <c r="AB241" s="425"/>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c r="AY241" s="411"/>
      <c r="AZ241" s="411"/>
      <c r="BA241" s="411"/>
      <c r="BB241" s="411"/>
      <c r="BC241" s="411"/>
      <c r="BD241" s="411"/>
      <c r="BE241" s="411"/>
      <c r="BF241" s="411"/>
      <c r="BG241" s="411"/>
      <c r="BH241" s="411"/>
      <c r="BI241" s="411"/>
      <c r="BJ241" s="411"/>
      <c r="BK241" s="411"/>
      <c r="BL241" s="411"/>
      <c r="BM241" s="411"/>
      <c r="BN241" s="411"/>
      <c r="BO241" s="411"/>
      <c r="BP241" s="411"/>
      <c r="BQ241" s="411"/>
    </row>
    <row r="242" spans="1:69" ht="14.25">
      <c r="A242" s="323"/>
      <c r="B242" s="324"/>
      <c r="C242" s="324"/>
      <c r="D242" s="324"/>
      <c r="E242" s="324"/>
      <c r="F242" s="324"/>
      <c r="G242" s="325"/>
      <c r="H242" s="325"/>
      <c r="I242" s="326"/>
      <c r="J242" s="326"/>
      <c r="K242" s="327"/>
      <c r="L242" s="411"/>
      <c r="M242" s="411"/>
      <c r="N242" s="411"/>
      <c r="O242" s="411"/>
      <c r="P242" s="411"/>
      <c r="Q242" s="411"/>
      <c r="R242" s="411"/>
      <c r="S242" s="411"/>
      <c r="T242" s="411"/>
      <c r="U242" s="411"/>
      <c r="V242" s="411"/>
      <c r="W242" s="411"/>
      <c r="X242" s="411"/>
      <c r="Y242" s="411"/>
      <c r="Z242" s="411"/>
      <c r="AA242" s="425"/>
      <c r="AB242" s="425"/>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c r="AY242" s="411"/>
      <c r="AZ242" s="411"/>
      <c r="BA242" s="411"/>
      <c r="BB242" s="411"/>
      <c r="BC242" s="411"/>
      <c r="BD242" s="411"/>
      <c r="BE242" s="411"/>
      <c r="BF242" s="411"/>
      <c r="BG242" s="411"/>
      <c r="BH242" s="411"/>
      <c r="BI242" s="411"/>
      <c r="BJ242" s="411"/>
      <c r="BK242" s="411"/>
      <c r="BL242" s="411"/>
      <c r="BM242" s="411"/>
      <c r="BN242" s="411"/>
      <c r="BO242" s="411"/>
      <c r="BP242" s="411"/>
      <c r="BQ242" s="411"/>
    </row>
    <row r="243" spans="1:69" ht="14.25">
      <c r="A243" s="323"/>
      <c r="B243" s="324"/>
      <c r="C243" s="324"/>
      <c r="D243" s="324"/>
      <c r="E243" s="324"/>
      <c r="F243" s="324"/>
      <c r="G243" s="325"/>
      <c r="H243" s="325"/>
      <c r="I243" s="326"/>
      <c r="J243" s="326"/>
      <c r="K243" s="327"/>
      <c r="L243" s="411"/>
      <c r="M243" s="411"/>
      <c r="N243" s="411"/>
      <c r="O243" s="411"/>
      <c r="P243" s="411"/>
      <c r="Q243" s="411"/>
      <c r="R243" s="411"/>
      <c r="S243" s="411"/>
      <c r="T243" s="411"/>
      <c r="U243" s="411"/>
      <c r="V243" s="411"/>
      <c r="W243" s="411"/>
      <c r="X243" s="411"/>
      <c r="Y243" s="411"/>
      <c r="Z243" s="411"/>
      <c r="AA243" s="425"/>
      <c r="AB243" s="425"/>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c r="AY243" s="411"/>
      <c r="AZ243" s="411"/>
      <c r="BA243" s="411"/>
      <c r="BB243" s="411"/>
      <c r="BC243" s="411"/>
      <c r="BD243" s="411"/>
      <c r="BE243" s="411"/>
      <c r="BF243" s="411"/>
      <c r="BG243" s="411"/>
      <c r="BH243" s="411"/>
      <c r="BI243" s="411"/>
      <c r="BJ243" s="411"/>
      <c r="BK243" s="411"/>
      <c r="BL243" s="411"/>
      <c r="BM243" s="411"/>
      <c r="BN243" s="411"/>
      <c r="BO243" s="411"/>
      <c r="BP243" s="411"/>
      <c r="BQ243" s="411"/>
    </row>
    <row r="244" spans="1:69" ht="14.25">
      <c r="A244" s="323"/>
      <c r="B244" s="324"/>
      <c r="C244" s="324"/>
      <c r="D244" s="324"/>
      <c r="E244" s="324"/>
      <c r="F244" s="324"/>
      <c r="G244" s="325"/>
      <c r="H244" s="325"/>
      <c r="I244" s="326"/>
      <c r="J244" s="326"/>
      <c r="K244" s="327"/>
      <c r="L244" s="411"/>
      <c r="M244" s="411"/>
      <c r="N244" s="411"/>
      <c r="O244" s="411"/>
      <c r="P244" s="411"/>
      <c r="Q244" s="411"/>
      <c r="R244" s="411"/>
      <c r="S244" s="411"/>
      <c r="T244" s="411"/>
      <c r="U244" s="411"/>
      <c r="V244" s="411"/>
      <c r="W244" s="411"/>
      <c r="X244" s="411"/>
      <c r="Y244" s="411"/>
      <c r="Z244" s="411"/>
      <c r="AA244" s="425"/>
      <c r="AB244" s="425"/>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c r="AY244" s="411"/>
      <c r="AZ244" s="411"/>
      <c r="BA244" s="411"/>
      <c r="BB244" s="411"/>
      <c r="BC244" s="411"/>
      <c r="BD244" s="411"/>
      <c r="BE244" s="411"/>
      <c r="BF244" s="411"/>
      <c r="BG244" s="411"/>
      <c r="BH244" s="411"/>
      <c r="BI244" s="411"/>
      <c r="BJ244" s="411"/>
      <c r="BK244" s="411"/>
      <c r="BL244" s="411"/>
      <c r="BM244" s="411"/>
      <c r="BN244" s="411"/>
      <c r="BO244" s="411"/>
      <c r="BP244" s="411"/>
      <c r="BQ244" s="411"/>
    </row>
    <row r="245" spans="1:69" ht="14.25">
      <c r="A245" s="323"/>
      <c r="B245" s="324"/>
      <c r="C245" s="324"/>
      <c r="D245" s="324"/>
      <c r="E245" s="324"/>
      <c r="F245" s="324"/>
      <c r="G245" s="325"/>
      <c r="H245" s="325"/>
      <c r="I245" s="326"/>
      <c r="J245" s="326"/>
      <c r="K245" s="327"/>
      <c r="L245" s="411"/>
      <c r="M245" s="411"/>
      <c r="N245" s="411"/>
      <c r="O245" s="411"/>
      <c r="P245" s="411"/>
      <c r="Q245" s="411"/>
      <c r="R245" s="411"/>
      <c r="S245" s="411"/>
      <c r="T245" s="411"/>
      <c r="U245" s="411"/>
      <c r="V245" s="411"/>
      <c r="W245" s="411"/>
      <c r="X245" s="411"/>
      <c r="Y245" s="411"/>
      <c r="Z245" s="411"/>
      <c r="AA245" s="425"/>
      <c r="AB245" s="425"/>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c r="AY245" s="411"/>
      <c r="AZ245" s="411"/>
      <c r="BA245" s="411"/>
      <c r="BB245" s="411"/>
      <c r="BC245" s="411"/>
      <c r="BD245" s="411"/>
      <c r="BE245" s="411"/>
      <c r="BF245" s="411"/>
      <c r="BG245" s="411"/>
      <c r="BH245" s="411"/>
      <c r="BI245" s="411"/>
      <c r="BJ245" s="411"/>
      <c r="BK245" s="411"/>
      <c r="BL245" s="411"/>
      <c r="BM245" s="411"/>
      <c r="BN245" s="411"/>
      <c r="BO245" s="411"/>
      <c r="BP245" s="411"/>
      <c r="BQ245" s="411"/>
    </row>
    <row r="246" spans="1:69" ht="14.25">
      <c r="A246" s="323"/>
      <c r="B246" s="324"/>
      <c r="C246" s="324"/>
      <c r="D246" s="324"/>
      <c r="E246" s="324"/>
      <c r="F246" s="324"/>
      <c r="G246" s="325"/>
      <c r="H246" s="325"/>
      <c r="I246" s="326"/>
      <c r="J246" s="326"/>
      <c r="K246" s="327"/>
      <c r="L246" s="411"/>
      <c r="M246" s="411"/>
      <c r="N246" s="411"/>
      <c r="O246" s="411"/>
      <c r="P246" s="411"/>
      <c r="Q246" s="411"/>
      <c r="R246" s="411"/>
      <c r="S246" s="411"/>
      <c r="T246" s="411"/>
      <c r="U246" s="411"/>
      <c r="V246" s="411"/>
      <c r="W246" s="411"/>
      <c r="X246" s="411"/>
      <c r="Y246" s="411"/>
      <c r="Z246" s="411"/>
      <c r="AA246" s="425"/>
      <c r="AB246" s="425"/>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c r="AY246" s="411"/>
      <c r="AZ246" s="411"/>
      <c r="BA246" s="411"/>
      <c r="BB246" s="411"/>
      <c r="BC246" s="411"/>
      <c r="BD246" s="411"/>
      <c r="BE246" s="411"/>
      <c r="BF246" s="411"/>
      <c r="BG246" s="411"/>
      <c r="BH246" s="411"/>
      <c r="BI246" s="411"/>
      <c r="BJ246" s="411"/>
      <c r="BK246" s="411"/>
      <c r="BL246" s="411"/>
      <c r="BM246" s="411"/>
      <c r="BN246" s="411"/>
      <c r="BO246" s="411"/>
      <c r="BP246" s="411"/>
      <c r="BQ246" s="411"/>
    </row>
    <row r="247" spans="1:69" ht="14.25">
      <c r="A247" s="323"/>
      <c r="B247" s="324"/>
      <c r="C247" s="324"/>
      <c r="D247" s="324"/>
      <c r="E247" s="324"/>
      <c r="F247" s="324"/>
      <c r="G247" s="325"/>
      <c r="H247" s="325"/>
      <c r="I247" s="326"/>
      <c r="J247" s="326"/>
      <c r="K247" s="327"/>
      <c r="L247" s="411"/>
      <c r="M247" s="411"/>
      <c r="N247" s="411"/>
      <c r="O247" s="411"/>
      <c r="P247" s="411"/>
      <c r="Q247" s="411"/>
      <c r="R247" s="411"/>
      <c r="S247" s="411"/>
      <c r="T247" s="411"/>
      <c r="U247" s="411"/>
      <c r="V247" s="411"/>
      <c r="W247" s="411"/>
      <c r="X247" s="411"/>
      <c r="Y247" s="411"/>
      <c r="Z247" s="411"/>
      <c r="AA247" s="425"/>
      <c r="AB247" s="425"/>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c r="AY247" s="411"/>
      <c r="AZ247" s="411"/>
      <c r="BA247" s="411"/>
      <c r="BB247" s="411"/>
      <c r="BC247" s="411"/>
      <c r="BD247" s="411"/>
      <c r="BE247" s="411"/>
      <c r="BF247" s="411"/>
      <c r="BG247" s="411"/>
      <c r="BH247" s="411"/>
      <c r="BI247" s="411"/>
      <c r="BJ247" s="411"/>
      <c r="BK247" s="411"/>
      <c r="BL247" s="411"/>
      <c r="BM247" s="411"/>
      <c r="BN247" s="411"/>
      <c r="BO247" s="411"/>
      <c r="BP247" s="411"/>
      <c r="BQ247" s="411"/>
    </row>
    <row r="248" spans="1:69" ht="14.25">
      <c r="A248" s="323"/>
      <c r="B248" s="324"/>
      <c r="C248" s="324"/>
      <c r="D248" s="324"/>
      <c r="E248" s="324"/>
      <c r="F248" s="324"/>
      <c r="G248" s="325"/>
      <c r="H248" s="325"/>
      <c r="I248" s="326"/>
      <c r="J248" s="326"/>
      <c r="K248" s="327"/>
      <c r="L248" s="411"/>
      <c r="M248" s="411"/>
      <c r="N248" s="411"/>
      <c r="O248" s="411"/>
      <c r="P248" s="411"/>
      <c r="Q248" s="411"/>
      <c r="R248" s="411"/>
      <c r="S248" s="411"/>
      <c r="T248" s="411"/>
      <c r="U248" s="411"/>
      <c r="V248" s="411"/>
      <c r="W248" s="411"/>
      <c r="X248" s="411"/>
      <c r="Y248" s="411"/>
      <c r="Z248" s="411"/>
      <c r="AA248" s="425"/>
      <c r="AB248" s="425"/>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1"/>
      <c r="BB248" s="411"/>
      <c r="BC248" s="411"/>
      <c r="BD248" s="411"/>
      <c r="BE248" s="411"/>
      <c r="BF248" s="411"/>
      <c r="BG248" s="411"/>
      <c r="BH248" s="411"/>
      <c r="BI248" s="411"/>
      <c r="BJ248" s="411"/>
      <c r="BK248" s="411"/>
      <c r="BL248" s="411"/>
      <c r="BM248" s="411"/>
      <c r="BN248" s="411"/>
      <c r="BO248" s="411"/>
      <c r="BP248" s="411"/>
      <c r="BQ248" s="411"/>
    </row>
    <row r="249" spans="1:69" ht="14.25">
      <c r="A249" s="323"/>
      <c r="B249" s="324"/>
      <c r="C249" s="324"/>
      <c r="D249" s="324"/>
      <c r="E249" s="324"/>
      <c r="F249" s="324"/>
      <c r="G249" s="325"/>
      <c r="H249" s="325"/>
      <c r="I249" s="326"/>
      <c r="J249" s="326"/>
      <c r="K249" s="327"/>
      <c r="L249" s="411"/>
      <c r="M249" s="411"/>
      <c r="N249" s="411"/>
      <c r="O249" s="411"/>
      <c r="P249" s="411"/>
      <c r="Q249" s="411"/>
      <c r="R249" s="411"/>
      <c r="S249" s="411"/>
      <c r="T249" s="411"/>
      <c r="U249" s="411"/>
      <c r="V249" s="411"/>
      <c r="W249" s="411"/>
      <c r="X249" s="411"/>
      <c r="Y249" s="411"/>
      <c r="Z249" s="411"/>
      <c r="AA249" s="425"/>
      <c r="AB249" s="425"/>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c r="AY249" s="411"/>
      <c r="AZ249" s="411"/>
      <c r="BA249" s="411"/>
      <c r="BB249" s="411"/>
      <c r="BC249" s="411"/>
      <c r="BD249" s="411"/>
      <c r="BE249" s="411"/>
      <c r="BF249" s="411"/>
      <c r="BG249" s="411"/>
      <c r="BH249" s="411"/>
      <c r="BI249" s="411"/>
      <c r="BJ249" s="411"/>
      <c r="BK249" s="411"/>
      <c r="BL249" s="411"/>
      <c r="BM249" s="411"/>
      <c r="BN249" s="411"/>
      <c r="BO249" s="411"/>
      <c r="BP249" s="411"/>
      <c r="BQ249" s="411"/>
    </row>
    <row r="250" spans="1:69" ht="14.25">
      <c r="A250" s="323"/>
      <c r="B250" s="324"/>
      <c r="C250" s="324"/>
      <c r="D250" s="324"/>
      <c r="E250" s="324"/>
      <c r="F250" s="324"/>
      <c r="G250" s="325"/>
      <c r="H250" s="325"/>
      <c r="I250" s="326"/>
      <c r="J250" s="326"/>
      <c r="K250" s="327"/>
      <c r="L250" s="411"/>
      <c r="M250" s="411"/>
      <c r="N250" s="411"/>
      <c r="O250" s="411"/>
      <c r="P250" s="411"/>
      <c r="Q250" s="411"/>
      <c r="R250" s="411"/>
      <c r="S250" s="411"/>
      <c r="T250" s="411"/>
      <c r="U250" s="411"/>
      <c r="V250" s="411"/>
      <c r="W250" s="411"/>
      <c r="X250" s="411"/>
      <c r="Y250" s="411"/>
      <c r="Z250" s="411"/>
      <c r="AA250" s="425"/>
      <c r="AB250" s="425"/>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c r="AY250" s="411"/>
      <c r="AZ250" s="411"/>
      <c r="BA250" s="411"/>
      <c r="BB250" s="411"/>
      <c r="BC250" s="411"/>
      <c r="BD250" s="411"/>
      <c r="BE250" s="411"/>
      <c r="BF250" s="411"/>
      <c r="BG250" s="411"/>
      <c r="BH250" s="411"/>
      <c r="BI250" s="411"/>
      <c r="BJ250" s="411"/>
      <c r="BK250" s="411"/>
      <c r="BL250" s="411"/>
      <c r="BM250" s="411"/>
      <c r="BN250" s="411"/>
      <c r="BO250" s="411"/>
      <c r="BP250" s="411"/>
      <c r="BQ250" s="411"/>
    </row>
    <row r="251" spans="1:69" ht="14.25">
      <c r="A251" s="323"/>
      <c r="B251" s="324"/>
      <c r="C251" s="324"/>
      <c r="D251" s="324"/>
      <c r="E251" s="324"/>
      <c r="F251" s="324"/>
      <c r="G251" s="325"/>
      <c r="H251" s="325"/>
      <c r="I251" s="326"/>
      <c r="J251" s="326"/>
      <c r="K251" s="327"/>
      <c r="L251" s="411"/>
      <c r="M251" s="411"/>
      <c r="N251" s="411"/>
      <c r="O251" s="411"/>
      <c r="P251" s="411"/>
      <c r="Q251" s="411"/>
      <c r="R251" s="411"/>
      <c r="S251" s="411"/>
      <c r="T251" s="411"/>
      <c r="U251" s="411"/>
      <c r="V251" s="411"/>
      <c r="W251" s="411"/>
      <c r="X251" s="411"/>
      <c r="Y251" s="411"/>
      <c r="Z251" s="411"/>
      <c r="AA251" s="425"/>
      <c r="AB251" s="425"/>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1"/>
      <c r="AZ251" s="411"/>
      <c r="BA251" s="411"/>
      <c r="BB251" s="411"/>
      <c r="BC251" s="411"/>
      <c r="BD251" s="411"/>
      <c r="BE251" s="411"/>
      <c r="BF251" s="411"/>
      <c r="BG251" s="411"/>
      <c r="BH251" s="411"/>
      <c r="BI251" s="411"/>
      <c r="BJ251" s="411"/>
      <c r="BK251" s="411"/>
      <c r="BL251" s="411"/>
      <c r="BM251" s="411"/>
      <c r="BN251" s="411"/>
      <c r="BO251" s="411"/>
      <c r="BP251" s="411"/>
      <c r="BQ251" s="411"/>
    </row>
    <row r="252" spans="1:69" ht="14.25">
      <c r="A252" s="323"/>
      <c r="B252" s="324"/>
      <c r="C252" s="324"/>
      <c r="D252" s="324"/>
      <c r="E252" s="324"/>
      <c r="F252" s="324"/>
      <c r="G252" s="325"/>
      <c r="H252" s="325"/>
      <c r="I252" s="326"/>
      <c r="J252" s="326"/>
      <c r="K252" s="327"/>
      <c r="L252" s="411"/>
      <c r="M252" s="411"/>
      <c r="N252" s="411"/>
      <c r="O252" s="411"/>
      <c r="P252" s="411"/>
      <c r="Q252" s="411"/>
      <c r="R252" s="411"/>
      <c r="S252" s="411"/>
      <c r="T252" s="411"/>
      <c r="U252" s="411"/>
      <c r="V252" s="411"/>
      <c r="W252" s="411"/>
      <c r="X252" s="411"/>
      <c r="Y252" s="411"/>
      <c r="Z252" s="411"/>
      <c r="AA252" s="425"/>
      <c r="AB252" s="425"/>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c r="AY252" s="411"/>
      <c r="AZ252" s="411"/>
      <c r="BA252" s="411"/>
      <c r="BB252" s="411"/>
      <c r="BC252" s="411"/>
      <c r="BD252" s="411"/>
      <c r="BE252" s="411"/>
      <c r="BF252" s="411"/>
      <c r="BG252" s="411"/>
      <c r="BH252" s="411"/>
      <c r="BI252" s="411"/>
      <c r="BJ252" s="411"/>
      <c r="BK252" s="411"/>
      <c r="BL252" s="411"/>
      <c r="BM252" s="411"/>
      <c r="BN252" s="411"/>
      <c r="BO252" s="411"/>
      <c r="BP252" s="411"/>
      <c r="BQ252" s="411"/>
    </row>
    <row r="253" spans="1:69" ht="14.25">
      <c r="A253" s="323"/>
      <c r="B253" s="324"/>
      <c r="C253" s="324"/>
      <c r="D253" s="324"/>
      <c r="E253" s="324"/>
      <c r="F253" s="324"/>
      <c r="G253" s="325"/>
      <c r="H253" s="325"/>
      <c r="I253" s="326"/>
      <c r="J253" s="326"/>
      <c r="K253" s="327"/>
      <c r="L253" s="411"/>
      <c r="M253" s="411"/>
      <c r="N253" s="411"/>
      <c r="O253" s="411"/>
      <c r="P253" s="411"/>
      <c r="Q253" s="411"/>
      <c r="R253" s="411"/>
      <c r="S253" s="411"/>
      <c r="T253" s="411"/>
      <c r="U253" s="411"/>
      <c r="V253" s="411"/>
      <c r="W253" s="411"/>
      <c r="X253" s="411"/>
      <c r="Y253" s="411"/>
      <c r="Z253" s="411"/>
      <c r="AA253" s="425"/>
      <c r="AB253" s="425"/>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1"/>
    </row>
    <row r="254" spans="1:69" ht="14.25">
      <c r="A254" s="323"/>
      <c r="B254" s="324"/>
      <c r="C254" s="324"/>
      <c r="D254" s="324"/>
      <c r="E254" s="324"/>
      <c r="F254" s="324"/>
      <c r="G254" s="325"/>
      <c r="H254" s="325"/>
      <c r="I254" s="326"/>
      <c r="J254" s="326"/>
      <c r="K254" s="327"/>
      <c r="L254" s="411"/>
      <c r="M254" s="411"/>
      <c r="N254" s="411"/>
      <c r="O254" s="411"/>
      <c r="P254" s="411"/>
      <c r="Q254" s="411"/>
      <c r="R254" s="411"/>
      <c r="S254" s="411"/>
      <c r="T254" s="411"/>
      <c r="U254" s="411"/>
      <c r="V254" s="411"/>
      <c r="W254" s="411"/>
      <c r="X254" s="411"/>
      <c r="Y254" s="411"/>
      <c r="Z254" s="411"/>
      <c r="AA254" s="425"/>
      <c r="AB254" s="425"/>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1"/>
    </row>
    <row r="255" spans="1:69" ht="14.25">
      <c r="A255" s="323"/>
      <c r="B255" s="324"/>
      <c r="C255" s="324"/>
      <c r="D255" s="324"/>
      <c r="E255" s="324"/>
      <c r="F255" s="324"/>
      <c r="G255" s="325"/>
      <c r="H255" s="325"/>
      <c r="I255" s="326"/>
      <c r="J255" s="326"/>
      <c r="K255" s="327"/>
      <c r="L255" s="411"/>
      <c r="M255" s="411"/>
      <c r="N255" s="411"/>
      <c r="O255" s="411"/>
      <c r="P255" s="411"/>
      <c r="Q255" s="411"/>
      <c r="R255" s="411"/>
      <c r="S255" s="411"/>
      <c r="T255" s="411"/>
      <c r="U255" s="411"/>
      <c r="V255" s="411"/>
      <c r="W255" s="411"/>
      <c r="X255" s="411"/>
      <c r="Y255" s="411"/>
      <c r="Z255" s="411"/>
      <c r="AA255" s="425"/>
      <c r="AB255" s="425"/>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1"/>
    </row>
    <row r="256" spans="1:69" ht="14.25">
      <c r="A256" s="323"/>
      <c r="B256" s="324"/>
      <c r="C256" s="324"/>
      <c r="D256" s="324"/>
      <c r="E256" s="324"/>
      <c r="F256" s="324"/>
      <c r="G256" s="325"/>
      <c r="H256" s="325"/>
      <c r="I256" s="326"/>
      <c r="J256" s="326"/>
      <c r="K256" s="327"/>
      <c r="L256" s="411"/>
      <c r="M256" s="411"/>
      <c r="N256" s="411"/>
      <c r="O256" s="411"/>
      <c r="P256" s="411"/>
      <c r="Q256" s="411"/>
      <c r="R256" s="411"/>
      <c r="S256" s="411"/>
      <c r="T256" s="411"/>
      <c r="U256" s="411"/>
      <c r="V256" s="411"/>
      <c r="W256" s="411"/>
      <c r="X256" s="411"/>
      <c r="Y256" s="411"/>
      <c r="Z256" s="411"/>
      <c r="AA256" s="425"/>
      <c r="AB256" s="425"/>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c r="AY256" s="411"/>
      <c r="AZ256" s="411"/>
      <c r="BA256" s="411"/>
      <c r="BB256" s="411"/>
      <c r="BC256" s="411"/>
      <c r="BD256" s="411"/>
      <c r="BE256" s="411"/>
      <c r="BF256" s="411"/>
      <c r="BG256" s="411"/>
      <c r="BH256" s="411"/>
      <c r="BI256" s="411"/>
      <c r="BJ256" s="411"/>
      <c r="BK256" s="411"/>
      <c r="BL256" s="411"/>
      <c r="BM256" s="411"/>
      <c r="BN256" s="411"/>
      <c r="BO256" s="411"/>
      <c r="BP256" s="411"/>
      <c r="BQ256" s="411"/>
    </row>
    <row r="257" spans="1:69" ht="14.25">
      <c r="A257" s="323"/>
      <c r="B257" s="324"/>
      <c r="C257" s="324"/>
      <c r="D257" s="324"/>
      <c r="E257" s="324"/>
      <c r="F257" s="324"/>
      <c r="G257" s="325"/>
      <c r="H257" s="325"/>
      <c r="I257" s="326"/>
      <c r="J257" s="326"/>
      <c r="K257" s="327"/>
      <c r="L257" s="411"/>
      <c r="M257" s="411"/>
      <c r="N257" s="411"/>
      <c r="O257" s="411"/>
      <c r="P257" s="411"/>
      <c r="Q257" s="411"/>
      <c r="R257" s="411"/>
      <c r="S257" s="411"/>
      <c r="T257" s="411"/>
      <c r="U257" s="411"/>
      <c r="V257" s="411"/>
      <c r="W257" s="411"/>
      <c r="X257" s="411"/>
      <c r="Y257" s="411"/>
      <c r="Z257" s="411"/>
      <c r="AA257" s="425"/>
      <c r="AB257" s="425"/>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c r="AY257" s="411"/>
      <c r="AZ257" s="411"/>
      <c r="BA257" s="411"/>
      <c r="BB257" s="411"/>
      <c r="BC257" s="411"/>
      <c r="BD257" s="411"/>
      <c r="BE257" s="411"/>
      <c r="BF257" s="411"/>
      <c r="BG257" s="411"/>
      <c r="BH257" s="411"/>
      <c r="BI257" s="411"/>
      <c r="BJ257" s="411"/>
      <c r="BK257" s="411"/>
      <c r="BL257" s="411"/>
      <c r="BM257" s="411"/>
      <c r="BN257" s="411"/>
      <c r="BO257" s="411"/>
      <c r="BP257" s="411"/>
      <c r="BQ257" s="411"/>
    </row>
    <row r="258" spans="1:69" ht="14.25">
      <c r="A258" s="323"/>
      <c r="B258" s="324"/>
      <c r="C258" s="324"/>
      <c r="D258" s="324"/>
      <c r="E258" s="324"/>
      <c r="F258" s="324"/>
      <c r="G258" s="325"/>
      <c r="H258" s="325"/>
      <c r="I258" s="326"/>
      <c r="J258" s="326"/>
      <c r="K258" s="327"/>
      <c r="L258" s="411"/>
      <c r="M258" s="411"/>
      <c r="N258" s="411"/>
      <c r="O258" s="411"/>
      <c r="P258" s="411"/>
      <c r="Q258" s="411"/>
      <c r="R258" s="411"/>
      <c r="S258" s="411"/>
      <c r="T258" s="411"/>
      <c r="U258" s="411"/>
      <c r="V258" s="411"/>
      <c r="W258" s="411"/>
      <c r="X258" s="411"/>
      <c r="Y258" s="411"/>
      <c r="Z258" s="411"/>
      <c r="AA258" s="425"/>
      <c r="AB258" s="425"/>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c r="AY258" s="411"/>
      <c r="AZ258" s="411"/>
      <c r="BA258" s="411"/>
      <c r="BB258" s="411"/>
      <c r="BC258" s="411"/>
      <c r="BD258" s="411"/>
      <c r="BE258" s="411"/>
      <c r="BF258" s="411"/>
      <c r="BG258" s="411"/>
      <c r="BH258" s="411"/>
      <c r="BI258" s="411"/>
      <c r="BJ258" s="411"/>
      <c r="BK258" s="411"/>
      <c r="BL258" s="411"/>
      <c r="BM258" s="411"/>
      <c r="BN258" s="411"/>
      <c r="BO258" s="411"/>
      <c r="BP258" s="411"/>
      <c r="BQ258" s="411"/>
    </row>
    <row r="259" spans="1:69" ht="14.25">
      <c r="A259" s="323"/>
      <c r="B259" s="324"/>
      <c r="C259" s="324"/>
      <c r="D259" s="324"/>
      <c r="E259" s="324"/>
      <c r="F259" s="324"/>
      <c r="G259" s="325"/>
      <c r="H259" s="325"/>
      <c r="I259" s="326"/>
      <c r="J259" s="326"/>
      <c r="K259" s="327"/>
      <c r="L259" s="411"/>
      <c r="M259" s="411"/>
      <c r="N259" s="411"/>
      <c r="O259" s="411"/>
      <c r="P259" s="411"/>
      <c r="Q259" s="411"/>
      <c r="R259" s="411"/>
      <c r="S259" s="411"/>
      <c r="T259" s="411"/>
      <c r="U259" s="411"/>
      <c r="V259" s="411"/>
      <c r="W259" s="411"/>
      <c r="X259" s="411"/>
      <c r="Y259" s="411"/>
      <c r="Z259" s="411"/>
      <c r="AA259" s="425"/>
      <c r="AB259" s="425"/>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c r="AY259" s="411"/>
      <c r="AZ259" s="411"/>
      <c r="BA259" s="411"/>
      <c r="BB259" s="411"/>
      <c r="BC259" s="411"/>
      <c r="BD259" s="411"/>
      <c r="BE259" s="411"/>
      <c r="BF259" s="411"/>
      <c r="BG259" s="411"/>
      <c r="BH259" s="411"/>
      <c r="BI259" s="411"/>
      <c r="BJ259" s="411"/>
      <c r="BK259" s="411"/>
      <c r="BL259" s="411"/>
      <c r="BM259" s="411"/>
      <c r="BN259" s="411"/>
      <c r="BO259" s="411"/>
      <c r="BP259" s="411"/>
      <c r="BQ259" s="411"/>
    </row>
    <row r="260" spans="1:69" ht="14.25">
      <c r="A260" s="323"/>
      <c r="B260" s="324"/>
      <c r="C260" s="324"/>
      <c r="D260" s="324"/>
      <c r="E260" s="324"/>
      <c r="F260" s="324"/>
      <c r="G260" s="325"/>
      <c r="H260" s="325"/>
      <c r="I260" s="326"/>
      <c r="J260" s="326"/>
      <c r="K260" s="327"/>
      <c r="L260" s="411"/>
      <c r="M260" s="411"/>
      <c r="N260" s="411"/>
      <c r="O260" s="411"/>
      <c r="P260" s="411"/>
      <c r="Q260" s="411"/>
      <c r="R260" s="411"/>
      <c r="S260" s="411"/>
      <c r="T260" s="411"/>
      <c r="U260" s="411"/>
      <c r="V260" s="411"/>
      <c r="W260" s="411"/>
      <c r="X260" s="411"/>
      <c r="Y260" s="411"/>
      <c r="Z260" s="411"/>
      <c r="AA260" s="425"/>
      <c r="AB260" s="425"/>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1"/>
    </row>
    <row r="261" spans="1:69" ht="14.25">
      <c r="A261" s="323"/>
      <c r="B261" s="324"/>
      <c r="C261" s="324"/>
      <c r="D261" s="324"/>
      <c r="E261" s="324"/>
      <c r="F261" s="324"/>
      <c r="G261" s="325"/>
      <c r="H261" s="325"/>
      <c r="I261" s="326"/>
      <c r="J261" s="326"/>
      <c r="K261" s="327"/>
      <c r="L261" s="411"/>
      <c r="M261" s="411"/>
      <c r="N261" s="411"/>
      <c r="O261" s="411"/>
      <c r="P261" s="411"/>
      <c r="Q261" s="411"/>
      <c r="R261" s="411"/>
      <c r="S261" s="411"/>
      <c r="T261" s="411"/>
      <c r="U261" s="411"/>
      <c r="V261" s="411"/>
      <c r="W261" s="411"/>
      <c r="X261" s="411"/>
      <c r="Y261" s="411"/>
      <c r="Z261" s="411"/>
      <c r="AA261" s="425"/>
      <c r="AB261" s="425"/>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c r="AY261" s="411"/>
      <c r="AZ261" s="411"/>
      <c r="BA261" s="411"/>
      <c r="BB261" s="411"/>
      <c r="BC261" s="411"/>
      <c r="BD261" s="411"/>
      <c r="BE261" s="411"/>
      <c r="BF261" s="411"/>
      <c r="BG261" s="411"/>
      <c r="BH261" s="411"/>
      <c r="BI261" s="411"/>
      <c r="BJ261" s="411"/>
      <c r="BK261" s="411"/>
      <c r="BL261" s="411"/>
      <c r="BM261" s="411"/>
      <c r="BN261" s="411"/>
      <c r="BO261" s="411"/>
      <c r="BP261" s="411"/>
      <c r="BQ261" s="411"/>
    </row>
    <row r="262" spans="1:69" ht="14.25">
      <c r="A262" s="323"/>
      <c r="B262" s="324"/>
      <c r="C262" s="324"/>
      <c r="D262" s="324"/>
      <c r="E262" s="324"/>
      <c r="F262" s="324"/>
      <c r="G262" s="325"/>
      <c r="H262" s="325"/>
      <c r="I262" s="326"/>
      <c r="J262" s="326"/>
      <c r="K262" s="327"/>
      <c r="L262" s="411"/>
      <c r="M262" s="411"/>
      <c r="N262" s="411"/>
      <c r="O262" s="411"/>
      <c r="P262" s="411"/>
      <c r="Q262" s="411"/>
      <c r="R262" s="411"/>
      <c r="S262" s="411"/>
      <c r="T262" s="411"/>
      <c r="U262" s="411"/>
      <c r="V262" s="411"/>
      <c r="W262" s="411"/>
      <c r="X262" s="411"/>
      <c r="Y262" s="411"/>
      <c r="Z262" s="411"/>
      <c r="AA262" s="425"/>
      <c r="AB262" s="425"/>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c r="AY262" s="411"/>
      <c r="AZ262" s="411"/>
      <c r="BA262" s="411"/>
      <c r="BB262" s="411"/>
      <c r="BC262" s="411"/>
      <c r="BD262" s="411"/>
      <c r="BE262" s="411"/>
      <c r="BF262" s="411"/>
      <c r="BG262" s="411"/>
      <c r="BH262" s="411"/>
      <c r="BI262" s="411"/>
      <c r="BJ262" s="411"/>
      <c r="BK262" s="411"/>
      <c r="BL262" s="411"/>
      <c r="BM262" s="411"/>
      <c r="BN262" s="411"/>
      <c r="BO262" s="411"/>
      <c r="BP262" s="411"/>
      <c r="BQ262" s="411"/>
    </row>
    <row r="263" spans="1:69" ht="14.25">
      <c r="A263" s="323"/>
      <c r="B263" s="324"/>
      <c r="C263" s="324"/>
      <c r="D263" s="324"/>
      <c r="E263" s="324"/>
      <c r="F263" s="324"/>
      <c r="G263" s="325"/>
      <c r="H263" s="325"/>
      <c r="I263" s="326"/>
      <c r="J263" s="326"/>
      <c r="K263" s="327"/>
      <c r="L263" s="411"/>
      <c r="M263" s="411"/>
      <c r="N263" s="411"/>
      <c r="O263" s="411"/>
      <c r="P263" s="411"/>
      <c r="Q263" s="411"/>
      <c r="R263" s="411"/>
      <c r="S263" s="411"/>
      <c r="T263" s="411"/>
      <c r="U263" s="411"/>
      <c r="V263" s="411"/>
      <c r="W263" s="411"/>
      <c r="X263" s="411"/>
      <c r="Y263" s="411"/>
      <c r="Z263" s="411"/>
      <c r="AA263" s="425"/>
      <c r="AB263" s="425"/>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c r="AY263" s="411"/>
      <c r="AZ263" s="411"/>
      <c r="BA263" s="411"/>
      <c r="BB263" s="411"/>
      <c r="BC263" s="411"/>
      <c r="BD263" s="411"/>
      <c r="BE263" s="411"/>
      <c r="BF263" s="411"/>
      <c r="BG263" s="411"/>
      <c r="BH263" s="411"/>
      <c r="BI263" s="411"/>
      <c r="BJ263" s="411"/>
      <c r="BK263" s="411"/>
      <c r="BL263" s="411"/>
      <c r="BM263" s="411"/>
      <c r="BN263" s="411"/>
      <c r="BO263" s="411"/>
      <c r="BP263" s="411"/>
      <c r="BQ263" s="411"/>
    </row>
    <row r="264" spans="1:69" ht="14.25">
      <c r="A264" s="323"/>
      <c r="B264" s="324"/>
      <c r="C264" s="324"/>
      <c r="D264" s="324"/>
      <c r="E264" s="324"/>
      <c r="F264" s="324"/>
      <c r="G264" s="325"/>
      <c r="H264" s="325"/>
      <c r="I264" s="326"/>
      <c r="J264" s="326"/>
      <c r="K264" s="327"/>
      <c r="L264" s="411"/>
      <c r="M264" s="411"/>
      <c r="N264" s="411"/>
      <c r="O264" s="411"/>
      <c r="P264" s="411"/>
      <c r="Q264" s="411"/>
      <c r="R264" s="411"/>
      <c r="S264" s="411"/>
      <c r="T264" s="411"/>
      <c r="U264" s="411"/>
      <c r="V264" s="411"/>
      <c r="W264" s="411"/>
      <c r="X264" s="411"/>
      <c r="Y264" s="411"/>
      <c r="Z264" s="411"/>
      <c r="AA264" s="425"/>
      <c r="AB264" s="425"/>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c r="AY264" s="411"/>
      <c r="AZ264" s="411"/>
      <c r="BA264" s="411"/>
      <c r="BB264" s="411"/>
      <c r="BC264" s="411"/>
      <c r="BD264" s="411"/>
      <c r="BE264" s="411"/>
      <c r="BF264" s="411"/>
      <c r="BG264" s="411"/>
      <c r="BH264" s="411"/>
      <c r="BI264" s="411"/>
      <c r="BJ264" s="411"/>
      <c r="BK264" s="411"/>
      <c r="BL264" s="411"/>
      <c r="BM264" s="411"/>
      <c r="BN264" s="411"/>
      <c r="BO264" s="411"/>
      <c r="BP264" s="411"/>
      <c r="BQ264" s="411"/>
    </row>
    <row r="265" spans="1:69" ht="14.25">
      <c r="A265" s="323"/>
      <c r="B265" s="324"/>
      <c r="C265" s="324"/>
      <c r="D265" s="324"/>
      <c r="E265" s="324"/>
      <c r="F265" s="324"/>
      <c r="G265" s="325"/>
      <c r="H265" s="325"/>
      <c r="I265" s="326"/>
      <c r="J265" s="326"/>
      <c r="K265" s="327"/>
      <c r="L265" s="411"/>
      <c r="M265" s="411"/>
      <c r="N265" s="411"/>
      <c r="O265" s="411"/>
      <c r="P265" s="411"/>
      <c r="Q265" s="411"/>
      <c r="R265" s="411"/>
      <c r="S265" s="411"/>
      <c r="T265" s="411"/>
      <c r="U265" s="411"/>
      <c r="V265" s="411"/>
      <c r="W265" s="411"/>
      <c r="X265" s="411"/>
      <c r="Y265" s="411"/>
      <c r="Z265" s="411"/>
      <c r="AA265" s="425"/>
      <c r="AB265" s="425"/>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c r="AY265" s="411"/>
      <c r="AZ265" s="411"/>
      <c r="BA265" s="411"/>
      <c r="BB265" s="411"/>
      <c r="BC265" s="411"/>
      <c r="BD265" s="411"/>
      <c r="BE265" s="411"/>
      <c r="BF265" s="411"/>
      <c r="BG265" s="411"/>
      <c r="BH265" s="411"/>
      <c r="BI265" s="411"/>
      <c r="BJ265" s="411"/>
      <c r="BK265" s="411"/>
      <c r="BL265" s="411"/>
      <c r="BM265" s="411"/>
      <c r="BN265" s="411"/>
      <c r="BO265" s="411"/>
      <c r="BP265" s="411"/>
      <c r="BQ265" s="411"/>
    </row>
    <row r="266" spans="1:69" ht="14.25">
      <c r="A266" s="323"/>
      <c r="B266" s="324"/>
      <c r="C266" s="324"/>
      <c r="D266" s="324"/>
      <c r="E266" s="324"/>
      <c r="F266" s="324"/>
      <c r="G266" s="325"/>
      <c r="H266" s="325"/>
      <c r="I266" s="326"/>
      <c r="J266" s="326"/>
      <c r="K266" s="327"/>
      <c r="L266" s="411"/>
      <c r="M266" s="411"/>
      <c r="N266" s="411"/>
      <c r="O266" s="411"/>
      <c r="P266" s="411"/>
      <c r="Q266" s="411"/>
      <c r="R266" s="411"/>
      <c r="S266" s="411"/>
      <c r="T266" s="411"/>
      <c r="U266" s="411"/>
      <c r="V266" s="411"/>
      <c r="W266" s="411"/>
      <c r="X266" s="411"/>
      <c r="Y266" s="411"/>
      <c r="Z266" s="411"/>
      <c r="AA266" s="425"/>
      <c r="AB266" s="425"/>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c r="AY266" s="411"/>
      <c r="AZ266" s="411"/>
      <c r="BA266" s="411"/>
      <c r="BB266" s="411"/>
      <c r="BC266" s="411"/>
      <c r="BD266" s="411"/>
      <c r="BE266" s="411"/>
      <c r="BF266" s="411"/>
      <c r="BG266" s="411"/>
      <c r="BH266" s="411"/>
      <c r="BI266" s="411"/>
      <c r="BJ266" s="411"/>
      <c r="BK266" s="411"/>
      <c r="BL266" s="411"/>
      <c r="BM266" s="411"/>
      <c r="BN266" s="411"/>
      <c r="BO266" s="411"/>
      <c r="BP266" s="411"/>
      <c r="BQ266" s="411"/>
    </row>
    <row r="267" spans="1:69" ht="14.25">
      <c r="A267" s="323"/>
      <c r="B267" s="324"/>
      <c r="C267" s="324"/>
      <c r="D267" s="324"/>
      <c r="E267" s="324"/>
      <c r="F267" s="324"/>
      <c r="G267" s="325"/>
      <c r="H267" s="325"/>
      <c r="I267" s="326"/>
      <c r="J267" s="326"/>
      <c r="K267" s="327"/>
      <c r="L267" s="411"/>
      <c r="M267" s="411"/>
      <c r="N267" s="411"/>
      <c r="O267" s="411"/>
      <c r="P267" s="411"/>
      <c r="Q267" s="411"/>
      <c r="R267" s="411"/>
      <c r="S267" s="411"/>
      <c r="T267" s="411"/>
      <c r="U267" s="411"/>
      <c r="V267" s="411"/>
      <c r="W267" s="411"/>
      <c r="X267" s="411"/>
      <c r="Y267" s="411"/>
      <c r="Z267" s="411"/>
      <c r="AA267" s="425"/>
      <c r="AB267" s="425"/>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c r="AY267" s="411"/>
      <c r="AZ267" s="411"/>
      <c r="BA267" s="411"/>
      <c r="BB267" s="411"/>
      <c r="BC267" s="411"/>
      <c r="BD267" s="411"/>
      <c r="BE267" s="411"/>
      <c r="BF267" s="411"/>
      <c r="BG267" s="411"/>
      <c r="BH267" s="411"/>
      <c r="BI267" s="411"/>
      <c r="BJ267" s="411"/>
      <c r="BK267" s="411"/>
      <c r="BL267" s="411"/>
      <c r="BM267" s="411"/>
      <c r="BN267" s="411"/>
      <c r="BO267" s="411"/>
      <c r="BP267" s="411"/>
      <c r="BQ267" s="411"/>
    </row>
    <row r="268" spans="1:69" ht="14.25">
      <c r="A268" s="323"/>
      <c r="B268" s="324"/>
      <c r="C268" s="324"/>
      <c r="D268" s="324"/>
      <c r="E268" s="324"/>
      <c r="F268" s="324"/>
      <c r="G268" s="325"/>
      <c r="H268" s="325"/>
      <c r="I268" s="326"/>
      <c r="J268" s="326"/>
      <c r="K268" s="327"/>
      <c r="L268" s="411"/>
      <c r="M268" s="411"/>
      <c r="N268" s="411"/>
      <c r="O268" s="411"/>
      <c r="P268" s="411"/>
      <c r="Q268" s="411"/>
      <c r="R268" s="411"/>
      <c r="S268" s="411"/>
      <c r="T268" s="411"/>
      <c r="U268" s="411"/>
      <c r="V268" s="411"/>
      <c r="W268" s="411"/>
      <c r="X268" s="411"/>
      <c r="Y268" s="411"/>
      <c r="Z268" s="411"/>
      <c r="AA268" s="425"/>
      <c r="AB268" s="425"/>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c r="AY268" s="411"/>
      <c r="AZ268" s="411"/>
      <c r="BA268" s="411"/>
      <c r="BB268" s="411"/>
      <c r="BC268" s="411"/>
      <c r="BD268" s="411"/>
      <c r="BE268" s="411"/>
      <c r="BF268" s="411"/>
      <c r="BG268" s="411"/>
      <c r="BH268" s="411"/>
      <c r="BI268" s="411"/>
      <c r="BJ268" s="411"/>
      <c r="BK268" s="411"/>
      <c r="BL268" s="411"/>
      <c r="BM268" s="411"/>
      <c r="BN268" s="411"/>
      <c r="BO268" s="411"/>
      <c r="BP268" s="411"/>
      <c r="BQ268" s="411"/>
    </row>
    <row r="269" spans="1:69" ht="14.25">
      <c r="A269" s="323"/>
      <c r="B269" s="324"/>
      <c r="C269" s="324"/>
      <c r="D269" s="324"/>
      <c r="E269" s="324"/>
      <c r="F269" s="324"/>
      <c r="G269" s="325"/>
      <c r="H269" s="325"/>
      <c r="I269" s="326"/>
      <c r="J269" s="326"/>
      <c r="K269" s="327"/>
      <c r="L269" s="411"/>
      <c r="M269" s="411"/>
      <c r="N269" s="411"/>
      <c r="O269" s="411"/>
      <c r="P269" s="411"/>
      <c r="Q269" s="411"/>
      <c r="R269" s="411"/>
      <c r="S269" s="411"/>
      <c r="T269" s="411"/>
      <c r="U269" s="411"/>
      <c r="V269" s="411"/>
      <c r="W269" s="411"/>
      <c r="X269" s="411"/>
      <c r="Y269" s="411"/>
      <c r="Z269" s="411"/>
      <c r="AA269" s="425"/>
      <c r="AB269" s="425"/>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c r="AY269" s="411"/>
      <c r="AZ269" s="411"/>
      <c r="BA269" s="411"/>
      <c r="BB269" s="411"/>
      <c r="BC269" s="411"/>
      <c r="BD269" s="411"/>
      <c r="BE269" s="411"/>
      <c r="BF269" s="411"/>
      <c r="BG269" s="411"/>
      <c r="BH269" s="411"/>
      <c r="BI269" s="411"/>
      <c r="BJ269" s="411"/>
      <c r="BK269" s="411"/>
      <c r="BL269" s="411"/>
      <c r="BM269" s="411"/>
      <c r="BN269" s="411"/>
      <c r="BO269" s="411"/>
      <c r="BP269" s="411"/>
      <c r="BQ269" s="411"/>
    </row>
    <row r="270" spans="1:69" ht="14.25">
      <c r="A270" s="323"/>
      <c r="B270" s="324"/>
      <c r="C270" s="324"/>
      <c r="D270" s="324"/>
      <c r="E270" s="324"/>
      <c r="F270" s="324"/>
      <c r="G270" s="325"/>
      <c r="H270" s="325"/>
      <c r="I270" s="326"/>
      <c r="J270" s="326"/>
      <c r="K270" s="327"/>
      <c r="L270" s="411"/>
      <c r="M270" s="411"/>
      <c r="N270" s="411"/>
      <c r="O270" s="411"/>
      <c r="P270" s="411"/>
      <c r="Q270" s="411"/>
      <c r="R270" s="411"/>
      <c r="S270" s="411"/>
      <c r="T270" s="411"/>
      <c r="U270" s="411"/>
      <c r="V270" s="411"/>
      <c r="W270" s="411"/>
      <c r="X270" s="411"/>
      <c r="Y270" s="411"/>
      <c r="Z270" s="411"/>
      <c r="AA270" s="425"/>
      <c r="AB270" s="425"/>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c r="AY270" s="411"/>
      <c r="AZ270" s="411"/>
      <c r="BA270" s="411"/>
      <c r="BB270" s="411"/>
      <c r="BC270" s="411"/>
      <c r="BD270" s="411"/>
      <c r="BE270" s="411"/>
      <c r="BF270" s="411"/>
      <c r="BG270" s="411"/>
      <c r="BH270" s="411"/>
      <c r="BI270" s="411"/>
      <c r="BJ270" s="411"/>
      <c r="BK270" s="411"/>
      <c r="BL270" s="411"/>
      <c r="BM270" s="411"/>
      <c r="BN270" s="411"/>
      <c r="BO270" s="411"/>
      <c r="BP270" s="411"/>
      <c r="BQ270" s="411"/>
    </row>
    <row r="271" spans="1:69" ht="14.25">
      <c r="A271" s="323"/>
      <c r="B271" s="324"/>
      <c r="C271" s="324"/>
      <c r="D271" s="324"/>
      <c r="E271" s="324"/>
      <c r="F271" s="324"/>
      <c r="G271" s="325"/>
      <c r="H271" s="325"/>
      <c r="I271" s="326"/>
      <c r="J271" s="326"/>
      <c r="K271" s="327"/>
      <c r="L271" s="411"/>
      <c r="M271" s="411"/>
      <c r="N271" s="411"/>
      <c r="O271" s="411"/>
      <c r="P271" s="411"/>
      <c r="Q271" s="411"/>
      <c r="R271" s="411"/>
      <c r="S271" s="411"/>
      <c r="T271" s="411"/>
      <c r="U271" s="411"/>
      <c r="V271" s="411"/>
      <c r="W271" s="411"/>
      <c r="X271" s="411"/>
      <c r="Y271" s="411"/>
      <c r="Z271" s="411"/>
      <c r="AA271" s="425"/>
      <c r="AB271" s="425"/>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c r="AY271" s="411"/>
      <c r="AZ271" s="411"/>
      <c r="BA271" s="411"/>
      <c r="BB271" s="411"/>
      <c r="BC271" s="411"/>
      <c r="BD271" s="411"/>
      <c r="BE271" s="411"/>
      <c r="BF271" s="411"/>
      <c r="BG271" s="411"/>
      <c r="BH271" s="411"/>
      <c r="BI271" s="411"/>
      <c r="BJ271" s="411"/>
      <c r="BK271" s="411"/>
      <c r="BL271" s="411"/>
      <c r="BM271" s="411"/>
      <c r="BN271" s="411"/>
      <c r="BO271" s="411"/>
      <c r="BP271" s="411"/>
      <c r="BQ271" s="411"/>
    </row>
    <row r="272" spans="1:69" ht="14.25">
      <c r="A272" s="323"/>
      <c r="B272" s="324"/>
      <c r="C272" s="324"/>
      <c r="D272" s="324"/>
      <c r="E272" s="324"/>
      <c r="F272" s="324"/>
      <c r="G272" s="325"/>
      <c r="H272" s="325"/>
      <c r="I272" s="326"/>
      <c r="J272" s="326"/>
      <c r="K272" s="327"/>
      <c r="L272" s="411"/>
      <c r="M272" s="411"/>
      <c r="N272" s="411"/>
      <c r="O272" s="411"/>
      <c r="P272" s="411"/>
      <c r="Q272" s="411"/>
      <c r="R272" s="411"/>
      <c r="S272" s="411"/>
      <c r="T272" s="411"/>
      <c r="U272" s="411"/>
      <c r="V272" s="411"/>
      <c r="W272" s="411"/>
      <c r="X272" s="411"/>
      <c r="Y272" s="411"/>
      <c r="Z272" s="411"/>
      <c r="AA272" s="425"/>
      <c r="AB272" s="425"/>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c r="AY272" s="411"/>
      <c r="AZ272" s="411"/>
      <c r="BA272" s="411"/>
      <c r="BB272" s="411"/>
      <c r="BC272" s="411"/>
      <c r="BD272" s="411"/>
      <c r="BE272" s="411"/>
      <c r="BF272" s="411"/>
      <c r="BG272" s="411"/>
      <c r="BH272" s="411"/>
      <c r="BI272" s="411"/>
      <c r="BJ272" s="411"/>
      <c r="BK272" s="411"/>
      <c r="BL272" s="411"/>
      <c r="BM272" s="411"/>
      <c r="BN272" s="411"/>
      <c r="BO272" s="411"/>
      <c r="BP272" s="411"/>
      <c r="BQ272" s="411"/>
    </row>
    <row r="273" spans="1:69" ht="14.25">
      <c r="A273" s="323"/>
      <c r="B273" s="324"/>
      <c r="C273" s="324"/>
      <c r="D273" s="324"/>
      <c r="E273" s="324"/>
      <c r="F273" s="324"/>
      <c r="G273" s="325"/>
      <c r="H273" s="325"/>
      <c r="I273" s="326"/>
      <c r="J273" s="326"/>
      <c r="K273" s="327"/>
      <c r="L273" s="411"/>
      <c r="M273" s="411"/>
      <c r="N273" s="411"/>
      <c r="O273" s="411"/>
      <c r="P273" s="411"/>
      <c r="Q273" s="411"/>
      <c r="R273" s="411"/>
      <c r="S273" s="411"/>
      <c r="T273" s="411"/>
      <c r="U273" s="411"/>
      <c r="V273" s="411"/>
      <c r="W273" s="411"/>
      <c r="X273" s="411"/>
      <c r="Y273" s="411"/>
      <c r="Z273" s="411"/>
      <c r="AA273" s="425"/>
      <c r="AB273" s="425"/>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c r="AY273" s="411"/>
      <c r="AZ273" s="411"/>
      <c r="BA273" s="411"/>
      <c r="BB273" s="411"/>
      <c r="BC273" s="411"/>
      <c r="BD273" s="411"/>
      <c r="BE273" s="411"/>
      <c r="BF273" s="411"/>
      <c r="BG273" s="411"/>
      <c r="BH273" s="411"/>
      <c r="BI273" s="411"/>
      <c r="BJ273" s="411"/>
      <c r="BK273" s="411"/>
      <c r="BL273" s="411"/>
      <c r="BM273" s="411"/>
      <c r="BN273" s="411"/>
      <c r="BO273" s="411"/>
      <c r="BP273" s="411"/>
      <c r="BQ273" s="411"/>
    </row>
    <row r="274" spans="1:69" ht="14.25">
      <c r="A274" s="323"/>
      <c r="B274" s="324"/>
      <c r="C274" s="324"/>
      <c r="D274" s="324"/>
      <c r="E274" s="324"/>
      <c r="F274" s="324"/>
      <c r="G274" s="325"/>
      <c r="H274" s="325"/>
      <c r="I274" s="326"/>
      <c r="J274" s="326"/>
      <c r="K274" s="327"/>
      <c r="L274" s="411"/>
      <c r="M274" s="411"/>
      <c r="N274" s="411"/>
      <c r="O274" s="411"/>
      <c r="P274" s="411"/>
      <c r="Q274" s="411"/>
      <c r="R274" s="411"/>
      <c r="S274" s="411"/>
      <c r="T274" s="411"/>
      <c r="U274" s="411"/>
      <c r="V274" s="411"/>
      <c r="W274" s="411"/>
      <c r="X274" s="411"/>
      <c r="Y274" s="411"/>
      <c r="Z274" s="411"/>
      <c r="AA274" s="425"/>
      <c r="AB274" s="425"/>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c r="AY274" s="411"/>
      <c r="AZ274" s="411"/>
      <c r="BA274" s="411"/>
      <c r="BB274" s="411"/>
      <c r="BC274" s="411"/>
      <c r="BD274" s="411"/>
      <c r="BE274" s="411"/>
      <c r="BF274" s="411"/>
      <c r="BG274" s="411"/>
      <c r="BH274" s="411"/>
      <c r="BI274" s="411"/>
      <c r="BJ274" s="411"/>
      <c r="BK274" s="411"/>
      <c r="BL274" s="411"/>
      <c r="BM274" s="411"/>
      <c r="BN274" s="411"/>
      <c r="BO274" s="411"/>
      <c r="BP274" s="411"/>
      <c r="BQ274" s="411"/>
    </row>
    <row r="275" spans="1:69" ht="14.25">
      <c r="A275" s="323"/>
      <c r="B275" s="324"/>
      <c r="C275" s="324"/>
      <c r="D275" s="324"/>
      <c r="E275" s="324"/>
      <c r="F275" s="324"/>
      <c r="G275" s="325"/>
      <c r="H275" s="325"/>
      <c r="I275" s="326"/>
      <c r="J275" s="326"/>
      <c r="K275" s="327"/>
      <c r="L275" s="411"/>
      <c r="M275" s="411"/>
      <c r="N275" s="411"/>
      <c r="O275" s="411"/>
      <c r="P275" s="411"/>
      <c r="Q275" s="411"/>
      <c r="R275" s="411"/>
      <c r="S275" s="411"/>
      <c r="T275" s="411"/>
      <c r="U275" s="411"/>
      <c r="V275" s="411"/>
      <c r="W275" s="411"/>
      <c r="X275" s="411"/>
      <c r="Y275" s="411"/>
      <c r="Z275" s="411"/>
      <c r="AA275" s="425"/>
      <c r="AB275" s="425"/>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c r="AY275" s="411"/>
      <c r="AZ275" s="411"/>
      <c r="BA275" s="411"/>
      <c r="BB275" s="411"/>
      <c r="BC275" s="411"/>
      <c r="BD275" s="411"/>
      <c r="BE275" s="411"/>
      <c r="BF275" s="411"/>
      <c r="BG275" s="411"/>
      <c r="BH275" s="411"/>
      <c r="BI275" s="411"/>
      <c r="BJ275" s="411"/>
      <c r="BK275" s="411"/>
      <c r="BL275" s="411"/>
      <c r="BM275" s="411"/>
      <c r="BN275" s="411"/>
      <c r="BO275" s="411"/>
      <c r="BP275" s="411"/>
      <c r="BQ275" s="411"/>
    </row>
    <row r="276" spans="1:69" ht="14.25">
      <c r="A276" s="323"/>
      <c r="B276" s="324"/>
      <c r="C276" s="324"/>
      <c r="D276" s="324"/>
      <c r="E276" s="324"/>
      <c r="F276" s="324"/>
      <c r="G276" s="325"/>
      <c r="H276" s="325"/>
      <c r="I276" s="326"/>
      <c r="J276" s="326"/>
      <c r="K276" s="327"/>
      <c r="L276" s="411"/>
      <c r="M276" s="411"/>
      <c r="N276" s="411"/>
      <c r="O276" s="411"/>
      <c r="P276" s="411"/>
      <c r="Q276" s="411"/>
      <c r="R276" s="411"/>
      <c r="S276" s="411"/>
      <c r="T276" s="411"/>
      <c r="U276" s="411"/>
      <c r="V276" s="411"/>
      <c r="W276" s="411"/>
      <c r="X276" s="411"/>
      <c r="Y276" s="411"/>
      <c r="Z276" s="411"/>
      <c r="AA276" s="425"/>
      <c r="AB276" s="425"/>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411"/>
      <c r="BC276" s="411"/>
      <c r="BD276" s="411"/>
      <c r="BE276" s="411"/>
      <c r="BF276" s="411"/>
      <c r="BG276" s="411"/>
      <c r="BH276" s="411"/>
      <c r="BI276" s="411"/>
      <c r="BJ276" s="411"/>
      <c r="BK276" s="411"/>
      <c r="BL276" s="411"/>
      <c r="BM276" s="411"/>
      <c r="BN276" s="411"/>
      <c r="BO276" s="411"/>
      <c r="BP276" s="411"/>
      <c r="BQ276" s="411"/>
    </row>
    <row r="277" spans="1:69" ht="14.25">
      <c r="A277" s="323"/>
      <c r="B277" s="324"/>
      <c r="C277" s="324"/>
      <c r="D277" s="324"/>
      <c r="E277" s="324"/>
      <c r="F277" s="324"/>
      <c r="G277" s="325"/>
      <c r="H277" s="325"/>
      <c r="I277" s="326"/>
      <c r="J277" s="326"/>
      <c r="K277" s="327"/>
      <c r="L277" s="411"/>
      <c r="M277" s="411"/>
      <c r="N277" s="411"/>
      <c r="O277" s="411"/>
      <c r="P277" s="411"/>
      <c r="Q277" s="411"/>
      <c r="R277" s="411"/>
      <c r="S277" s="411"/>
      <c r="T277" s="411"/>
      <c r="U277" s="411"/>
      <c r="V277" s="411"/>
      <c r="W277" s="411"/>
      <c r="X277" s="411"/>
      <c r="Y277" s="411"/>
      <c r="Z277" s="411"/>
      <c r="AA277" s="425"/>
      <c r="AB277" s="425"/>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c r="AY277" s="411"/>
      <c r="AZ277" s="411"/>
      <c r="BA277" s="411"/>
      <c r="BB277" s="411"/>
      <c r="BC277" s="411"/>
      <c r="BD277" s="411"/>
      <c r="BE277" s="411"/>
      <c r="BF277" s="411"/>
      <c r="BG277" s="411"/>
      <c r="BH277" s="411"/>
      <c r="BI277" s="411"/>
      <c r="BJ277" s="411"/>
      <c r="BK277" s="411"/>
      <c r="BL277" s="411"/>
      <c r="BM277" s="411"/>
      <c r="BN277" s="411"/>
      <c r="BO277" s="411"/>
      <c r="BP277" s="411"/>
      <c r="BQ277" s="411"/>
    </row>
    <row r="278" spans="1:69" ht="14.25">
      <c r="A278" s="323"/>
      <c r="B278" s="324"/>
      <c r="C278" s="324"/>
      <c r="D278" s="324"/>
      <c r="E278" s="324"/>
      <c r="F278" s="324"/>
      <c r="G278" s="325"/>
      <c r="H278" s="325"/>
      <c r="I278" s="326"/>
      <c r="J278" s="326"/>
      <c r="K278" s="327"/>
      <c r="L278" s="411"/>
      <c r="M278" s="411"/>
      <c r="N278" s="411"/>
      <c r="O278" s="411"/>
      <c r="P278" s="411"/>
      <c r="Q278" s="411"/>
      <c r="R278" s="411"/>
      <c r="S278" s="411"/>
      <c r="T278" s="411"/>
      <c r="U278" s="411"/>
      <c r="V278" s="411"/>
      <c r="W278" s="411"/>
      <c r="X278" s="411"/>
      <c r="Y278" s="411"/>
      <c r="Z278" s="411"/>
      <c r="AA278" s="425"/>
      <c r="AB278" s="425"/>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c r="AY278" s="411"/>
      <c r="AZ278" s="411"/>
      <c r="BA278" s="411"/>
      <c r="BB278" s="411"/>
      <c r="BC278" s="411"/>
      <c r="BD278" s="411"/>
      <c r="BE278" s="411"/>
      <c r="BF278" s="411"/>
      <c r="BG278" s="411"/>
      <c r="BH278" s="411"/>
      <c r="BI278" s="411"/>
      <c r="BJ278" s="411"/>
      <c r="BK278" s="411"/>
      <c r="BL278" s="411"/>
      <c r="BM278" s="411"/>
      <c r="BN278" s="411"/>
      <c r="BO278" s="411"/>
      <c r="BP278" s="411"/>
      <c r="BQ278" s="411"/>
    </row>
    <row r="279" spans="1:69" ht="14.25">
      <c r="A279" s="323"/>
      <c r="B279" s="324"/>
      <c r="C279" s="324"/>
      <c r="D279" s="324"/>
      <c r="E279" s="324"/>
      <c r="F279" s="324"/>
      <c r="G279" s="325"/>
      <c r="H279" s="325"/>
      <c r="I279" s="326"/>
      <c r="J279" s="326"/>
      <c r="K279" s="327"/>
      <c r="L279" s="411"/>
      <c r="M279" s="411"/>
      <c r="N279" s="411"/>
      <c r="O279" s="411"/>
      <c r="P279" s="411"/>
      <c r="Q279" s="411"/>
      <c r="R279" s="411"/>
      <c r="S279" s="411"/>
      <c r="T279" s="411"/>
      <c r="U279" s="411"/>
      <c r="V279" s="411"/>
      <c r="W279" s="411"/>
      <c r="X279" s="411"/>
      <c r="Y279" s="411"/>
      <c r="Z279" s="411"/>
      <c r="AA279" s="425"/>
      <c r="AB279" s="425"/>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c r="AY279" s="411"/>
      <c r="AZ279" s="411"/>
      <c r="BA279" s="411"/>
      <c r="BB279" s="411"/>
      <c r="BC279" s="411"/>
      <c r="BD279" s="411"/>
      <c r="BE279" s="411"/>
      <c r="BF279" s="411"/>
      <c r="BG279" s="411"/>
      <c r="BH279" s="411"/>
      <c r="BI279" s="411"/>
      <c r="BJ279" s="411"/>
      <c r="BK279" s="411"/>
      <c r="BL279" s="411"/>
      <c r="BM279" s="411"/>
      <c r="BN279" s="411"/>
      <c r="BO279" s="411"/>
      <c r="BP279" s="411"/>
      <c r="BQ279" s="411"/>
    </row>
    <row r="280" spans="1:69" ht="14.25">
      <c r="A280" s="323"/>
      <c r="B280" s="324"/>
      <c r="C280" s="324"/>
      <c r="D280" s="324"/>
      <c r="E280" s="324"/>
      <c r="F280" s="324"/>
      <c r="G280" s="325"/>
      <c r="H280" s="325"/>
      <c r="I280" s="326"/>
      <c r="J280" s="326"/>
      <c r="K280" s="327"/>
      <c r="L280" s="411"/>
      <c r="M280" s="411"/>
      <c r="N280" s="411"/>
      <c r="O280" s="411"/>
      <c r="P280" s="411"/>
      <c r="Q280" s="411"/>
      <c r="R280" s="411"/>
      <c r="S280" s="411"/>
      <c r="T280" s="411"/>
      <c r="U280" s="411"/>
      <c r="V280" s="411"/>
      <c r="W280" s="411"/>
      <c r="X280" s="411"/>
      <c r="Y280" s="411"/>
      <c r="Z280" s="411"/>
      <c r="AA280" s="425"/>
      <c r="AB280" s="425"/>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c r="AY280" s="411"/>
      <c r="AZ280" s="411"/>
      <c r="BA280" s="411"/>
      <c r="BB280" s="411"/>
      <c r="BC280" s="411"/>
      <c r="BD280" s="411"/>
      <c r="BE280" s="411"/>
      <c r="BF280" s="411"/>
      <c r="BG280" s="411"/>
      <c r="BH280" s="411"/>
      <c r="BI280" s="411"/>
      <c r="BJ280" s="411"/>
      <c r="BK280" s="411"/>
      <c r="BL280" s="411"/>
      <c r="BM280" s="411"/>
      <c r="BN280" s="411"/>
      <c r="BO280" s="411"/>
      <c r="BP280" s="411"/>
      <c r="BQ280" s="411"/>
    </row>
    <row r="281" spans="1:69" ht="14.25">
      <c r="A281" s="323"/>
      <c r="B281" s="324"/>
      <c r="C281" s="324"/>
      <c r="D281" s="324"/>
      <c r="E281" s="324"/>
      <c r="F281" s="324"/>
      <c r="G281" s="325"/>
      <c r="H281" s="325"/>
      <c r="I281" s="326"/>
      <c r="J281" s="326"/>
      <c r="K281" s="327"/>
      <c r="L281" s="411"/>
      <c r="M281" s="411"/>
      <c r="N281" s="411"/>
      <c r="O281" s="411"/>
      <c r="P281" s="411"/>
      <c r="Q281" s="411"/>
      <c r="R281" s="411"/>
      <c r="S281" s="411"/>
      <c r="T281" s="411"/>
      <c r="U281" s="411"/>
      <c r="V281" s="411"/>
      <c r="W281" s="411"/>
      <c r="X281" s="411"/>
      <c r="Y281" s="411"/>
      <c r="Z281" s="411"/>
      <c r="AA281" s="425"/>
      <c r="AB281" s="425"/>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c r="AY281" s="411"/>
      <c r="AZ281" s="411"/>
      <c r="BA281" s="411"/>
      <c r="BB281" s="411"/>
      <c r="BC281" s="411"/>
      <c r="BD281" s="411"/>
      <c r="BE281" s="411"/>
      <c r="BF281" s="411"/>
      <c r="BG281" s="411"/>
      <c r="BH281" s="411"/>
      <c r="BI281" s="411"/>
      <c r="BJ281" s="411"/>
      <c r="BK281" s="411"/>
      <c r="BL281" s="411"/>
      <c r="BM281" s="411"/>
      <c r="BN281" s="411"/>
      <c r="BO281" s="411"/>
      <c r="BP281" s="411"/>
      <c r="BQ281" s="411"/>
    </row>
    <row r="282" spans="1:69" ht="14.25">
      <c r="A282" s="323"/>
      <c r="B282" s="324"/>
      <c r="C282" s="324"/>
      <c r="D282" s="324"/>
      <c r="E282" s="324"/>
      <c r="F282" s="324"/>
      <c r="G282" s="325"/>
      <c r="H282" s="325"/>
      <c r="I282" s="326"/>
      <c r="J282" s="326"/>
      <c r="K282" s="327"/>
      <c r="L282" s="411"/>
      <c r="M282" s="411"/>
      <c r="N282" s="411"/>
      <c r="O282" s="411"/>
      <c r="P282" s="411"/>
      <c r="Q282" s="411"/>
      <c r="R282" s="411"/>
      <c r="S282" s="411"/>
      <c r="T282" s="411"/>
      <c r="U282" s="411"/>
      <c r="V282" s="411"/>
      <c r="W282" s="411"/>
      <c r="X282" s="411"/>
      <c r="Y282" s="411"/>
      <c r="Z282" s="411"/>
      <c r="AA282" s="425"/>
      <c r="AB282" s="425"/>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c r="AY282" s="411"/>
      <c r="AZ282" s="411"/>
      <c r="BA282" s="411"/>
      <c r="BB282" s="411"/>
      <c r="BC282" s="411"/>
      <c r="BD282" s="411"/>
      <c r="BE282" s="411"/>
      <c r="BF282" s="411"/>
      <c r="BG282" s="411"/>
      <c r="BH282" s="411"/>
      <c r="BI282" s="411"/>
      <c r="BJ282" s="411"/>
      <c r="BK282" s="411"/>
      <c r="BL282" s="411"/>
      <c r="BM282" s="411"/>
      <c r="BN282" s="411"/>
      <c r="BO282" s="411"/>
      <c r="BP282" s="411"/>
      <c r="BQ282" s="411"/>
    </row>
    <row r="283" spans="1:69" ht="14.25">
      <c r="A283" s="323"/>
      <c r="B283" s="324"/>
      <c r="C283" s="324"/>
      <c r="D283" s="324"/>
      <c r="E283" s="324"/>
      <c r="F283" s="324"/>
      <c r="G283" s="325"/>
      <c r="H283" s="325"/>
      <c r="I283" s="326"/>
      <c r="J283" s="326"/>
      <c r="K283" s="327"/>
      <c r="L283" s="411"/>
      <c r="M283" s="411"/>
      <c r="N283" s="411"/>
      <c r="O283" s="411"/>
      <c r="P283" s="411"/>
      <c r="Q283" s="411"/>
      <c r="R283" s="411"/>
      <c r="S283" s="411"/>
      <c r="T283" s="411"/>
      <c r="U283" s="411"/>
      <c r="V283" s="411"/>
      <c r="W283" s="411"/>
      <c r="X283" s="411"/>
      <c r="Y283" s="411"/>
      <c r="Z283" s="411"/>
      <c r="AA283" s="425"/>
      <c r="AB283" s="425"/>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c r="AY283" s="411"/>
      <c r="AZ283" s="411"/>
      <c r="BA283" s="411"/>
      <c r="BB283" s="411"/>
      <c r="BC283" s="411"/>
      <c r="BD283" s="411"/>
      <c r="BE283" s="411"/>
      <c r="BF283" s="411"/>
      <c r="BG283" s="411"/>
      <c r="BH283" s="411"/>
      <c r="BI283" s="411"/>
      <c r="BJ283" s="411"/>
      <c r="BK283" s="411"/>
      <c r="BL283" s="411"/>
      <c r="BM283" s="411"/>
      <c r="BN283" s="411"/>
      <c r="BO283" s="411"/>
      <c r="BP283" s="411"/>
      <c r="BQ283" s="411"/>
    </row>
    <row r="284" spans="1:69" ht="14.25">
      <c r="A284" s="323"/>
      <c r="B284" s="324"/>
      <c r="C284" s="324"/>
      <c r="D284" s="324"/>
      <c r="E284" s="324"/>
      <c r="F284" s="324"/>
      <c r="G284" s="325"/>
      <c r="H284" s="325"/>
      <c r="I284" s="326"/>
      <c r="J284" s="326"/>
      <c r="K284" s="327"/>
      <c r="L284" s="411"/>
      <c r="M284" s="411"/>
      <c r="N284" s="411"/>
      <c r="O284" s="411"/>
      <c r="P284" s="411"/>
      <c r="Q284" s="411"/>
      <c r="R284" s="411"/>
      <c r="S284" s="411"/>
      <c r="T284" s="411"/>
      <c r="U284" s="411"/>
      <c r="V284" s="411"/>
      <c r="W284" s="411"/>
      <c r="X284" s="411"/>
      <c r="Y284" s="411"/>
      <c r="Z284" s="411"/>
      <c r="AA284" s="425"/>
      <c r="AB284" s="425"/>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1"/>
    </row>
    <row r="285" spans="1:69" ht="14.25">
      <c r="A285" s="323"/>
      <c r="B285" s="324"/>
      <c r="C285" s="324"/>
      <c r="D285" s="324"/>
      <c r="E285" s="324"/>
      <c r="F285" s="324"/>
      <c r="G285" s="325"/>
      <c r="H285" s="325"/>
      <c r="I285" s="326"/>
      <c r="J285" s="326"/>
      <c r="K285" s="327"/>
      <c r="L285" s="411"/>
      <c r="M285" s="411"/>
      <c r="N285" s="411"/>
      <c r="O285" s="411"/>
      <c r="P285" s="411"/>
      <c r="Q285" s="411"/>
      <c r="R285" s="411"/>
      <c r="S285" s="411"/>
      <c r="T285" s="411"/>
      <c r="U285" s="411"/>
      <c r="V285" s="411"/>
      <c r="W285" s="411"/>
      <c r="X285" s="411"/>
      <c r="Y285" s="411"/>
      <c r="Z285" s="411"/>
      <c r="AA285" s="425"/>
      <c r="AB285" s="425"/>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1"/>
    </row>
    <row r="286" spans="1:69" ht="14.25">
      <c r="A286" s="323"/>
      <c r="B286" s="324"/>
      <c r="C286" s="324"/>
      <c r="D286" s="324"/>
      <c r="E286" s="324"/>
      <c r="F286" s="324"/>
      <c r="G286" s="325"/>
      <c r="H286" s="325"/>
      <c r="I286" s="326"/>
      <c r="J286" s="326"/>
      <c r="K286" s="327"/>
      <c r="L286" s="411"/>
      <c r="M286" s="411"/>
      <c r="N286" s="411"/>
      <c r="O286" s="411"/>
      <c r="P286" s="411"/>
      <c r="Q286" s="411"/>
      <c r="R286" s="411"/>
      <c r="S286" s="411"/>
      <c r="T286" s="411"/>
      <c r="U286" s="411"/>
      <c r="V286" s="411"/>
      <c r="W286" s="411"/>
      <c r="X286" s="411"/>
      <c r="Y286" s="411"/>
      <c r="Z286" s="411"/>
      <c r="AA286" s="425"/>
      <c r="AB286" s="425"/>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1"/>
    </row>
    <row r="287" spans="1:69" ht="14.25">
      <c r="A287" s="323"/>
      <c r="B287" s="324"/>
      <c r="C287" s="324"/>
      <c r="D287" s="324"/>
      <c r="E287" s="324"/>
      <c r="F287" s="324"/>
      <c r="G287" s="325"/>
      <c r="H287" s="325"/>
      <c r="I287" s="326"/>
      <c r="J287" s="326"/>
      <c r="K287" s="327"/>
      <c r="L287" s="411"/>
      <c r="M287" s="411"/>
      <c r="N287" s="411"/>
      <c r="O287" s="411"/>
      <c r="P287" s="411"/>
      <c r="Q287" s="411"/>
      <c r="R287" s="411"/>
      <c r="S287" s="411"/>
      <c r="T287" s="411"/>
      <c r="U287" s="411"/>
      <c r="V287" s="411"/>
      <c r="W287" s="411"/>
      <c r="X287" s="411"/>
      <c r="Y287" s="411"/>
      <c r="Z287" s="411"/>
      <c r="AA287" s="425"/>
      <c r="AB287" s="425"/>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c r="AY287" s="411"/>
      <c r="AZ287" s="411"/>
      <c r="BA287" s="411"/>
      <c r="BB287" s="411"/>
      <c r="BC287" s="411"/>
      <c r="BD287" s="411"/>
      <c r="BE287" s="411"/>
      <c r="BF287" s="411"/>
      <c r="BG287" s="411"/>
      <c r="BH287" s="411"/>
      <c r="BI287" s="411"/>
      <c r="BJ287" s="411"/>
      <c r="BK287" s="411"/>
      <c r="BL287" s="411"/>
      <c r="BM287" s="411"/>
      <c r="BN287" s="411"/>
      <c r="BO287" s="411"/>
      <c r="BP287" s="411"/>
      <c r="BQ287" s="411"/>
    </row>
    <row r="288" spans="1:69" ht="14.25">
      <c r="A288" s="323"/>
      <c r="B288" s="324"/>
      <c r="C288" s="324"/>
      <c r="D288" s="324"/>
      <c r="E288" s="324"/>
      <c r="F288" s="324"/>
      <c r="G288" s="325"/>
      <c r="H288" s="325"/>
      <c r="I288" s="326"/>
      <c r="J288" s="326"/>
      <c r="K288" s="327"/>
      <c r="L288" s="411"/>
      <c r="M288" s="411"/>
      <c r="N288" s="411"/>
      <c r="O288" s="411"/>
      <c r="P288" s="411"/>
      <c r="Q288" s="411"/>
      <c r="R288" s="411"/>
      <c r="S288" s="411"/>
      <c r="T288" s="411"/>
      <c r="U288" s="411"/>
      <c r="V288" s="411"/>
      <c r="W288" s="411"/>
      <c r="X288" s="411"/>
      <c r="Y288" s="411"/>
      <c r="Z288" s="411"/>
      <c r="AA288" s="425"/>
      <c r="AB288" s="425"/>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c r="AY288" s="411"/>
      <c r="AZ288" s="411"/>
      <c r="BA288" s="411"/>
      <c r="BB288" s="411"/>
      <c r="BC288" s="411"/>
      <c r="BD288" s="411"/>
      <c r="BE288" s="411"/>
      <c r="BF288" s="411"/>
      <c r="BG288" s="411"/>
      <c r="BH288" s="411"/>
      <c r="BI288" s="411"/>
      <c r="BJ288" s="411"/>
      <c r="BK288" s="411"/>
      <c r="BL288" s="411"/>
      <c r="BM288" s="411"/>
      <c r="BN288" s="411"/>
      <c r="BO288" s="411"/>
      <c r="BP288" s="411"/>
      <c r="BQ288" s="411"/>
    </row>
    <row r="289" spans="1:69" ht="14.25">
      <c r="A289" s="323"/>
      <c r="B289" s="324"/>
      <c r="C289" s="324"/>
      <c r="D289" s="324"/>
      <c r="E289" s="324"/>
      <c r="F289" s="324"/>
      <c r="G289" s="325"/>
      <c r="H289" s="325"/>
      <c r="I289" s="326"/>
      <c r="J289" s="326"/>
      <c r="K289" s="327"/>
      <c r="L289" s="411"/>
      <c r="M289" s="411"/>
      <c r="N289" s="411"/>
      <c r="O289" s="411"/>
      <c r="P289" s="411"/>
      <c r="Q289" s="411"/>
      <c r="R289" s="411"/>
      <c r="S289" s="411"/>
      <c r="T289" s="411"/>
      <c r="U289" s="411"/>
      <c r="V289" s="411"/>
      <c r="W289" s="411"/>
      <c r="X289" s="411"/>
      <c r="Y289" s="411"/>
      <c r="Z289" s="411"/>
      <c r="AA289" s="425"/>
      <c r="AB289" s="425"/>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c r="AY289" s="411"/>
      <c r="AZ289" s="411"/>
      <c r="BA289" s="411"/>
      <c r="BB289" s="411"/>
      <c r="BC289" s="411"/>
      <c r="BD289" s="411"/>
      <c r="BE289" s="411"/>
      <c r="BF289" s="411"/>
      <c r="BG289" s="411"/>
      <c r="BH289" s="411"/>
      <c r="BI289" s="411"/>
      <c r="BJ289" s="411"/>
      <c r="BK289" s="411"/>
      <c r="BL289" s="411"/>
      <c r="BM289" s="411"/>
      <c r="BN289" s="411"/>
      <c r="BO289" s="411"/>
      <c r="BP289" s="411"/>
      <c r="BQ289" s="411"/>
    </row>
    <row r="290" spans="1:69" ht="14.25">
      <c r="A290" s="323"/>
      <c r="B290" s="324"/>
      <c r="C290" s="324"/>
      <c r="D290" s="324"/>
      <c r="E290" s="324"/>
      <c r="F290" s="324"/>
      <c r="G290" s="325"/>
      <c r="H290" s="325"/>
      <c r="I290" s="326"/>
      <c r="J290" s="326"/>
      <c r="K290" s="327"/>
      <c r="L290" s="411"/>
      <c r="M290" s="411"/>
      <c r="N290" s="411"/>
      <c r="O290" s="411"/>
      <c r="P290" s="411"/>
      <c r="Q290" s="411"/>
      <c r="R290" s="411"/>
      <c r="S290" s="411"/>
      <c r="T290" s="411"/>
      <c r="U290" s="411"/>
      <c r="V290" s="411"/>
      <c r="W290" s="411"/>
      <c r="X290" s="411"/>
      <c r="Y290" s="411"/>
      <c r="Z290" s="411"/>
      <c r="AA290" s="425"/>
      <c r="AB290" s="425"/>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c r="AY290" s="411"/>
      <c r="AZ290" s="411"/>
      <c r="BA290" s="411"/>
      <c r="BB290" s="411"/>
      <c r="BC290" s="411"/>
      <c r="BD290" s="411"/>
      <c r="BE290" s="411"/>
      <c r="BF290" s="411"/>
      <c r="BG290" s="411"/>
      <c r="BH290" s="411"/>
      <c r="BI290" s="411"/>
      <c r="BJ290" s="411"/>
      <c r="BK290" s="411"/>
      <c r="BL290" s="411"/>
      <c r="BM290" s="411"/>
      <c r="BN290" s="411"/>
      <c r="BO290" s="411"/>
      <c r="BP290" s="411"/>
      <c r="BQ290" s="411"/>
    </row>
    <row r="291" spans="1:69" ht="14.25">
      <c r="A291" s="323"/>
      <c r="B291" s="324"/>
      <c r="C291" s="324"/>
      <c r="D291" s="324"/>
      <c r="E291" s="324"/>
      <c r="F291" s="324"/>
      <c r="G291" s="325"/>
      <c r="H291" s="325"/>
      <c r="I291" s="326"/>
      <c r="J291" s="326"/>
      <c r="K291" s="327"/>
      <c r="L291" s="411"/>
      <c r="M291" s="411"/>
      <c r="N291" s="411"/>
      <c r="O291" s="411"/>
      <c r="P291" s="411"/>
      <c r="Q291" s="411"/>
      <c r="R291" s="411"/>
      <c r="S291" s="411"/>
      <c r="T291" s="411"/>
      <c r="U291" s="411"/>
      <c r="V291" s="411"/>
      <c r="W291" s="411"/>
      <c r="X291" s="411"/>
      <c r="Y291" s="411"/>
      <c r="Z291" s="411"/>
      <c r="AA291" s="425"/>
      <c r="AB291" s="425"/>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1"/>
      <c r="BJ291" s="411"/>
      <c r="BK291" s="411"/>
      <c r="BL291" s="411"/>
      <c r="BM291" s="411"/>
      <c r="BN291" s="411"/>
      <c r="BO291" s="411"/>
      <c r="BP291" s="411"/>
      <c r="BQ291" s="411"/>
    </row>
    <row r="292" spans="1:69" ht="14.25">
      <c r="A292" s="323"/>
      <c r="B292" s="324"/>
      <c r="C292" s="324"/>
      <c r="D292" s="324"/>
      <c r="E292" s="324"/>
      <c r="F292" s="324"/>
      <c r="G292" s="325"/>
      <c r="H292" s="325"/>
      <c r="I292" s="326"/>
      <c r="J292" s="326"/>
      <c r="K292" s="327"/>
      <c r="L292" s="411"/>
      <c r="M292" s="411"/>
      <c r="N292" s="411"/>
      <c r="O292" s="411"/>
      <c r="P292" s="411"/>
      <c r="Q292" s="411"/>
      <c r="R292" s="411"/>
      <c r="S292" s="411"/>
      <c r="T292" s="411"/>
      <c r="U292" s="411"/>
      <c r="V292" s="411"/>
      <c r="W292" s="411"/>
      <c r="X292" s="411"/>
      <c r="Y292" s="411"/>
      <c r="Z292" s="411"/>
      <c r="AA292" s="425"/>
      <c r="AB292" s="425"/>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c r="AY292" s="411"/>
      <c r="AZ292" s="411"/>
      <c r="BA292" s="411"/>
      <c r="BB292" s="411"/>
      <c r="BC292" s="411"/>
      <c r="BD292" s="411"/>
      <c r="BE292" s="411"/>
      <c r="BF292" s="411"/>
      <c r="BG292" s="411"/>
      <c r="BH292" s="411"/>
      <c r="BI292" s="411"/>
      <c r="BJ292" s="411"/>
      <c r="BK292" s="411"/>
      <c r="BL292" s="411"/>
      <c r="BM292" s="411"/>
      <c r="BN292" s="411"/>
      <c r="BO292" s="411"/>
      <c r="BP292" s="411"/>
      <c r="BQ292" s="411"/>
    </row>
    <row r="293" spans="1:69" ht="14.25">
      <c r="A293" s="323"/>
      <c r="B293" s="324"/>
      <c r="C293" s="324"/>
      <c r="D293" s="324"/>
      <c r="E293" s="324"/>
      <c r="F293" s="324"/>
      <c r="G293" s="325"/>
      <c r="H293" s="325"/>
      <c r="I293" s="326"/>
      <c r="J293" s="326"/>
      <c r="K293" s="327"/>
      <c r="L293" s="411"/>
      <c r="M293" s="411"/>
      <c r="N293" s="411"/>
      <c r="O293" s="411"/>
      <c r="P293" s="411"/>
      <c r="Q293" s="411"/>
      <c r="R293" s="411"/>
      <c r="S293" s="411"/>
      <c r="T293" s="411"/>
      <c r="U293" s="411"/>
      <c r="V293" s="411"/>
      <c r="W293" s="411"/>
      <c r="X293" s="411"/>
      <c r="Y293" s="411"/>
      <c r="Z293" s="411"/>
      <c r="AA293" s="425"/>
      <c r="AB293" s="425"/>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c r="AY293" s="411"/>
      <c r="AZ293" s="411"/>
      <c r="BA293" s="411"/>
      <c r="BB293" s="411"/>
      <c r="BC293" s="411"/>
      <c r="BD293" s="411"/>
      <c r="BE293" s="411"/>
      <c r="BF293" s="411"/>
      <c r="BG293" s="411"/>
      <c r="BH293" s="411"/>
      <c r="BI293" s="411"/>
      <c r="BJ293" s="411"/>
      <c r="BK293" s="411"/>
      <c r="BL293" s="411"/>
      <c r="BM293" s="411"/>
      <c r="BN293" s="411"/>
      <c r="BO293" s="411"/>
      <c r="BP293" s="411"/>
      <c r="BQ293" s="411"/>
    </row>
    <row r="294" spans="1:69" ht="14.25">
      <c r="A294" s="323"/>
      <c r="B294" s="324"/>
      <c r="C294" s="324"/>
      <c r="D294" s="324"/>
      <c r="E294" s="324"/>
      <c r="F294" s="324"/>
      <c r="G294" s="325"/>
      <c r="H294" s="325"/>
      <c r="I294" s="326"/>
      <c r="J294" s="326"/>
      <c r="K294" s="327"/>
      <c r="L294" s="411"/>
      <c r="M294" s="411"/>
      <c r="N294" s="411"/>
      <c r="O294" s="411"/>
      <c r="P294" s="411"/>
      <c r="Q294" s="411"/>
      <c r="R294" s="411"/>
      <c r="S294" s="411"/>
      <c r="T294" s="411"/>
      <c r="U294" s="411"/>
      <c r="V294" s="411"/>
      <c r="W294" s="411"/>
      <c r="X294" s="411"/>
      <c r="Y294" s="411"/>
      <c r="Z294" s="411"/>
      <c r="AA294" s="425"/>
      <c r="AB294" s="425"/>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c r="AY294" s="411"/>
      <c r="AZ294" s="411"/>
      <c r="BA294" s="411"/>
      <c r="BB294" s="411"/>
      <c r="BC294" s="411"/>
      <c r="BD294" s="411"/>
      <c r="BE294" s="411"/>
      <c r="BF294" s="411"/>
      <c r="BG294" s="411"/>
      <c r="BH294" s="411"/>
      <c r="BI294" s="411"/>
      <c r="BJ294" s="411"/>
      <c r="BK294" s="411"/>
      <c r="BL294" s="411"/>
      <c r="BM294" s="411"/>
      <c r="BN294" s="411"/>
      <c r="BO294" s="411"/>
      <c r="BP294" s="411"/>
      <c r="BQ294" s="411"/>
    </row>
    <row r="295" spans="1:69" ht="14.25">
      <c r="A295" s="323"/>
      <c r="B295" s="324"/>
      <c r="C295" s="324"/>
      <c r="D295" s="324"/>
      <c r="E295" s="324"/>
      <c r="F295" s="324"/>
      <c r="G295" s="325"/>
      <c r="H295" s="325"/>
      <c r="I295" s="326"/>
      <c r="J295" s="326"/>
      <c r="K295" s="327"/>
      <c r="L295" s="411"/>
      <c r="M295" s="411"/>
      <c r="N295" s="411"/>
      <c r="O295" s="411"/>
      <c r="P295" s="411"/>
      <c r="Q295" s="411"/>
      <c r="R295" s="411"/>
      <c r="S295" s="411"/>
      <c r="T295" s="411"/>
      <c r="U295" s="411"/>
      <c r="V295" s="411"/>
      <c r="W295" s="411"/>
      <c r="X295" s="411"/>
      <c r="Y295" s="411"/>
      <c r="Z295" s="411"/>
      <c r="AA295" s="425"/>
      <c r="AB295" s="425"/>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c r="AY295" s="411"/>
      <c r="AZ295" s="411"/>
      <c r="BA295" s="411"/>
      <c r="BB295" s="411"/>
      <c r="BC295" s="411"/>
      <c r="BD295" s="411"/>
      <c r="BE295" s="411"/>
      <c r="BF295" s="411"/>
      <c r="BG295" s="411"/>
      <c r="BH295" s="411"/>
      <c r="BI295" s="411"/>
      <c r="BJ295" s="411"/>
      <c r="BK295" s="411"/>
      <c r="BL295" s="411"/>
      <c r="BM295" s="411"/>
      <c r="BN295" s="411"/>
      <c r="BO295" s="411"/>
      <c r="BP295" s="411"/>
      <c r="BQ295" s="411"/>
    </row>
    <row r="296" spans="1:69" ht="14.25">
      <c r="A296" s="323"/>
      <c r="B296" s="324"/>
      <c r="C296" s="324"/>
      <c r="D296" s="324"/>
      <c r="E296" s="324"/>
      <c r="F296" s="324"/>
      <c r="G296" s="325"/>
      <c r="H296" s="325"/>
      <c r="I296" s="326"/>
      <c r="J296" s="326"/>
      <c r="K296" s="327"/>
      <c r="L296" s="411"/>
      <c r="M296" s="411"/>
      <c r="N296" s="411"/>
      <c r="O296" s="411"/>
      <c r="P296" s="411"/>
      <c r="Q296" s="411"/>
      <c r="R296" s="411"/>
      <c r="S296" s="411"/>
      <c r="T296" s="411"/>
      <c r="U296" s="411"/>
      <c r="V296" s="411"/>
      <c r="W296" s="411"/>
      <c r="X296" s="411"/>
      <c r="Y296" s="411"/>
      <c r="Z296" s="411"/>
      <c r="AA296" s="425"/>
      <c r="AB296" s="425"/>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c r="AY296" s="411"/>
      <c r="AZ296" s="411"/>
      <c r="BA296" s="411"/>
      <c r="BB296" s="411"/>
      <c r="BC296" s="411"/>
      <c r="BD296" s="411"/>
      <c r="BE296" s="411"/>
      <c r="BF296" s="411"/>
      <c r="BG296" s="411"/>
      <c r="BH296" s="411"/>
      <c r="BI296" s="411"/>
      <c r="BJ296" s="411"/>
      <c r="BK296" s="411"/>
      <c r="BL296" s="411"/>
      <c r="BM296" s="411"/>
      <c r="BN296" s="411"/>
      <c r="BO296" s="411"/>
      <c r="BP296" s="411"/>
      <c r="BQ296" s="411"/>
    </row>
    <row r="297" spans="1:69" ht="14.25">
      <c r="A297" s="323"/>
      <c r="B297" s="324"/>
      <c r="C297" s="324"/>
      <c r="D297" s="324"/>
      <c r="E297" s="324"/>
      <c r="F297" s="324"/>
      <c r="G297" s="325"/>
      <c r="H297" s="325"/>
      <c r="I297" s="326"/>
      <c r="J297" s="326"/>
      <c r="K297" s="327"/>
      <c r="L297" s="411"/>
      <c r="M297" s="411"/>
      <c r="N297" s="411"/>
      <c r="O297" s="411"/>
      <c r="P297" s="411"/>
      <c r="Q297" s="411"/>
      <c r="R297" s="411"/>
      <c r="S297" s="411"/>
      <c r="T297" s="411"/>
      <c r="U297" s="411"/>
      <c r="V297" s="411"/>
      <c r="W297" s="411"/>
      <c r="X297" s="411"/>
      <c r="Y297" s="411"/>
      <c r="Z297" s="411"/>
      <c r="AA297" s="425"/>
      <c r="AB297" s="425"/>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1"/>
    </row>
    <row r="298" spans="1:69" ht="14.25">
      <c r="A298" s="323"/>
      <c r="B298" s="324"/>
      <c r="C298" s="324"/>
      <c r="D298" s="324"/>
      <c r="E298" s="324"/>
      <c r="F298" s="324"/>
      <c r="G298" s="325"/>
      <c r="H298" s="325"/>
      <c r="I298" s="326"/>
      <c r="J298" s="326"/>
      <c r="K298" s="327"/>
      <c r="L298" s="411"/>
      <c r="M298" s="411"/>
      <c r="N298" s="411"/>
      <c r="O298" s="411"/>
      <c r="P298" s="411"/>
      <c r="Q298" s="411"/>
      <c r="R298" s="411"/>
      <c r="S298" s="411"/>
      <c r="T298" s="411"/>
      <c r="U298" s="411"/>
      <c r="V298" s="411"/>
      <c r="W298" s="411"/>
      <c r="X298" s="411"/>
      <c r="Y298" s="411"/>
      <c r="Z298" s="411"/>
      <c r="AA298" s="425"/>
      <c r="AB298" s="425"/>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1"/>
    </row>
    <row r="299" spans="1:69" ht="14.25">
      <c r="A299" s="323"/>
      <c r="B299" s="324"/>
      <c r="C299" s="324"/>
      <c r="D299" s="324"/>
      <c r="E299" s="324"/>
      <c r="F299" s="324"/>
      <c r="G299" s="325"/>
      <c r="H299" s="325"/>
      <c r="I299" s="326"/>
      <c r="J299" s="326"/>
      <c r="K299" s="327"/>
      <c r="L299" s="411"/>
      <c r="M299" s="411"/>
      <c r="N299" s="411"/>
      <c r="O299" s="411"/>
      <c r="P299" s="411"/>
      <c r="Q299" s="411"/>
      <c r="R299" s="411"/>
      <c r="S299" s="411"/>
      <c r="T299" s="411"/>
      <c r="U299" s="411"/>
      <c r="V299" s="411"/>
      <c r="W299" s="411"/>
      <c r="X299" s="411"/>
      <c r="Y299" s="411"/>
      <c r="Z299" s="411"/>
      <c r="AA299" s="425"/>
      <c r="AB299" s="425"/>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1"/>
    </row>
    <row r="300" spans="1:69" ht="14.25">
      <c r="A300" s="323"/>
      <c r="B300" s="324"/>
      <c r="C300" s="324"/>
      <c r="D300" s="324"/>
      <c r="E300" s="324"/>
      <c r="F300" s="324"/>
      <c r="G300" s="325"/>
      <c r="H300" s="325"/>
      <c r="I300" s="326"/>
      <c r="J300" s="326"/>
      <c r="K300" s="327"/>
      <c r="L300" s="411"/>
      <c r="M300" s="411"/>
      <c r="N300" s="411"/>
      <c r="O300" s="411"/>
      <c r="P300" s="411"/>
      <c r="Q300" s="411"/>
      <c r="R300" s="411"/>
      <c r="S300" s="411"/>
      <c r="T300" s="411"/>
      <c r="U300" s="411"/>
      <c r="V300" s="411"/>
      <c r="W300" s="411"/>
      <c r="X300" s="411"/>
      <c r="Y300" s="411"/>
      <c r="Z300" s="411"/>
      <c r="AA300" s="425"/>
      <c r="AB300" s="425"/>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1"/>
    </row>
    <row r="301" spans="1:69" ht="14.25">
      <c r="A301" s="323"/>
      <c r="B301" s="324"/>
      <c r="C301" s="324"/>
      <c r="D301" s="324"/>
      <c r="E301" s="324"/>
      <c r="F301" s="324"/>
      <c r="G301" s="325"/>
      <c r="H301" s="325"/>
      <c r="I301" s="326"/>
      <c r="J301" s="326"/>
      <c r="K301" s="327"/>
      <c r="L301" s="411"/>
      <c r="M301" s="411"/>
      <c r="N301" s="411"/>
      <c r="O301" s="411"/>
      <c r="P301" s="411"/>
      <c r="Q301" s="411"/>
      <c r="R301" s="411"/>
      <c r="S301" s="411"/>
      <c r="T301" s="411"/>
      <c r="U301" s="411"/>
      <c r="V301" s="411"/>
      <c r="W301" s="411"/>
      <c r="X301" s="411"/>
      <c r="Y301" s="411"/>
      <c r="Z301" s="411"/>
      <c r="AA301" s="425"/>
      <c r="AB301" s="425"/>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1"/>
    </row>
    <row r="302" spans="1:69" ht="14.25">
      <c r="A302" s="323"/>
      <c r="B302" s="324"/>
      <c r="C302" s="324"/>
      <c r="D302" s="324"/>
      <c r="E302" s="324"/>
      <c r="F302" s="324"/>
      <c r="G302" s="325"/>
      <c r="H302" s="325"/>
      <c r="I302" s="326"/>
      <c r="J302" s="326"/>
      <c r="K302" s="327"/>
      <c r="L302" s="411"/>
      <c r="M302" s="411"/>
      <c r="N302" s="411"/>
      <c r="O302" s="411"/>
      <c r="P302" s="411"/>
      <c r="Q302" s="411"/>
      <c r="R302" s="411"/>
      <c r="S302" s="411"/>
      <c r="T302" s="411"/>
      <c r="U302" s="411"/>
      <c r="V302" s="411"/>
      <c r="W302" s="411"/>
      <c r="X302" s="411"/>
      <c r="Y302" s="411"/>
      <c r="Z302" s="411"/>
      <c r="AA302" s="425"/>
      <c r="AB302" s="425"/>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1"/>
    </row>
    <row r="303" spans="1:69" ht="14.25">
      <c r="A303" s="323"/>
      <c r="B303" s="324"/>
      <c r="C303" s="324"/>
      <c r="D303" s="324"/>
      <c r="E303" s="324"/>
      <c r="F303" s="324"/>
      <c r="G303" s="325"/>
      <c r="H303" s="325"/>
      <c r="I303" s="326"/>
      <c r="J303" s="326"/>
      <c r="K303" s="327"/>
      <c r="L303" s="411"/>
      <c r="M303" s="411"/>
      <c r="N303" s="411"/>
      <c r="O303" s="411"/>
      <c r="P303" s="411"/>
      <c r="Q303" s="411"/>
      <c r="R303" s="411"/>
      <c r="S303" s="411"/>
      <c r="T303" s="411"/>
      <c r="U303" s="411"/>
      <c r="V303" s="411"/>
      <c r="W303" s="411"/>
      <c r="X303" s="411"/>
      <c r="Y303" s="411"/>
      <c r="Z303" s="411"/>
      <c r="AA303" s="425"/>
      <c r="AB303" s="425"/>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1"/>
    </row>
    <row r="304" spans="1:69" ht="14.25">
      <c r="A304" s="323"/>
      <c r="B304" s="324"/>
      <c r="C304" s="324"/>
      <c r="D304" s="324"/>
      <c r="E304" s="324"/>
      <c r="F304" s="324"/>
      <c r="G304" s="325"/>
      <c r="H304" s="325"/>
      <c r="I304" s="326"/>
      <c r="J304" s="326"/>
      <c r="K304" s="327"/>
      <c r="L304" s="411"/>
      <c r="M304" s="411"/>
      <c r="N304" s="411"/>
      <c r="O304" s="411"/>
      <c r="P304" s="411"/>
      <c r="Q304" s="411"/>
      <c r="R304" s="411"/>
      <c r="S304" s="411"/>
      <c r="T304" s="411"/>
      <c r="U304" s="411"/>
      <c r="V304" s="411"/>
      <c r="W304" s="411"/>
      <c r="X304" s="411"/>
      <c r="Y304" s="411"/>
      <c r="Z304" s="411"/>
      <c r="AA304" s="425"/>
      <c r="AB304" s="425"/>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1"/>
    </row>
    <row r="305" spans="1:69" ht="14.25">
      <c r="A305" s="323"/>
      <c r="B305" s="324"/>
      <c r="C305" s="324"/>
      <c r="D305" s="324"/>
      <c r="E305" s="324"/>
      <c r="F305" s="324"/>
      <c r="G305" s="325"/>
      <c r="H305" s="325"/>
      <c r="I305" s="326"/>
      <c r="J305" s="326"/>
      <c r="K305" s="327"/>
      <c r="L305" s="411"/>
      <c r="M305" s="411"/>
      <c r="N305" s="411"/>
      <c r="O305" s="411"/>
      <c r="P305" s="411"/>
      <c r="Q305" s="411"/>
      <c r="R305" s="411"/>
      <c r="S305" s="411"/>
      <c r="T305" s="411"/>
      <c r="U305" s="411"/>
      <c r="V305" s="411"/>
      <c r="W305" s="411"/>
      <c r="X305" s="411"/>
      <c r="Y305" s="411"/>
      <c r="Z305" s="411"/>
      <c r="AA305" s="425"/>
      <c r="AB305" s="425"/>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1"/>
    </row>
    <row r="306" spans="1:69" ht="14.25">
      <c r="A306" s="323"/>
      <c r="B306" s="324"/>
      <c r="C306" s="324"/>
      <c r="D306" s="324"/>
      <c r="E306" s="324"/>
      <c r="F306" s="324"/>
      <c r="G306" s="325"/>
      <c r="H306" s="325"/>
      <c r="I306" s="326"/>
      <c r="J306" s="326"/>
      <c r="K306" s="327"/>
      <c r="L306" s="411"/>
      <c r="M306" s="411"/>
      <c r="N306" s="411"/>
      <c r="O306" s="411"/>
      <c r="P306" s="411"/>
      <c r="Q306" s="411"/>
      <c r="R306" s="411"/>
      <c r="S306" s="411"/>
      <c r="T306" s="411"/>
      <c r="U306" s="411"/>
      <c r="V306" s="411"/>
      <c r="W306" s="411"/>
      <c r="X306" s="411"/>
      <c r="Y306" s="411"/>
      <c r="Z306" s="411"/>
      <c r="AA306" s="425"/>
      <c r="AB306" s="425"/>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1"/>
    </row>
    <row r="307" spans="1:69" ht="14.25">
      <c r="A307" s="323"/>
      <c r="B307" s="324"/>
      <c r="C307" s="324"/>
      <c r="D307" s="324"/>
      <c r="E307" s="324"/>
      <c r="F307" s="324"/>
      <c r="G307" s="325"/>
      <c r="H307" s="325"/>
      <c r="I307" s="326"/>
      <c r="J307" s="326"/>
      <c r="K307" s="327"/>
      <c r="L307" s="411"/>
      <c r="M307" s="411"/>
      <c r="N307" s="411"/>
      <c r="O307" s="411"/>
      <c r="P307" s="411"/>
      <c r="Q307" s="411"/>
      <c r="R307" s="411"/>
      <c r="S307" s="411"/>
      <c r="T307" s="411"/>
      <c r="U307" s="411"/>
      <c r="V307" s="411"/>
      <c r="W307" s="411"/>
      <c r="X307" s="411"/>
      <c r="Y307" s="411"/>
      <c r="Z307" s="411"/>
      <c r="AA307" s="425"/>
      <c r="AB307" s="425"/>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1"/>
    </row>
    <row r="308" spans="1:69" ht="14.25">
      <c r="A308" s="323"/>
      <c r="B308" s="324"/>
      <c r="C308" s="324"/>
      <c r="D308" s="324"/>
      <c r="E308" s="324"/>
      <c r="F308" s="324"/>
      <c r="G308" s="325"/>
      <c r="H308" s="325"/>
      <c r="I308" s="326"/>
      <c r="J308" s="326"/>
      <c r="K308" s="327"/>
      <c r="L308" s="411"/>
      <c r="M308" s="411"/>
      <c r="N308" s="411"/>
      <c r="O308" s="411"/>
      <c r="P308" s="411"/>
      <c r="Q308" s="411"/>
      <c r="R308" s="411"/>
      <c r="S308" s="411"/>
      <c r="T308" s="411"/>
      <c r="U308" s="411"/>
      <c r="V308" s="411"/>
      <c r="W308" s="411"/>
      <c r="X308" s="411"/>
      <c r="Y308" s="411"/>
      <c r="Z308" s="411"/>
      <c r="AA308" s="425"/>
      <c r="AB308" s="425"/>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1"/>
    </row>
    <row r="309" spans="1:69" ht="14.25">
      <c r="A309" s="323"/>
      <c r="B309" s="324"/>
      <c r="C309" s="324"/>
      <c r="D309" s="324"/>
      <c r="E309" s="324"/>
      <c r="F309" s="324"/>
      <c r="G309" s="325"/>
      <c r="H309" s="325"/>
      <c r="I309" s="326"/>
      <c r="J309" s="326"/>
      <c r="K309" s="327"/>
      <c r="L309" s="411"/>
      <c r="M309" s="411"/>
      <c r="N309" s="411"/>
      <c r="O309" s="411"/>
      <c r="P309" s="411"/>
      <c r="Q309" s="411"/>
      <c r="R309" s="411"/>
      <c r="S309" s="411"/>
      <c r="T309" s="411"/>
      <c r="U309" s="411"/>
      <c r="V309" s="411"/>
      <c r="W309" s="411"/>
      <c r="X309" s="411"/>
      <c r="Y309" s="411"/>
      <c r="Z309" s="411"/>
      <c r="AA309" s="425"/>
      <c r="AB309" s="425"/>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1"/>
    </row>
    <row r="310" spans="1:69" ht="14.25">
      <c r="A310" s="323"/>
      <c r="B310" s="324"/>
      <c r="C310" s="324"/>
      <c r="D310" s="324"/>
      <c r="E310" s="324"/>
      <c r="F310" s="324"/>
      <c r="G310" s="325"/>
      <c r="H310" s="325"/>
      <c r="I310" s="326"/>
      <c r="J310" s="326"/>
      <c r="K310" s="327"/>
      <c r="L310" s="411"/>
      <c r="M310" s="411"/>
      <c r="N310" s="411"/>
      <c r="O310" s="411"/>
      <c r="P310" s="411"/>
      <c r="Q310" s="411"/>
      <c r="R310" s="411"/>
      <c r="S310" s="411"/>
      <c r="T310" s="411"/>
      <c r="U310" s="411"/>
      <c r="V310" s="411"/>
      <c r="W310" s="411"/>
      <c r="X310" s="411"/>
      <c r="Y310" s="411"/>
      <c r="Z310" s="411"/>
      <c r="AA310" s="425"/>
      <c r="AB310" s="425"/>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1"/>
    </row>
    <row r="311" spans="1:69" ht="14.25">
      <c r="A311" s="323"/>
      <c r="B311" s="324"/>
      <c r="C311" s="324"/>
      <c r="D311" s="324"/>
      <c r="E311" s="324"/>
      <c r="F311" s="324"/>
      <c r="G311" s="325"/>
      <c r="H311" s="325"/>
      <c r="I311" s="326"/>
      <c r="J311" s="326"/>
      <c r="K311" s="327"/>
      <c r="L311" s="411"/>
      <c r="M311" s="411"/>
      <c r="N311" s="411"/>
      <c r="O311" s="411"/>
      <c r="P311" s="411"/>
      <c r="Q311" s="411"/>
      <c r="R311" s="411"/>
      <c r="S311" s="411"/>
      <c r="T311" s="411"/>
      <c r="U311" s="411"/>
      <c r="V311" s="411"/>
      <c r="W311" s="411"/>
      <c r="X311" s="411"/>
      <c r="Y311" s="411"/>
      <c r="Z311" s="411"/>
      <c r="AA311" s="425"/>
      <c r="AB311" s="425"/>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1"/>
    </row>
    <row r="312" spans="1:69" ht="14.25">
      <c r="A312" s="323"/>
      <c r="B312" s="324"/>
      <c r="C312" s="324"/>
      <c r="D312" s="324"/>
      <c r="E312" s="324"/>
      <c r="F312" s="324"/>
      <c r="G312" s="325"/>
      <c r="H312" s="325"/>
      <c r="I312" s="326"/>
      <c r="J312" s="326"/>
      <c r="K312" s="327"/>
      <c r="L312" s="411"/>
      <c r="M312" s="411"/>
      <c r="N312" s="411"/>
      <c r="O312" s="411"/>
      <c r="P312" s="411"/>
      <c r="Q312" s="411"/>
      <c r="R312" s="411"/>
      <c r="S312" s="411"/>
      <c r="T312" s="411"/>
      <c r="U312" s="411"/>
      <c r="V312" s="411"/>
      <c r="W312" s="411"/>
      <c r="X312" s="411"/>
      <c r="Y312" s="411"/>
      <c r="Z312" s="411"/>
      <c r="AA312" s="425"/>
      <c r="AB312" s="425"/>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1"/>
    </row>
    <row r="313" spans="1:69" ht="14.25">
      <c r="A313" s="323"/>
      <c r="B313" s="324"/>
      <c r="C313" s="324"/>
      <c r="D313" s="324"/>
      <c r="E313" s="324"/>
      <c r="F313" s="324"/>
      <c r="G313" s="325"/>
      <c r="H313" s="325"/>
      <c r="I313" s="326"/>
      <c r="J313" s="326"/>
      <c r="K313" s="327"/>
      <c r="L313" s="411"/>
      <c r="M313" s="411"/>
      <c r="N313" s="411"/>
      <c r="O313" s="411"/>
      <c r="P313" s="411"/>
      <c r="Q313" s="411"/>
      <c r="R313" s="411"/>
      <c r="S313" s="411"/>
      <c r="T313" s="411"/>
      <c r="U313" s="411"/>
      <c r="V313" s="411"/>
      <c r="W313" s="411"/>
      <c r="X313" s="411"/>
      <c r="Y313" s="411"/>
      <c r="Z313" s="411"/>
      <c r="AA313" s="425"/>
      <c r="AB313" s="425"/>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1"/>
    </row>
    <row r="314" spans="1:69" ht="14.25">
      <c r="A314" s="323"/>
      <c r="B314" s="324"/>
      <c r="C314" s="324"/>
      <c r="D314" s="324"/>
      <c r="E314" s="324"/>
      <c r="F314" s="324"/>
      <c r="G314" s="325"/>
      <c r="H314" s="325"/>
      <c r="I314" s="326"/>
      <c r="J314" s="326"/>
      <c r="K314" s="327"/>
      <c r="L314" s="411"/>
      <c r="M314" s="411"/>
      <c r="N314" s="411"/>
      <c r="O314" s="411"/>
      <c r="P314" s="411"/>
      <c r="Q314" s="411"/>
      <c r="R314" s="411"/>
      <c r="S314" s="411"/>
      <c r="T314" s="411"/>
      <c r="U314" s="411"/>
      <c r="V314" s="411"/>
      <c r="W314" s="411"/>
      <c r="X314" s="411"/>
      <c r="Y314" s="411"/>
      <c r="Z314" s="411"/>
      <c r="AA314" s="425"/>
      <c r="AB314" s="425"/>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c r="AY314" s="411"/>
      <c r="AZ314" s="411"/>
      <c r="BA314" s="411"/>
      <c r="BB314" s="411"/>
      <c r="BC314" s="411"/>
      <c r="BD314" s="411"/>
      <c r="BE314" s="411"/>
      <c r="BF314" s="411"/>
      <c r="BG314" s="411"/>
      <c r="BH314" s="411"/>
      <c r="BI314" s="411"/>
      <c r="BJ314" s="411"/>
      <c r="BK314" s="411"/>
      <c r="BL314" s="411"/>
      <c r="BM314" s="411"/>
      <c r="BN314" s="411"/>
      <c r="BO314" s="411"/>
      <c r="BP314" s="411"/>
      <c r="BQ314" s="411"/>
    </row>
    <row r="315" spans="1:69" ht="14.25">
      <c r="A315" s="323"/>
      <c r="B315" s="324"/>
      <c r="C315" s="324"/>
      <c r="D315" s="324"/>
      <c r="E315" s="324"/>
      <c r="F315" s="324"/>
      <c r="G315" s="325"/>
      <c r="H315" s="325"/>
      <c r="I315" s="326"/>
      <c r="J315" s="326"/>
      <c r="K315" s="327"/>
      <c r="L315" s="411"/>
      <c r="M315" s="411"/>
      <c r="N315" s="411"/>
      <c r="O315" s="411"/>
      <c r="P315" s="411"/>
      <c r="Q315" s="411"/>
      <c r="R315" s="411"/>
      <c r="S315" s="411"/>
      <c r="T315" s="411"/>
      <c r="U315" s="411"/>
      <c r="V315" s="411"/>
      <c r="W315" s="411"/>
      <c r="X315" s="411"/>
      <c r="Y315" s="411"/>
      <c r="Z315" s="411"/>
      <c r="AA315" s="425"/>
      <c r="AB315" s="425"/>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1"/>
    </row>
    <row r="316" spans="1:69" ht="14.25">
      <c r="A316" s="323"/>
      <c r="B316" s="324"/>
      <c r="C316" s="324"/>
      <c r="D316" s="324"/>
      <c r="E316" s="324"/>
      <c r="F316" s="324"/>
      <c r="G316" s="325"/>
      <c r="H316" s="325"/>
      <c r="I316" s="326"/>
      <c r="J316" s="326"/>
      <c r="K316" s="327"/>
      <c r="L316" s="411"/>
      <c r="M316" s="411"/>
      <c r="N316" s="411"/>
      <c r="O316" s="411"/>
      <c r="P316" s="411"/>
      <c r="Q316" s="411"/>
      <c r="R316" s="411"/>
      <c r="S316" s="411"/>
      <c r="T316" s="411"/>
      <c r="U316" s="411"/>
      <c r="V316" s="411"/>
      <c r="W316" s="411"/>
      <c r="X316" s="411"/>
      <c r="Y316" s="411"/>
      <c r="Z316" s="411"/>
      <c r="AA316" s="425"/>
      <c r="AB316" s="425"/>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1"/>
    </row>
    <row r="317" spans="1:69" ht="14.25">
      <c r="A317" s="323"/>
      <c r="B317" s="324"/>
      <c r="C317" s="324"/>
      <c r="D317" s="324"/>
      <c r="E317" s="324"/>
      <c r="F317" s="324"/>
      <c r="G317" s="325"/>
      <c r="H317" s="325"/>
      <c r="I317" s="326"/>
      <c r="J317" s="326"/>
      <c r="K317" s="327"/>
      <c r="L317" s="411"/>
      <c r="M317" s="411"/>
      <c r="N317" s="411"/>
      <c r="O317" s="411"/>
      <c r="P317" s="411"/>
      <c r="Q317" s="411"/>
      <c r="R317" s="411"/>
      <c r="S317" s="411"/>
      <c r="T317" s="411"/>
      <c r="U317" s="411"/>
      <c r="V317" s="411"/>
      <c r="W317" s="411"/>
      <c r="X317" s="411"/>
      <c r="Y317" s="411"/>
      <c r="Z317" s="411"/>
      <c r="AA317" s="425"/>
      <c r="AB317" s="425"/>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c r="AY317" s="411"/>
      <c r="AZ317" s="411"/>
      <c r="BA317" s="411"/>
      <c r="BB317" s="411"/>
      <c r="BC317" s="411"/>
      <c r="BD317" s="411"/>
      <c r="BE317" s="411"/>
      <c r="BF317" s="411"/>
      <c r="BG317" s="411"/>
      <c r="BH317" s="411"/>
      <c r="BI317" s="411"/>
      <c r="BJ317" s="411"/>
      <c r="BK317" s="411"/>
      <c r="BL317" s="411"/>
      <c r="BM317" s="411"/>
      <c r="BN317" s="411"/>
      <c r="BO317" s="411"/>
      <c r="BP317" s="411"/>
      <c r="BQ317" s="411"/>
    </row>
    <row r="318" spans="1:69" ht="14.25">
      <c r="A318" s="323"/>
      <c r="B318" s="324"/>
      <c r="C318" s="324"/>
      <c r="D318" s="324"/>
      <c r="E318" s="324"/>
      <c r="F318" s="324"/>
      <c r="G318" s="325"/>
      <c r="H318" s="325"/>
      <c r="I318" s="326"/>
      <c r="J318" s="326"/>
      <c r="K318" s="327"/>
      <c r="L318" s="411"/>
      <c r="M318" s="411"/>
      <c r="N318" s="411"/>
      <c r="O318" s="411"/>
      <c r="P318" s="411"/>
      <c r="Q318" s="411"/>
      <c r="R318" s="411"/>
      <c r="S318" s="411"/>
      <c r="T318" s="411"/>
      <c r="U318" s="411"/>
      <c r="V318" s="411"/>
      <c r="W318" s="411"/>
      <c r="X318" s="411"/>
      <c r="Y318" s="411"/>
      <c r="Z318" s="411"/>
      <c r="AA318" s="425"/>
      <c r="AB318" s="425"/>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c r="AY318" s="411"/>
      <c r="AZ318" s="411"/>
      <c r="BA318" s="411"/>
      <c r="BB318" s="411"/>
      <c r="BC318" s="411"/>
      <c r="BD318" s="411"/>
      <c r="BE318" s="411"/>
      <c r="BF318" s="411"/>
      <c r="BG318" s="411"/>
      <c r="BH318" s="411"/>
      <c r="BI318" s="411"/>
      <c r="BJ318" s="411"/>
      <c r="BK318" s="411"/>
      <c r="BL318" s="411"/>
      <c r="BM318" s="411"/>
      <c r="BN318" s="411"/>
      <c r="BO318" s="411"/>
      <c r="BP318" s="411"/>
      <c r="BQ318" s="411"/>
    </row>
    <row r="319" spans="1:69" ht="14.25">
      <c r="A319" s="323"/>
      <c r="B319" s="324"/>
      <c r="C319" s="324"/>
      <c r="D319" s="324"/>
      <c r="E319" s="324"/>
      <c r="F319" s="324"/>
      <c r="G319" s="325"/>
      <c r="H319" s="325"/>
      <c r="I319" s="326"/>
      <c r="J319" s="326"/>
      <c r="K319" s="327"/>
      <c r="L319" s="411"/>
      <c r="M319" s="411"/>
      <c r="N319" s="411"/>
      <c r="O319" s="411"/>
      <c r="P319" s="411"/>
      <c r="Q319" s="411"/>
      <c r="R319" s="411"/>
      <c r="S319" s="411"/>
      <c r="T319" s="411"/>
      <c r="U319" s="411"/>
      <c r="V319" s="411"/>
      <c r="W319" s="411"/>
      <c r="X319" s="411"/>
      <c r="Y319" s="411"/>
      <c r="Z319" s="411"/>
      <c r="AA319" s="425"/>
      <c r="AB319" s="425"/>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c r="AY319" s="411"/>
      <c r="AZ319" s="411"/>
      <c r="BA319" s="411"/>
      <c r="BB319" s="411"/>
      <c r="BC319" s="411"/>
      <c r="BD319" s="411"/>
      <c r="BE319" s="411"/>
      <c r="BF319" s="411"/>
      <c r="BG319" s="411"/>
      <c r="BH319" s="411"/>
      <c r="BI319" s="411"/>
      <c r="BJ319" s="411"/>
      <c r="BK319" s="411"/>
      <c r="BL319" s="411"/>
      <c r="BM319" s="411"/>
      <c r="BN319" s="411"/>
      <c r="BO319" s="411"/>
      <c r="BP319" s="411"/>
      <c r="BQ319" s="411"/>
    </row>
    <row r="320" spans="1:69" ht="14.25">
      <c r="A320" s="323"/>
      <c r="B320" s="324"/>
      <c r="C320" s="324"/>
      <c r="D320" s="324"/>
      <c r="E320" s="324"/>
      <c r="F320" s="324"/>
      <c r="G320" s="325"/>
      <c r="H320" s="325"/>
      <c r="I320" s="326"/>
      <c r="J320" s="326"/>
      <c r="K320" s="327"/>
      <c r="L320" s="411"/>
      <c r="M320" s="411"/>
      <c r="N320" s="411"/>
      <c r="O320" s="411"/>
      <c r="P320" s="411"/>
      <c r="Q320" s="411"/>
      <c r="R320" s="411"/>
      <c r="S320" s="411"/>
      <c r="T320" s="411"/>
      <c r="U320" s="411"/>
      <c r="V320" s="411"/>
      <c r="W320" s="411"/>
      <c r="X320" s="411"/>
      <c r="Y320" s="411"/>
      <c r="Z320" s="411"/>
      <c r="AA320" s="425"/>
      <c r="AB320" s="425"/>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c r="AY320" s="411"/>
      <c r="AZ320" s="411"/>
      <c r="BA320" s="411"/>
      <c r="BB320" s="411"/>
      <c r="BC320" s="411"/>
      <c r="BD320" s="411"/>
      <c r="BE320" s="411"/>
      <c r="BF320" s="411"/>
      <c r="BG320" s="411"/>
      <c r="BH320" s="411"/>
      <c r="BI320" s="411"/>
      <c r="BJ320" s="411"/>
      <c r="BK320" s="411"/>
      <c r="BL320" s="411"/>
      <c r="BM320" s="411"/>
      <c r="BN320" s="411"/>
      <c r="BO320" s="411"/>
      <c r="BP320" s="411"/>
      <c r="BQ320" s="411"/>
    </row>
    <row r="321" spans="1:69" ht="14.25">
      <c r="A321" s="323"/>
      <c r="B321" s="324"/>
      <c r="C321" s="324"/>
      <c r="D321" s="324"/>
      <c r="E321" s="324"/>
      <c r="F321" s="324"/>
      <c r="G321" s="325"/>
      <c r="H321" s="325"/>
      <c r="I321" s="326"/>
      <c r="J321" s="326"/>
      <c r="K321" s="327"/>
      <c r="L321" s="411"/>
      <c r="M321" s="411"/>
      <c r="N321" s="411"/>
      <c r="O321" s="411"/>
      <c r="P321" s="411"/>
      <c r="Q321" s="411"/>
      <c r="R321" s="411"/>
      <c r="S321" s="411"/>
      <c r="T321" s="411"/>
      <c r="U321" s="411"/>
      <c r="V321" s="411"/>
      <c r="W321" s="411"/>
      <c r="X321" s="411"/>
      <c r="Y321" s="411"/>
      <c r="Z321" s="411"/>
      <c r="AA321" s="425"/>
      <c r="AB321" s="425"/>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c r="AY321" s="411"/>
      <c r="AZ321" s="411"/>
      <c r="BA321" s="411"/>
      <c r="BB321" s="411"/>
      <c r="BC321" s="411"/>
      <c r="BD321" s="411"/>
      <c r="BE321" s="411"/>
      <c r="BF321" s="411"/>
      <c r="BG321" s="411"/>
      <c r="BH321" s="411"/>
      <c r="BI321" s="411"/>
      <c r="BJ321" s="411"/>
      <c r="BK321" s="411"/>
      <c r="BL321" s="411"/>
      <c r="BM321" s="411"/>
      <c r="BN321" s="411"/>
      <c r="BO321" s="411"/>
      <c r="BP321" s="411"/>
      <c r="BQ321" s="411"/>
    </row>
    <row r="322" spans="1:69" ht="14.25">
      <c r="A322" s="323"/>
      <c r="B322" s="324"/>
      <c r="C322" s="324"/>
      <c r="D322" s="324"/>
      <c r="E322" s="324"/>
      <c r="F322" s="324"/>
      <c r="G322" s="325"/>
      <c r="H322" s="325"/>
      <c r="I322" s="326"/>
      <c r="J322" s="326"/>
      <c r="K322" s="327"/>
      <c r="L322" s="411"/>
      <c r="M322" s="411"/>
      <c r="N322" s="411"/>
      <c r="O322" s="411"/>
      <c r="P322" s="411"/>
      <c r="Q322" s="411"/>
      <c r="R322" s="411"/>
      <c r="S322" s="411"/>
      <c r="T322" s="411"/>
      <c r="U322" s="411"/>
      <c r="V322" s="411"/>
      <c r="W322" s="411"/>
      <c r="X322" s="411"/>
      <c r="Y322" s="411"/>
      <c r="Z322" s="411"/>
      <c r="AA322" s="425"/>
      <c r="AB322" s="425"/>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c r="AY322" s="411"/>
      <c r="AZ322" s="411"/>
      <c r="BA322" s="411"/>
      <c r="BB322" s="411"/>
      <c r="BC322" s="411"/>
      <c r="BD322" s="411"/>
      <c r="BE322" s="411"/>
      <c r="BF322" s="411"/>
      <c r="BG322" s="411"/>
      <c r="BH322" s="411"/>
      <c r="BI322" s="411"/>
      <c r="BJ322" s="411"/>
      <c r="BK322" s="411"/>
      <c r="BL322" s="411"/>
      <c r="BM322" s="411"/>
      <c r="BN322" s="411"/>
      <c r="BO322" s="411"/>
      <c r="BP322" s="411"/>
      <c r="BQ322" s="411"/>
    </row>
    <row r="323" spans="1:69" ht="14.25">
      <c r="A323" s="323"/>
      <c r="B323" s="324"/>
      <c r="C323" s="324"/>
      <c r="D323" s="324"/>
      <c r="E323" s="324"/>
      <c r="F323" s="324"/>
      <c r="G323" s="325"/>
      <c r="H323" s="325"/>
      <c r="I323" s="326"/>
      <c r="J323" s="326"/>
      <c r="K323" s="327"/>
      <c r="L323" s="411"/>
      <c r="M323" s="411"/>
      <c r="N323" s="411"/>
      <c r="O323" s="411"/>
      <c r="P323" s="411"/>
      <c r="Q323" s="411"/>
      <c r="R323" s="411"/>
      <c r="S323" s="411"/>
      <c r="T323" s="411"/>
      <c r="U323" s="411"/>
      <c r="V323" s="411"/>
      <c r="W323" s="411"/>
      <c r="X323" s="411"/>
      <c r="Y323" s="411"/>
      <c r="Z323" s="411"/>
      <c r="AA323" s="425"/>
      <c r="AB323" s="425"/>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c r="AY323" s="411"/>
      <c r="AZ323" s="411"/>
      <c r="BA323" s="411"/>
      <c r="BB323" s="411"/>
      <c r="BC323" s="411"/>
      <c r="BD323" s="411"/>
      <c r="BE323" s="411"/>
      <c r="BF323" s="411"/>
      <c r="BG323" s="411"/>
      <c r="BH323" s="411"/>
      <c r="BI323" s="411"/>
      <c r="BJ323" s="411"/>
      <c r="BK323" s="411"/>
      <c r="BL323" s="411"/>
      <c r="BM323" s="411"/>
      <c r="BN323" s="411"/>
      <c r="BO323" s="411"/>
      <c r="BP323" s="411"/>
      <c r="BQ323" s="411"/>
    </row>
    <row r="324" spans="1:69" ht="14.25">
      <c r="A324" s="323"/>
      <c r="B324" s="324"/>
      <c r="C324" s="324"/>
      <c r="D324" s="324"/>
      <c r="E324" s="324"/>
      <c r="F324" s="324"/>
      <c r="G324" s="325"/>
      <c r="H324" s="325"/>
      <c r="I324" s="326"/>
      <c r="J324" s="326"/>
      <c r="K324" s="327"/>
      <c r="L324" s="411"/>
      <c r="M324" s="411"/>
      <c r="N324" s="411"/>
      <c r="O324" s="411"/>
      <c r="P324" s="411"/>
      <c r="Q324" s="411"/>
      <c r="R324" s="411"/>
      <c r="S324" s="411"/>
      <c r="T324" s="411"/>
      <c r="U324" s="411"/>
      <c r="V324" s="411"/>
      <c r="W324" s="411"/>
      <c r="X324" s="411"/>
      <c r="Y324" s="411"/>
      <c r="Z324" s="411"/>
      <c r="AA324" s="425"/>
      <c r="AB324" s="425"/>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c r="AY324" s="411"/>
      <c r="AZ324" s="411"/>
      <c r="BA324" s="411"/>
      <c r="BB324" s="411"/>
      <c r="BC324" s="411"/>
      <c r="BD324" s="411"/>
      <c r="BE324" s="411"/>
      <c r="BF324" s="411"/>
      <c r="BG324" s="411"/>
      <c r="BH324" s="411"/>
      <c r="BI324" s="411"/>
      <c r="BJ324" s="411"/>
      <c r="BK324" s="411"/>
      <c r="BL324" s="411"/>
      <c r="BM324" s="411"/>
      <c r="BN324" s="411"/>
      <c r="BO324" s="411"/>
      <c r="BP324" s="411"/>
      <c r="BQ324" s="411"/>
    </row>
    <row r="325" spans="1:69" ht="14.25">
      <c r="A325" s="323"/>
      <c r="B325" s="324"/>
      <c r="C325" s="324"/>
      <c r="D325" s="324"/>
      <c r="E325" s="324"/>
      <c r="F325" s="324"/>
      <c r="G325" s="325"/>
      <c r="H325" s="325"/>
      <c r="I325" s="326"/>
      <c r="J325" s="326"/>
      <c r="K325" s="327"/>
      <c r="L325" s="411"/>
      <c r="M325" s="411"/>
      <c r="N325" s="411"/>
      <c r="O325" s="411"/>
      <c r="P325" s="411"/>
      <c r="Q325" s="411"/>
      <c r="R325" s="411"/>
      <c r="S325" s="411"/>
      <c r="T325" s="411"/>
      <c r="U325" s="411"/>
      <c r="V325" s="411"/>
      <c r="W325" s="411"/>
      <c r="X325" s="411"/>
      <c r="Y325" s="411"/>
      <c r="Z325" s="411"/>
      <c r="AA325" s="425"/>
      <c r="AB325" s="425"/>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c r="AY325" s="411"/>
      <c r="AZ325" s="411"/>
      <c r="BA325" s="411"/>
      <c r="BB325" s="411"/>
      <c r="BC325" s="411"/>
      <c r="BD325" s="411"/>
      <c r="BE325" s="411"/>
      <c r="BF325" s="411"/>
      <c r="BG325" s="411"/>
      <c r="BH325" s="411"/>
      <c r="BI325" s="411"/>
      <c r="BJ325" s="411"/>
      <c r="BK325" s="411"/>
      <c r="BL325" s="411"/>
      <c r="BM325" s="411"/>
      <c r="BN325" s="411"/>
      <c r="BO325" s="411"/>
      <c r="BP325" s="411"/>
      <c r="BQ325" s="411"/>
    </row>
    <row r="326" spans="1:69" ht="14.25">
      <c r="A326" s="323"/>
      <c r="B326" s="324"/>
      <c r="C326" s="324"/>
      <c r="D326" s="324"/>
      <c r="E326" s="324"/>
      <c r="F326" s="324"/>
      <c r="G326" s="325"/>
      <c r="H326" s="325"/>
      <c r="I326" s="326"/>
      <c r="J326" s="326"/>
      <c r="K326" s="327"/>
      <c r="L326" s="411"/>
      <c r="M326" s="411"/>
      <c r="N326" s="411"/>
      <c r="O326" s="411"/>
      <c r="P326" s="411"/>
      <c r="Q326" s="411"/>
      <c r="R326" s="411"/>
      <c r="S326" s="411"/>
      <c r="T326" s="411"/>
      <c r="U326" s="411"/>
      <c r="V326" s="411"/>
      <c r="W326" s="411"/>
      <c r="X326" s="411"/>
      <c r="Y326" s="411"/>
      <c r="Z326" s="411"/>
      <c r="AA326" s="425"/>
      <c r="AB326" s="425"/>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c r="AY326" s="411"/>
      <c r="AZ326" s="411"/>
      <c r="BA326" s="411"/>
      <c r="BB326" s="411"/>
      <c r="BC326" s="411"/>
      <c r="BD326" s="411"/>
      <c r="BE326" s="411"/>
      <c r="BF326" s="411"/>
      <c r="BG326" s="411"/>
      <c r="BH326" s="411"/>
      <c r="BI326" s="411"/>
      <c r="BJ326" s="411"/>
      <c r="BK326" s="411"/>
      <c r="BL326" s="411"/>
      <c r="BM326" s="411"/>
      <c r="BN326" s="411"/>
      <c r="BO326" s="411"/>
      <c r="BP326" s="411"/>
      <c r="BQ326" s="411"/>
    </row>
    <row r="327" spans="1:69" ht="14.25">
      <c r="A327" s="323"/>
      <c r="B327" s="324"/>
      <c r="C327" s="324"/>
      <c r="D327" s="324"/>
      <c r="E327" s="324"/>
      <c r="F327" s="324"/>
      <c r="G327" s="325"/>
      <c r="H327" s="325"/>
      <c r="I327" s="326"/>
      <c r="J327" s="326"/>
      <c r="K327" s="327"/>
      <c r="L327" s="411"/>
      <c r="M327" s="411"/>
      <c r="N327" s="411"/>
      <c r="O327" s="411"/>
      <c r="P327" s="411"/>
      <c r="Q327" s="411"/>
      <c r="R327" s="411"/>
      <c r="S327" s="411"/>
      <c r="T327" s="411"/>
      <c r="U327" s="411"/>
      <c r="V327" s="411"/>
      <c r="W327" s="411"/>
      <c r="X327" s="411"/>
      <c r="Y327" s="411"/>
      <c r="Z327" s="411"/>
      <c r="AA327" s="425"/>
      <c r="AB327" s="425"/>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c r="AY327" s="411"/>
      <c r="AZ327" s="411"/>
      <c r="BA327" s="411"/>
      <c r="BB327" s="411"/>
      <c r="BC327" s="411"/>
      <c r="BD327" s="411"/>
      <c r="BE327" s="411"/>
      <c r="BF327" s="411"/>
      <c r="BG327" s="411"/>
      <c r="BH327" s="411"/>
      <c r="BI327" s="411"/>
      <c r="BJ327" s="411"/>
      <c r="BK327" s="411"/>
      <c r="BL327" s="411"/>
      <c r="BM327" s="411"/>
      <c r="BN327" s="411"/>
      <c r="BO327" s="411"/>
      <c r="BP327" s="411"/>
      <c r="BQ327" s="411"/>
    </row>
    <row r="328" spans="1:69" ht="14.25">
      <c r="A328" s="323"/>
      <c r="B328" s="324"/>
      <c r="C328" s="324"/>
      <c r="D328" s="324"/>
      <c r="E328" s="324"/>
      <c r="F328" s="324"/>
      <c r="G328" s="325"/>
      <c r="H328" s="325"/>
      <c r="I328" s="326"/>
      <c r="J328" s="326"/>
      <c r="K328" s="327"/>
      <c r="L328" s="411"/>
      <c r="M328" s="411"/>
      <c r="N328" s="411"/>
      <c r="O328" s="411"/>
      <c r="P328" s="411"/>
      <c r="Q328" s="411"/>
      <c r="R328" s="411"/>
      <c r="S328" s="411"/>
      <c r="T328" s="411"/>
      <c r="U328" s="411"/>
      <c r="V328" s="411"/>
      <c r="W328" s="411"/>
      <c r="X328" s="411"/>
      <c r="Y328" s="411"/>
      <c r="Z328" s="411"/>
      <c r="AA328" s="425"/>
      <c r="AB328" s="425"/>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c r="AY328" s="411"/>
      <c r="AZ328" s="411"/>
      <c r="BA328" s="411"/>
      <c r="BB328" s="411"/>
      <c r="BC328" s="411"/>
      <c r="BD328" s="411"/>
      <c r="BE328" s="411"/>
      <c r="BF328" s="411"/>
      <c r="BG328" s="411"/>
      <c r="BH328" s="411"/>
      <c r="BI328" s="411"/>
      <c r="BJ328" s="411"/>
      <c r="BK328" s="411"/>
      <c r="BL328" s="411"/>
      <c r="BM328" s="411"/>
      <c r="BN328" s="411"/>
      <c r="BO328" s="411"/>
      <c r="BP328" s="411"/>
      <c r="BQ328" s="411"/>
    </row>
    <row r="329" spans="1:69" ht="14.25">
      <c r="A329" s="323"/>
      <c r="B329" s="324"/>
      <c r="C329" s="324"/>
      <c r="D329" s="324"/>
      <c r="E329" s="324"/>
      <c r="F329" s="324"/>
      <c r="G329" s="325"/>
      <c r="H329" s="325"/>
      <c r="I329" s="326"/>
      <c r="J329" s="326"/>
      <c r="K329" s="327"/>
      <c r="L329" s="411"/>
      <c r="M329" s="411"/>
      <c r="N329" s="411"/>
      <c r="O329" s="411"/>
      <c r="P329" s="411"/>
      <c r="Q329" s="411"/>
      <c r="R329" s="411"/>
      <c r="S329" s="411"/>
      <c r="T329" s="411"/>
      <c r="U329" s="411"/>
      <c r="V329" s="411"/>
      <c r="W329" s="411"/>
      <c r="X329" s="411"/>
      <c r="Y329" s="411"/>
      <c r="Z329" s="411"/>
      <c r="AA329" s="425"/>
      <c r="AB329" s="425"/>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c r="AY329" s="411"/>
      <c r="AZ329" s="411"/>
      <c r="BA329" s="411"/>
      <c r="BB329" s="411"/>
      <c r="BC329" s="411"/>
      <c r="BD329" s="411"/>
      <c r="BE329" s="411"/>
      <c r="BF329" s="411"/>
      <c r="BG329" s="411"/>
      <c r="BH329" s="411"/>
      <c r="BI329" s="411"/>
      <c r="BJ329" s="411"/>
      <c r="BK329" s="411"/>
      <c r="BL329" s="411"/>
      <c r="BM329" s="411"/>
      <c r="BN329" s="411"/>
      <c r="BO329" s="411"/>
      <c r="BP329" s="411"/>
      <c r="BQ329" s="411"/>
    </row>
    <row r="330" spans="1:69" ht="14.25">
      <c r="A330" s="323"/>
      <c r="B330" s="324"/>
      <c r="C330" s="324"/>
      <c r="D330" s="324"/>
      <c r="E330" s="324"/>
      <c r="F330" s="324"/>
      <c r="G330" s="325"/>
      <c r="H330" s="325"/>
      <c r="I330" s="326"/>
      <c r="J330" s="326"/>
      <c r="K330" s="327"/>
      <c r="L330" s="411"/>
      <c r="M330" s="411"/>
      <c r="N330" s="411"/>
      <c r="O330" s="411"/>
      <c r="P330" s="411"/>
      <c r="Q330" s="411"/>
      <c r="R330" s="411"/>
      <c r="S330" s="411"/>
      <c r="T330" s="411"/>
      <c r="U330" s="411"/>
      <c r="V330" s="411"/>
      <c r="W330" s="411"/>
      <c r="X330" s="411"/>
      <c r="Y330" s="411"/>
      <c r="Z330" s="411"/>
      <c r="AA330" s="425"/>
      <c r="AB330" s="425"/>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c r="AY330" s="411"/>
      <c r="AZ330" s="411"/>
      <c r="BA330" s="411"/>
      <c r="BB330" s="411"/>
      <c r="BC330" s="411"/>
      <c r="BD330" s="411"/>
      <c r="BE330" s="411"/>
      <c r="BF330" s="411"/>
      <c r="BG330" s="411"/>
      <c r="BH330" s="411"/>
      <c r="BI330" s="411"/>
      <c r="BJ330" s="411"/>
      <c r="BK330" s="411"/>
      <c r="BL330" s="411"/>
      <c r="BM330" s="411"/>
      <c r="BN330" s="411"/>
      <c r="BO330" s="411"/>
      <c r="BP330" s="411"/>
      <c r="BQ330" s="411"/>
    </row>
    <row r="331" spans="1:69" ht="14.25">
      <c r="A331" s="323"/>
      <c r="B331" s="324"/>
      <c r="C331" s="324"/>
      <c r="D331" s="324"/>
      <c r="E331" s="324"/>
      <c r="F331" s="324"/>
      <c r="G331" s="325"/>
      <c r="H331" s="325"/>
      <c r="I331" s="326"/>
      <c r="J331" s="326"/>
      <c r="K331" s="327"/>
      <c r="L331" s="411"/>
      <c r="M331" s="411"/>
      <c r="N331" s="411"/>
      <c r="O331" s="411"/>
      <c r="P331" s="411"/>
      <c r="Q331" s="411"/>
      <c r="R331" s="411"/>
      <c r="S331" s="411"/>
      <c r="T331" s="411"/>
      <c r="U331" s="411"/>
      <c r="V331" s="411"/>
      <c r="W331" s="411"/>
      <c r="X331" s="411"/>
      <c r="Y331" s="411"/>
      <c r="Z331" s="411"/>
      <c r="AA331" s="425"/>
      <c r="AB331" s="425"/>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c r="AY331" s="411"/>
      <c r="AZ331" s="411"/>
      <c r="BA331" s="411"/>
      <c r="BB331" s="411"/>
      <c r="BC331" s="411"/>
      <c r="BD331" s="411"/>
      <c r="BE331" s="411"/>
      <c r="BF331" s="411"/>
      <c r="BG331" s="411"/>
      <c r="BH331" s="411"/>
      <c r="BI331" s="411"/>
      <c r="BJ331" s="411"/>
      <c r="BK331" s="411"/>
      <c r="BL331" s="411"/>
      <c r="BM331" s="411"/>
      <c r="BN331" s="411"/>
      <c r="BO331" s="411"/>
      <c r="BP331" s="411"/>
      <c r="BQ331" s="411"/>
    </row>
    <row r="332" spans="1:69" ht="14.25">
      <c r="A332" s="323"/>
      <c r="B332" s="324"/>
      <c r="C332" s="324"/>
      <c r="D332" s="324"/>
      <c r="E332" s="324"/>
      <c r="F332" s="324"/>
      <c r="G332" s="325"/>
      <c r="H332" s="325"/>
      <c r="I332" s="326"/>
      <c r="J332" s="326"/>
      <c r="K332" s="327"/>
      <c r="L332" s="411"/>
      <c r="M332" s="411"/>
      <c r="N332" s="411"/>
      <c r="O332" s="411"/>
      <c r="P332" s="411"/>
      <c r="Q332" s="411"/>
      <c r="R332" s="411"/>
      <c r="S332" s="411"/>
      <c r="T332" s="411"/>
      <c r="U332" s="411"/>
      <c r="V332" s="411"/>
      <c r="W332" s="411"/>
      <c r="X332" s="411"/>
      <c r="Y332" s="411"/>
      <c r="Z332" s="411"/>
      <c r="AA332" s="425"/>
      <c r="AB332" s="425"/>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c r="AY332" s="411"/>
      <c r="AZ332" s="411"/>
      <c r="BA332" s="411"/>
      <c r="BB332" s="411"/>
      <c r="BC332" s="411"/>
      <c r="BD332" s="411"/>
      <c r="BE332" s="411"/>
      <c r="BF332" s="411"/>
      <c r="BG332" s="411"/>
      <c r="BH332" s="411"/>
      <c r="BI332" s="411"/>
      <c r="BJ332" s="411"/>
      <c r="BK332" s="411"/>
      <c r="BL332" s="411"/>
      <c r="BM332" s="411"/>
      <c r="BN332" s="411"/>
      <c r="BO332" s="411"/>
      <c r="BP332" s="411"/>
      <c r="BQ332" s="411"/>
    </row>
    <row r="333" spans="1:69" ht="14.25">
      <c r="A333" s="323"/>
      <c r="B333" s="324"/>
      <c r="C333" s="324"/>
      <c r="D333" s="324"/>
      <c r="E333" s="324"/>
      <c r="F333" s="324"/>
      <c r="G333" s="325"/>
      <c r="H333" s="325"/>
      <c r="I333" s="326"/>
      <c r="J333" s="326"/>
      <c r="K333" s="327"/>
      <c r="L333" s="411"/>
      <c r="M333" s="411"/>
      <c r="N333" s="411"/>
      <c r="O333" s="411"/>
      <c r="P333" s="411"/>
      <c r="Q333" s="411"/>
      <c r="R333" s="411"/>
      <c r="S333" s="411"/>
      <c r="T333" s="411"/>
      <c r="U333" s="411"/>
      <c r="V333" s="411"/>
      <c r="W333" s="411"/>
      <c r="X333" s="411"/>
      <c r="Y333" s="411"/>
      <c r="Z333" s="411"/>
      <c r="AA333" s="425"/>
      <c r="AB333" s="425"/>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c r="AY333" s="411"/>
      <c r="AZ333" s="411"/>
      <c r="BA333" s="411"/>
      <c r="BB333" s="411"/>
      <c r="BC333" s="411"/>
      <c r="BD333" s="411"/>
      <c r="BE333" s="411"/>
      <c r="BF333" s="411"/>
      <c r="BG333" s="411"/>
      <c r="BH333" s="411"/>
      <c r="BI333" s="411"/>
      <c r="BJ333" s="411"/>
      <c r="BK333" s="411"/>
      <c r="BL333" s="411"/>
      <c r="BM333" s="411"/>
      <c r="BN333" s="411"/>
      <c r="BO333" s="411"/>
      <c r="BP333" s="411"/>
      <c r="BQ333" s="411"/>
    </row>
    <row r="334" spans="1:69" ht="14.25">
      <c r="A334" s="323"/>
      <c r="B334" s="324"/>
      <c r="C334" s="324"/>
      <c r="D334" s="324"/>
      <c r="E334" s="324"/>
      <c r="F334" s="324"/>
      <c r="G334" s="325"/>
      <c r="H334" s="325"/>
      <c r="I334" s="326"/>
      <c r="J334" s="326"/>
      <c r="K334" s="327"/>
      <c r="L334" s="411"/>
      <c r="M334" s="411"/>
      <c r="N334" s="411"/>
      <c r="O334" s="411"/>
      <c r="P334" s="411"/>
      <c r="Q334" s="411"/>
      <c r="R334" s="411"/>
      <c r="S334" s="411"/>
      <c r="T334" s="411"/>
      <c r="U334" s="411"/>
      <c r="V334" s="411"/>
      <c r="W334" s="411"/>
      <c r="X334" s="411"/>
      <c r="Y334" s="411"/>
      <c r="Z334" s="411"/>
      <c r="AA334" s="425"/>
      <c r="AB334" s="425"/>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c r="AY334" s="411"/>
      <c r="AZ334" s="411"/>
      <c r="BA334" s="411"/>
      <c r="BB334" s="411"/>
      <c r="BC334" s="411"/>
      <c r="BD334" s="411"/>
      <c r="BE334" s="411"/>
      <c r="BF334" s="411"/>
      <c r="BG334" s="411"/>
      <c r="BH334" s="411"/>
      <c r="BI334" s="411"/>
      <c r="BJ334" s="411"/>
      <c r="BK334" s="411"/>
      <c r="BL334" s="411"/>
      <c r="BM334" s="411"/>
      <c r="BN334" s="411"/>
      <c r="BO334" s="411"/>
      <c r="BP334" s="411"/>
      <c r="BQ334" s="411"/>
    </row>
    <row r="335" spans="1:69" ht="14.25">
      <c r="A335" s="323"/>
      <c r="B335" s="324"/>
      <c r="C335" s="324"/>
      <c r="D335" s="324"/>
      <c r="E335" s="324"/>
      <c r="F335" s="324"/>
      <c r="G335" s="325"/>
      <c r="H335" s="325"/>
      <c r="I335" s="326"/>
      <c r="J335" s="326"/>
      <c r="K335" s="327"/>
      <c r="L335" s="411"/>
      <c r="M335" s="411"/>
      <c r="N335" s="411"/>
      <c r="O335" s="411"/>
      <c r="P335" s="411"/>
      <c r="Q335" s="411"/>
      <c r="R335" s="411"/>
      <c r="S335" s="411"/>
      <c r="T335" s="411"/>
      <c r="U335" s="411"/>
      <c r="V335" s="411"/>
      <c r="W335" s="411"/>
      <c r="X335" s="411"/>
      <c r="Y335" s="411"/>
      <c r="Z335" s="411"/>
      <c r="AA335" s="425"/>
      <c r="AB335" s="425"/>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c r="AY335" s="411"/>
      <c r="AZ335" s="411"/>
      <c r="BA335" s="411"/>
      <c r="BB335" s="411"/>
      <c r="BC335" s="411"/>
      <c r="BD335" s="411"/>
      <c r="BE335" s="411"/>
      <c r="BF335" s="411"/>
      <c r="BG335" s="411"/>
      <c r="BH335" s="411"/>
      <c r="BI335" s="411"/>
      <c r="BJ335" s="411"/>
      <c r="BK335" s="411"/>
      <c r="BL335" s="411"/>
      <c r="BM335" s="411"/>
      <c r="BN335" s="411"/>
      <c r="BO335" s="411"/>
      <c r="BP335" s="411"/>
      <c r="BQ335" s="411"/>
    </row>
    <row r="336" spans="1:69" ht="14.25">
      <c r="A336" s="323"/>
      <c r="B336" s="324"/>
      <c r="C336" s="324"/>
      <c r="D336" s="324"/>
      <c r="E336" s="324"/>
      <c r="F336" s="324"/>
      <c r="G336" s="325"/>
      <c r="H336" s="325"/>
      <c r="I336" s="326"/>
      <c r="J336" s="326"/>
      <c r="K336" s="327"/>
      <c r="L336" s="411"/>
      <c r="M336" s="411"/>
      <c r="N336" s="411"/>
      <c r="O336" s="411"/>
      <c r="P336" s="411"/>
      <c r="Q336" s="411"/>
      <c r="R336" s="411"/>
      <c r="S336" s="411"/>
      <c r="T336" s="411"/>
      <c r="U336" s="411"/>
      <c r="V336" s="411"/>
      <c r="W336" s="411"/>
      <c r="X336" s="411"/>
      <c r="Y336" s="411"/>
      <c r="Z336" s="411"/>
      <c r="AA336" s="425"/>
      <c r="AB336" s="425"/>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c r="AY336" s="411"/>
      <c r="AZ336" s="411"/>
      <c r="BA336" s="411"/>
      <c r="BB336" s="411"/>
      <c r="BC336" s="411"/>
      <c r="BD336" s="411"/>
      <c r="BE336" s="411"/>
      <c r="BF336" s="411"/>
      <c r="BG336" s="411"/>
      <c r="BH336" s="411"/>
      <c r="BI336" s="411"/>
      <c r="BJ336" s="411"/>
      <c r="BK336" s="411"/>
      <c r="BL336" s="411"/>
      <c r="BM336" s="411"/>
      <c r="BN336" s="411"/>
      <c r="BO336" s="411"/>
      <c r="BP336" s="411"/>
      <c r="BQ336" s="411"/>
    </row>
    <row r="337" spans="1:69" ht="14.25">
      <c r="A337" s="323"/>
      <c r="B337" s="324"/>
      <c r="C337" s="324"/>
      <c r="D337" s="324"/>
      <c r="E337" s="324"/>
      <c r="F337" s="324"/>
      <c r="G337" s="325"/>
      <c r="H337" s="325"/>
      <c r="I337" s="326"/>
      <c r="J337" s="326"/>
      <c r="K337" s="327"/>
      <c r="L337" s="411"/>
      <c r="M337" s="411"/>
      <c r="N337" s="411"/>
      <c r="O337" s="411"/>
      <c r="P337" s="411"/>
      <c r="Q337" s="411"/>
      <c r="R337" s="411"/>
      <c r="S337" s="411"/>
      <c r="T337" s="411"/>
      <c r="U337" s="411"/>
      <c r="V337" s="411"/>
      <c r="W337" s="411"/>
      <c r="X337" s="411"/>
      <c r="Y337" s="411"/>
      <c r="Z337" s="411"/>
      <c r="AA337" s="425"/>
      <c r="AB337" s="425"/>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c r="AY337" s="411"/>
      <c r="AZ337" s="411"/>
      <c r="BA337" s="411"/>
      <c r="BB337" s="411"/>
      <c r="BC337" s="411"/>
      <c r="BD337" s="411"/>
      <c r="BE337" s="411"/>
      <c r="BF337" s="411"/>
      <c r="BG337" s="411"/>
      <c r="BH337" s="411"/>
      <c r="BI337" s="411"/>
      <c r="BJ337" s="411"/>
      <c r="BK337" s="411"/>
      <c r="BL337" s="411"/>
      <c r="BM337" s="411"/>
      <c r="BN337" s="411"/>
      <c r="BO337" s="411"/>
      <c r="BP337" s="411"/>
      <c r="BQ337" s="411"/>
    </row>
    <row r="338" spans="1:69" ht="14.25">
      <c r="A338" s="323"/>
      <c r="B338" s="324"/>
      <c r="C338" s="324"/>
      <c r="D338" s="324"/>
      <c r="E338" s="324"/>
      <c r="F338" s="324"/>
      <c r="G338" s="325"/>
      <c r="H338" s="325"/>
      <c r="I338" s="326"/>
      <c r="J338" s="326"/>
      <c r="K338" s="327"/>
      <c r="L338" s="411"/>
      <c r="M338" s="411"/>
      <c r="N338" s="411"/>
      <c r="O338" s="411"/>
      <c r="P338" s="411"/>
      <c r="Q338" s="411"/>
      <c r="R338" s="411"/>
      <c r="S338" s="411"/>
      <c r="T338" s="411"/>
      <c r="U338" s="411"/>
      <c r="V338" s="411"/>
      <c r="W338" s="411"/>
      <c r="X338" s="411"/>
      <c r="Y338" s="411"/>
      <c r="Z338" s="411"/>
      <c r="AA338" s="425"/>
      <c r="AB338" s="425"/>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c r="AY338" s="411"/>
      <c r="AZ338" s="411"/>
      <c r="BA338" s="411"/>
      <c r="BB338" s="411"/>
      <c r="BC338" s="411"/>
      <c r="BD338" s="411"/>
      <c r="BE338" s="411"/>
      <c r="BF338" s="411"/>
      <c r="BG338" s="411"/>
      <c r="BH338" s="411"/>
      <c r="BI338" s="411"/>
      <c r="BJ338" s="411"/>
      <c r="BK338" s="411"/>
      <c r="BL338" s="411"/>
      <c r="BM338" s="411"/>
      <c r="BN338" s="411"/>
      <c r="BO338" s="411"/>
      <c r="BP338" s="411"/>
      <c r="BQ338" s="411"/>
    </row>
    <row r="339" spans="1:69" ht="14.25">
      <c r="A339" s="323"/>
      <c r="B339" s="324"/>
      <c r="C339" s="324"/>
      <c r="D339" s="324"/>
      <c r="E339" s="324"/>
      <c r="F339" s="324"/>
      <c r="G339" s="325"/>
      <c r="H339" s="325"/>
      <c r="I339" s="326"/>
      <c r="J339" s="326"/>
      <c r="K339" s="327"/>
      <c r="L339" s="411"/>
      <c r="M339" s="411"/>
      <c r="N339" s="411"/>
      <c r="O339" s="411"/>
      <c r="P339" s="411"/>
      <c r="Q339" s="411"/>
      <c r="R339" s="411"/>
      <c r="S339" s="411"/>
      <c r="T339" s="411"/>
      <c r="U339" s="411"/>
      <c r="V339" s="411"/>
      <c r="W339" s="411"/>
      <c r="X339" s="411"/>
      <c r="Y339" s="411"/>
      <c r="Z339" s="411"/>
      <c r="AA339" s="425"/>
      <c r="AB339" s="425"/>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c r="AY339" s="411"/>
      <c r="AZ339" s="411"/>
      <c r="BA339" s="411"/>
      <c r="BB339" s="411"/>
      <c r="BC339" s="411"/>
      <c r="BD339" s="411"/>
      <c r="BE339" s="411"/>
      <c r="BF339" s="411"/>
      <c r="BG339" s="411"/>
      <c r="BH339" s="411"/>
      <c r="BI339" s="411"/>
      <c r="BJ339" s="411"/>
      <c r="BK339" s="411"/>
      <c r="BL339" s="411"/>
      <c r="BM339" s="411"/>
      <c r="BN339" s="411"/>
      <c r="BO339" s="411"/>
      <c r="BP339" s="411"/>
      <c r="BQ339" s="411"/>
    </row>
    <row r="340" spans="1:69" ht="14.25">
      <c r="A340" s="323"/>
      <c r="B340" s="324"/>
      <c r="C340" s="324"/>
      <c r="D340" s="324"/>
      <c r="E340" s="324"/>
      <c r="F340" s="324"/>
      <c r="G340" s="325"/>
      <c r="H340" s="325"/>
      <c r="I340" s="326"/>
      <c r="J340" s="326"/>
      <c r="K340" s="327"/>
      <c r="L340" s="411"/>
      <c r="M340" s="411"/>
      <c r="N340" s="411"/>
      <c r="O340" s="411"/>
      <c r="P340" s="411"/>
      <c r="Q340" s="411"/>
      <c r="R340" s="411"/>
      <c r="S340" s="411"/>
      <c r="T340" s="411"/>
      <c r="U340" s="411"/>
      <c r="V340" s="411"/>
      <c r="W340" s="411"/>
      <c r="X340" s="411"/>
      <c r="Y340" s="411"/>
      <c r="Z340" s="411"/>
      <c r="AA340" s="425"/>
      <c r="AB340" s="425"/>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c r="AY340" s="411"/>
      <c r="AZ340" s="411"/>
      <c r="BA340" s="411"/>
      <c r="BB340" s="411"/>
      <c r="BC340" s="411"/>
      <c r="BD340" s="411"/>
      <c r="BE340" s="411"/>
      <c r="BF340" s="411"/>
      <c r="BG340" s="411"/>
      <c r="BH340" s="411"/>
      <c r="BI340" s="411"/>
      <c r="BJ340" s="411"/>
      <c r="BK340" s="411"/>
      <c r="BL340" s="411"/>
      <c r="BM340" s="411"/>
      <c r="BN340" s="411"/>
      <c r="BO340" s="411"/>
      <c r="BP340" s="411"/>
      <c r="BQ340" s="411"/>
    </row>
    <row r="341" spans="1:69" ht="14.25">
      <c r="A341" s="323"/>
      <c r="B341" s="324"/>
      <c r="C341" s="324"/>
      <c r="D341" s="324"/>
      <c r="E341" s="324"/>
      <c r="F341" s="324"/>
      <c r="G341" s="325"/>
      <c r="H341" s="325"/>
      <c r="I341" s="326"/>
      <c r="J341" s="326"/>
      <c r="K341" s="327"/>
      <c r="L341" s="411"/>
      <c r="M341" s="411"/>
      <c r="N341" s="411"/>
      <c r="O341" s="411"/>
      <c r="P341" s="411"/>
      <c r="Q341" s="411"/>
      <c r="R341" s="411"/>
      <c r="S341" s="411"/>
      <c r="T341" s="411"/>
      <c r="U341" s="411"/>
      <c r="V341" s="411"/>
      <c r="W341" s="411"/>
      <c r="X341" s="411"/>
      <c r="Y341" s="411"/>
      <c r="Z341" s="411"/>
      <c r="AA341" s="425"/>
      <c r="AB341" s="425"/>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c r="AY341" s="411"/>
      <c r="AZ341" s="411"/>
      <c r="BA341" s="411"/>
      <c r="BB341" s="411"/>
      <c r="BC341" s="411"/>
      <c r="BD341" s="411"/>
      <c r="BE341" s="411"/>
      <c r="BF341" s="411"/>
      <c r="BG341" s="411"/>
      <c r="BH341" s="411"/>
      <c r="BI341" s="411"/>
      <c r="BJ341" s="411"/>
      <c r="BK341" s="411"/>
      <c r="BL341" s="411"/>
      <c r="BM341" s="411"/>
      <c r="BN341" s="411"/>
      <c r="BO341" s="411"/>
      <c r="BP341" s="411"/>
      <c r="BQ341" s="411"/>
    </row>
    <row r="342" spans="1:69" ht="14.25">
      <c r="A342" s="323"/>
      <c r="B342" s="324"/>
      <c r="C342" s="324"/>
      <c r="D342" s="324"/>
      <c r="E342" s="324"/>
      <c r="F342" s="324"/>
      <c r="G342" s="325"/>
      <c r="H342" s="325"/>
      <c r="I342" s="326"/>
      <c r="J342" s="326"/>
      <c r="K342" s="327"/>
      <c r="L342" s="411"/>
      <c r="M342" s="411"/>
      <c r="N342" s="411"/>
      <c r="O342" s="411"/>
      <c r="P342" s="411"/>
      <c r="Q342" s="411"/>
      <c r="R342" s="411"/>
      <c r="S342" s="411"/>
      <c r="T342" s="411"/>
      <c r="U342" s="411"/>
      <c r="V342" s="411"/>
      <c r="W342" s="411"/>
      <c r="X342" s="411"/>
      <c r="Y342" s="411"/>
      <c r="Z342" s="411"/>
      <c r="AA342" s="425"/>
      <c r="AB342" s="425"/>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c r="AY342" s="411"/>
      <c r="AZ342" s="411"/>
      <c r="BA342" s="411"/>
      <c r="BB342" s="411"/>
      <c r="BC342" s="411"/>
      <c r="BD342" s="411"/>
      <c r="BE342" s="411"/>
      <c r="BF342" s="411"/>
      <c r="BG342" s="411"/>
      <c r="BH342" s="411"/>
      <c r="BI342" s="411"/>
      <c r="BJ342" s="411"/>
      <c r="BK342" s="411"/>
      <c r="BL342" s="411"/>
      <c r="BM342" s="411"/>
      <c r="BN342" s="411"/>
      <c r="BO342" s="411"/>
      <c r="BP342" s="411"/>
      <c r="BQ342" s="411"/>
    </row>
    <row r="343" spans="1:69" ht="14.25">
      <c r="A343" s="323"/>
      <c r="B343" s="324"/>
      <c r="C343" s="324"/>
      <c r="D343" s="324"/>
      <c r="E343" s="324"/>
      <c r="F343" s="324"/>
      <c r="G343" s="325"/>
      <c r="H343" s="325"/>
      <c r="I343" s="326"/>
      <c r="J343" s="326"/>
      <c r="K343" s="327"/>
      <c r="L343" s="411"/>
      <c r="M343" s="411"/>
      <c r="N343" s="411"/>
      <c r="O343" s="411"/>
      <c r="P343" s="411"/>
      <c r="Q343" s="411"/>
      <c r="R343" s="411"/>
      <c r="S343" s="411"/>
      <c r="T343" s="411"/>
      <c r="U343" s="411"/>
      <c r="V343" s="411"/>
      <c r="W343" s="411"/>
      <c r="X343" s="411"/>
      <c r="Y343" s="411"/>
      <c r="Z343" s="411"/>
      <c r="AA343" s="425"/>
      <c r="AB343" s="425"/>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c r="AY343" s="411"/>
      <c r="AZ343" s="411"/>
      <c r="BA343" s="411"/>
      <c r="BB343" s="411"/>
      <c r="BC343" s="411"/>
      <c r="BD343" s="411"/>
      <c r="BE343" s="411"/>
      <c r="BF343" s="411"/>
      <c r="BG343" s="411"/>
      <c r="BH343" s="411"/>
      <c r="BI343" s="411"/>
      <c r="BJ343" s="411"/>
      <c r="BK343" s="411"/>
      <c r="BL343" s="411"/>
      <c r="BM343" s="411"/>
      <c r="BN343" s="411"/>
      <c r="BO343" s="411"/>
      <c r="BP343" s="411"/>
      <c r="BQ343" s="411"/>
    </row>
    <row r="344" spans="1:69" ht="14.25">
      <c r="A344" s="323"/>
      <c r="B344" s="324"/>
      <c r="C344" s="324"/>
      <c r="D344" s="324"/>
      <c r="E344" s="324"/>
      <c r="F344" s="324"/>
      <c r="G344" s="325"/>
      <c r="H344" s="325"/>
      <c r="I344" s="326"/>
      <c r="J344" s="326"/>
      <c r="K344" s="327"/>
      <c r="L344" s="411"/>
      <c r="M344" s="411"/>
      <c r="N344" s="411"/>
      <c r="O344" s="411"/>
      <c r="P344" s="411"/>
      <c r="Q344" s="411"/>
      <c r="R344" s="411"/>
      <c r="S344" s="411"/>
      <c r="T344" s="411"/>
      <c r="U344" s="411"/>
      <c r="V344" s="411"/>
      <c r="W344" s="411"/>
      <c r="X344" s="411"/>
      <c r="Y344" s="411"/>
      <c r="Z344" s="411"/>
      <c r="AA344" s="425"/>
      <c r="AB344" s="425"/>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c r="AY344" s="411"/>
      <c r="AZ344" s="411"/>
      <c r="BA344" s="411"/>
      <c r="BB344" s="411"/>
      <c r="BC344" s="411"/>
      <c r="BD344" s="411"/>
      <c r="BE344" s="411"/>
      <c r="BF344" s="411"/>
      <c r="BG344" s="411"/>
      <c r="BH344" s="411"/>
      <c r="BI344" s="411"/>
      <c r="BJ344" s="411"/>
      <c r="BK344" s="411"/>
      <c r="BL344" s="411"/>
      <c r="BM344" s="411"/>
      <c r="BN344" s="411"/>
      <c r="BO344" s="411"/>
      <c r="BP344" s="411"/>
      <c r="BQ344" s="411"/>
    </row>
    <row r="345" spans="1:69" ht="14.25">
      <c r="A345" s="323"/>
      <c r="B345" s="324"/>
      <c r="C345" s="324"/>
      <c r="D345" s="324"/>
      <c r="E345" s="324"/>
      <c r="F345" s="324"/>
      <c r="G345" s="325"/>
      <c r="H345" s="325"/>
      <c r="I345" s="326"/>
      <c r="J345" s="326"/>
      <c r="K345" s="327"/>
      <c r="L345" s="411"/>
      <c r="M345" s="411"/>
      <c r="N345" s="411"/>
      <c r="O345" s="411"/>
      <c r="P345" s="411"/>
      <c r="Q345" s="411"/>
      <c r="R345" s="411"/>
      <c r="S345" s="411"/>
      <c r="T345" s="411"/>
      <c r="U345" s="411"/>
      <c r="V345" s="411"/>
      <c r="W345" s="411"/>
      <c r="X345" s="411"/>
      <c r="Y345" s="411"/>
      <c r="Z345" s="411"/>
      <c r="AA345" s="425"/>
      <c r="AB345" s="425"/>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c r="AY345" s="411"/>
      <c r="AZ345" s="411"/>
      <c r="BA345" s="411"/>
      <c r="BB345" s="411"/>
      <c r="BC345" s="411"/>
      <c r="BD345" s="411"/>
      <c r="BE345" s="411"/>
      <c r="BF345" s="411"/>
      <c r="BG345" s="411"/>
      <c r="BH345" s="411"/>
      <c r="BI345" s="411"/>
      <c r="BJ345" s="411"/>
      <c r="BK345" s="411"/>
      <c r="BL345" s="411"/>
      <c r="BM345" s="411"/>
      <c r="BN345" s="411"/>
      <c r="BO345" s="411"/>
      <c r="BP345" s="411"/>
      <c r="BQ345" s="411"/>
    </row>
    <row r="346" spans="1:69" ht="14.25">
      <c r="A346" s="323"/>
      <c r="B346" s="324"/>
      <c r="C346" s="324"/>
      <c r="D346" s="324"/>
      <c r="E346" s="324"/>
      <c r="F346" s="324"/>
      <c r="G346" s="325"/>
      <c r="H346" s="325"/>
      <c r="I346" s="326"/>
      <c r="J346" s="326"/>
      <c r="K346" s="327"/>
      <c r="L346" s="411"/>
      <c r="M346" s="411"/>
      <c r="N346" s="411"/>
      <c r="O346" s="411"/>
      <c r="P346" s="411"/>
      <c r="Q346" s="411"/>
      <c r="R346" s="411"/>
      <c r="S346" s="411"/>
      <c r="T346" s="411"/>
      <c r="U346" s="411"/>
      <c r="V346" s="411"/>
      <c r="W346" s="411"/>
      <c r="X346" s="411"/>
      <c r="Y346" s="411"/>
      <c r="Z346" s="411"/>
      <c r="AA346" s="425"/>
      <c r="AB346" s="425"/>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1"/>
    </row>
    <row r="347" spans="1:69" ht="14.25">
      <c r="A347" s="323"/>
      <c r="B347" s="324"/>
      <c r="C347" s="324"/>
      <c r="D347" s="324"/>
      <c r="E347" s="324"/>
      <c r="F347" s="324"/>
      <c r="G347" s="325"/>
      <c r="H347" s="325"/>
      <c r="I347" s="326"/>
      <c r="J347" s="326"/>
      <c r="K347" s="327"/>
      <c r="L347" s="411"/>
      <c r="M347" s="411"/>
      <c r="N347" s="411"/>
      <c r="O347" s="411"/>
      <c r="P347" s="411"/>
      <c r="Q347" s="411"/>
      <c r="R347" s="411"/>
      <c r="S347" s="411"/>
      <c r="T347" s="411"/>
      <c r="U347" s="411"/>
      <c r="V347" s="411"/>
      <c r="W347" s="411"/>
      <c r="X347" s="411"/>
      <c r="Y347" s="411"/>
      <c r="Z347" s="411"/>
      <c r="AA347" s="425"/>
      <c r="AB347" s="425"/>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c r="AY347" s="411"/>
      <c r="AZ347" s="411"/>
      <c r="BA347" s="411"/>
      <c r="BB347" s="411"/>
      <c r="BC347" s="411"/>
      <c r="BD347" s="411"/>
      <c r="BE347" s="411"/>
      <c r="BF347" s="411"/>
      <c r="BG347" s="411"/>
      <c r="BH347" s="411"/>
      <c r="BI347" s="411"/>
      <c r="BJ347" s="411"/>
      <c r="BK347" s="411"/>
      <c r="BL347" s="411"/>
      <c r="BM347" s="411"/>
      <c r="BN347" s="411"/>
      <c r="BO347" s="411"/>
      <c r="BP347" s="411"/>
      <c r="BQ347" s="411"/>
    </row>
    <row r="348" spans="1:69" ht="14.25">
      <c r="A348" s="323"/>
      <c r="B348" s="324"/>
      <c r="C348" s="324"/>
      <c r="D348" s="324"/>
      <c r="E348" s="324"/>
      <c r="F348" s="324"/>
      <c r="G348" s="325"/>
      <c r="H348" s="325"/>
      <c r="I348" s="326"/>
      <c r="J348" s="326"/>
      <c r="K348" s="327"/>
      <c r="L348" s="411"/>
      <c r="M348" s="411"/>
      <c r="N348" s="411"/>
      <c r="O348" s="411"/>
      <c r="P348" s="411"/>
      <c r="Q348" s="411"/>
      <c r="R348" s="411"/>
      <c r="S348" s="411"/>
      <c r="T348" s="411"/>
      <c r="U348" s="411"/>
      <c r="V348" s="411"/>
      <c r="W348" s="411"/>
      <c r="X348" s="411"/>
      <c r="Y348" s="411"/>
      <c r="Z348" s="411"/>
      <c r="AA348" s="425"/>
      <c r="AB348" s="425"/>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c r="AY348" s="411"/>
      <c r="AZ348" s="411"/>
      <c r="BA348" s="411"/>
      <c r="BB348" s="411"/>
      <c r="BC348" s="411"/>
      <c r="BD348" s="411"/>
      <c r="BE348" s="411"/>
      <c r="BF348" s="411"/>
      <c r="BG348" s="411"/>
      <c r="BH348" s="411"/>
      <c r="BI348" s="411"/>
      <c r="BJ348" s="411"/>
      <c r="BK348" s="411"/>
      <c r="BL348" s="411"/>
      <c r="BM348" s="411"/>
      <c r="BN348" s="411"/>
      <c r="BO348" s="411"/>
      <c r="BP348" s="411"/>
      <c r="BQ348" s="411"/>
    </row>
    <row r="349" spans="1:69" ht="14.25">
      <c r="A349" s="323"/>
      <c r="B349" s="324"/>
      <c r="C349" s="324"/>
      <c r="D349" s="324"/>
      <c r="E349" s="324"/>
      <c r="F349" s="324"/>
      <c r="G349" s="325"/>
      <c r="H349" s="325"/>
      <c r="I349" s="326"/>
      <c r="J349" s="326"/>
      <c r="K349" s="327"/>
      <c r="L349" s="411"/>
      <c r="M349" s="411"/>
      <c r="N349" s="411"/>
      <c r="O349" s="411"/>
      <c r="P349" s="411"/>
      <c r="Q349" s="411"/>
      <c r="R349" s="411"/>
      <c r="S349" s="411"/>
      <c r="T349" s="411"/>
      <c r="U349" s="411"/>
      <c r="V349" s="411"/>
      <c r="W349" s="411"/>
      <c r="X349" s="411"/>
      <c r="Y349" s="411"/>
      <c r="Z349" s="411"/>
      <c r="AA349" s="425"/>
      <c r="AB349" s="425"/>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c r="AY349" s="411"/>
      <c r="AZ349" s="411"/>
      <c r="BA349" s="411"/>
      <c r="BB349" s="411"/>
      <c r="BC349" s="411"/>
      <c r="BD349" s="411"/>
      <c r="BE349" s="411"/>
      <c r="BF349" s="411"/>
      <c r="BG349" s="411"/>
      <c r="BH349" s="411"/>
      <c r="BI349" s="411"/>
      <c r="BJ349" s="411"/>
      <c r="BK349" s="411"/>
      <c r="BL349" s="411"/>
      <c r="BM349" s="411"/>
      <c r="BN349" s="411"/>
      <c r="BO349" s="411"/>
      <c r="BP349" s="411"/>
      <c r="BQ349" s="411"/>
    </row>
    <row r="350" spans="1:69" ht="14.25">
      <c r="A350" s="323"/>
      <c r="B350" s="324"/>
      <c r="C350" s="324"/>
      <c r="D350" s="324"/>
      <c r="E350" s="324"/>
      <c r="F350" s="324"/>
      <c r="G350" s="325"/>
      <c r="H350" s="325"/>
      <c r="I350" s="326"/>
      <c r="J350" s="326"/>
      <c r="K350" s="327"/>
      <c r="L350" s="411"/>
      <c r="M350" s="411"/>
      <c r="N350" s="411"/>
      <c r="O350" s="411"/>
      <c r="P350" s="411"/>
      <c r="Q350" s="411"/>
      <c r="R350" s="411"/>
      <c r="S350" s="411"/>
      <c r="T350" s="411"/>
      <c r="U350" s="411"/>
      <c r="V350" s="411"/>
      <c r="W350" s="411"/>
      <c r="X350" s="411"/>
      <c r="Y350" s="411"/>
      <c r="Z350" s="411"/>
      <c r="AA350" s="425"/>
      <c r="AB350" s="425"/>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c r="AY350" s="411"/>
      <c r="AZ350" s="411"/>
      <c r="BA350" s="411"/>
      <c r="BB350" s="411"/>
      <c r="BC350" s="411"/>
      <c r="BD350" s="411"/>
      <c r="BE350" s="411"/>
      <c r="BF350" s="411"/>
      <c r="BG350" s="411"/>
      <c r="BH350" s="411"/>
      <c r="BI350" s="411"/>
      <c r="BJ350" s="411"/>
      <c r="BK350" s="411"/>
      <c r="BL350" s="411"/>
      <c r="BM350" s="411"/>
      <c r="BN350" s="411"/>
      <c r="BO350" s="411"/>
      <c r="BP350" s="411"/>
      <c r="BQ350" s="411"/>
    </row>
    <row r="351" spans="1:69" ht="14.25">
      <c r="A351" s="323"/>
      <c r="B351" s="324"/>
      <c r="C351" s="324"/>
      <c r="D351" s="324"/>
      <c r="E351" s="324"/>
      <c r="F351" s="324"/>
      <c r="G351" s="325"/>
      <c r="H351" s="325"/>
      <c r="I351" s="326"/>
      <c r="J351" s="326"/>
      <c r="K351" s="327"/>
      <c r="L351" s="411"/>
      <c r="M351" s="411"/>
      <c r="N351" s="411"/>
      <c r="O351" s="411"/>
      <c r="P351" s="411"/>
      <c r="Q351" s="411"/>
      <c r="R351" s="411"/>
      <c r="S351" s="411"/>
      <c r="T351" s="411"/>
      <c r="U351" s="411"/>
      <c r="V351" s="411"/>
      <c r="W351" s="411"/>
      <c r="X351" s="411"/>
      <c r="Y351" s="411"/>
      <c r="Z351" s="411"/>
      <c r="AA351" s="425"/>
      <c r="AB351" s="425"/>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c r="AY351" s="411"/>
      <c r="AZ351" s="411"/>
      <c r="BA351" s="411"/>
      <c r="BB351" s="411"/>
      <c r="BC351" s="411"/>
      <c r="BD351" s="411"/>
      <c r="BE351" s="411"/>
      <c r="BF351" s="411"/>
      <c r="BG351" s="411"/>
      <c r="BH351" s="411"/>
      <c r="BI351" s="411"/>
      <c r="BJ351" s="411"/>
      <c r="BK351" s="411"/>
      <c r="BL351" s="411"/>
      <c r="BM351" s="411"/>
      <c r="BN351" s="411"/>
      <c r="BO351" s="411"/>
      <c r="BP351" s="411"/>
      <c r="BQ351" s="411"/>
    </row>
    <row r="352" spans="1:69" ht="14.25">
      <c r="A352" s="323"/>
      <c r="B352" s="324"/>
      <c r="C352" s="324"/>
      <c r="D352" s="324"/>
      <c r="E352" s="324"/>
      <c r="F352" s="324"/>
      <c r="G352" s="325"/>
      <c r="H352" s="325"/>
      <c r="I352" s="326"/>
      <c r="J352" s="326"/>
      <c r="K352" s="327"/>
      <c r="L352" s="411"/>
      <c r="M352" s="411"/>
      <c r="N352" s="411"/>
      <c r="O352" s="411"/>
      <c r="P352" s="411"/>
      <c r="Q352" s="411"/>
      <c r="R352" s="411"/>
      <c r="S352" s="411"/>
      <c r="T352" s="411"/>
      <c r="U352" s="411"/>
      <c r="V352" s="411"/>
      <c r="W352" s="411"/>
      <c r="X352" s="411"/>
      <c r="Y352" s="411"/>
      <c r="Z352" s="411"/>
      <c r="AA352" s="425"/>
      <c r="AB352" s="425"/>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c r="AY352" s="411"/>
      <c r="AZ352" s="411"/>
      <c r="BA352" s="411"/>
      <c r="BB352" s="411"/>
      <c r="BC352" s="411"/>
      <c r="BD352" s="411"/>
      <c r="BE352" s="411"/>
      <c r="BF352" s="411"/>
      <c r="BG352" s="411"/>
      <c r="BH352" s="411"/>
      <c r="BI352" s="411"/>
      <c r="BJ352" s="411"/>
      <c r="BK352" s="411"/>
      <c r="BL352" s="411"/>
      <c r="BM352" s="411"/>
      <c r="BN352" s="411"/>
      <c r="BO352" s="411"/>
      <c r="BP352" s="411"/>
      <c r="BQ352" s="411"/>
    </row>
    <row r="353" spans="1:69" ht="14.25">
      <c r="A353" s="323"/>
      <c r="B353" s="324"/>
      <c r="C353" s="324"/>
      <c r="D353" s="324"/>
      <c r="E353" s="324"/>
      <c r="F353" s="324"/>
      <c r="G353" s="325"/>
      <c r="H353" s="325"/>
      <c r="I353" s="326"/>
      <c r="J353" s="326"/>
      <c r="K353" s="327"/>
      <c r="L353" s="411"/>
      <c r="M353" s="411"/>
      <c r="N353" s="411"/>
      <c r="O353" s="411"/>
      <c r="P353" s="411"/>
      <c r="Q353" s="411"/>
      <c r="R353" s="411"/>
      <c r="S353" s="411"/>
      <c r="T353" s="411"/>
      <c r="U353" s="411"/>
      <c r="V353" s="411"/>
      <c r="W353" s="411"/>
      <c r="X353" s="411"/>
      <c r="Y353" s="411"/>
      <c r="Z353" s="411"/>
      <c r="AA353" s="425"/>
      <c r="AB353" s="425"/>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c r="AY353" s="411"/>
      <c r="AZ353" s="411"/>
      <c r="BA353" s="411"/>
      <c r="BB353" s="411"/>
      <c r="BC353" s="411"/>
      <c r="BD353" s="411"/>
      <c r="BE353" s="411"/>
      <c r="BF353" s="411"/>
      <c r="BG353" s="411"/>
      <c r="BH353" s="411"/>
      <c r="BI353" s="411"/>
      <c r="BJ353" s="411"/>
      <c r="BK353" s="411"/>
      <c r="BL353" s="411"/>
      <c r="BM353" s="411"/>
      <c r="BN353" s="411"/>
      <c r="BO353" s="411"/>
      <c r="BP353" s="411"/>
      <c r="BQ353" s="411"/>
    </row>
    <row r="354" spans="1:69" ht="14.25">
      <c r="A354" s="323"/>
      <c r="B354" s="324"/>
      <c r="C354" s="324"/>
      <c r="D354" s="324"/>
      <c r="E354" s="324"/>
      <c r="F354" s="324"/>
      <c r="G354" s="325"/>
      <c r="H354" s="325"/>
      <c r="I354" s="326"/>
      <c r="J354" s="326"/>
      <c r="K354" s="327"/>
      <c r="L354" s="411"/>
      <c r="M354" s="411"/>
      <c r="N354" s="411"/>
      <c r="O354" s="411"/>
      <c r="P354" s="411"/>
      <c r="Q354" s="411"/>
      <c r="R354" s="411"/>
      <c r="S354" s="411"/>
      <c r="T354" s="411"/>
      <c r="U354" s="411"/>
      <c r="V354" s="411"/>
      <c r="W354" s="411"/>
      <c r="X354" s="411"/>
      <c r="Y354" s="411"/>
      <c r="Z354" s="411"/>
      <c r="AA354" s="425"/>
      <c r="AB354" s="425"/>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c r="AY354" s="411"/>
      <c r="AZ354" s="411"/>
      <c r="BA354" s="411"/>
      <c r="BB354" s="411"/>
      <c r="BC354" s="411"/>
      <c r="BD354" s="411"/>
      <c r="BE354" s="411"/>
      <c r="BF354" s="411"/>
      <c r="BG354" s="411"/>
      <c r="BH354" s="411"/>
      <c r="BI354" s="411"/>
      <c r="BJ354" s="411"/>
      <c r="BK354" s="411"/>
      <c r="BL354" s="411"/>
      <c r="BM354" s="411"/>
      <c r="BN354" s="411"/>
      <c r="BO354" s="411"/>
      <c r="BP354" s="411"/>
      <c r="BQ354" s="411"/>
    </row>
    <row r="355" spans="1:69" ht="14.25">
      <c r="A355" s="323"/>
      <c r="B355" s="324"/>
      <c r="C355" s="324"/>
      <c r="D355" s="324"/>
      <c r="E355" s="324"/>
      <c r="F355" s="324"/>
      <c r="G355" s="325"/>
      <c r="H355" s="325"/>
      <c r="I355" s="326"/>
      <c r="J355" s="326"/>
      <c r="K355" s="327"/>
      <c r="L355" s="411"/>
      <c r="M355" s="411"/>
      <c r="N355" s="411"/>
      <c r="O355" s="411"/>
      <c r="P355" s="411"/>
      <c r="Q355" s="411"/>
      <c r="R355" s="411"/>
      <c r="S355" s="411"/>
      <c r="T355" s="411"/>
      <c r="U355" s="411"/>
      <c r="V355" s="411"/>
      <c r="W355" s="411"/>
      <c r="X355" s="411"/>
      <c r="Y355" s="411"/>
      <c r="Z355" s="411"/>
      <c r="AA355" s="425"/>
      <c r="AB355" s="425"/>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c r="AY355" s="411"/>
      <c r="AZ355" s="411"/>
      <c r="BA355" s="411"/>
      <c r="BB355" s="411"/>
      <c r="BC355" s="411"/>
      <c r="BD355" s="411"/>
      <c r="BE355" s="411"/>
      <c r="BF355" s="411"/>
      <c r="BG355" s="411"/>
      <c r="BH355" s="411"/>
      <c r="BI355" s="411"/>
      <c r="BJ355" s="411"/>
      <c r="BK355" s="411"/>
      <c r="BL355" s="411"/>
      <c r="BM355" s="411"/>
      <c r="BN355" s="411"/>
      <c r="BO355" s="411"/>
      <c r="BP355" s="411"/>
      <c r="BQ355" s="411"/>
    </row>
    <row r="356" spans="1:69" ht="14.25">
      <c r="A356" s="323"/>
      <c r="B356" s="324"/>
      <c r="C356" s="324"/>
      <c r="D356" s="324"/>
      <c r="E356" s="324"/>
      <c r="F356" s="324"/>
      <c r="G356" s="325"/>
      <c r="H356" s="325"/>
      <c r="I356" s="326"/>
      <c r="J356" s="326"/>
      <c r="K356" s="327"/>
      <c r="L356" s="411"/>
      <c r="M356" s="411"/>
      <c r="N356" s="411"/>
      <c r="O356" s="411"/>
      <c r="P356" s="411"/>
      <c r="Q356" s="411"/>
      <c r="R356" s="411"/>
      <c r="S356" s="411"/>
      <c r="T356" s="411"/>
      <c r="U356" s="411"/>
      <c r="V356" s="411"/>
      <c r="W356" s="411"/>
      <c r="X356" s="411"/>
      <c r="Y356" s="411"/>
      <c r="Z356" s="411"/>
      <c r="AA356" s="425"/>
      <c r="AB356" s="425"/>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c r="AY356" s="411"/>
      <c r="AZ356" s="411"/>
      <c r="BA356" s="411"/>
      <c r="BB356" s="411"/>
      <c r="BC356" s="411"/>
      <c r="BD356" s="411"/>
      <c r="BE356" s="411"/>
      <c r="BF356" s="411"/>
      <c r="BG356" s="411"/>
      <c r="BH356" s="411"/>
      <c r="BI356" s="411"/>
      <c r="BJ356" s="411"/>
      <c r="BK356" s="411"/>
      <c r="BL356" s="411"/>
      <c r="BM356" s="411"/>
      <c r="BN356" s="411"/>
      <c r="BO356" s="411"/>
      <c r="BP356" s="411"/>
      <c r="BQ356" s="411"/>
    </row>
    <row r="357" spans="1:69" ht="14.25">
      <c r="A357" s="323"/>
      <c r="B357" s="324"/>
      <c r="C357" s="324"/>
      <c r="D357" s="324"/>
      <c r="E357" s="324"/>
      <c r="F357" s="324"/>
      <c r="G357" s="325"/>
      <c r="H357" s="325"/>
      <c r="I357" s="326"/>
      <c r="J357" s="326"/>
      <c r="K357" s="327"/>
      <c r="L357" s="411"/>
      <c r="M357" s="411"/>
      <c r="N357" s="411"/>
      <c r="O357" s="411"/>
      <c r="P357" s="411"/>
      <c r="Q357" s="411"/>
      <c r="R357" s="411"/>
      <c r="S357" s="411"/>
      <c r="T357" s="411"/>
      <c r="U357" s="411"/>
      <c r="V357" s="411"/>
      <c r="W357" s="411"/>
      <c r="X357" s="411"/>
      <c r="Y357" s="411"/>
      <c r="Z357" s="411"/>
      <c r="AA357" s="425"/>
      <c r="AB357" s="425"/>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c r="AY357" s="411"/>
      <c r="AZ357" s="411"/>
      <c r="BA357" s="411"/>
      <c r="BB357" s="411"/>
      <c r="BC357" s="411"/>
      <c r="BD357" s="411"/>
      <c r="BE357" s="411"/>
      <c r="BF357" s="411"/>
      <c r="BG357" s="411"/>
      <c r="BH357" s="411"/>
      <c r="BI357" s="411"/>
      <c r="BJ357" s="411"/>
      <c r="BK357" s="411"/>
      <c r="BL357" s="411"/>
      <c r="BM357" s="411"/>
      <c r="BN357" s="411"/>
      <c r="BO357" s="411"/>
    </row>
    <row r="358" spans="1:69" ht="14.25">
      <c r="A358" s="323"/>
      <c r="B358" s="324"/>
      <c r="C358" s="324"/>
      <c r="D358" s="324"/>
      <c r="E358" s="324"/>
      <c r="F358" s="324"/>
      <c r="G358" s="325"/>
      <c r="H358" s="325"/>
      <c r="I358" s="326"/>
      <c r="J358" s="326"/>
      <c r="K358" s="327"/>
      <c r="L358" s="411"/>
      <c r="M358" s="411"/>
      <c r="N358" s="411"/>
      <c r="O358" s="411"/>
      <c r="P358" s="411"/>
      <c r="Q358" s="411"/>
      <c r="R358" s="411"/>
      <c r="S358" s="411"/>
      <c r="T358" s="411"/>
      <c r="U358" s="411"/>
      <c r="V358" s="411"/>
      <c r="W358" s="411"/>
      <c r="X358" s="411"/>
      <c r="Y358" s="411"/>
      <c r="Z358" s="411"/>
      <c r="AA358" s="425"/>
      <c r="AB358" s="425"/>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c r="AY358" s="411"/>
      <c r="AZ358" s="411"/>
      <c r="BA358" s="411"/>
      <c r="BB358" s="411"/>
      <c r="BC358" s="411"/>
      <c r="BD358" s="411"/>
      <c r="BE358" s="411"/>
      <c r="BF358" s="411"/>
      <c r="BG358" s="411"/>
      <c r="BH358" s="411"/>
      <c r="BI358" s="411"/>
      <c r="BJ358" s="411"/>
      <c r="BK358" s="411"/>
      <c r="BL358" s="411"/>
      <c r="BM358" s="411"/>
      <c r="BN358" s="411"/>
      <c r="BO358" s="411"/>
    </row>
    <row r="359" spans="1:69" ht="14.25">
      <c r="A359" s="323"/>
      <c r="B359" s="324"/>
      <c r="C359" s="324"/>
      <c r="D359" s="324"/>
      <c r="E359" s="324"/>
      <c r="F359" s="324"/>
      <c r="G359" s="325"/>
      <c r="H359" s="325"/>
      <c r="I359" s="326"/>
      <c r="J359" s="425"/>
      <c r="K359" s="327"/>
      <c r="L359" s="411"/>
      <c r="M359" s="411"/>
      <c r="N359" s="411"/>
      <c r="O359" s="411"/>
      <c r="P359" s="411"/>
      <c r="Q359" s="411"/>
      <c r="R359" s="411"/>
      <c r="S359" s="411"/>
      <c r="T359" s="411"/>
      <c r="U359" s="411"/>
      <c r="V359" s="411"/>
      <c r="W359" s="411"/>
      <c r="X359" s="411"/>
      <c r="Y359" s="411"/>
      <c r="Z359" s="411"/>
      <c r="AA359" s="425"/>
      <c r="AB359" s="425"/>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c r="AY359" s="411"/>
      <c r="AZ359" s="411"/>
      <c r="BA359" s="411"/>
      <c r="BB359" s="411"/>
      <c r="BC359" s="411"/>
      <c r="BD359" s="411"/>
      <c r="BE359" s="411"/>
      <c r="BF359" s="411"/>
      <c r="BG359" s="411"/>
      <c r="BH359" s="411"/>
      <c r="BI359" s="411"/>
      <c r="BJ359" s="411"/>
      <c r="BK359" s="411"/>
      <c r="BL359" s="411"/>
      <c r="BM359" s="411"/>
      <c r="BN359" s="411"/>
      <c r="BO359" s="411"/>
    </row>
    <row r="360" spans="1:69" ht="14.25">
      <c r="A360" s="323"/>
      <c r="B360" s="324"/>
      <c r="C360" s="324"/>
      <c r="D360" s="324"/>
      <c r="E360" s="324"/>
      <c r="F360" s="324"/>
      <c r="G360" s="325"/>
      <c r="H360" s="325"/>
      <c r="I360" s="326"/>
      <c r="J360" s="425"/>
      <c r="K360" s="327"/>
      <c r="L360" s="411"/>
      <c r="M360" s="411"/>
      <c r="N360" s="411"/>
      <c r="O360" s="411"/>
      <c r="P360" s="411"/>
      <c r="Q360" s="411"/>
      <c r="R360" s="411"/>
      <c r="S360" s="411"/>
      <c r="T360" s="411"/>
      <c r="U360" s="411"/>
      <c r="V360" s="411"/>
      <c r="W360" s="411"/>
      <c r="X360" s="411"/>
      <c r="Y360" s="411"/>
      <c r="Z360" s="411"/>
      <c r="AA360" s="425"/>
      <c r="AB360" s="425"/>
      <c r="AC360" s="411"/>
      <c r="AD360" s="411"/>
      <c r="AE360" s="411"/>
      <c r="AF360" s="411"/>
      <c r="AG360" s="411"/>
      <c r="AH360" s="411"/>
      <c r="AI360" s="411"/>
      <c r="AJ360" s="411"/>
      <c r="AK360" s="411"/>
      <c r="AL360" s="411"/>
      <c r="AM360" s="411"/>
      <c r="AN360" s="411"/>
      <c r="AO360" s="411"/>
      <c r="AP360" s="411"/>
      <c r="AQ360" s="411"/>
      <c r="AR360" s="411"/>
      <c r="AS360" s="411"/>
      <c r="AT360" s="411"/>
      <c r="AU360" s="411"/>
      <c r="AV360" s="411"/>
      <c r="AW360" s="411"/>
      <c r="AX360" s="411"/>
      <c r="AY360" s="411"/>
      <c r="AZ360" s="411"/>
      <c r="BA360" s="411"/>
      <c r="BB360" s="411"/>
      <c r="BC360" s="411"/>
      <c r="BD360" s="411"/>
      <c r="BE360" s="411"/>
      <c r="BF360" s="411"/>
      <c r="BG360" s="411"/>
      <c r="BH360" s="411"/>
      <c r="BI360" s="411"/>
      <c r="BJ360" s="411"/>
      <c r="BK360" s="411"/>
      <c r="BL360" s="411"/>
      <c r="BM360" s="411"/>
      <c r="BN360" s="411"/>
      <c r="BO360" s="411"/>
    </row>
    <row r="361" spans="1:69" ht="14.25">
      <c r="A361" s="323"/>
      <c r="B361" s="324"/>
      <c r="C361" s="324"/>
      <c r="D361" s="324"/>
      <c r="E361" s="324"/>
      <c r="F361" s="324"/>
      <c r="G361" s="325"/>
      <c r="H361" s="325"/>
      <c r="I361" s="326"/>
      <c r="J361" s="425"/>
      <c r="K361" s="327"/>
      <c r="L361" s="411"/>
      <c r="M361" s="411"/>
      <c r="N361" s="411"/>
      <c r="O361" s="411"/>
      <c r="P361" s="411"/>
      <c r="Q361" s="411"/>
      <c r="R361" s="411"/>
      <c r="S361" s="411"/>
      <c r="T361" s="411"/>
      <c r="U361" s="411"/>
      <c r="V361" s="411"/>
      <c r="W361" s="411"/>
      <c r="X361" s="411"/>
      <c r="Y361" s="411"/>
      <c r="Z361" s="411"/>
      <c r="AA361" s="425"/>
      <c r="AB361" s="425"/>
      <c r="AC361" s="411"/>
      <c r="AD361" s="411"/>
      <c r="AE361" s="411"/>
      <c r="AF361" s="411"/>
      <c r="AG361" s="411"/>
      <c r="AH361" s="411"/>
      <c r="AI361" s="411"/>
      <c r="AJ361" s="411"/>
      <c r="AK361" s="411"/>
      <c r="AL361" s="411"/>
      <c r="AM361" s="411"/>
      <c r="AN361" s="411"/>
      <c r="AO361" s="411"/>
      <c r="AP361" s="411"/>
      <c r="AQ361" s="411"/>
      <c r="AR361" s="411"/>
      <c r="AS361" s="411"/>
      <c r="AT361" s="411"/>
      <c r="AU361" s="411"/>
      <c r="AV361" s="411"/>
      <c r="AW361" s="411"/>
      <c r="AX361" s="411"/>
      <c r="AY361" s="411"/>
      <c r="AZ361" s="411"/>
      <c r="BA361" s="411"/>
      <c r="BB361" s="411"/>
      <c r="BC361" s="411"/>
      <c r="BD361" s="411"/>
      <c r="BE361" s="411"/>
      <c r="BF361" s="411"/>
      <c r="BG361" s="411"/>
      <c r="BH361" s="411"/>
      <c r="BI361" s="411"/>
      <c r="BJ361" s="411"/>
      <c r="BK361" s="411"/>
      <c r="BL361" s="411"/>
      <c r="BM361" s="411"/>
      <c r="BN361" s="411"/>
      <c r="BO361" s="411"/>
    </row>
    <row r="362" spans="1:69" ht="14.25">
      <c r="A362" s="323"/>
      <c r="B362" s="324"/>
      <c r="C362" s="324"/>
      <c r="D362" s="324"/>
      <c r="E362" s="324"/>
      <c r="F362" s="324"/>
      <c r="G362" s="325"/>
      <c r="H362" s="325"/>
      <c r="I362" s="326"/>
      <c r="J362" s="425"/>
      <c r="K362" s="327"/>
      <c r="L362" s="411"/>
      <c r="M362" s="411"/>
      <c r="N362" s="411"/>
      <c r="O362" s="411"/>
      <c r="P362" s="411"/>
      <c r="Q362" s="411"/>
      <c r="R362" s="411"/>
      <c r="S362" s="411"/>
      <c r="T362" s="411"/>
      <c r="U362" s="411"/>
      <c r="V362" s="411"/>
      <c r="W362" s="411"/>
      <c r="X362" s="411"/>
      <c r="Y362" s="411"/>
      <c r="Z362" s="411"/>
      <c r="AA362" s="425"/>
      <c r="AB362" s="425"/>
      <c r="AC362" s="411"/>
      <c r="AD362" s="411"/>
      <c r="AE362" s="411"/>
      <c r="AF362" s="411"/>
      <c r="AG362" s="411"/>
      <c r="AH362" s="411"/>
      <c r="AI362" s="411"/>
      <c r="AJ362" s="411"/>
      <c r="AK362" s="411"/>
      <c r="AL362" s="411"/>
      <c r="AM362" s="411"/>
      <c r="AN362" s="411"/>
      <c r="AO362" s="411"/>
      <c r="AP362" s="411"/>
      <c r="AQ362" s="411"/>
      <c r="AR362" s="411"/>
      <c r="AS362" s="411"/>
      <c r="AT362" s="411"/>
      <c r="AU362" s="411"/>
      <c r="AV362" s="411"/>
      <c r="AW362" s="411"/>
      <c r="AX362" s="411"/>
      <c r="AY362" s="411"/>
      <c r="AZ362" s="411"/>
      <c r="BA362" s="411"/>
      <c r="BB362" s="411"/>
      <c r="BC362" s="411"/>
      <c r="BD362" s="411"/>
      <c r="BE362" s="411"/>
      <c r="BF362" s="411"/>
      <c r="BG362" s="411"/>
      <c r="BH362" s="411"/>
      <c r="BI362" s="411"/>
      <c r="BJ362" s="411"/>
      <c r="BK362" s="411"/>
      <c r="BL362" s="411"/>
      <c r="BM362" s="411"/>
      <c r="BN362" s="411"/>
      <c r="BO362" s="411"/>
    </row>
    <row r="363" spans="1:69" ht="14.25">
      <c r="A363" s="323"/>
      <c r="B363" s="324"/>
      <c r="C363" s="324"/>
      <c r="D363" s="324"/>
      <c r="E363" s="324"/>
      <c r="F363" s="324"/>
      <c r="G363" s="325"/>
      <c r="H363" s="325"/>
      <c r="I363" s="326"/>
      <c r="J363" s="425"/>
      <c r="K363" s="327"/>
      <c r="L363" s="411"/>
      <c r="M363" s="411"/>
      <c r="N363" s="411"/>
      <c r="O363" s="411"/>
      <c r="P363" s="411"/>
      <c r="Q363" s="411"/>
      <c r="R363" s="411"/>
      <c r="S363" s="411"/>
      <c r="T363" s="411"/>
      <c r="U363" s="411"/>
      <c r="V363" s="411"/>
      <c r="W363" s="411"/>
      <c r="X363" s="411"/>
      <c r="Y363" s="411"/>
      <c r="Z363" s="411"/>
      <c r="AA363" s="425"/>
      <c r="AB363" s="425"/>
      <c r="AC363" s="411"/>
      <c r="AD363" s="411"/>
      <c r="AE363" s="411"/>
      <c r="AF363" s="411"/>
      <c r="AG363" s="411"/>
      <c r="AH363" s="411"/>
      <c r="AI363" s="411"/>
      <c r="AJ363" s="411"/>
      <c r="AK363" s="411"/>
      <c r="AL363" s="411"/>
      <c r="AM363" s="411"/>
      <c r="AN363" s="411"/>
      <c r="AO363" s="411"/>
      <c r="AP363" s="411"/>
      <c r="AQ363" s="411"/>
      <c r="AR363" s="411"/>
      <c r="AS363" s="411"/>
      <c r="AT363" s="411"/>
      <c r="AU363" s="411"/>
      <c r="AV363" s="411"/>
      <c r="AW363" s="411"/>
      <c r="AX363" s="411"/>
      <c r="AY363" s="411"/>
      <c r="AZ363" s="411"/>
      <c r="BA363" s="411"/>
      <c r="BB363" s="411"/>
      <c r="BC363" s="411"/>
      <c r="BD363" s="411"/>
      <c r="BE363" s="411"/>
      <c r="BF363" s="411"/>
      <c r="BG363" s="411"/>
      <c r="BH363" s="411"/>
      <c r="BI363" s="411"/>
      <c r="BJ363" s="411"/>
      <c r="BK363" s="411"/>
      <c r="BL363" s="411"/>
      <c r="BM363" s="411"/>
      <c r="BN363" s="411"/>
      <c r="BO363" s="411"/>
    </row>
    <row r="364" spans="1:69" ht="14.25">
      <c r="A364" s="323"/>
      <c r="B364" s="324"/>
      <c r="C364" s="324"/>
      <c r="D364" s="324"/>
      <c r="E364" s="324"/>
      <c r="F364" s="324"/>
      <c r="G364" s="325"/>
      <c r="H364" s="325"/>
      <c r="I364" s="326"/>
      <c r="J364" s="425"/>
      <c r="K364" s="327"/>
      <c r="L364" s="411"/>
      <c r="M364" s="411"/>
      <c r="N364" s="411"/>
      <c r="O364" s="411"/>
      <c r="P364" s="411"/>
      <c r="Q364" s="411"/>
      <c r="R364" s="411"/>
      <c r="S364" s="411"/>
      <c r="T364" s="411"/>
      <c r="U364" s="411"/>
      <c r="V364" s="411"/>
      <c r="W364" s="411"/>
      <c r="X364" s="411"/>
      <c r="Y364" s="411"/>
      <c r="Z364" s="411"/>
      <c r="AA364" s="425"/>
      <c r="AB364" s="425"/>
      <c r="AC364" s="411"/>
      <c r="AD364" s="411"/>
      <c r="AE364" s="411"/>
      <c r="AF364" s="411"/>
      <c r="AG364" s="411"/>
      <c r="AH364" s="411"/>
      <c r="AI364" s="411"/>
      <c r="AJ364" s="411"/>
      <c r="AK364" s="411"/>
      <c r="AL364" s="411"/>
      <c r="AM364" s="411"/>
      <c r="AN364" s="411"/>
      <c r="AO364" s="411"/>
      <c r="AP364" s="411"/>
      <c r="AQ364" s="411"/>
      <c r="AR364" s="411"/>
      <c r="AS364" s="411"/>
      <c r="AT364" s="411"/>
      <c r="AU364" s="411"/>
      <c r="AV364" s="411"/>
      <c r="AW364" s="411"/>
      <c r="AX364" s="411"/>
      <c r="AY364" s="411"/>
      <c r="AZ364" s="411"/>
      <c r="BA364" s="411"/>
      <c r="BB364" s="411"/>
      <c r="BC364" s="411"/>
      <c r="BD364" s="411"/>
      <c r="BE364" s="411"/>
      <c r="BF364" s="411"/>
      <c r="BG364" s="411"/>
      <c r="BH364" s="411"/>
      <c r="BI364" s="411"/>
      <c r="BJ364" s="411"/>
      <c r="BK364" s="411"/>
      <c r="BL364" s="411"/>
      <c r="BM364" s="411"/>
      <c r="BN364" s="411"/>
      <c r="BO364" s="411"/>
    </row>
    <row r="365" spans="1:69" ht="14.25">
      <c r="A365" s="323"/>
      <c r="B365" s="324"/>
      <c r="C365" s="324"/>
      <c r="D365" s="324"/>
      <c r="E365" s="324"/>
      <c r="F365" s="324"/>
      <c r="G365" s="325"/>
      <c r="H365" s="325"/>
      <c r="I365" s="326"/>
      <c r="J365" s="425"/>
      <c r="K365" s="327"/>
      <c r="L365" s="411"/>
      <c r="M365" s="411"/>
      <c r="N365" s="411"/>
      <c r="O365" s="411"/>
      <c r="P365" s="411"/>
      <c r="Q365" s="411"/>
      <c r="R365" s="411"/>
      <c r="S365" s="411"/>
      <c r="T365" s="411"/>
      <c r="U365" s="411"/>
      <c r="V365" s="411"/>
      <c r="W365" s="411"/>
      <c r="X365" s="411"/>
      <c r="Y365" s="411"/>
      <c r="Z365" s="411"/>
      <c r="AA365" s="425"/>
      <c r="AB365" s="425"/>
      <c r="AC365" s="411"/>
      <c r="AD365" s="411"/>
      <c r="AE365" s="411"/>
      <c r="AF365" s="411"/>
      <c r="AG365" s="411"/>
      <c r="AH365" s="411"/>
      <c r="AI365" s="411"/>
      <c r="AJ365" s="411"/>
      <c r="AK365" s="411"/>
      <c r="AL365" s="411"/>
      <c r="AM365" s="411"/>
      <c r="AN365" s="411"/>
      <c r="AO365" s="411"/>
      <c r="AP365" s="411"/>
      <c r="AQ365" s="411"/>
      <c r="AR365" s="411"/>
      <c r="AS365" s="411"/>
      <c r="AT365" s="411"/>
      <c r="AU365" s="411"/>
      <c r="AV365" s="411"/>
      <c r="AW365" s="411"/>
      <c r="AX365" s="411"/>
      <c r="AY365" s="411"/>
      <c r="AZ365" s="411"/>
      <c r="BA365" s="411"/>
      <c r="BB365" s="411"/>
      <c r="BC365" s="411"/>
      <c r="BD365" s="411"/>
      <c r="BE365" s="411"/>
      <c r="BF365" s="411"/>
      <c r="BG365" s="411"/>
      <c r="BH365" s="411"/>
      <c r="BI365" s="411"/>
      <c r="BJ365" s="411"/>
      <c r="BK365" s="411"/>
      <c r="BL365" s="411"/>
      <c r="BM365" s="411"/>
      <c r="BN365" s="411"/>
      <c r="BO365" s="411"/>
    </row>
    <row r="366" spans="1:69" ht="14.25">
      <c r="A366" s="323"/>
      <c r="B366" s="324"/>
      <c r="C366" s="324"/>
      <c r="D366" s="324"/>
      <c r="E366" s="324"/>
      <c r="F366" s="324"/>
      <c r="G366" s="325"/>
      <c r="H366" s="325"/>
      <c r="I366" s="326"/>
      <c r="J366" s="326"/>
      <c r="K366" s="327"/>
      <c r="L366" s="411"/>
      <c r="M366" s="411"/>
      <c r="N366" s="411"/>
      <c r="O366" s="411"/>
      <c r="P366" s="411"/>
      <c r="Q366" s="411"/>
      <c r="R366" s="411"/>
      <c r="S366" s="411"/>
      <c r="T366" s="411"/>
      <c r="U366" s="411"/>
      <c r="V366" s="411"/>
      <c r="W366" s="411"/>
      <c r="X366" s="411"/>
      <c r="Y366" s="411"/>
      <c r="Z366" s="411"/>
      <c r="AA366" s="425"/>
      <c r="AB366" s="425"/>
      <c r="AC366" s="411"/>
      <c r="AD366" s="411"/>
      <c r="AE366" s="411"/>
      <c r="AF366" s="411"/>
      <c r="AG366" s="411"/>
      <c r="AH366" s="411"/>
      <c r="AI366" s="411"/>
      <c r="AJ366" s="411"/>
      <c r="AK366" s="411"/>
      <c r="AL366" s="411"/>
      <c r="AM366" s="411"/>
      <c r="AN366" s="411"/>
      <c r="AO366" s="411"/>
      <c r="AP366" s="411"/>
      <c r="AQ366" s="411"/>
      <c r="AR366" s="411"/>
      <c r="AS366" s="411"/>
      <c r="AT366" s="411"/>
      <c r="AU366" s="411"/>
      <c r="AV366" s="411"/>
      <c r="AW366" s="411"/>
      <c r="AX366" s="411"/>
      <c r="AY366" s="411"/>
      <c r="AZ366" s="411"/>
      <c r="BA366" s="411"/>
      <c r="BB366" s="411"/>
      <c r="BC366" s="411"/>
      <c r="BD366" s="411"/>
      <c r="BE366" s="411"/>
      <c r="BF366" s="411"/>
      <c r="BG366" s="411"/>
      <c r="BH366" s="411"/>
      <c r="BI366" s="411"/>
      <c r="BJ366" s="411"/>
      <c r="BK366" s="411"/>
      <c r="BL366" s="411"/>
      <c r="BM366" s="411"/>
      <c r="BN366" s="411"/>
      <c r="BO366" s="411"/>
    </row>
    <row r="367" spans="1:69" ht="14.25">
      <c r="A367" s="323"/>
      <c r="B367" s="324"/>
      <c r="C367" s="324"/>
      <c r="D367" s="324"/>
      <c r="E367" s="324"/>
      <c r="F367" s="324"/>
      <c r="G367" s="325"/>
      <c r="H367" s="325"/>
      <c r="I367" s="326"/>
      <c r="J367" s="326"/>
      <c r="K367" s="327"/>
      <c r="L367" s="411"/>
      <c r="M367" s="411"/>
      <c r="N367" s="411"/>
      <c r="O367" s="411"/>
      <c r="P367" s="411"/>
      <c r="Q367" s="411"/>
      <c r="R367" s="411"/>
      <c r="S367" s="411"/>
      <c r="T367" s="411"/>
      <c r="U367" s="411"/>
      <c r="V367" s="411"/>
      <c r="W367" s="411"/>
      <c r="X367" s="411"/>
      <c r="Y367" s="411"/>
      <c r="Z367" s="411"/>
      <c r="AA367" s="425"/>
      <c r="AB367" s="425"/>
      <c r="AC367" s="411"/>
      <c r="AD367" s="411"/>
      <c r="AE367" s="411"/>
      <c r="AF367" s="411"/>
      <c r="AG367" s="411"/>
      <c r="AH367" s="411"/>
      <c r="AI367" s="411"/>
      <c r="AJ367" s="411"/>
      <c r="AK367" s="411"/>
      <c r="AL367" s="411"/>
      <c r="AM367" s="411"/>
      <c r="AN367" s="411"/>
      <c r="AO367" s="411"/>
      <c r="AP367" s="411"/>
      <c r="AQ367" s="411"/>
      <c r="AR367" s="411"/>
      <c r="AS367" s="411"/>
      <c r="AT367" s="411"/>
      <c r="AU367" s="411"/>
      <c r="AV367" s="411"/>
      <c r="AW367" s="411"/>
      <c r="AX367" s="411"/>
      <c r="AY367" s="411"/>
      <c r="AZ367" s="411"/>
      <c r="BA367" s="411"/>
      <c r="BB367" s="411"/>
      <c r="BC367" s="411"/>
      <c r="BD367" s="411"/>
      <c r="BE367" s="411"/>
      <c r="BF367" s="411"/>
      <c r="BG367" s="411"/>
      <c r="BH367" s="411"/>
      <c r="BI367" s="411"/>
      <c r="BJ367" s="411"/>
      <c r="BK367" s="411"/>
      <c r="BL367" s="411"/>
      <c r="BM367" s="411"/>
      <c r="BN367" s="411"/>
      <c r="BO367" s="411"/>
    </row>
    <row r="368" spans="1:69" ht="14.25">
      <c r="A368" s="323"/>
      <c r="B368" s="324"/>
      <c r="C368" s="324"/>
      <c r="D368" s="324"/>
      <c r="E368" s="324"/>
      <c r="F368" s="324"/>
      <c r="G368" s="325"/>
      <c r="H368" s="325"/>
      <c r="I368" s="326"/>
      <c r="J368" s="326"/>
      <c r="K368" s="327"/>
      <c r="L368" s="411"/>
      <c r="M368" s="411"/>
      <c r="N368" s="411"/>
      <c r="O368" s="411"/>
      <c r="P368" s="411"/>
      <c r="Q368" s="411"/>
      <c r="R368" s="411"/>
      <c r="S368" s="411"/>
      <c r="T368" s="411"/>
      <c r="U368" s="411"/>
      <c r="V368" s="411"/>
      <c r="W368" s="411"/>
      <c r="X368" s="411"/>
      <c r="Y368" s="411"/>
      <c r="Z368" s="411"/>
      <c r="AA368" s="425"/>
      <c r="AB368" s="425"/>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11"/>
      <c r="AY368" s="411"/>
      <c r="AZ368" s="411"/>
      <c r="BA368" s="411"/>
      <c r="BB368" s="411"/>
      <c r="BC368" s="411"/>
      <c r="BD368" s="411"/>
      <c r="BE368" s="411"/>
      <c r="BF368" s="411"/>
      <c r="BG368" s="411"/>
      <c r="BH368" s="411"/>
      <c r="BI368" s="411"/>
      <c r="BJ368" s="411"/>
      <c r="BK368" s="411"/>
      <c r="BL368" s="411"/>
      <c r="BM368" s="411"/>
      <c r="BN368" s="411"/>
      <c r="BO368" s="411"/>
    </row>
    <row r="369" spans="1:69" ht="14.25">
      <c r="A369" s="323"/>
      <c r="B369" s="324"/>
      <c r="C369" s="324"/>
      <c r="D369" s="324"/>
      <c r="E369" s="324"/>
      <c r="F369" s="324"/>
      <c r="G369" s="325"/>
      <c r="H369" s="325"/>
      <c r="I369" s="326"/>
      <c r="J369" s="326"/>
      <c r="K369" s="327"/>
      <c r="L369" s="411"/>
      <c r="M369" s="411"/>
      <c r="N369" s="411"/>
      <c r="O369" s="411"/>
      <c r="P369" s="411"/>
      <c r="Q369" s="411"/>
      <c r="R369" s="411"/>
      <c r="S369" s="411"/>
      <c r="T369" s="411"/>
      <c r="U369" s="411"/>
      <c r="V369" s="411"/>
      <c r="W369" s="411"/>
      <c r="X369" s="411"/>
      <c r="Y369" s="411"/>
      <c r="Z369" s="411"/>
      <c r="AA369" s="425"/>
      <c r="AB369" s="425"/>
      <c r="AC369" s="411"/>
      <c r="AD369" s="411"/>
      <c r="AE369" s="411"/>
      <c r="AF369" s="411"/>
      <c r="AG369" s="411"/>
      <c r="AH369" s="411"/>
      <c r="AI369" s="411"/>
      <c r="AJ369" s="411"/>
      <c r="AK369" s="411"/>
      <c r="AL369" s="411"/>
      <c r="AM369" s="411"/>
      <c r="AN369" s="411"/>
      <c r="AO369" s="411"/>
      <c r="AP369" s="411"/>
      <c r="AQ369" s="411"/>
      <c r="AR369" s="411"/>
      <c r="AS369" s="411"/>
      <c r="AT369" s="411"/>
      <c r="AU369" s="411"/>
      <c r="AV369" s="411"/>
      <c r="AW369" s="411"/>
      <c r="AX369" s="411"/>
      <c r="AY369" s="411"/>
      <c r="AZ369" s="411"/>
      <c r="BA369" s="411"/>
      <c r="BB369" s="411"/>
      <c r="BC369" s="411"/>
      <c r="BD369" s="411"/>
      <c r="BE369" s="411"/>
      <c r="BF369" s="411"/>
      <c r="BG369" s="411"/>
      <c r="BH369" s="411"/>
      <c r="BI369" s="411"/>
      <c r="BJ369" s="411"/>
      <c r="BK369" s="411"/>
      <c r="BL369" s="411"/>
      <c r="BM369" s="411"/>
      <c r="BN369" s="411"/>
      <c r="BO369" s="411"/>
    </row>
    <row r="370" spans="1:69" ht="14.25">
      <c r="A370" s="323"/>
      <c r="B370" s="324"/>
      <c r="C370" s="324"/>
      <c r="D370" s="324"/>
      <c r="E370" s="324"/>
      <c r="F370" s="324"/>
      <c r="G370" s="325"/>
      <c r="H370" s="325"/>
      <c r="I370" s="326"/>
      <c r="J370" s="326"/>
      <c r="K370" s="327"/>
      <c r="L370" s="411"/>
      <c r="M370" s="411"/>
      <c r="N370" s="411"/>
      <c r="O370" s="411"/>
      <c r="P370" s="411"/>
      <c r="Q370" s="411"/>
      <c r="R370" s="411"/>
      <c r="S370" s="411"/>
      <c r="T370" s="411"/>
      <c r="U370" s="411"/>
      <c r="V370" s="411"/>
      <c r="W370" s="411"/>
      <c r="X370" s="411"/>
      <c r="Y370" s="411"/>
      <c r="Z370" s="411"/>
      <c r="AA370" s="425"/>
      <c r="AB370" s="425"/>
      <c r="AC370" s="411"/>
      <c r="AD370" s="411"/>
      <c r="AE370" s="411"/>
      <c r="AF370" s="411"/>
      <c r="AG370" s="411"/>
      <c r="AH370" s="411"/>
      <c r="AI370" s="411"/>
      <c r="AJ370" s="411"/>
      <c r="AK370" s="411"/>
      <c r="AL370" s="411"/>
      <c r="AM370" s="411"/>
      <c r="AN370" s="411"/>
      <c r="AO370" s="411"/>
      <c r="AP370" s="411"/>
      <c r="AQ370" s="411"/>
      <c r="AR370" s="411"/>
      <c r="AS370" s="411"/>
      <c r="AT370" s="411"/>
      <c r="AU370" s="411"/>
      <c r="AV370" s="411"/>
      <c r="AW370" s="411"/>
      <c r="AX370" s="411"/>
      <c r="AY370" s="411"/>
      <c r="AZ370" s="411"/>
      <c r="BA370" s="411"/>
      <c r="BB370" s="411"/>
      <c r="BC370" s="411"/>
      <c r="BD370" s="411"/>
      <c r="BE370" s="411"/>
      <c r="BF370" s="411"/>
      <c r="BG370" s="411"/>
      <c r="BH370" s="411"/>
      <c r="BI370" s="411"/>
      <c r="BJ370" s="411"/>
      <c r="BK370" s="411"/>
      <c r="BL370" s="411"/>
      <c r="BM370" s="411"/>
      <c r="BN370" s="411"/>
      <c r="BO370" s="411"/>
    </row>
    <row r="371" spans="1:69" ht="14.25">
      <c r="A371" s="323"/>
      <c r="B371" s="324"/>
      <c r="C371" s="324"/>
      <c r="D371" s="324"/>
      <c r="E371" s="324"/>
      <c r="F371" s="324"/>
      <c r="G371" s="325"/>
      <c r="H371" s="325"/>
      <c r="I371" s="326"/>
      <c r="J371" s="326"/>
      <c r="K371" s="327"/>
      <c r="L371" s="411"/>
      <c r="M371" s="411"/>
      <c r="N371" s="411"/>
      <c r="O371" s="411"/>
      <c r="P371" s="411"/>
      <c r="Q371" s="411"/>
      <c r="R371" s="411"/>
      <c r="S371" s="411"/>
      <c r="T371" s="411"/>
      <c r="U371" s="411"/>
      <c r="V371" s="411"/>
      <c r="W371" s="411"/>
      <c r="X371" s="411"/>
      <c r="Y371" s="411"/>
      <c r="Z371" s="411"/>
      <c r="AA371" s="425"/>
      <c r="AB371" s="425"/>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1"/>
      <c r="AY371" s="411"/>
      <c r="AZ371" s="411"/>
      <c r="BA371" s="411"/>
      <c r="BB371" s="411"/>
      <c r="BC371" s="411"/>
      <c r="BD371" s="411"/>
      <c r="BE371" s="411"/>
      <c r="BF371" s="411"/>
      <c r="BG371" s="411"/>
      <c r="BH371" s="411"/>
      <c r="BI371" s="411"/>
      <c r="BJ371" s="411"/>
      <c r="BK371" s="411"/>
      <c r="BL371" s="411"/>
      <c r="BM371" s="411"/>
      <c r="BN371" s="411"/>
      <c r="BO371" s="411"/>
    </row>
    <row r="372" spans="1:69" s="455" customFormat="1" ht="14.25">
      <c r="A372" s="449"/>
      <c r="B372" s="450"/>
      <c r="C372" s="450"/>
      <c r="D372" s="450"/>
      <c r="E372" s="450"/>
      <c r="F372" s="450"/>
      <c r="G372" s="451"/>
      <c r="H372" s="451"/>
      <c r="I372" s="452"/>
      <c r="J372" s="452"/>
      <c r="K372" s="453"/>
      <c r="L372" s="454"/>
      <c r="M372" s="454"/>
      <c r="N372" s="454"/>
      <c r="O372" s="454"/>
      <c r="P372" s="454"/>
      <c r="Q372" s="454"/>
      <c r="R372" s="454"/>
      <c r="S372" s="454"/>
      <c r="T372" s="454"/>
      <c r="U372" s="454"/>
      <c r="V372" s="454"/>
      <c r="W372" s="454"/>
      <c r="X372" s="454"/>
      <c r="Y372" s="454"/>
      <c r="Z372" s="454"/>
      <c r="AA372" s="425"/>
      <c r="AB372" s="425"/>
      <c r="AC372" s="454"/>
      <c r="AD372" s="454"/>
      <c r="AE372" s="454"/>
      <c r="AF372" s="454"/>
      <c r="AG372" s="454"/>
      <c r="AH372" s="454"/>
      <c r="AI372" s="454"/>
      <c r="AJ372" s="454"/>
      <c r="AK372" s="454"/>
      <c r="AL372" s="454"/>
      <c r="AM372" s="454"/>
      <c r="AN372" s="454"/>
      <c r="AO372" s="454"/>
      <c r="AP372" s="454"/>
      <c r="AQ372" s="454"/>
      <c r="AR372" s="454"/>
      <c r="AS372" s="454"/>
      <c r="AT372" s="454"/>
      <c r="AU372" s="454"/>
      <c r="AV372" s="454"/>
      <c r="AW372" s="454"/>
      <c r="AX372" s="454"/>
      <c r="AY372" s="454"/>
      <c r="AZ372" s="454"/>
      <c r="BA372" s="454"/>
      <c r="BB372" s="454"/>
      <c r="BC372" s="454"/>
      <c r="BD372" s="454"/>
      <c r="BE372" s="454"/>
      <c r="BF372" s="454"/>
      <c r="BG372" s="454"/>
      <c r="BH372" s="454"/>
      <c r="BI372" s="454"/>
      <c r="BJ372" s="454"/>
      <c r="BK372" s="454"/>
      <c r="BL372" s="454"/>
      <c r="BM372" s="454"/>
      <c r="BN372" s="454"/>
      <c r="BO372" s="454"/>
      <c r="BP372" s="454"/>
      <c r="BQ372" s="454"/>
    </row>
    <row r="373" spans="1:69" ht="14.25">
      <c r="A373" s="323"/>
      <c r="B373" s="324"/>
      <c r="C373" s="324"/>
      <c r="D373" s="324"/>
      <c r="E373" s="324"/>
      <c r="F373" s="324"/>
      <c r="G373" s="325"/>
      <c r="H373" s="325"/>
      <c r="I373" s="326"/>
      <c r="J373" s="326"/>
      <c r="K373" s="327"/>
      <c r="L373" s="411"/>
      <c r="M373" s="411"/>
      <c r="N373" s="411"/>
      <c r="O373" s="411"/>
      <c r="P373" s="411"/>
      <c r="Q373" s="411"/>
      <c r="R373" s="411"/>
      <c r="S373" s="411"/>
      <c r="T373" s="411"/>
      <c r="U373" s="411"/>
      <c r="V373" s="411"/>
      <c r="W373" s="411"/>
      <c r="X373" s="411"/>
      <c r="Y373" s="411"/>
      <c r="Z373" s="411"/>
      <c r="AA373" s="425"/>
      <c r="AB373" s="425"/>
      <c r="AC373" s="411"/>
      <c r="AD373" s="411"/>
      <c r="AE373" s="411"/>
      <c r="AF373" s="411"/>
      <c r="AG373" s="411"/>
      <c r="AH373" s="411"/>
      <c r="AI373" s="411"/>
      <c r="AJ373" s="411"/>
      <c r="AK373" s="411"/>
      <c r="AL373" s="411"/>
      <c r="AM373" s="411"/>
      <c r="AN373" s="411"/>
      <c r="AO373" s="411"/>
      <c r="AP373" s="411"/>
      <c r="AQ373" s="411"/>
      <c r="AR373" s="411"/>
      <c r="AS373" s="411"/>
      <c r="AT373" s="411"/>
      <c r="AU373" s="411"/>
      <c r="AV373" s="411"/>
      <c r="AW373" s="411"/>
      <c r="AX373" s="411"/>
      <c r="AY373" s="411"/>
      <c r="AZ373" s="411"/>
      <c r="BA373" s="411"/>
      <c r="BB373" s="411"/>
      <c r="BC373" s="411"/>
      <c r="BD373" s="411"/>
      <c r="BE373" s="411"/>
      <c r="BF373" s="411"/>
      <c r="BG373" s="411"/>
      <c r="BH373" s="411"/>
      <c r="BI373" s="411"/>
      <c r="BJ373" s="411"/>
      <c r="BK373" s="411"/>
      <c r="BL373" s="411"/>
      <c r="BM373" s="411"/>
    </row>
    <row r="374" spans="1:69" ht="14.25">
      <c r="A374" s="323"/>
      <c r="B374" s="324"/>
      <c r="C374" s="324"/>
      <c r="D374" s="324"/>
      <c r="E374" s="324"/>
      <c r="F374" s="324"/>
      <c r="G374" s="325"/>
      <c r="H374" s="325"/>
      <c r="I374" s="326"/>
      <c r="J374" s="326"/>
      <c r="K374" s="327"/>
      <c r="L374" s="411"/>
      <c r="M374" s="411"/>
      <c r="N374" s="411"/>
      <c r="O374" s="411"/>
      <c r="P374" s="411"/>
      <c r="Q374" s="411"/>
      <c r="R374" s="411"/>
      <c r="S374" s="411"/>
      <c r="T374" s="411"/>
      <c r="U374" s="411"/>
      <c r="V374" s="411"/>
      <c r="W374" s="411"/>
      <c r="X374" s="411"/>
      <c r="Y374" s="411"/>
      <c r="Z374" s="411"/>
      <c r="AA374" s="425"/>
      <c r="AB374" s="425"/>
      <c r="AC374" s="411"/>
      <c r="AD374" s="411"/>
      <c r="AE374" s="411"/>
      <c r="AF374" s="411"/>
      <c r="AG374" s="411"/>
      <c r="AH374" s="411"/>
      <c r="AI374" s="411"/>
      <c r="AJ374" s="411"/>
      <c r="AK374" s="411"/>
      <c r="AL374" s="411"/>
      <c r="AM374" s="411"/>
      <c r="AN374" s="411"/>
      <c r="AO374" s="411"/>
      <c r="AP374" s="411"/>
      <c r="AQ374" s="411"/>
      <c r="AR374" s="411"/>
      <c r="AS374" s="411"/>
      <c r="AT374" s="411"/>
      <c r="AU374" s="411"/>
      <c r="AV374" s="411"/>
      <c r="AW374" s="411"/>
      <c r="AX374" s="411"/>
      <c r="AY374" s="411"/>
      <c r="AZ374" s="411"/>
      <c r="BA374" s="411"/>
      <c r="BB374" s="411"/>
      <c r="BC374" s="411"/>
      <c r="BD374" s="411"/>
      <c r="BE374" s="411"/>
      <c r="BF374" s="411"/>
      <c r="BG374" s="411"/>
      <c r="BH374" s="411"/>
      <c r="BI374" s="411"/>
      <c r="BJ374" s="411"/>
      <c r="BK374" s="411"/>
      <c r="BL374" s="411"/>
      <c r="BM374" s="411"/>
    </row>
    <row r="375" spans="1:69" ht="14.25">
      <c r="A375" s="323"/>
      <c r="B375" s="324"/>
      <c r="C375" s="324"/>
      <c r="D375" s="324"/>
      <c r="E375" s="324"/>
      <c r="F375" s="324"/>
      <c r="G375" s="325"/>
      <c r="H375" s="325"/>
      <c r="I375" s="326"/>
      <c r="J375" s="326"/>
      <c r="K375" s="327"/>
      <c r="L375" s="411"/>
      <c r="M375" s="411"/>
      <c r="N375" s="411"/>
      <c r="O375" s="411"/>
      <c r="P375" s="411"/>
      <c r="Q375" s="411"/>
      <c r="R375" s="411"/>
      <c r="S375" s="411"/>
      <c r="T375" s="411"/>
      <c r="U375" s="411"/>
      <c r="V375" s="411"/>
      <c r="W375" s="411"/>
      <c r="X375" s="411"/>
      <c r="Y375" s="411"/>
      <c r="Z375" s="411"/>
      <c r="AA375" s="425"/>
      <c r="AB375" s="425"/>
      <c r="AC375" s="411"/>
      <c r="AD375" s="411"/>
      <c r="AE375" s="411"/>
      <c r="AF375" s="411"/>
      <c r="AG375" s="411"/>
      <c r="AH375" s="411"/>
      <c r="AI375" s="411"/>
      <c r="AJ375" s="411"/>
      <c r="AK375" s="411"/>
      <c r="AL375" s="411"/>
      <c r="AM375" s="411"/>
      <c r="AN375" s="411"/>
      <c r="AO375" s="411"/>
      <c r="AP375" s="411"/>
      <c r="AQ375" s="411"/>
      <c r="AR375" s="411"/>
      <c r="AS375" s="411"/>
      <c r="AT375" s="411"/>
      <c r="AU375" s="411"/>
      <c r="AV375" s="411"/>
      <c r="AW375" s="411"/>
      <c r="AX375" s="411"/>
      <c r="AY375" s="411"/>
      <c r="AZ375" s="411"/>
      <c r="BA375" s="411"/>
      <c r="BB375" s="411"/>
      <c r="BC375" s="411"/>
      <c r="BD375" s="411"/>
      <c r="BE375" s="411"/>
      <c r="BF375" s="411"/>
      <c r="BG375" s="411"/>
      <c r="BH375" s="411"/>
      <c r="BI375" s="411"/>
      <c r="BJ375" s="411"/>
      <c r="BK375" s="411"/>
      <c r="BL375" s="411"/>
      <c r="BM375" s="411"/>
    </row>
    <row r="376" spans="1:69" ht="14.25">
      <c r="A376" s="323"/>
      <c r="B376" s="324"/>
      <c r="C376" s="324"/>
      <c r="D376" s="324"/>
      <c r="E376" s="324"/>
      <c r="F376" s="324"/>
      <c r="G376" s="325"/>
      <c r="H376" s="325"/>
      <c r="I376" s="326"/>
      <c r="J376" s="326"/>
      <c r="K376" s="327"/>
      <c r="L376" s="411"/>
      <c r="M376" s="411"/>
      <c r="N376" s="411"/>
      <c r="O376" s="411"/>
      <c r="P376" s="411"/>
      <c r="Q376" s="411"/>
      <c r="R376" s="411"/>
      <c r="S376" s="411"/>
      <c r="T376" s="411"/>
      <c r="U376" s="411"/>
      <c r="V376" s="411"/>
      <c r="W376" s="411"/>
      <c r="X376" s="411"/>
      <c r="Y376" s="411"/>
      <c r="Z376" s="411"/>
      <c r="AA376" s="425"/>
      <c r="AB376" s="425"/>
      <c r="AC376" s="411"/>
      <c r="AD376" s="411"/>
      <c r="AE376" s="411"/>
      <c r="AF376" s="411"/>
      <c r="AG376" s="411"/>
      <c r="AH376" s="411"/>
      <c r="AI376" s="411"/>
      <c r="AJ376" s="411"/>
      <c r="AK376" s="411"/>
      <c r="AL376" s="411"/>
      <c r="AM376" s="411"/>
      <c r="AN376" s="411"/>
      <c r="AO376" s="411"/>
      <c r="AP376" s="411"/>
      <c r="AQ376" s="411"/>
      <c r="AR376" s="411"/>
      <c r="AS376" s="411"/>
      <c r="AT376" s="411"/>
      <c r="AU376" s="411"/>
      <c r="AV376" s="411"/>
      <c r="AW376" s="411"/>
      <c r="AX376" s="411"/>
      <c r="AY376" s="411"/>
      <c r="AZ376" s="411"/>
      <c r="BA376" s="411"/>
      <c r="BB376" s="411"/>
      <c r="BC376" s="411"/>
      <c r="BD376" s="411"/>
      <c r="BE376" s="411"/>
      <c r="BF376" s="411"/>
      <c r="BG376" s="411"/>
      <c r="BH376" s="411"/>
      <c r="BI376" s="411"/>
      <c r="BJ376" s="411"/>
      <c r="BK376" s="411"/>
      <c r="BL376" s="411"/>
      <c r="BM376" s="411"/>
    </row>
    <row r="377" spans="1:69" ht="14.25">
      <c r="A377" s="323"/>
      <c r="B377" s="324"/>
      <c r="C377" s="324"/>
      <c r="D377" s="324"/>
      <c r="E377" s="324"/>
      <c r="F377" s="324"/>
      <c r="G377" s="325"/>
      <c r="H377" s="325"/>
      <c r="I377" s="326"/>
      <c r="J377" s="326"/>
      <c r="K377" s="327"/>
      <c r="L377" s="411"/>
      <c r="M377" s="411"/>
      <c r="N377" s="411"/>
      <c r="O377" s="411"/>
      <c r="P377" s="411"/>
      <c r="Q377" s="411"/>
      <c r="R377" s="411"/>
      <c r="S377" s="411"/>
      <c r="T377" s="411"/>
      <c r="U377" s="411"/>
      <c r="V377" s="411"/>
      <c r="W377" s="411"/>
      <c r="X377" s="411"/>
      <c r="Y377" s="411"/>
      <c r="Z377" s="411"/>
      <c r="AA377" s="425"/>
      <c r="AB377" s="425"/>
      <c r="AC377" s="411"/>
      <c r="AD377" s="411"/>
      <c r="AE377" s="411"/>
      <c r="AF377" s="411"/>
      <c r="AG377" s="411"/>
      <c r="AH377" s="411"/>
      <c r="AI377" s="411"/>
      <c r="AJ377" s="411"/>
      <c r="AK377" s="411"/>
      <c r="AL377" s="411"/>
      <c r="AM377" s="411"/>
      <c r="AN377" s="411"/>
      <c r="AO377" s="411"/>
      <c r="AP377" s="411"/>
      <c r="AQ377" s="411"/>
      <c r="AR377" s="411"/>
      <c r="AS377" s="411"/>
      <c r="AT377" s="411"/>
      <c r="AU377" s="411"/>
      <c r="AV377" s="411"/>
      <c r="AW377" s="411"/>
      <c r="AX377" s="411"/>
      <c r="AY377" s="411"/>
      <c r="AZ377" s="411"/>
      <c r="BA377" s="411"/>
      <c r="BB377" s="411"/>
      <c r="BC377" s="411"/>
      <c r="BD377" s="411"/>
      <c r="BE377" s="411"/>
      <c r="BF377" s="411"/>
      <c r="BG377" s="411"/>
      <c r="BH377" s="411"/>
      <c r="BI377" s="411"/>
      <c r="BJ377" s="411"/>
      <c r="BK377" s="411"/>
      <c r="BL377" s="411"/>
      <c r="BM377" s="411"/>
    </row>
    <row r="378" spans="1:69" ht="14.25">
      <c r="A378" s="323"/>
      <c r="B378" s="324"/>
      <c r="C378" s="324"/>
      <c r="D378" s="324"/>
      <c r="E378" s="324"/>
      <c r="F378" s="324"/>
      <c r="G378" s="325"/>
      <c r="H378" s="325"/>
      <c r="I378" s="326"/>
      <c r="J378" s="326"/>
      <c r="K378" s="327"/>
      <c r="L378" s="411"/>
      <c r="M378" s="411"/>
      <c r="N378" s="411"/>
      <c r="O378" s="411"/>
      <c r="P378" s="411"/>
      <c r="Q378" s="411"/>
      <c r="R378" s="411"/>
      <c r="S378" s="411"/>
      <c r="T378" s="411"/>
      <c r="U378" s="411"/>
      <c r="V378" s="411"/>
      <c r="W378" s="411"/>
      <c r="X378" s="411"/>
      <c r="Y378" s="411"/>
      <c r="Z378" s="411"/>
      <c r="AA378" s="425"/>
      <c r="AB378" s="425"/>
      <c r="AC378" s="411"/>
      <c r="AD378" s="411"/>
      <c r="AE378" s="411"/>
      <c r="AF378" s="411"/>
      <c r="AG378" s="411"/>
      <c r="AH378" s="411"/>
      <c r="AI378" s="411"/>
      <c r="AJ378" s="411"/>
      <c r="AK378" s="411"/>
      <c r="AL378" s="411"/>
      <c r="AM378" s="411"/>
      <c r="AN378" s="411"/>
      <c r="AO378" s="411"/>
      <c r="AP378" s="411"/>
      <c r="AQ378" s="411"/>
      <c r="AR378" s="411"/>
      <c r="AS378" s="411"/>
      <c r="AT378" s="411"/>
      <c r="AU378" s="411"/>
      <c r="AV378" s="411"/>
      <c r="AW378" s="411"/>
      <c r="AX378" s="411"/>
      <c r="AY378" s="411"/>
      <c r="AZ378" s="411"/>
      <c r="BA378" s="411"/>
      <c r="BB378" s="411"/>
      <c r="BC378" s="411"/>
      <c r="BD378" s="411"/>
      <c r="BE378" s="411"/>
      <c r="BF378" s="411"/>
      <c r="BG378" s="411"/>
      <c r="BH378" s="411"/>
      <c r="BI378" s="411"/>
      <c r="BJ378" s="411"/>
      <c r="BK378" s="411"/>
      <c r="BL378" s="411"/>
      <c r="BM378" s="411"/>
    </row>
    <row r="379" spans="1:69" ht="14.25">
      <c r="A379" s="323"/>
      <c r="B379" s="324"/>
      <c r="C379" s="324"/>
      <c r="D379" s="324"/>
      <c r="E379" s="324"/>
      <c r="F379" s="324"/>
      <c r="G379" s="325"/>
      <c r="H379" s="325"/>
      <c r="I379" s="326"/>
      <c r="J379" s="326"/>
      <c r="K379" s="327"/>
      <c r="L379" s="411"/>
      <c r="M379" s="411"/>
      <c r="N379" s="411"/>
      <c r="O379" s="411"/>
      <c r="P379" s="411"/>
      <c r="Q379" s="411"/>
      <c r="R379" s="411"/>
      <c r="S379" s="411"/>
      <c r="T379" s="411"/>
      <c r="U379" s="411"/>
      <c r="V379" s="411"/>
      <c r="W379" s="411"/>
      <c r="X379" s="411"/>
      <c r="Y379" s="411"/>
      <c r="Z379" s="411"/>
      <c r="AA379" s="425"/>
      <c r="AB379" s="425"/>
      <c r="AC379" s="411"/>
      <c r="AD379" s="411"/>
      <c r="AE379" s="411"/>
      <c r="AF379" s="411"/>
      <c r="AG379" s="411"/>
      <c r="AH379" s="411"/>
      <c r="AI379" s="411"/>
      <c r="AJ379" s="411"/>
      <c r="AK379" s="411"/>
      <c r="AL379" s="411"/>
      <c r="AM379" s="411"/>
      <c r="AN379" s="411"/>
      <c r="AO379" s="411"/>
      <c r="AP379" s="411"/>
      <c r="AQ379" s="411"/>
      <c r="AR379" s="411"/>
      <c r="AS379" s="411"/>
      <c r="AT379" s="411"/>
      <c r="AU379" s="411"/>
      <c r="AV379" s="411"/>
      <c r="AW379" s="411"/>
      <c r="AX379" s="411"/>
      <c r="AY379" s="411"/>
      <c r="AZ379" s="411"/>
      <c r="BA379" s="411"/>
      <c r="BB379" s="411"/>
      <c r="BC379" s="411"/>
      <c r="BD379" s="411"/>
      <c r="BE379" s="411"/>
      <c r="BF379" s="411"/>
      <c r="BG379" s="411"/>
      <c r="BH379" s="411"/>
      <c r="BI379" s="411"/>
      <c r="BJ379" s="411"/>
      <c r="BK379" s="411"/>
      <c r="BL379" s="411"/>
      <c r="BM379" s="411"/>
    </row>
    <row r="380" spans="1:69" ht="14.25">
      <c r="A380" s="323"/>
      <c r="B380" s="324"/>
      <c r="C380" s="324"/>
      <c r="D380" s="324"/>
      <c r="E380" s="324"/>
      <c r="F380" s="324"/>
      <c r="G380" s="325"/>
      <c r="H380" s="325"/>
      <c r="I380" s="326"/>
      <c r="J380" s="326"/>
      <c r="K380" s="327"/>
      <c r="L380" s="411"/>
      <c r="M380" s="411"/>
      <c r="N380" s="411"/>
      <c r="O380" s="411"/>
      <c r="P380" s="411"/>
      <c r="Q380" s="411"/>
      <c r="R380" s="411"/>
      <c r="S380" s="411"/>
      <c r="T380" s="411"/>
      <c r="U380" s="411"/>
      <c r="V380" s="411"/>
      <c r="W380" s="411"/>
      <c r="X380" s="411"/>
      <c r="Y380" s="411"/>
      <c r="Z380" s="411"/>
      <c r="AA380" s="425"/>
      <c r="AB380" s="425"/>
      <c r="AC380" s="411"/>
      <c r="AD380" s="411"/>
      <c r="AE380" s="411"/>
      <c r="AF380" s="411"/>
      <c r="AG380" s="411"/>
      <c r="AH380" s="411"/>
      <c r="AI380" s="411"/>
      <c r="AJ380" s="411"/>
      <c r="AK380" s="411"/>
      <c r="AL380" s="411"/>
      <c r="AM380" s="411"/>
      <c r="AN380" s="411"/>
      <c r="AO380" s="411"/>
      <c r="AP380" s="411"/>
      <c r="AQ380" s="411"/>
      <c r="AR380" s="411"/>
      <c r="AS380" s="411"/>
      <c r="AT380" s="411"/>
      <c r="AU380" s="411"/>
      <c r="AV380" s="411"/>
      <c r="AW380" s="411"/>
      <c r="AX380" s="411"/>
      <c r="AY380" s="411"/>
      <c r="AZ380" s="411"/>
      <c r="BA380" s="411"/>
      <c r="BB380" s="411"/>
      <c r="BC380" s="411"/>
      <c r="BD380" s="411"/>
      <c r="BE380" s="411"/>
      <c r="BF380" s="411"/>
      <c r="BG380" s="411"/>
      <c r="BH380" s="411"/>
      <c r="BI380" s="411"/>
      <c r="BJ380" s="411"/>
      <c r="BK380" s="411"/>
      <c r="BL380" s="411"/>
      <c r="BM380" s="411"/>
    </row>
    <row r="381" spans="1:69" ht="14.25">
      <c r="A381" s="323"/>
      <c r="B381" s="324"/>
      <c r="C381" s="324"/>
      <c r="D381" s="324"/>
      <c r="E381" s="324"/>
      <c r="F381" s="324"/>
      <c r="G381" s="325"/>
      <c r="H381" s="325"/>
      <c r="I381" s="326"/>
      <c r="J381" s="326"/>
      <c r="K381" s="327"/>
      <c r="L381" s="411"/>
      <c r="M381" s="411"/>
      <c r="N381" s="411"/>
      <c r="O381" s="411"/>
      <c r="P381" s="411"/>
      <c r="Q381" s="411"/>
      <c r="R381" s="411"/>
      <c r="S381" s="411"/>
      <c r="T381" s="411"/>
      <c r="U381" s="411"/>
      <c r="V381" s="411"/>
      <c r="W381" s="411"/>
      <c r="X381" s="411"/>
      <c r="Y381" s="411"/>
      <c r="Z381" s="411"/>
      <c r="AA381" s="425"/>
      <c r="AB381" s="425"/>
      <c r="AC381" s="411"/>
      <c r="AD381" s="411"/>
      <c r="AE381" s="411"/>
      <c r="AF381" s="411"/>
      <c r="AG381" s="411"/>
      <c r="AH381" s="411"/>
      <c r="AI381" s="411"/>
      <c r="AJ381" s="411"/>
      <c r="AK381" s="411"/>
      <c r="AL381" s="411"/>
      <c r="AM381" s="411"/>
      <c r="AN381" s="411"/>
      <c r="AO381" s="411"/>
      <c r="AP381" s="411"/>
      <c r="AQ381" s="411"/>
      <c r="AR381" s="411"/>
      <c r="AS381" s="411"/>
      <c r="AT381" s="411"/>
      <c r="AU381" s="411"/>
      <c r="AV381" s="411"/>
      <c r="AW381" s="411"/>
      <c r="AX381" s="411"/>
      <c r="AY381" s="411"/>
      <c r="AZ381" s="411"/>
      <c r="BA381" s="411"/>
      <c r="BB381" s="411"/>
      <c r="BC381" s="411"/>
      <c r="BD381" s="411"/>
      <c r="BE381" s="411"/>
      <c r="BF381" s="411"/>
      <c r="BG381" s="411"/>
      <c r="BH381" s="411"/>
      <c r="BI381" s="411"/>
      <c r="BJ381" s="411"/>
      <c r="BK381" s="411"/>
      <c r="BL381" s="411"/>
      <c r="BM381" s="411"/>
    </row>
    <row r="382" spans="1:69" ht="14.25">
      <c r="A382" s="323"/>
      <c r="B382" s="324"/>
      <c r="C382" s="324"/>
      <c r="D382" s="324"/>
      <c r="E382" s="324"/>
      <c r="F382" s="324"/>
      <c r="G382" s="325"/>
      <c r="H382" s="325"/>
      <c r="I382" s="326"/>
      <c r="J382" s="326"/>
      <c r="K382" s="327"/>
      <c r="L382" s="411"/>
      <c r="M382" s="411"/>
      <c r="N382" s="411"/>
      <c r="O382" s="411"/>
      <c r="P382" s="411"/>
      <c r="Q382" s="411"/>
      <c r="R382" s="411"/>
      <c r="S382" s="411"/>
      <c r="T382" s="411"/>
      <c r="U382" s="411"/>
      <c r="V382" s="411"/>
      <c r="W382" s="411"/>
      <c r="X382" s="411"/>
      <c r="Y382" s="411"/>
      <c r="Z382" s="411"/>
      <c r="AA382" s="425"/>
      <c r="AB382" s="425"/>
      <c r="AC382" s="411"/>
      <c r="AD382" s="411"/>
      <c r="AE382" s="411"/>
      <c r="AF382" s="411"/>
      <c r="AG382" s="411"/>
      <c r="AH382" s="411"/>
      <c r="AI382" s="411"/>
      <c r="AJ382" s="411"/>
      <c r="AK382" s="411"/>
      <c r="AL382" s="411"/>
      <c r="AM382" s="411"/>
      <c r="AN382" s="411"/>
      <c r="AO382" s="411"/>
      <c r="AP382" s="411"/>
      <c r="AQ382" s="411"/>
      <c r="AR382" s="411"/>
      <c r="AS382" s="411"/>
      <c r="AT382" s="411"/>
      <c r="AU382" s="411"/>
      <c r="AV382" s="411"/>
      <c r="AW382" s="411"/>
      <c r="AX382" s="411"/>
      <c r="AY382" s="411"/>
      <c r="AZ382" s="411"/>
      <c r="BA382" s="411"/>
      <c r="BB382" s="411"/>
      <c r="BC382" s="411"/>
      <c r="BD382" s="411"/>
      <c r="BE382" s="411"/>
      <c r="BF382" s="411"/>
      <c r="BG382" s="411"/>
      <c r="BH382" s="411"/>
      <c r="BI382" s="411"/>
      <c r="BJ382" s="411"/>
      <c r="BK382" s="411"/>
      <c r="BL382" s="411"/>
      <c r="BM382" s="411"/>
    </row>
    <row r="383" spans="1:69" ht="14.25">
      <c r="A383" s="323"/>
      <c r="B383" s="324"/>
      <c r="C383" s="324"/>
      <c r="D383" s="324"/>
      <c r="E383" s="324"/>
      <c r="F383" s="324"/>
      <c r="G383" s="325"/>
      <c r="H383" s="325"/>
      <c r="I383" s="326"/>
      <c r="J383" s="326"/>
      <c r="K383" s="327"/>
      <c r="L383" s="411"/>
      <c r="M383" s="411"/>
      <c r="N383" s="411"/>
      <c r="O383" s="411"/>
      <c r="P383" s="411"/>
      <c r="Q383" s="411"/>
      <c r="R383" s="411"/>
      <c r="S383" s="411"/>
      <c r="T383" s="411"/>
      <c r="U383" s="411"/>
      <c r="V383" s="411"/>
      <c r="W383" s="411"/>
      <c r="X383" s="411"/>
      <c r="Y383" s="411"/>
      <c r="Z383" s="411"/>
      <c r="AA383" s="425"/>
      <c r="AB383" s="425"/>
      <c r="AC383" s="411"/>
      <c r="AD383" s="411"/>
      <c r="AE383" s="411"/>
      <c r="AF383" s="411"/>
      <c r="AG383" s="411"/>
      <c r="AH383" s="411"/>
      <c r="AI383" s="411"/>
      <c r="AJ383" s="411"/>
      <c r="AK383" s="411"/>
      <c r="AL383" s="411"/>
      <c r="AM383" s="411"/>
      <c r="AN383" s="411"/>
      <c r="AO383" s="411"/>
      <c r="AP383" s="411"/>
      <c r="AQ383" s="411"/>
      <c r="AR383" s="411"/>
      <c r="AS383" s="411"/>
      <c r="AT383" s="411"/>
      <c r="AU383" s="411"/>
      <c r="AV383" s="411"/>
      <c r="AW383" s="411"/>
      <c r="AX383" s="411"/>
      <c r="AY383" s="411"/>
      <c r="AZ383" s="411"/>
      <c r="BA383" s="411"/>
      <c r="BB383" s="411"/>
      <c r="BC383" s="411"/>
      <c r="BD383" s="411"/>
      <c r="BE383" s="411"/>
      <c r="BF383" s="411"/>
      <c r="BG383" s="411"/>
      <c r="BH383" s="411"/>
      <c r="BI383" s="411"/>
      <c r="BJ383" s="411"/>
      <c r="BK383" s="411"/>
      <c r="BL383" s="411"/>
      <c r="BM383" s="411"/>
    </row>
    <row r="384" spans="1:69" ht="14.25">
      <c r="A384" s="323"/>
      <c r="B384" s="324"/>
      <c r="C384" s="324"/>
      <c r="D384" s="324"/>
      <c r="E384" s="324"/>
      <c r="F384" s="324"/>
      <c r="G384" s="325"/>
      <c r="H384" s="325"/>
      <c r="I384" s="326"/>
      <c r="J384" s="326"/>
      <c r="K384" s="327"/>
      <c r="L384" s="411"/>
      <c r="M384" s="411"/>
      <c r="N384" s="411"/>
      <c r="O384" s="411"/>
      <c r="P384" s="411"/>
      <c r="Q384" s="411"/>
      <c r="R384" s="411"/>
      <c r="S384" s="411"/>
      <c r="T384" s="411"/>
      <c r="U384" s="411"/>
      <c r="V384" s="411"/>
      <c r="W384" s="411"/>
      <c r="X384" s="411"/>
      <c r="Y384" s="411"/>
      <c r="Z384" s="411"/>
      <c r="AA384" s="425"/>
      <c r="AB384" s="425"/>
      <c r="AC384" s="411"/>
      <c r="AD384" s="411"/>
      <c r="AE384" s="411"/>
      <c r="AF384" s="411"/>
      <c r="AG384" s="411"/>
      <c r="AH384" s="411"/>
      <c r="AI384" s="411"/>
      <c r="AJ384" s="411"/>
      <c r="AK384" s="411"/>
      <c r="AL384" s="411"/>
      <c r="AM384" s="411"/>
      <c r="AN384" s="411"/>
      <c r="AO384" s="411"/>
      <c r="AP384" s="411"/>
      <c r="AQ384" s="411"/>
      <c r="AR384" s="411"/>
      <c r="AS384" s="411"/>
      <c r="AT384" s="411"/>
      <c r="AU384" s="411"/>
      <c r="AV384" s="411"/>
      <c r="AW384" s="411"/>
      <c r="AX384" s="411"/>
      <c r="AY384" s="411"/>
      <c r="AZ384" s="411"/>
      <c r="BA384" s="411"/>
      <c r="BB384" s="411"/>
      <c r="BC384" s="411"/>
      <c r="BD384" s="411"/>
      <c r="BE384" s="411"/>
      <c r="BF384" s="411"/>
      <c r="BG384" s="411"/>
      <c r="BH384" s="411"/>
      <c r="BI384" s="411"/>
      <c r="BJ384" s="411"/>
      <c r="BK384" s="411"/>
      <c r="BL384" s="411"/>
      <c r="BM384" s="411"/>
    </row>
    <row r="385" spans="1:65" ht="14.25">
      <c r="A385" s="323"/>
      <c r="B385" s="324"/>
      <c r="C385" s="324"/>
      <c r="D385" s="324"/>
      <c r="E385" s="324"/>
      <c r="F385" s="324"/>
      <c r="G385" s="325"/>
      <c r="H385" s="325"/>
      <c r="I385" s="326"/>
      <c r="J385" s="326"/>
      <c r="K385" s="327"/>
      <c r="L385" s="411"/>
      <c r="M385" s="411"/>
      <c r="N385" s="411"/>
      <c r="O385" s="411"/>
      <c r="P385" s="411"/>
      <c r="Q385" s="411"/>
      <c r="R385" s="411"/>
      <c r="S385" s="411"/>
      <c r="T385" s="411"/>
      <c r="U385" s="411"/>
      <c r="V385" s="411"/>
      <c r="W385" s="411"/>
      <c r="X385" s="411"/>
      <c r="Y385" s="411"/>
      <c r="Z385" s="411"/>
      <c r="AA385" s="425"/>
      <c r="AB385" s="425"/>
      <c r="AC385" s="411"/>
      <c r="AD385" s="411"/>
      <c r="AE385" s="411"/>
      <c r="AF385" s="411"/>
      <c r="AG385" s="411"/>
      <c r="AH385" s="411"/>
      <c r="AI385" s="411"/>
      <c r="AJ385" s="411"/>
      <c r="AK385" s="411"/>
      <c r="AL385" s="411"/>
      <c r="AM385" s="411"/>
      <c r="AN385" s="411"/>
      <c r="AO385" s="411"/>
      <c r="AP385" s="411"/>
      <c r="AQ385" s="411"/>
      <c r="AR385" s="411"/>
      <c r="AS385" s="411"/>
      <c r="AT385" s="411"/>
      <c r="AU385" s="411"/>
      <c r="AV385" s="411"/>
      <c r="AW385" s="411"/>
      <c r="AX385" s="411"/>
      <c r="AY385" s="411"/>
      <c r="AZ385" s="411"/>
      <c r="BA385" s="411"/>
      <c r="BB385" s="411"/>
      <c r="BC385" s="411"/>
      <c r="BD385" s="411"/>
      <c r="BE385" s="411"/>
      <c r="BF385" s="411"/>
      <c r="BG385" s="411"/>
      <c r="BH385" s="411"/>
      <c r="BI385" s="411"/>
      <c r="BJ385" s="411"/>
      <c r="BK385" s="411"/>
      <c r="BL385" s="411"/>
      <c r="BM385" s="411"/>
    </row>
    <row r="386" spans="1:65" ht="14.25">
      <c r="A386" s="323"/>
      <c r="B386" s="324"/>
      <c r="C386" s="324"/>
      <c r="D386" s="324"/>
      <c r="E386" s="324"/>
      <c r="F386" s="324"/>
      <c r="G386" s="325"/>
      <c r="H386" s="325"/>
      <c r="I386" s="326"/>
      <c r="J386" s="326"/>
      <c r="K386" s="327"/>
      <c r="L386" s="411"/>
      <c r="M386" s="411"/>
      <c r="N386" s="411"/>
      <c r="O386" s="411"/>
      <c r="P386" s="411"/>
      <c r="Q386" s="411"/>
      <c r="R386" s="411"/>
      <c r="S386" s="411"/>
      <c r="T386" s="411"/>
      <c r="U386" s="411"/>
      <c r="V386" s="411"/>
      <c r="W386" s="411"/>
      <c r="X386" s="411"/>
      <c r="Y386" s="411"/>
      <c r="Z386" s="411"/>
      <c r="AA386" s="425"/>
      <c r="AB386" s="425"/>
      <c r="AC386" s="411"/>
      <c r="AD386" s="411"/>
      <c r="AE386" s="411"/>
      <c r="AF386" s="411"/>
      <c r="AG386" s="411"/>
      <c r="AH386" s="411"/>
      <c r="AI386" s="411"/>
      <c r="AJ386" s="411"/>
      <c r="AK386" s="411"/>
      <c r="AL386" s="411"/>
      <c r="AM386" s="411"/>
      <c r="AN386" s="411"/>
      <c r="AO386" s="411"/>
      <c r="AP386" s="411"/>
      <c r="AQ386" s="411"/>
      <c r="AR386" s="411"/>
      <c r="AS386" s="411"/>
      <c r="AT386" s="411"/>
      <c r="AU386" s="411"/>
      <c r="AV386" s="411"/>
      <c r="AW386" s="411"/>
      <c r="AX386" s="411"/>
      <c r="AY386" s="411"/>
      <c r="AZ386" s="411"/>
      <c r="BA386" s="411"/>
      <c r="BB386" s="411"/>
      <c r="BC386" s="411"/>
      <c r="BD386" s="411"/>
      <c r="BE386" s="411"/>
      <c r="BF386" s="411"/>
      <c r="BG386" s="411"/>
      <c r="BH386" s="411"/>
      <c r="BI386" s="411"/>
      <c r="BJ386" s="411"/>
      <c r="BK386" s="411"/>
      <c r="BL386" s="411"/>
      <c r="BM386" s="411"/>
    </row>
    <row r="387" spans="1:65" ht="14.25">
      <c r="A387" s="323"/>
      <c r="B387" s="324"/>
      <c r="C387" s="324"/>
      <c r="D387" s="324"/>
      <c r="E387" s="324"/>
      <c r="F387" s="324"/>
      <c r="G387" s="325"/>
      <c r="H387" s="325"/>
      <c r="I387" s="326"/>
      <c r="J387" s="326"/>
      <c r="K387" s="327"/>
      <c r="L387" s="411"/>
      <c r="M387" s="411"/>
      <c r="N387" s="411"/>
      <c r="O387" s="411"/>
      <c r="P387" s="411"/>
      <c r="Q387" s="411"/>
      <c r="R387" s="411"/>
      <c r="S387" s="411"/>
      <c r="T387" s="411"/>
      <c r="U387" s="411"/>
      <c r="V387" s="411"/>
      <c r="W387" s="411"/>
      <c r="X387" s="411"/>
      <c r="Y387" s="411"/>
      <c r="Z387" s="411"/>
      <c r="AA387" s="425"/>
      <c r="AB387" s="425"/>
      <c r="AC387" s="411"/>
      <c r="AD387" s="411"/>
      <c r="AE387" s="411"/>
      <c r="AF387" s="411"/>
      <c r="AG387" s="411"/>
      <c r="AH387" s="411"/>
      <c r="AI387" s="411"/>
      <c r="AJ387" s="411"/>
      <c r="AK387" s="411"/>
      <c r="AL387" s="411"/>
      <c r="AM387" s="411"/>
      <c r="AN387" s="411"/>
      <c r="AO387" s="411"/>
      <c r="AP387" s="411"/>
      <c r="AQ387" s="411"/>
      <c r="AR387" s="411"/>
      <c r="AS387" s="411"/>
      <c r="AT387" s="411"/>
      <c r="AU387" s="411"/>
      <c r="AV387" s="411"/>
      <c r="AW387" s="411"/>
      <c r="AX387" s="411"/>
      <c r="AY387" s="411"/>
      <c r="AZ387" s="411"/>
      <c r="BA387" s="411"/>
      <c r="BB387" s="411"/>
      <c r="BC387" s="411"/>
      <c r="BD387" s="411"/>
      <c r="BE387" s="411"/>
      <c r="BF387" s="411"/>
      <c r="BG387" s="411"/>
      <c r="BH387" s="411"/>
      <c r="BI387" s="411"/>
      <c r="BJ387" s="411"/>
      <c r="BK387" s="411"/>
      <c r="BL387" s="411"/>
      <c r="BM387" s="411"/>
    </row>
    <row r="388" spans="1:65" ht="14.25">
      <c r="A388" s="323"/>
      <c r="B388" s="324"/>
      <c r="C388" s="324"/>
      <c r="D388" s="324"/>
      <c r="E388" s="324"/>
      <c r="F388" s="324"/>
      <c r="G388" s="325"/>
      <c r="H388" s="325"/>
      <c r="I388" s="326"/>
      <c r="J388" s="326"/>
      <c r="K388" s="327"/>
      <c r="L388" s="411"/>
      <c r="M388" s="411"/>
      <c r="N388" s="411"/>
      <c r="O388" s="411"/>
      <c r="P388" s="411"/>
      <c r="Q388" s="411"/>
      <c r="R388" s="411"/>
      <c r="S388" s="411"/>
      <c r="T388" s="411"/>
      <c r="U388" s="411"/>
      <c r="V388" s="411"/>
      <c r="W388" s="411"/>
      <c r="X388" s="411"/>
      <c r="Y388" s="411"/>
      <c r="Z388" s="411"/>
      <c r="AA388" s="425"/>
      <c r="AB388" s="425"/>
      <c r="AC388" s="411"/>
      <c r="AD388" s="411"/>
      <c r="AE388" s="411"/>
      <c r="AF388" s="411"/>
      <c r="AG388" s="411"/>
      <c r="AH388" s="411"/>
      <c r="AI388" s="411"/>
      <c r="AJ388" s="411"/>
      <c r="AK388" s="411"/>
      <c r="AL388" s="411"/>
      <c r="AM388" s="411"/>
      <c r="AN388" s="411"/>
      <c r="AO388" s="411"/>
      <c r="AP388" s="411"/>
      <c r="AQ388" s="411"/>
      <c r="AR388" s="411"/>
      <c r="AS388" s="411"/>
      <c r="AT388" s="411"/>
      <c r="AU388" s="411"/>
      <c r="AV388" s="411"/>
      <c r="AW388" s="411"/>
      <c r="AX388" s="411"/>
      <c r="AY388" s="411"/>
      <c r="AZ388" s="411"/>
      <c r="BA388" s="411"/>
      <c r="BB388" s="411"/>
      <c r="BC388" s="411"/>
      <c r="BD388" s="411"/>
      <c r="BE388" s="411"/>
      <c r="BF388" s="411"/>
      <c r="BG388" s="411"/>
      <c r="BH388" s="411"/>
      <c r="BI388" s="411"/>
      <c r="BJ388" s="411"/>
      <c r="BK388" s="411"/>
      <c r="BL388" s="411"/>
      <c r="BM388" s="411"/>
    </row>
    <row r="389" spans="1:65" ht="14.25">
      <c r="A389" s="323"/>
      <c r="B389" s="324"/>
      <c r="C389" s="324"/>
      <c r="D389" s="324"/>
      <c r="E389" s="324"/>
      <c r="F389" s="324"/>
      <c r="G389" s="325"/>
      <c r="H389" s="325"/>
      <c r="I389" s="326"/>
      <c r="J389" s="326"/>
      <c r="K389" s="327"/>
      <c r="L389" s="411"/>
      <c r="M389" s="411"/>
      <c r="N389" s="411"/>
      <c r="O389" s="411"/>
      <c r="P389" s="411"/>
      <c r="Q389" s="411"/>
      <c r="R389" s="411"/>
      <c r="S389" s="411"/>
      <c r="T389" s="411"/>
      <c r="U389" s="411"/>
      <c r="V389" s="411"/>
      <c r="W389" s="411"/>
      <c r="X389" s="411"/>
      <c r="Y389" s="411"/>
      <c r="Z389" s="411"/>
      <c r="AA389" s="425"/>
      <c r="AB389" s="425"/>
      <c r="AC389" s="411"/>
      <c r="AD389" s="411"/>
      <c r="AE389" s="411"/>
      <c r="AF389" s="411"/>
      <c r="AG389" s="411"/>
      <c r="AH389" s="411"/>
      <c r="AI389" s="411"/>
      <c r="AJ389" s="411"/>
      <c r="AK389" s="411"/>
      <c r="AL389" s="411"/>
      <c r="AM389" s="411"/>
      <c r="AN389" s="411"/>
      <c r="AO389" s="411"/>
      <c r="AP389" s="411"/>
      <c r="AQ389" s="411"/>
      <c r="AR389" s="411"/>
      <c r="AS389" s="411"/>
      <c r="AT389" s="411"/>
      <c r="AU389" s="411"/>
      <c r="AV389" s="411"/>
      <c r="AW389" s="411"/>
      <c r="AX389" s="411"/>
      <c r="AY389" s="411"/>
      <c r="AZ389" s="411"/>
      <c r="BA389" s="411"/>
      <c r="BB389" s="411"/>
      <c r="BC389" s="411"/>
      <c r="BD389" s="411"/>
      <c r="BE389" s="411"/>
      <c r="BF389" s="411"/>
      <c r="BG389" s="411"/>
      <c r="BH389" s="411"/>
      <c r="BI389" s="411"/>
      <c r="BJ389" s="411"/>
      <c r="BK389" s="411"/>
      <c r="BL389" s="411"/>
      <c r="BM389" s="411"/>
    </row>
    <row r="390" spans="1:65" ht="14.25">
      <c r="A390" s="323"/>
      <c r="B390" s="324"/>
      <c r="C390" s="324"/>
      <c r="D390" s="324"/>
      <c r="E390" s="324"/>
      <c r="F390" s="324"/>
      <c r="G390" s="325"/>
      <c r="H390" s="325"/>
      <c r="I390" s="326"/>
      <c r="J390" s="326"/>
      <c r="K390" s="327"/>
      <c r="L390" s="411"/>
      <c r="M390" s="411"/>
      <c r="N390" s="411"/>
      <c r="O390" s="411"/>
      <c r="P390" s="411"/>
      <c r="Q390" s="411"/>
      <c r="R390" s="411"/>
      <c r="S390" s="411"/>
      <c r="T390" s="411"/>
      <c r="U390" s="411"/>
      <c r="V390" s="411"/>
      <c r="W390" s="411"/>
      <c r="X390" s="411"/>
      <c r="Y390" s="411"/>
      <c r="Z390" s="411"/>
      <c r="AA390" s="425"/>
      <c r="AB390" s="425"/>
      <c r="AC390" s="411"/>
      <c r="AD390" s="411"/>
      <c r="AE390" s="411"/>
      <c r="AF390" s="411"/>
      <c r="AG390" s="411"/>
      <c r="AH390" s="411"/>
      <c r="AI390" s="411"/>
      <c r="AJ390" s="411"/>
      <c r="AK390" s="411"/>
      <c r="AL390" s="411"/>
      <c r="AM390" s="411"/>
      <c r="AN390" s="411"/>
      <c r="AO390" s="411"/>
      <c r="AP390" s="411"/>
      <c r="AQ390" s="411"/>
      <c r="AR390" s="411"/>
      <c r="AS390" s="411"/>
      <c r="AT390" s="411"/>
      <c r="AU390" s="411"/>
      <c r="AV390" s="411"/>
      <c r="AW390" s="411"/>
      <c r="AX390" s="411"/>
      <c r="AY390" s="411"/>
      <c r="AZ390" s="411"/>
      <c r="BA390" s="411"/>
      <c r="BB390" s="411"/>
      <c r="BC390" s="411"/>
      <c r="BD390" s="411"/>
      <c r="BE390" s="411"/>
      <c r="BF390" s="411"/>
      <c r="BG390" s="411"/>
      <c r="BH390" s="411"/>
      <c r="BI390" s="411"/>
      <c r="BJ390" s="411"/>
      <c r="BK390" s="411"/>
      <c r="BL390" s="411"/>
      <c r="BM390" s="411"/>
    </row>
    <row r="391" spans="1:65" ht="14.25">
      <c r="A391" s="323"/>
      <c r="B391" s="324"/>
      <c r="C391" s="324"/>
      <c r="D391" s="324"/>
      <c r="E391" s="324"/>
      <c r="F391" s="324"/>
      <c r="G391" s="325"/>
      <c r="H391" s="325"/>
      <c r="I391" s="326"/>
      <c r="J391" s="326"/>
      <c r="K391" s="327"/>
      <c r="L391" s="411"/>
      <c r="M391" s="411"/>
      <c r="N391" s="411"/>
      <c r="O391" s="411"/>
      <c r="P391" s="411"/>
      <c r="Q391" s="411"/>
      <c r="R391" s="411"/>
      <c r="S391" s="411"/>
      <c r="T391" s="411"/>
      <c r="U391" s="411"/>
      <c r="V391" s="411"/>
      <c r="W391" s="411"/>
      <c r="X391" s="411"/>
      <c r="Y391" s="411"/>
      <c r="Z391" s="411"/>
      <c r="AA391" s="425"/>
      <c r="AB391" s="425"/>
      <c r="AC391" s="411"/>
      <c r="AD391" s="411"/>
      <c r="AE391" s="411"/>
      <c r="AF391" s="411"/>
      <c r="AG391" s="411"/>
      <c r="AH391" s="411"/>
      <c r="AI391" s="411"/>
      <c r="AJ391" s="411"/>
      <c r="AK391" s="411"/>
      <c r="AL391" s="411"/>
      <c r="AM391" s="411"/>
      <c r="AN391" s="411"/>
      <c r="AO391" s="411"/>
      <c r="AP391" s="411"/>
      <c r="AQ391" s="411"/>
      <c r="AR391" s="411"/>
      <c r="AS391" s="411"/>
      <c r="AT391" s="411"/>
      <c r="AU391" s="411"/>
      <c r="AV391" s="411"/>
      <c r="AW391" s="411"/>
      <c r="AX391" s="411"/>
      <c r="AY391" s="411"/>
      <c r="AZ391" s="411"/>
      <c r="BA391" s="411"/>
      <c r="BB391" s="411"/>
      <c r="BC391" s="411"/>
      <c r="BD391" s="411"/>
      <c r="BE391" s="411"/>
      <c r="BF391" s="411"/>
      <c r="BG391" s="411"/>
      <c r="BH391" s="411"/>
      <c r="BI391" s="411"/>
      <c r="BJ391" s="411"/>
      <c r="BK391" s="411"/>
      <c r="BL391" s="411"/>
      <c r="BM391" s="411"/>
    </row>
    <row r="392" spans="1:65" ht="14.25">
      <c r="A392" s="323"/>
      <c r="B392" s="324"/>
      <c r="C392" s="324"/>
      <c r="D392" s="324"/>
      <c r="E392" s="324"/>
      <c r="F392" s="324"/>
      <c r="G392" s="325"/>
      <c r="H392" s="325"/>
      <c r="I392" s="326"/>
      <c r="J392" s="326"/>
      <c r="K392" s="327"/>
      <c r="L392" s="411"/>
      <c r="M392" s="411"/>
      <c r="N392" s="411"/>
      <c r="O392" s="411"/>
      <c r="P392" s="411"/>
      <c r="Q392" s="411"/>
      <c r="R392" s="411"/>
      <c r="S392" s="411"/>
      <c r="T392" s="411"/>
      <c r="U392" s="411"/>
      <c r="V392" s="411"/>
      <c r="W392" s="411"/>
      <c r="X392" s="411"/>
      <c r="Y392" s="411"/>
      <c r="Z392" s="411"/>
      <c r="AA392" s="425"/>
      <c r="AB392" s="425"/>
      <c r="AC392" s="411"/>
      <c r="AD392" s="411"/>
      <c r="AE392" s="411"/>
      <c r="AF392" s="411"/>
      <c r="AG392" s="411"/>
      <c r="AH392" s="411"/>
      <c r="AI392" s="411"/>
      <c r="AJ392" s="411"/>
      <c r="AK392" s="411"/>
      <c r="AL392" s="411"/>
      <c r="AM392" s="411"/>
      <c r="AN392" s="411"/>
      <c r="AO392" s="411"/>
      <c r="AP392" s="411"/>
      <c r="AQ392" s="411"/>
      <c r="AR392" s="411"/>
      <c r="AS392" s="411"/>
      <c r="AT392" s="411"/>
      <c r="AU392" s="411"/>
      <c r="AV392" s="411"/>
      <c r="AW392" s="411"/>
      <c r="AX392" s="411"/>
      <c r="AY392" s="411"/>
      <c r="AZ392" s="411"/>
      <c r="BA392" s="411"/>
      <c r="BB392" s="411"/>
      <c r="BC392" s="411"/>
      <c r="BD392" s="411"/>
      <c r="BE392" s="411"/>
      <c r="BF392" s="411"/>
      <c r="BG392" s="411"/>
      <c r="BH392" s="411"/>
      <c r="BI392" s="411"/>
      <c r="BJ392" s="411"/>
      <c r="BK392" s="411"/>
      <c r="BL392" s="411"/>
      <c r="BM392" s="411"/>
    </row>
    <row r="393" spans="1:65" ht="14.25">
      <c r="A393" s="323"/>
      <c r="B393" s="324"/>
      <c r="C393" s="324"/>
      <c r="D393" s="324"/>
      <c r="E393" s="324"/>
      <c r="F393" s="324"/>
      <c r="G393" s="325"/>
      <c r="H393" s="325"/>
      <c r="I393" s="326"/>
      <c r="J393" s="326"/>
      <c r="K393" s="327"/>
      <c r="L393" s="411"/>
      <c r="M393" s="411"/>
      <c r="N393" s="411"/>
      <c r="O393" s="411"/>
      <c r="P393" s="411"/>
      <c r="Q393" s="411"/>
      <c r="R393" s="411"/>
      <c r="S393" s="411"/>
      <c r="T393" s="411"/>
      <c r="U393" s="411"/>
      <c r="V393" s="411"/>
      <c r="W393" s="411"/>
      <c r="X393" s="411"/>
      <c r="Y393" s="411"/>
      <c r="Z393" s="411"/>
      <c r="AA393" s="425"/>
      <c r="AB393" s="425"/>
      <c r="AC393" s="411"/>
      <c r="AD393" s="411"/>
      <c r="AE393" s="411"/>
      <c r="AF393" s="411"/>
      <c r="AG393" s="411"/>
      <c r="AH393" s="411"/>
      <c r="AI393" s="411"/>
      <c r="AJ393" s="411"/>
      <c r="AK393" s="411"/>
      <c r="AL393" s="411"/>
      <c r="AM393" s="411"/>
      <c r="AN393" s="411"/>
      <c r="AO393" s="411"/>
      <c r="AP393" s="411"/>
      <c r="AQ393" s="411"/>
      <c r="AR393" s="411"/>
      <c r="AS393" s="411"/>
      <c r="AT393" s="411"/>
      <c r="AU393" s="411"/>
      <c r="AV393" s="411"/>
      <c r="AW393" s="411"/>
      <c r="AX393" s="411"/>
      <c r="AY393" s="411"/>
      <c r="AZ393" s="411"/>
      <c r="BA393" s="411"/>
      <c r="BB393" s="411"/>
      <c r="BC393" s="411"/>
      <c r="BD393" s="411"/>
      <c r="BE393" s="411"/>
      <c r="BF393" s="411"/>
      <c r="BG393" s="411"/>
      <c r="BH393" s="411"/>
      <c r="BI393" s="411"/>
      <c r="BJ393" s="411"/>
      <c r="BK393" s="411"/>
      <c r="BL393" s="411"/>
      <c r="BM393" s="411"/>
    </row>
    <row r="394" spans="1:65" ht="14.25">
      <c r="A394" s="323"/>
      <c r="B394" s="324"/>
      <c r="C394" s="324"/>
      <c r="D394" s="324"/>
      <c r="E394" s="324"/>
      <c r="F394" s="324"/>
      <c r="G394" s="325"/>
      <c r="H394" s="325"/>
      <c r="I394" s="326"/>
      <c r="J394" s="326"/>
      <c r="K394" s="327"/>
      <c r="L394" s="411"/>
      <c r="M394" s="411"/>
      <c r="N394" s="411"/>
      <c r="O394" s="411"/>
      <c r="P394" s="411"/>
      <c r="Q394" s="411"/>
      <c r="R394" s="411"/>
      <c r="S394" s="411"/>
      <c r="T394" s="411"/>
      <c r="U394" s="411"/>
      <c r="V394" s="411"/>
      <c r="W394" s="411"/>
      <c r="X394" s="411"/>
      <c r="Y394" s="411"/>
      <c r="Z394" s="411"/>
      <c r="AA394" s="425"/>
      <c r="AB394" s="425"/>
      <c r="AC394" s="411"/>
      <c r="AD394" s="411"/>
      <c r="AE394" s="411"/>
      <c r="AF394" s="411"/>
      <c r="AG394" s="411"/>
      <c r="AH394" s="411"/>
      <c r="AI394" s="411"/>
      <c r="AJ394" s="411"/>
      <c r="AK394" s="411"/>
      <c r="AL394" s="411"/>
      <c r="AM394" s="411"/>
      <c r="AN394" s="411"/>
      <c r="AO394" s="411"/>
      <c r="AP394" s="411"/>
      <c r="AQ394" s="411"/>
      <c r="AR394" s="411"/>
      <c r="AS394" s="411"/>
      <c r="AT394" s="411"/>
      <c r="AU394" s="411"/>
      <c r="AV394" s="411"/>
      <c r="AW394" s="411"/>
      <c r="AX394" s="411"/>
      <c r="AY394" s="411"/>
      <c r="AZ394" s="411"/>
      <c r="BA394" s="411"/>
      <c r="BB394" s="411"/>
      <c r="BC394" s="411"/>
      <c r="BD394" s="411"/>
      <c r="BE394" s="411"/>
      <c r="BF394" s="411"/>
      <c r="BG394" s="411"/>
      <c r="BH394" s="411"/>
      <c r="BI394" s="411"/>
      <c r="BJ394" s="411"/>
      <c r="BK394" s="411"/>
      <c r="BL394" s="411"/>
      <c r="BM394" s="411"/>
    </row>
    <row r="395" spans="1:65" ht="14.25">
      <c r="A395" s="323"/>
      <c r="B395" s="324"/>
      <c r="C395" s="324"/>
      <c r="D395" s="324"/>
      <c r="E395" s="324"/>
      <c r="F395" s="324"/>
      <c r="G395" s="325"/>
      <c r="H395" s="325"/>
      <c r="I395" s="326"/>
      <c r="J395" s="326"/>
      <c r="K395" s="327"/>
      <c r="L395" s="411"/>
      <c r="M395" s="411"/>
      <c r="N395" s="411"/>
      <c r="O395" s="411"/>
      <c r="P395" s="411"/>
      <c r="Q395" s="411"/>
      <c r="R395" s="411"/>
      <c r="S395" s="411"/>
      <c r="T395" s="411"/>
      <c r="U395" s="411"/>
      <c r="V395" s="411"/>
      <c r="W395" s="411"/>
      <c r="X395" s="411"/>
      <c r="Y395" s="411"/>
      <c r="Z395" s="411"/>
      <c r="AA395" s="425"/>
      <c r="AB395" s="425"/>
      <c r="AC395" s="411"/>
      <c r="AD395" s="411"/>
      <c r="AE395" s="411"/>
      <c r="AF395" s="411"/>
      <c r="AG395" s="411"/>
      <c r="AH395" s="411"/>
      <c r="AI395" s="411"/>
      <c r="AJ395" s="411"/>
      <c r="AK395" s="411"/>
      <c r="AL395" s="411"/>
      <c r="AM395" s="411"/>
      <c r="AN395" s="411"/>
      <c r="AO395" s="411"/>
      <c r="AP395" s="411"/>
      <c r="AQ395" s="411"/>
      <c r="AR395" s="411"/>
      <c r="AS395" s="411"/>
      <c r="AT395" s="411"/>
      <c r="AU395" s="411"/>
      <c r="AV395" s="411"/>
      <c r="AW395" s="411"/>
      <c r="AX395" s="411"/>
      <c r="AY395" s="411"/>
      <c r="AZ395" s="411"/>
      <c r="BA395" s="411"/>
      <c r="BB395" s="411"/>
      <c r="BC395" s="411"/>
      <c r="BD395" s="411"/>
      <c r="BE395" s="411"/>
      <c r="BF395" s="411"/>
      <c r="BG395" s="411"/>
      <c r="BH395" s="411"/>
      <c r="BI395" s="411"/>
      <c r="BJ395" s="411"/>
      <c r="BK395" s="411"/>
      <c r="BL395" s="411"/>
      <c r="BM395" s="411"/>
    </row>
    <row r="396" spans="1:65" ht="14.25">
      <c r="A396" s="323"/>
      <c r="B396" s="324"/>
      <c r="C396" s="324"/>
      <c r="D396" s="324"/>
      <c r="E396" s="324"/>
      <c r="F396" s="324"/>
      <c r="G396" s="325"/>
      <c r="H396" s="325"/>
      <c r="I396" s="326"/>
      <c r="J396" s="326"/>
      <c r="K396" s="327"/>
      <c r="L396" s="411"/>
      <c r="M396" s="411"/>
      <c r="N396" s="411"/>
      <c r="O396" s="411"/>
      <c r="P396" s="411"/>
      <c r="Q396" s="411"/>
      <c r="R396" s="411"/>
      <c r="S396" s="411"/>
      <c r="T396" s="411"/>
      <c r="U396" s="411"/>
      <c r="V396" s="411"/>
      <c r="W396" s="411"/>
      <c r="X396" s="411"/>
      <c r="Y396" s="411"/>
      <c r="Z396" s="411"/>
      <c r="AA396" s="425"/>
      <c r="AB396" s="425"/>
      <c r="AC396" s="411"/>
      <c r="AD396" s="411"/>
      <c r="AE396" s="411"/>
      <c r="AF396" s="411"/>
      <c r="AG396" s="411"/>
      <c r="AH396" s="411"/>
      <c r="AI396" s="411"/>
      <c r="AJ396" s="411"/>
      <c r="AK396" s="411"/>
      <c r="AL396" s="411"/>
      <c r="AM396" s="411"/>
      <c r="AN396" s="411"/>
      <c r="AO396" s="411"/>
      <c r="AP396" s="411"/>
      <c r="AQ396" s="411"/>
      <c r="AR396" s="411"/>
      <c r="AS396" s="411"/>
      <c r="AT396" s="411"/>
      <c r="AU396" s="411"/>
      <c r="AV396" s="411"/>
      <c r="AW396" s="411"/>
      <c r="AX396" s="411"/>
      <c r="AY396" s="411"/>
      <c r="AZ396" s="411"/>
      <c r="BA396" s="411"/>
      <c r="BB396" s="411"/>
      <c r="BC396" s="411"/>
      <c r="BD396" s="411"/>
      <c r="BE396" s="411"/>
      <c r="BF396" s="411"/>
      <c r="BG396" s="411"/>
      <c r="BH396" s="411"/>
      <c r="BI396" s="411"/>
      <c r="BJ396" s="411"/>
      <c r="BK396" s="411"/>
      <c r="BL396" s="411"/>
      <c r="BM396" s="411"/>
    </row>
    <row r="397" spans="1:65" ht="14.25">
      <c r="A397" s="323"/>
      <c r="B397" s="324"/>
      <c r="C397" s="324"/>
      <c r="D397" s="324"/>
      <c r="E397" s="324"/>
      <c r="F397" s="324"/>
      <c r="G397" s="325"/>
      <c r="H397" s="325"/>
      <c r="I397" s="326"/>
      <c r="J397" s="326"/>
      <c r="K397" s="327"/>
      <c r="L397" s="411"/>
      <c r="M397" s="411"/>
      <c r="N397" s="411"/>
      <c r="O397" s="411"/>
      <c r="P397" s="411"/>
      <c r="Q397" s="411"/>
      <c r="R397" s="411"/>
      <c r="S397" s="411"/>
      <c r="T397" s="411"/>
      <c r="U397" s="411"/>
      <c r="V397" s="411"/>
      <c r="W397" s="411"/>
      <c r="X397" s="411"/>
      <c r="Y397" s="411"/>
      <c r="Z397" s="411"/>
      <c r="AA397" s="425"/>
      <c r="AB397" s="425"/>
      <c r="AC397" s="411"/>
      <c r="AD397" s="411"/>
      <c r="AE397" s="411"/>
      <c r="AF397" s="411"/>
      <c r="AG397" s="411"/>
      <c r="AH397" s="411"/>
      <c r="AI397" s="411"/>
      <c r="AJ397" s="411"/>
      <c r="AK397" s="411"/>
      <c r="AL397" s="411"/>
      <c r="AM397" s="411"/>
      <c r="AN397" s="411"/>
      <c r="AO397" s="411"/>
      <c r="AP397" s="411"/>
      <c r="AQ397" s="411"/>
      <c r="AR397" s="411"/>
      <c r="AS397" s="411"/>
      <c r="AT397" s="411"/>
      <c r="AU397" s="411"/>
      <c r="AV397" s="411"/>
      <c r="AW397" s="411"/>
      <c r="AX397" s="411"/>
      <c r="AY397" s="411"/>
      <c r="AZ397" s="411"/>
      <c r="BA397" s="411"/>
      <c r="BB397" s="411"/>
      <c r="BC397" s="411"/>
      <c r="BD397" s="411"/>
      <c r="BE397" s="411"/>
      <c r="BF397" s="411"/>
      <c r="BG397" s="411"/>
      <c r="BH397" s="411"/>
      <c r="BI397" s="411"/>
      <c r="BJ397" s="411"/>
      <c r="BK397" s="411"/>
      <c r="BL397" s="411"/>
      <c r="BM397" s="411"/>
    </row>
    <row r="398" spans="1:65" ht="14.25">
      <c r="A398" s="323"/>
      <c r="B398" s="324"/>
      <c r="C398" s="324"/>
      <c r="D398" s="324"/>
      <c r="E398" s="324"/>
      <c r="F398" s="324"/>
      <c r="G398" s="325"/>
      <c r="H398" s="325"/>
      <c r="I398" s="326"/>
      <c r="J398" s="326"/>
      <c r="K398" s="327"/>
      <c r="L398" s="411"/>
      <c r="M398" s="411"/>
      <c r="N398" s="411"/>
      <c r="O398" s="411"/>
      <c r="P398" s="411"/>
      <c r="Q398" s="411"/>
      <c r="R398" s="411"/>
      <c r="S398" s="411"/>
      <c r="T398" s="411"/>
      <c r="U398" s="411"/>
      <c r="V398" s="411"/>
      <c r="W398" s="411"/>
      <c r="X398" s="411"/>
      <c r="Y398" s="411"/>
      <c r="Z398" s="411"/>
      <c r="AA398" s="425"/>
      <c r="AB398" s="425"/>
      <c r="AC398" s="411"/>
      <c r="AD398" s="411"/>
      <c r="AE398" s="411"/>
      <c r="AF398" s="411"/>
      <c r="AG398" s="411"/>
      <c r="AH398" s="411"/>
      <c r="AI398" s="411"/>
      <c r="AJ398" s="411"/>
      <c r="AK398" s="411"/>
      <c r="AL398" s="411"/>
      <c r="AM398" s="411"/>
      <c r="AN398" s="411"/>
      <c r="AO398" s="411"/>
      <c r="AP398" s="411"/>
      <c r="AQ398" s="411"/>
      <c r="AR398" s="411"/>
      <c r="AS398" s="411"/>
      <c r="AT398" s="411"/>
      <c r="AU398" s="411"/>
      <c r="AV398" s="411"/>
      <c r="AW398" s="411"/>
      <c r="AX398" s="411"/>
      <c r="AY398" s="411"/>
      <c r="AZ398" s="411"/>
      <c r="BA398" s="411"/>
      <c r="BB398" s="411"/>
      <c r="BC398" s="411"/>
      <c r="BD398" s="411"/>
      <c r="BE398" s="411"/>
      <c r="BF398" s="411"/>
      <c r="BG398" s="411"/>
      <c r="BH398" s="411"/>
      <c r="BI398" s="411"/>
      <c r="BJ398" s="411"/>
      <c r="BK398" s="411"/>
      <c r="BL398" s="411"/>
      <c r="BM398" s="411"/>
    </row>
    <row r="399" spans="1:65" ht="14.25">
      <c r="A399" s="323"/>
      <c r="B399" s="324"/>
      <c r="C399" s="324"/>
      <c r="D399" s="324"/>
      <c r="E399" s="324"/>
      <c r="F399" s="324"/>
      <c r="G399" s="325"/>
      <c r="H399" s="325"/>
      <c r="I399" s="326"/>
      <c r="J399" s="326"/>
      <c r="K399" s="327"/>
      <c r="L399" s="411"/>
      <c r="M399" s="411"/>
      <c r="N399" s="411"/>
      <c r="O399" s="411"/>
      <c r="P399" s="411"/>
      <c r="Q399" s="411"/>
      <c r="R399" s="411"/>
      <c r="S399" s="411"/>
      <c r="T399" s="411"/>
      <c r="U399" s="411"/>
      <c r="V399" s="411"/>
      <c r="W399" s="411"/>
      <c r="X399" s="411"/>
      <c r="Y399" s="411"/>
      <c r="Z399" s="411"/>
      <c r="AA399" s="425"/>
      <c r="AB399" s="425"/>
      <c r="AC399" s="411"/>
      <c r="AD399" s="411"/>
      <c r="AE399" s="411"/>
      <c r="AF399" s="411"/>
      <c r="AG399" s="411"/>
      <c r="AH399" s="411"/>
      <c r="AI399" s="411"/>
      <c r="AJ399" s="411"/>
      <c r="AK399" s="411"/>
      <c r="AL399" s="411"/>
      <c r="AM399" s="411"/>
      <c r="AN399" s="411"/>
      <c r="AO399" s="411"/>
      <c r="AP399" s="411"/>
      <c r="AQ399" s="411"/>
      <c r="AR399" s="411"/>
      <c r="AS399" s="411"/>
      <c r="AT399" s="411"/>
      <c r="AU399" s="411"/>
      <c r="AV399" s="411"/>
      <c r="AW399" s="411"/>
      <c r="AX399" s="411"/>
      <c r="AY399" s="411"/>
      <c r="AZ399" s="411"/>
      <c r="BA399" s="411"/>
      <c r="BB399" s="411"/>
      <c r="BC399" s="411"/>
      <c r="BD399" s="411"/>
      <c r="BE399" s="411"/>
      <c r="BF399" s="411"/>
      <c r="BG399" s="411"/>
      <c r="BH399" s="411"/>
      <c r="BI399" s="411"/>
      <c r="BJ399" s="411"/>
      <c r="BK399" s="411"/>
      <c r="BL399" s="411"/>
      <c r="BM399" s="411"/>
    </row>
    <row r="400" spans="1:65" ht="14.25">
      <c r="A400" s="323"/>
      <c r="B400" s="324"/>
      <c r="C400" s="324"/>
      <c r="D400" s="324"/>
      <c r="E400" s="324"/>
      <c r="F400" s="324"/>
      <c r="G400" s="325"/>
      <c r="H400" s="325"/>
      <c r="I400" s="326"/>
      <c r="J400" s="326"/>
      <c r="K400" s="327"/>
      <c r="L400" s="411"/>
      <c r="M400" s="411"/>
      <c r="N400" s="411"/>
      <c r="O400" s="411"/>
      <c r="P400" s="411"/>
      <c r="Q400" s="411"/>
      <c r="R400" s="411"/>
      <c r="S400" s="411"/>
      <c r="T400" s="411"/>
      <c r="U400" s="411"/>
      <c r="V400" s="411"/>
      <c r="W400" s="411"/>
      <c r="X400" s="411"/>
      <c r="Y400" s="411"/>
      <c r="Z400" s="411"/>
      <c r="AA400" s="425"/>
      <c r="AB400" s="425"/>
      <c r="AC400" s="411"/>
      <c r="AD400" s="411"/>
      <c r="AE400" s="411"/>
      <c r="AF400" s="411"/>
      <c r="AG400" s="411"/>
      <c r="AH400" s="411"/>
      <c r="AI400" s="411"/>
      <c r="AJ400" s="411"/>
      <c r="AK400" s="411"/>
      <c r="AL400" s="411"/>
      <c r="AM400" s="411"/>
      <c r="AN400" s="411"/>
      <c r="AO400" s="411"/>
      <c r="AP400" s="411"/>
      <c r="AQ400" s="411"/>
      <c r="AR400" s="411"/>
      <c r="AS400" s="411"/>
      <c r="AT400" s="411"/>
      <c r="AU400" s="411"/>
      <c r="AV400" s="411"/>
      <c r="AW400" s="411"/>
      <c r="AX400" s="411"/>
      <c r="AY400" s="411"/>
      <c r="AZ400" s="411"/>
      <c r="BA400" s="411"/>
      <c r="BB400" s="411"/>
      <c r="BC400" s="411"/>
      <c r="BD400" s="411"/>
      <c r="BE400" s="411"/>
      <c r="BF400" s="411"/>
      <c r="BG400" s="411"/>
      <c r="BH400" s="411"/>
      <c r="BI400" s="411"/>
      <c r="BJ400" s="411"/>
      <c r="BK400" s="411"/>
      <c r="BL400" s="411"/>
      <c r="BM400" s="411"/>
    </row>
    <row r="401" spans="1:69" ht="14.25">
      <c r="A401" s="323"/>
      <c r="B401" s="324"/>
      <c r="C401" s="324"/>
      <c r="D401" s="324"/>
      <c r="E401" s="324"/>
      <c r="F401" s="324"/>
      <c r="G401" s="325"/>
      <c r="H401" s="325"/>
      <c r="I401" s="326"/>
      <c r="J401" s="326"/>
      <c r="K401" s="327"/>
      <c r="L401" s="411"/>
      <c r="M401" s="411"/>
      <c r="N401" s="411"/>
      <c r="O401" s="411"/>
      <c r="P401" s="411"/>
      <c r="Q401" s="411"/>
      <c r="R401" s="411"/>
      <c r="S401" s="411"/>
      <c r="T401" s="411"/>
      <c r="U401" s="411"/>
      <c r="V401" s="411"/>
      <c r="W401" s="411"/>
      <c r="X401" s="411"/>
      <c r="Y401" s="411"/>
      <c r="Z401" s="411"/>
      <c r="AA401" s="425"/>
      <c r="AB401" s="425"/>
      <c r="AC401" s="411"/>
      <c r="AD401" s="411"/>
      <c r="AE401" s="411"/>
      <c r="AF401" s="411"/>
      <c r="AG401" s="411"/>
      <c r="AH401" s="411"/>
      <c r="AI401" s="411"/>
      <c r="AJ401" s="411"/>
      <c r="AK401" s="411"/>
      <c r="AL401" s="411"/>
      <c r="AM401" s="411"/>
      <c r="AN401" s="411"/>
      <c r="AO401" s="411"/>
      <c r="AP401" s="411"/>
      <c r="AQ401" s="411"/>
      <c r="AR401" s="411"/>
      <c r="AS401" s="411"/>
      <c r="AT401" s="411"/>
      <c r="AU401" s="411"/>
      <c r="AV401" s="411"/>
      <c r="AW401" s="411"/>
      <c r="AX401" s="411"/>
      <c r="AY401" s="411"/>
      <c r="AZ401" s="411"/>
      <c r="BA401" s="411"/>
      <c r="BB401" s="411"/>
      <c r="BC401" s="411"/>
      <c r="BD401" s="411"/>
      <c r="BE401" s="411"/>
      <c r="BF401" s="411"/>
      <c r="BG401" s="411"/>
      <c r="BH401" s="411"/>
      <c r="BI401" s="411"/>
      <c r="BJ401" s="411"/>
      <c r="BK401" s="411"/>
      <c r="BL401" s="411"/>
      <c r="BM401" s="411"/>
    </row>
    <row r="402" spans="1:69" ht="14.25">
      <c r="A402" s="323"/>
      <c r="B402" s="324"/>
      <c r="C402" s="324"/>
      <c r="D402" s="324"/>
      <c r="E402" s="324"/>
      <c r="F402" s="324"/>
      <c r="G402" s="325"/>
      <c r="H402" s="325"/>
      <c r="I402" s="326"/>
      <c r="J402" s="326"/>
      <c r="K402" s="327"/>
      <c r="L402" s="411"/>
      <c r="M402" s="411"/>
      <c r="N402" s="411"/>
      <c r="O402" s="411"/>
      <c r="P402" s="411"/>
      <c r="Q402" s="411"/>
      <c r="R402" s="411"/>
      <c r="S402" s="411"/>
      <c r="T402" s="411"/>
      <c r="U402" s="411"/>
      <c r="V402" s="411"/>
      <c r="W402" s="411"/>
      <c r="X402" s="411"/>
      <c r="Y402" s="411"/>
      <c r="Z402" s="411"/>
      <c r="AA402" s="425"/>
      <c r="AB402" s="425"/>
      <c r="AC402" s="411"/>
      <c r="AD402" s="411"/>
      <c r="AE402" s="411"/>
      <c r="AF402" s="411"/>
      <c r="AG402" s="411"/>
      <c r="AH402" s="411"/>
      <c r="AI402" s="411"/>
      <c r="AJ402" s="411"/>
      <c r="AK402" s="411"/>
      <c r="AL402" s="411"/>
      <c r="AM402" s="411"/>
      <c r="AN402" s="411"/>
      <c r="AO402" s="411"/>
      <c r="AP402" s="411"/>
      <c r="AQ402" s="411"/>
      <c r="AR402" s="411"/>
      <c r="AS402" s="411"/>
      <c r="AT402" s="411"/>
      <c r="AU402" s="411"/>
      <c r="AV402" s="411"/>
      <c r="AW402" s="411"/>
      <c r="AX402" s="411"/>
      <c r="AY402" s="411"/>
      <c r="AZ402" s="411"/>
      <c r="BA402" s="411"/>
      <c r="BB402" s="411"/>
      <c r="BC402" s="411"/>
      <c r="BD402" s="411"/>
      <c r="BE402" s="411"/>
      <c r="BF402" s="411"/>
      <c r="BG402" s="411"/>
      <c r="BH402" s="411"/>
      <c r="BI402" s="411"/>
      <c r="BJ402" s="411"/>
      <c r="BK402" s="411"/>
      <c r="BL402" s="411"/>
      <c r="BM402" s="411"/>
    </row>
    <row r="403" spans="1:69" ht="14.25">
      <c r="A403" s="323"/>
      <c r="B403" s="324"/>
      <c r="C403" s="324"/>
      <c r="D403" s="324"/>
      <c r="E403" s="324"/>
      <c r="F403" s="324"/>
      <c r="G403" s="325"/>
      <c r="H403" s="325"/>
      <c r="I403" s="326"/>
      <c r="J403" s="326"/>
      <c r="K403" s="327"/>
      <c r="L403" s="411"/>
      <c r="M403" s="411"/>
      <c r="N403" s="411"/>
      <c r="O403" s="411"/>
      <c r="P403" s="411"/>
      <c r="Q403" s="411"/>
      <c r="R403" s="411"/>
      <c r="S403" s="411"/>
      <c r="T403" s="411"/>
      <c r="U403" s="411"/>
      <c r="V403" s="411"/>
      <c r="W403" s="411"/>
      <c r="X403" s="411"/>
      <c r="Y403" s="411"/>
      <c r="Z403" s="411"/>
      <c r="AA403" s="425"/>
      <c r="AB403" s="425"/>
      <c r="AC403" s="411"/>
      <c r="AD403" s="411"/>
      <c r="AE403" s="411"/>
      <c r="AF403" s="411"/>
      <c r="AG403" s="411"/>
      <c r="AH403" s="411"/>
      <c r="AI403" s="411"/>
      <c r="AJ403" s="411"/>
      <c r="AK403" s="411"/>
      <c r="AL403" s="411"/>
      <c r="AM403" s="411"/>
      <c r="AN403" s="411"/>
      <c r="AO403" s="411"/>
      <c r="AP403" s="411"/>
      <c r="AQ403" s="411"/>
      <c r="AR403" s="411"/>
      <c r="AS403" s="411"/>
      <c r="AT403" s="411"/>
      <c r="AU403" s="411"/>
      <c r="AV403" s="411"/>
      <c r="AW403" s="411"/>
      <c r="AX403" s="411"/>
      <c r="AY403" s="411"/>
      <c r="AZ403" s="411"/>
      <c r="BA403" s="411"/>
      <c r="BB403" s="411"/>
      <c r="BC403" s="411"/>
      <c r="BD403" s="411"/>
      <c r="BE403" s="411"/>
      <c r="BF403" s="411"/>
      <c r="BG403" s="411"/>
      <c r="BH403" s="411"/>
      <c r="BI403" s="411"/>
      <c r="BJ403" s="411"/>
      <c r="BK403" s="411"/>
      <c r="BL403" s="411"/>
      <c r="BM403" s="411"/>
    </row>
    <row r="404" spans="1:69" ht="14.25">
      <c r="A404" s="323"/>
      <c r="B404" s="324"/>
      <c r="C404" s="324"/>
      <c r="D404" s="324"/>
      <c r="E404" s="324"/>
      <c r="F404" s="324"/>
      <c r="G404" s="325"/>
      <c r="H404" s="325"/>
      <c r="I404" s="326"/>
      <c r="J404" s="326"/>
      <c r="K404" s="327"/>
      <c r="L404" s="411"/>
      <c r="M404" s="411"/>
      <c r="N404" s="411"/>
      <c r="O404" s="411"/>
      <c r="P404" s="411"/>
      <c r="Q404" s="411"/>
      <c r="R404" s="411"/>
      <c r="S404" s="411"/>
      <c r="T404" s="411"/>
      <c r="U404" s="411"/>
      <c r="V404" s="411"/>
      <c r="W404" s="411"/>
      <c r="X404" s="411"/>
      <c r="Y404" s="411"/>
      <c r="Z404" s="411"/>
      <c r="AA404" s="425"/>
      <c r="AB404" s="425"/>
      <c r="AC404" s="411"/>
      <c r="AD404" s="411"/>
      <c r="AE404" s="411"/>
      <c r="AF404" s="411"/>
      <c r="AG404" s="411"/>
      <c r="AH404" s="411"/>
      <c r="AI404" s="411"/>
      <c r="AJ404" s="411"/>
      <c r="AK404" s="411"/>
      <c r="AL404" s="411"/>
      <c r="AM404" s="411"/>
      <c r="AN404" s="411"/>
      <c r="AO404" s="411"/>
      <c r="AP404" s="411"/>
      <c r="AQ404" s="411"/>
      <c r="AR404" s="411"/>
      <c r="AS404" s="411"/>
      <c r="AT404" s="411"/>
      <c r="AU404" s="411"/>
      <c r="AV404" s="411"/>
      <c r="AW404" s="411"/>
      <c r="AX404" s="411"/>
      <c r="AY404" s="411"/>
      <c r="AZ404" s="411"/>
      <c r="BA404" s="411"/>
      <c r="BB404" s="411"/>
      <c r="BC404" s="411"/>
      <c r="BD404" s="411"/>
      <c r="BE404" s="411"/>
      <c r="BF404" s="411"/>
      <c r="BG404" s="411"/>
      <c r="BH404" s="411"/>
      <c r="BI404" s="411"/>
      <c r="BJ404" s="411"/>
      <c r="BK404" s="411"/>
      <c r="BL404" s="411"/>
      <c r="BM404" s="411"/>
    </row>
    <row r="405" spans="1:69" ht="14.25">
      <c r="A405" s="323"/>
      <c r="B405" s="324"/>
      <c r="C405" s="324"/>
      <c r="D405" s="324"/>
      <c r="E405" s="324"/>
      <c r="F405" s="324"/>
      <c r="G405" s="325"/>
      <c r="H405" s="325"/>
      <c r="I405" s="326"/>
      <c r="J405" s="326"/>
      <c r="K405" s="327"/>
      <c r="L405" s="411"/>
      <c r="M405" s="411"/>
      <c r="N405" s="411"/>
      <c r="O405" s="411"/>
      <c r="P405" s="411"/>
      <c r="Q405" s="411"/>
      <c r="R405" s="411"/>
      <c r="S405" s="411"/>
      <c r="T405" s="411"/>
      <c r="U405" s="411"/>
      <c r="V405" s="411"/>
      <c r="W405" s="411"/>
      <c r="X405" s="411"/>
      <c r="Y405" s="411"/>
      <c r="Z405" s="411"/>
      <c r="AA405" s="425"/>
      <c r="AB405" s="425"/>
      <c r="AC405" s="411"/>
      <c r="AD405" s="411"/>
      <c r="AE405" s="411"/>
      <c r="AF405" s="411"/>
      <c r="AG405" s="411"/>
      <c r="AH405" s="411"/>
      <c r="AI405" s="411"/>
      <c r="AJ405" s="411"/>
      <c r="AK405" s="411"/>
      <c r="AL405" s="411"/>
      <c r="AM405" s="411"/>
      <c r="AN405" s="411"/>
      <c r="AO405" s="411"/>
      <c r="AP405" s="411"/>
      <c r="AQ405" s="411"/>
      <c r="AR405" s="411"/>
      <c r="AS405" s="411"/>
      <c r="AT405" s="411"/>
      <c r="AU405" s="411"/>
      <c r="AV405" s="411"/>
      <c r="AW405" s="411"/>
      <c r="AX405" s="411"/>
      <c r="AY405" s="411"/>
      <c r="AZ405" s="411"/>
      <c r="BA405" s="411"/>
      <c r="BB405" s="411"/>
      <c r="BC405" s="411"/>
      <c r="BD405" s="411"/>
      <c r="BE405" s="411"/>
      <c r="BF405" s="411"/>
      <c r="BG405" s="411"/>
      <c r="BH405" s="411"/>
      <c r="BI405" s="411"/>
      <c r="BJ405" s="411"/>
      <c r="BK405" s="411"/>
      <c r="BL405" s="411"/>
      <c r="BM405" s="411"/>
    </row>
    <row r="406" spans="1:69" ht="14.25">
      <c r="A406" s="323"/>
      <c r="B406" s="324"/>
      <c r="C406" s="324"/>
      <c r="D406" s="324"/>
      <c r="E406" s="324"/>
      <c r="F406" s="324"/>
      <c r="G406" s="325"/>
      <c r="H406" s="325"/>
      <c r="I406" s="326"/>
      <c r="J406" s="326"/>
      <c r="K406" s="327"/>
      <c r="L406" s="411"/>
      <c r="M406" s="411"/>
      <c r="N406" s="411"/>
      <c r="O406" s="411"/>
      <c r="P406" s="411"/>
      <c r="Q406" s="411"/>
      <c r="R406" s="411"/>
      <c r="S406" s="411"/>
      <c r="T406" s="411"/>
      <c r="U406" s="411"/>
      <c r="V406" s="411"/>
      <c r="W406" s="411"/>
      <c r="X406" s="411"/>
      <c r="Y406" s="411"/>
      <c r="Z406" s="411"/>
      <c r="AA406" s="425"/>
      <c r="AB406" s="425"/>
      <c r="AC406" s="411"/>
      <c r="AD406" s="411"/>
      <c r="AE406" s="411"/>
      <c r="AF406" s="411"/>
      <c r="AG406" s="411"/>
      <c r="AH406" s="411"/>
      <c r="AI406" s="411"/>
      <c r="AJ406" s="411"/>
      <c r="AK406" s="411"/>
      <c r="AL406" s="411"/>
      <c r="AM406" s="411"/>
      <c r="AN406" s="411"/>
      <c r="AO406" s="411"/>
      <c r="AP406" s="411"/>
      <c r="AQ406" s="411"/>
      <c r="AR406" s="411"/>
      <c r="AS406" s="411"/>
      <c r="AT406" s="411"/>
      <c r="AU406" s="411"/>
      <c r="AV406" s="411"/>
      <c r="AW406" s="411"/>
      <c r="AX406" s="411"/>
      <c r="AY406" s="411"/>
      <c r="AZ406" s="411"/>
      <c r="BA406" s="411"/>
      <c r="BB406" s="411"/>
      <c r="BC406" s="411"/>
      <c r="BD406" s="411"/>
      <c r="BE406" s="411"/>
      <c r="BF406" s="411"/>
      <c r="BG406" s="411"/>
      <c r="BH406" s="411"/>
      <c r="BI406" s="411"/>
      <c r="BJ406" s="411"/>
      <c r="BK406" s="411"/>
      <c r="BL406" s="411"/>
      <c r="BM406" s="411"/>
    </row>
    <row r="407" spans="1:69" ht="14.25">
      <c r="A407" s="323"/>
      <c r="B407" s="324"/>
      <c r="C407" s="324"/>
      <c r="D407" s="324"/>
      <c r="E407" s="324"/>
      <c r="F407" s="324"/>
      <c r="G407" s="325"/>
      <c r="H407" s="325"/>
      <c r="I407" s="326"/>
      <c r="J407" s="326"/>
      <c r="K407" s="327"/>
      <c r="L407" s="411"/>
      <c r="M407" s="411"/>
      <c r="N407" s="411"/>
      <c r="O407" s="411"/>
      <c r="P407" s="411"/>
      <c r="Q407" s="411"/>
      <c r="R407" s="411"/>
      <c r="S407" s="411"/>
      <c r="T407" s="411"/>
      <c r="U407" s="411"/>
      <c r="V407" s="411"/>
      <c r="W407" s="411"/>
      <c r="X407" s="411"/>
      <c r="Y407" s="411"/>
      <c r="Z407" s="411"/>
      <c r="AA407" s="425"/>
      <c r="AB407" s="425"/>
      <c r="AC407" s="411"/>
      <c r="AD407" s="411"/>
      <c r="AE407" s="411"/>
      <c r="AF407" s="411"/>
      <c r="AG407" s="411"/>
      <c r="AH407" s="411"/>
      <c r="AI407" s="411"/>
      <c r="AJ407" s="411"/>
      <c r="AK407" s="411"/>
      <c r="AL407" s="411"/>
      <c r="AM407" s="411"/>
      <c r="AN407" s="411"/>
      <c r="AO407" s="411"/>
      <c r="AP407" s="411"/>
      <c r="AQ407" s="411"/>
      <c r="AR407" s="411"/>
      <c r="AS407" s="411"/>
      <c r="AT407" s="411"/>
      <c r="AU407" s="411"/>
      <c r="AV407" s="411"/>
      <c r="AW407" s="411"/>
      <c r="AX407" s="411"/>
      <c r="AY407" s="411"/>
      <c r="AZ407" s="411"/>
      <c r="BA407" s="411"/>
      <c r="BB407" s="411"/>
      <c r="BC407" s="411"/>
      <c r="BD407" s="411"/>
      <c r="BE407" s="411"/>
      <c r="BF407" s="411"/>
      <c r="BG407" s="411"/>
      <c r="BH407" s="411"/>
      <c r="BI407" s="411"/>
      <c r="BJ407" s="411"/>
      <c r="BK407" s="411"/>
      <c r="BL407" s="411"/>
      <c r="BM407" s="411"/>
    </row>
    <row r="408" spans="1:69" ht="14.25">
      <c r="A408" s="323"/>
      <c r="B408" s="324"/>
      <c r="C408" s="324"/>
      <c r="D408" s="324"/>
      <c r="E408" s="324"/>
      <c r="F408" s="324"/>
      <c r="G408" s="325"/>
      <c r="H408" s="325"/>
      <c r="I408" s="326"/>
      <c r="J408" s="326"/>
      <c r="K408" s="327"/>
      <c r="L408" s="411"/>
      <c r="M408" s="411"/>
      <c r="N408" s="411"/>
      <c r="O408" s="411"/>
      <c r="P408" s="411"/>
      <c r="Q408" s="411"/>
      <c r="R408" s="411"/>
      <c r="S408" s="411"/>
      <c r="T408" s="411"/>
      <c r="U408" s="411"/>
      <c r="V408" s="411"/>
      <c r="W408" s="411"/>
      <c r="X408" s="411"/>
      <c r="Y408" s="411"/>
      <c r="Z408" s="411"/>
      <c r="AA408" s="425"/>
      <c r="AB408" s="425"/>
      <c r="AC408" s="411"/>
      <c r="AD408" s="411"/>
      <c r="AE408" s="411"/>
      <c r="AF408" s="411"/>
      <c r="AG408" s="411"/>
      <c r="AH408" s="411"/>
      <c r="AI408" s="411"/>
      <c r="AJ408" s="411"/>
      <c r="AK408" s="411"/>
      <c r="AL408" s="411"/>
      <c r="AM408" s="411"/>
      <c r="AN408" s="411"/>
      <c r="AO408" s="411"/>
      <c r="AP408" s="411"/>
      <c r="AQ408" s="411"/>
      <c r="AR408" s="411"/>
      <c r="AS408" s="411"/>
      <c r="AT408" s="411"/>
      <c r="AU408" s="411"/>
      <c r="AV408" s="411"/>
      <c r="AW408" s="411"/>
      <c r="AX408" s="411"/>
      <c r="AY408" s="411"/>
      <c r="AZ408" s="411"/>
      <c r="BA408" s="411"/>
      <c r="BB408" s="411"/>
      <c r="BC408" s="411"/>
      <c r="BD408" s="411"/>
      <c r="BE408" s="411"/>
      <c r="BF408" s="411"/>
      <c r="BG408" s="411"/>
      <c r="BH408" s="411"/>
      <c r="BI408" s="411"/>
      <c r="BJ408" s="411"/>
      <c r="BK408" s="411"/>
      <c r="BL408" s="411"/>
      <c r="BM408" s="411"/>
    </row>
    <row r="409" spans="1:69" s="455" customFormat="1" ht="14.25">
      <c r="A409" s="449"/>
      <c r="B409" s="450"/>
      <c r="C409" s="450"/>
      <c r="D409" s="450"/>
      <c r="E409" s="450"/>
      <c r="F409" s="450"/>
      <c r="G409" s="451"/>
      <c r="H409" s="451"/>
      <c r="I409" s="452"/>
      <c r="J409" s="452"/>
      <c r="K409" s="453"/>
      <c r="L409" s="454"/>
      <c r="M409" s="454"/>
      <c r="N409" s="454"/>
      <c r="O409" s="454"/>
      <c r="P409" s="454"/>
      <c r="Q409" s="454"/>
      <c r="R409" s="454"/>
      <c r="S409" s="454"/>
      <c r="T409" s="454"/>
      <c r="U409" s="454"/>
      <c r="V409" s="454"/>
      <c r="W409" s="454"/>
      <c r="X409" s="454"/>
      <c r="Y409" s="454"/>
      <c r="Z409" s="454"/>
      <c r="AA409" s="425"/>
      <c r="AB409" s="425"/>
      <c r="AC409" s="454"/>
      <c r="AD409" s="454"/>
      <c r="AE409" s="454"/>
      <c r="AF409" s="454"/>
      <c r="AG409" s="454"/>
      <c r="AH409" s="454"/>
      <c r="AI409" s="454"/>
      <c r="AJ409" s="454"/>
      <c r="AK409" s="454"/>
      <c r="AL409" s="454"/>
      <c r="AM409" s="454"/>
      <c r="AN409" s="454"/>
      <c r="AO409" s="454"/>
      <c r="AP409" s="454"/>
      <c r="AQ409" s="454"/>
      <c r="AR409" s="454"/>
      <c r="AS409" s="454"/>
      <c r="AT409" s="454"/>
      <c r="AU409" s="454"/>
      <c r="AV409" s="454"/>
      <c r="AW409" s="454"/>
      <c r="AX409" s="454"/>
      <c r="AY409" s="454"/>
      <c r="AZ409" s="454"/>
      <c r="BA409" s="454"/>
      <c r="BB409" s="454"/>
      <c r="BC409" s="454"/>
      <c r="BD409" s="454"/>
      <c r="BE409" s="454"/>
      <c r="BF409" s="454"/>
      <c r="BG409" s="454"/>
      <c r="BH409" s="454"/>
      <c r="BI409" s="454"/>
      <c r="BJ409" s="454"/>
      <c r="BK409" s="454"/>
      <c r="BL409" s="454"/>
      <c r="BM409" s="454"/>
      <c r="BN409" s="454"/>
      <c r="BO409" s="454"/>
      <c r="BP409" s="454"/>
      <c r="BQ409" s="454"/>
    </row>
    <row r="410" spans="1:69" ht="14.25">
      <c r="A410" s="323"/>
      <c r="B410" s="324"/>
      <c r="C410" s="324"/>
      <c r="D410" s="324"/>
      <c r="E410" s="324"/>
      <c r="F410" s="324"/>
      <c r="G410" s="325"/>
      <c r="H410" s="325"/>
      <c r="I410" s="326"/>
      <c r="J410" s="326"/>
      <c r="K410" s="327"/>
      <c r="L410" s="411"/>
      <c r="M410" s="411"/>
      <c r="N410" s="411"/>
      <c r="O410" s="411"/>
      <c r="P410" s="411"/>
      <c r="Q410" s="411"/>
      <c r="R410" s="411"/>
      <c r="S410" s="411"/>
      <c r="T410" s="411"/>
      <c r="U410" s="411"/>
      <c r="V410" s="411"/>
      <c r="W410" s="411"/>
      <c r="X410" s="411"/>
      <c r="Y410" s="411"/>
      <c r="Z410" s="411"/>
      <c r="AA410" s="425"/>
      <c r="AB410" s="425"/>
      <c r="AC410" s="411"/>
      <c r="AD410" s="411"/>
      <c r="AE410" s="411"/>
      <c r="AF410" s="411"/>
      <c r="AG410" s="411"/>
      <c r="AH410" s="411"/>
      <c r="AI410" s="411"/>
      <c r="AJ410" s="411"/>
      <c r="AK410" s="411"/>
      <c r="AL410" s="411"/>
      <c r="AM410" s="411"/>
      <c r="AN410" s="411"/>
      <c r="AO410" s="411"/>
      <c r="AP410" s="411"/>
      <c r="AQ410" s="411"/>
      <c r="AR410" s="411"/>
      <c r="AS410" s="411"/>
      <c r="AT410" s="411"/>
      <c r="AU410" s="411"/>
      <c r="AV410" s="411"/>
      <c r="AW410" s="411"/>
      <c r="AX410" s="411"/>
      <c r="AY410" s="411"/>
      <c r="AZ410" s="411"/>
      <c r="BA410" s="411"/>
      <c r="BB410" s="411"/>
      <c r="BC410" s="411"/>
      <c r="BD410" s="411"/>
      <c r="BE410" s="411"/>
      <c r="BF410" s="411"/>
      <c r="BG410" s="411"/>
      <c r="BH410" s="411"/>
      <c r="BI410" s="411"/>
      <c r="BJ410" s="411"/>
      <c r="BK410" s="411"/>
      <c r="BL410" s="411"/>
      <c r="BM410" s="411"/>
      <c r="BN410" s="411"/>
      <c r="BO410" s="411"/>
      <c r="BP410" s="411"/>
      <c r="BQ410" s="411"/>
    </row>
    <row r="411" spans="1:69" ht="14.25">
      <c r="A411" s="323"/>
      <c r="B411" s="324"/>
      <c r="C411" s="324"/>
      <c r="D411" s="324"/>
      <c r="E411" s="324"/>
      <c r="F411" s="324"/>
      <c r="G411" s="325"/>
      <c r="H411" s="325"/>
      <c r="I411" s="326"/>
      <c r="J411" s="326"/>
      <c r="K411" s="327"/>
      <c r="L411" s="411"/>
      <c r="M411" s="411"/>
      <c r="N411" s="411"/>
      <c r="O411" s="411"/>
      <c r="P411" s="411"/>
      <c r="Q411" s="411"/>
      <c r="R411" s="411"/>
      <c r="S411" s="411"/>
      <c r="T411" s="411"/>
      <c r="U411" s="411"/>
      <c r="V411" s="411"/>
      <c r="W411" s="411"/>
      <c r="X411" s="411"/>
      <c r="Y411" s="411"/>
      <c r="Z411" s="411"/>
      <c r="AA411" s="425"/>
      <c r="AB411" s="425"/>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1"/>
      <c r="AY411" s="411"/>
      <c r="AZ411" s="411"/>
      <c r="BA411" s="411"/>
      <c r="BB411" s="411"/>
      <c r="BC411" s="411"/>
      <c r="BD411" s="411"/>
      <c r="BE411" s="411"/>
      <c r="BF411" s="411"/>
      <c r="BG411" s="411"/>
      <c r="BH411" s="411"/>
      <c r="BI411" s="411"/>
      <c r="BJ411" s="411"/>
      <c r="BK411" s="411"/>
      <c r="BL411" s="411"/>
      <c r="BM411" s="411"/>
      <c r="BN411" s="411"/>
      <c r="BO411" s="411"/>
      <c r="BP411" s="411"/>
      <c r="BQ411" s="411"/>
    </row>
    <row r="412" spans="1:69" ht="14.25">
      <c r="A412" s="323"/>
      <c r="B412" s="324"/>
      <c r="C412" s="324"/>
      <c r="D412" s="324"/>
      <c r="E412" s="324"/>
      <c r="F412" s="324"/>
      <c r="G412" s="325"/>
      <c r="H412" s="325"/>
      <c r="I412" s="326"/>
      <c r="J412" s="326"/>
      <c r="K412" s="327"/>
      <c r="L412" s="411"/>
      <c r="M412" s="411"/>
      <c r="N412" s="411"/>
      <c r="O412" s="411"/>
      <c r="P412" s="411"/>
      <c r="Q412" s="411"/>
      <c r="R412" s="411"/>
      <c r="S412" s="411"/>
      <c r="T412" s="411"/>
      <c r="U412" s="411"/>
      <c r="V412" s="411"/>
      <c r="W412" s="411"/>
      <c r="X412" s="411"/>
      <c r="Y412" s="411"/>
      <c r="Z412" s="411"/>
      <c r="AA412" s="425"/>
      <c r="AB412" s="425"/>
      <c r="AC412" s="411"/>
      <c r="AD412" s="411"/>
      <c r="AE412" s="411"/>
      <c r="AF412" s="411"/>
      <c r="AG412" s="411"/>
      <c r="AH412" s="411"/>
      <c r="AI412" s="411"/>
      <c r="AJ412" s="411"/>
      <c r="AK412" s="411"/>
      <c r="AL412" s="411"/>
      <c r="AM412" s="411"/>
      <c r="AN412" s="411"/>
      <c r="AO412" s="411"/>
      <c r="AP412" s="411"/>
      <c r="AQ412" s="411"/>
      <c r="AR412" s="411"/>
      <c r="AS412" s="411"/>
      <c r="AT412" s="411"/>
      <c r="AU412" s="411"/>
      <c r="AV412" s="411"/>
      <c r="AW412" s="411"/>
      <c r="AX412" s="411"/>
      <c r="AY412" s="411"/>
      <c r="AZ412" s="411"/>
      <c r="BA412" s="411"/>
      <c r="BB412" s="411"/>
      <c r="BC412" s="411"/>
      <c r="BD412" s="411"/>
      <c r="BE412" s="411"/>
      <c r="BF412" s="411"/>
      <c r="BG412" s="411"/>
      <c r="BH412" s="411"/>
      <c r="BI412" s="411"/>
      <c r="BJ412" s="411"/>
      <c r="BK412" s="411"/>
      <c r="BL412" s="411"/>
      <c r="BM412" s="411"/>
      <c r="BN412" s="411"/>
      <c r="BO412" s="411"/>
      <c r="BP412" s="411"/>
      <c r="BQ412" s="411"/>
    </row>
    <row r="413" spans="1:69" ht="14.25">
      <c r="A413" s="323"/>
      <c r="B413" s="324"/>
      <c r="C413" s="324"/>
      <c r="D413" s="324"/>
      <c r="E413" s="324"/>
      <c r="F413" s="324"/>
      <c r="G413" s="325"/>
      <c r="H413" s="325"/>
      <c r="I413" s="326"/>
      <c r="J413" s="326"/>
      <c r="K413" s="327"/>
      <c r="L413" s="411"/>
      <c r="M413" s="411"/>
      <c r="N413" s="411"/>
      <c r="O413" s="411"/>
      <c r="P413" s="411"/>
      <c r="Q413" s="411"/>
      <c r="R413" s="411"/>
      <c r="S413" s="411"/>
      <c r="T413" s="411"/>
      <c r="U413" s="411"/>
      <c r="V413" s="411"/>
      <c r="W413" s="411"/>
      <c r="X413" s="411"/>
      <c r="Y413" s="411"/>
      <c r="Z413" s="411"/>
      <c r="AA413" s="425"/>
      <c r="AB413" s="425"/>
      <c r="AC413" s="411"/>
      <c r="AD413" s="411"/>
      <c r="AE413" s="411"/>
      <c r="AF413" s="411"/>
      <c r="AG413" s="411"/>
      <c r="AH413" s="411"/>
      <c r="AI413" s="411"/>
      <c r="AJ413" s="411"/>
      <c r="AK413" s="411"/>
      <c r="AL413" s="411"/>
      <c r="AM413" s="411"/>
      <c r="AN413" s="411"/>
      <c r="AO413" s="411"/>
      <c r="AP413" s="411"/>
      <c r="AQ413" s="411"/>
      <c r="AR413" s="411"/>
      <c r="AS413" s="411"/>
      <c r="AT413" s="411"/>
      <c r="AU413" s="411"/>
      <c r="AV413" s="411"/>
      <c r="AW413" s="411"/>
      <c r="AX413" s="411"/>
      <c r="AY413" s="411"/>
      <c r="AZ413" s="411"/>
      <c r="BA413" s="411"/>
      <c r="BB413" s="411"/>
      <c r="BC413" s="411"/>
      <c r="BD413" s="411"/>
      <c r="BE413" s="411"/>
      <c r="BF413" s="411"/>
      <c r="BG413" s="411"/>
      <c r="BH413" s="411"/>
      <c r="BI413" s="411"/>
      <c r="BJ413" s="411"/>
      <c r="BK413" s="411"/>
      <c r="BL413" s="411"/>
      <c r="BM413" s="411"/>
      <c r="BN413" s="411"/>
      <c r="BO413" s="411"/>
      <c r="BP413" s="411"/>
      <c r="BQ413" s="411"/>
    </row>
    <row r="414" spans="1:69" ht="14.25">
      <c r="A414" s="323"/>
      <c r="B414" s="324"/>
      <c r="C414" s="324"/>
      <c r="D414" s="324"/>
      <c r="E414" s="324"/>
      <c r="F414" s="324"/>
      <c r="G414" s="325"/>
      <c r="H414" s="325"/>
      <c r="I414" s="326"/>
      <c r="J414" s="326"/>
      <c r="K414" s="327"/>
      <c r="L414" s="411"/>
      <c r="M414" s="411"/>
      <c r="N414" s="411"/>
      <c r="O414" s="411"/>
      <c r="P414" s="411"/>
      <c r="Q414" s="411"/>
      <c r="R414" s="411"/>
      <c r="S414" s="411"/>
      <c r="T414" s="411"/>
      <c r="U414" s="411"/>
      <c r="V414" s="411"/>
      <c r="W414" s="411"/>
      <c r="X414" s="411"/>
      <c r="Y414" s="411"/>
      <c r="Z414" s="411"/>
      <c r="AA414" s="425"/>
      <c r="AB414" s="425"/>
      <c r="AC414" s="411"/>
      <c r="AD414" s="411"/>
      <c r="AE414" s="411"/>
      <c r="AF414" s="411"/>
      <c r="AG414" s="411"/>
      <c r="AH414" s="411"/>
      <c r="AI414" s="411"/>
      <c r="AJ414" s="411"/>
      <c r="AK414" s="411"/>
      <c r="AL414" s="411"/>
      <c r="AM414" s="411"/>
      <c r="AN414" s="411"/>
      <c r="AO414" s="411"/>
      <c r="AP414" s="411"/>
      <c r="AQ414" s="411"/>
      <c r="AR414" s="411"/>
      <c r="AS414" s="411"/>
      <c r="AT414" s="411"/>
      <c r="AU414" s="411"/>
      <c r="AV414" s="411"/>
      <c r="AW414" s="411"/>
      <c r="AX414" s="411"/>
      <c r="AY414" s="411"/>
      <c r="AZ414" s="411"/>
      <c r="BA414" s="411"/>
      <c r="BB414" s="411"/>
      <c r="BC414" s="411"/>
      <c r="BD414" s="411"/>
      <c r="BE414" s="411"/>
      <c r="BF414" s="411"/>
      <c r="BG414" s="411"/>
      <c r="BH414" s="411"/>
      <c r="BI414" s="411"/>
      <c r="BJ414" s="411"/>
      <c r="BK414" s="411"/>
      <c r="BL414" s="411"/>
      <c r="BM414" s="411"/>
      <c r="BN414" s="411"/>
      <c r="BO414" s="411"/>
      <c r="BP414" s="411"/>
      <c r="BQ414" s="411"/>
    </row>
    <row r="415" spans="1:69" ht="14.25">
      <c r="A415" s="323"/>
      <c r="B415" s="324"/>
      <c r="C415" s="324"/>
      <c r="D415" s="324"/>
      <c r="E415" s="324"/>
      <c r="F415" s="324"/>
      <c r="G415" s="325"/>
      <c r="H415" s="325"/>
      <c r="I415" s="326"/>
      <c r="J415" s="326"/>
      <c r="K415" s="327"/>
      <c r="L415" s="411"/>
      <c r="M415" s="411"/>
      <c r="N415" s="411"/>
      <c r="O415" s="411"/>
      <c r="P415" s="411"/>
      <c r="Q415" s="411"/>
      <c r="R415" s="411"/>
      <c r="S415" s="411"/>
      <c r="T415" s="411"/>
      <c r="U415" s="411"/>
      <c r="V415" s="411"/>
      <c r="W415" s="411"/>
      <c r="X415" s="411"/>
      <c r="Y415" s="411"/>
      <c r="Z415" s="411"/>
      <c r="AA415" s="425"/>
      <c r="AB415" s="425"/>
      <c r="AC415" s="411"/>
      <c r="AD415" s="411"/>
      <c r="AE415" s="411"/>
      <c r="AF415" s="411"/>
      <c r="AG415" s="411"/>
      <c r="AH415" s="411"/>
      <c r="AI415" s="411"/>
      <c r="AJ415" s="411"/>
      <c r="AK415" s="411"/>
      <c r="AL415" s="411"/>
      <c r="AM415" s="411"/>
      <c r="AN415" s="411"/>
      <c r="AO415" s="411"/>
      <c r="AP415" s="411"/>
      <c r="AQ415" s="411"/>
      <c r="AR415" s="411"/>
      <c r="AS415" s="411"/>
      <c r="AT415" s="411"/>
      <c r="AU415" s="411"/>
      <c r="AV415" s="411"/>
      <c r="AW415" s="411"/>
      <c r="AX415" s="411"/>
      <c r="AY415" s="411"/>
      <c r="AZ415" s="411"/>
      <c r="BA415" s="411"/>
      <c r="BB415" s="411"/>
      <c r="BC415" s="411"/>
      <c r="BD415" s="411"/>
      <c r="BE415" s="411"/>
      <c r="BF415" s="411"/>
      <c r="BG415" s="411"/>
      <c r="BH415" s="411"/>
      <c r="BI415" s="411"/>
      <c r="BJ415" s="411"/>
      <c r="BK415" s="411"/>
      <c r="BL415" s="411"/>
      <c r="BM415" s="411"/>
      <c r="BN415" s="411"/>
      <c r="BO415" s="411"/>
      <c r="BP415" s="411"/>
      <c r="BQ415" s="411"/>
    </row>
    <row r="416" spans="1:69" ht="14.25">
      <c r="A416" s="323"/>
      <c r="B416" s="324"/>
      <c r="C416" s="324"/>
      <c r="D416" s="324"/>
      <c r="E416" s="324"/>
      <c r="F416" s="324"/>
      <c r="G416" s="325"/>
      <c r="H416" s="325"/>
      <c r="I416" s="326"/>
      <c r="J416" s="326"/>
      <c r="K416" s="327"/>
      <c r="L416" s="411"/>
      <c r="M416" s="411"/>
      <c r="N416" s="411"/>
      <c r="O416" s="411"/>
      <c r="P416" s="411"/>
      <c r="Q416" s="411"/>
      <c r="R416" s="411"/>
      <c r="S416" s="411"/>
      <c r="T416" s="411"/>
      <c r="U416" s="411"/>
      <c r="V416" s="411"/>
      <c r="W416" s="411"/>
      <c r="X416" s="411"/>
      <c r="Y416" s="411"/>
      <c r="Z416" s="411"/>
      <c r="AA416" s="425"/>
      <c r="AB416" s="425"/>
      <c r="AC416" s="411"/>
      <c r="AD416" s="411"/>
      <c r="AE416" s="411"/>
      <c r="AF416" s="411"/>
      <c r="AG416" s="411"/>
      <c r="AH416" s="411"/>
      <c r="AI416" s="411"/>
      <c r="AJ416" s="411"/>
      <c r="AK416" s="411"/>
      <c r="AL416" s="411"/>
      <c r="AM416" s="411"/>
      <c r="AN416" s="411"/>
      <c r="AO416" s="411"/>
      <c r="AP416" s="411"/>
      <c r="AQ416" s="411"/>
      <c r="AR416" s="411"/>
      <c r="AS416" s="411"/>
      <c r="AT416" s="411"/>
      <c r="AU416" s="411"/>
      <c r="AV416" s="411"/>
      <c r="AW416" s="411"/>
      <c r="AX416" s="411"/>
      <c r="AY416" s="411"/>
      <c r="AZ416" s="411"/>
      <c r="BA416" s="411"/>
      <c r="BB416" s="411"/>
      <c r="BC416" s="411"/>
      <c r="BD416" s="411"/>
      <c r="BE416" s="411"/>
      <c r="BF416" s="411"/>
      <c r="BG416" s="411"/>
      <c r="BH416" s="411"/>
      <c r="BI416" s="411"/>
      <c r="BJ416" s="411"/>
      <c r="BK416" s="411"/>
      <c r="BL416" s="411"/>
      <c r="BM416" s="411"/>
      <c r="BN416" s="411"/>
      <c r="BO416" s="411"/>
      <c r="BP416" s="411"/>
      <c r="BQ416" s="411"/>
    </row>
    <row r="417" spans="1:69" ht="14.25">
      <c r="A417" s="323"/>
      <c r="B417" s="324"/>
      <c r="C417" s="324"/>
      <c r="D417" s="324"/>
      <c r="E417" s="324"/>
      <c r="F417" s="324"/>
      <c r="G417" s="325"/>
      <c r="H417" s="325"/>
      <c r="I417" s="326"/>
      <c r="J417" s="326"/>
      <c r="K417" s="327"/>
      <c r="L417" s="411"/>
      <c r="M417" s="411"/>
      <c r="N417" s="411"/>
      <c r="O417" s="411"/>
      <c r="P417" s="411"/>
      <c r="Q417" s="411"/>
      <c r="R417" s="411"/>
      <c r="S417" s="411"/>
      <c r="T417" s="411"/>
      <c r="U417" s="411"/>
      <c r="V417" s="411"/>
      <c r="W417" s="411"/>
      <c r="X417" s="411"/>
      <c r="Y417" s="411"/>
      <c r="Z417" s="411"/>
      <c r="AA417" s="425"/>
      <c r="AB417" s="425"/>
      <c r="AC417" s="411"/>
      <c r="AD417" s="411"/>
      <c r="AE417" s="411"/>
      <c r="AF417" s="411"/>
      <c r="AG417" s="411"/>
      <c r="AH417" s="411"/>
      <c r="AI417" s="411"/>
      <c r="AJ417" s="411"/>
      <c r="AK417" s="411"/>
      <c r="AL417" s="411"/>
      <c r="AM417" s="411"/>
      <c r="AN417" s="411"/>
      <c r="AO417" s="411"/>
      <c r="AP417" s="411"/>
      <c r="AQ417" s="411"/>
      <c r="AR417" s="411"/>
      <c r="AS417" s="411"/>
      <c r="AT417" s="411"/>
      <c r="AU417" s="411"/>
      <c r="AV417" s="411"/>
      <c r="AW417" s="411"/>
      <c r="AX417" s="411"/>
      <c r="AY417" s="411"/>
      <c r="AZ417" s="411"/>
      <c r="BA417" s="411"/>
      <c r="BB417" s="411"/>
      <c r="BC417" s="411"/>
      <c r="BD417" s="411"/>
      <c r="BE417" s="411"/>
      <c r="BF417" s="411"/>
      <c r="BG417" s="411"/>
      <c r="BH417" s="411"/>
      <c r="BI417" s="411"/>
      <c r="BJ417" s="411"/>
      <c r="BK417" s="411"/>
      <c r="BL417" s="411"/>
      <c r="BM417" s="411"/>
      <c r="BN417" s="411"/>
      <c r="BO417" s="411"/>
      <c r="BP417" s="411"/>
      <c r="BQ417" s="411"/>
    </row>
    <row r="418" spans="1:69" ht="14.25">
      <c r="A418" s="323"/>
      <c r="B418" s="324"/>
      <c r="C418" s="324"/>
      <c r="D418" s="324"/>
      <c r="E418" s="324"/>
      <c r="F418" s="324"/>
      <c r="G418" s="325"/>
      <c r="H418" s="325"/>
      <c r="I418" s="326"/>
      <c r="J418" s="326"/>
      <c r="K418" s="327"/>
      <c r="L418" s="411"/>
      <c r="M418" s="411"/>
      <c r="N418" s="411"/>
      <c r="O418" s="411"/>
      <c r="P418" s="411"/>
      <c r="Q418" s="411"/>
      <c r="R418" s="411"/>
      <c r="S418" s="411"/>
      <c r="T418" s="411"/>
      <c r="U418" s="411"/>
      <c r="V418" s="411"/>
      <c r="W418" s="411"/>
      <c r="X418" s="411"/>
      <c r="Y418" s="411"/>
      <c r="Z418" s="411"/>
      <c r="AA418" s="425"/>
      <c r="AB418" s="425"/>
      <c r="AC418" s="411"/>
      <c r="AD418" s="411"/>
      <c r="AE418" s="411"/>
      <c r="AF418" s="411"/>
      <c r="AG418" s="411"/>
      <c r="AH418" s="411"/>
      <c r="AI418" s="411"/>
      <c r="AJ418" s="411"/>
      <c r="AK418" s="411"/>
      <c r="AL418" s="411"/>
      <c r="AM418" s="411"/>
      <c r="AN418" s="411"/>
      <c r="AO418" s="411"/>
      <c r="AP418" s="411"/>
      <c r="AQ418" s="411"/>
      <c r="AR418" s="411"/>
      <c r="AS418" s="411"/>
      <c r="AT418" s="411"/>
      <c r="AU418" s="411"/>
      <c r="AV418" s="411"/>
      <c r="AW418" s="411"/>
      <c r="AX418" s="411"/>
      <c r="AY418" s="411"/>
      <c r="AZ418" s="411"/>
      <c r="BA418" s="411"/>
      <c r="BB418" s="411"/>
      <c r="BC418" s="411"/>
      <c r="BD418" s="411"/>
      <c r="BE418" s="411"/>
      <c r="BF418" s="411"/>
      <c r="BG418" s="411"/>
      <c r="BH418" s="411"/>
      <c r="BI418" s="411"/>
      <c r="BJ418" s="411"/>
      <c r="BK418" s="411"/>
      <c r="BL418" s="411"/>
      <c r="BM418" s="411"/>
      <c r="BN418" s="411"/>
      <c r="BO418" s="411"/>
      <c r="BP418" s="411"/>
      <c r="BQ418" s="411"/>
    </row>
    <row r="419" spans="1:69" ht="14.25">
      <c r="A419" s="323"/>
      <c r="B419" s="324"/>
      <c r="C419" s="324"/>
      <c r="D419" s="324"/>
      <c r="E419" s="324"/>
      <c r="F419" s="324"/>
      <c r="G419" s="325"/>
      <c r="H419" s="325"/>
      <c r="I419" s="326"/>
      <c r="J419" s="326"/>
      <c r="K419" s="327"/>
      <c r="L419" s="411"/>
      <c r="M419" s="411"/>
      <c r="N419" s="411"/>
      <c r="O419" s="411"/>
      <c r="P419" s="411"/>
      <c r="Q419" s="411"/>
      <c r="R419" s="411"/>
      <c r="S419" s="411"/>
      <c r="T419" s="411"/>
      <c r="U419" s="411"/>
      <c r="V419" s="411"/>
      <c r="W419" s="411"/>
      <c r="X419" s="411"/>
      <c r="Y419" s="411"/>
      <c r="Z419" s="411"/>
      <c r="AA419" s="425"/>
      <c r="AB419" s="425"/>
      <c r="AC419" s="411"/>
      <c r="AD419" s="411"/>
      <c r="AE419" s="411"/>
      <c r="AF419" s="411"/>
      <c r="AG419" s="411"/>
      <c r="AH419" s="411"/>
      <c r="AI419" s="411"/>
      <c r="AJ419" s="411"/>
      <c r="AK419" s="411"/>
      <c r="AL419" s="411"/>
      <c r="AM419" s="411"/>
      <c r="AN419" s="411"/>
      <c r="AO419" s="411"/>
      <c r="AP419" s="411"/>
      <c r="AQ419" s="411"/>
      <c r="AR419" s="411"/>
      <c r="AS419" s="411"/>
      <c r="AT419" s="411"/>
      <c r="AU419" s="411"/>
      <c r="AV419" s="411"/>
      <c r="AW419" s="411"/>
      <c r="AX419" s="411"/>
      <c r="AY419" s="411"/>
      <c r="AZ419" s="411"/>
      <c r="BA419" s="411"/>
      <c r="BB419" s="411"/>
      <c r="BC419" s="411"/>
      <c r="BD419" s="411"/>
      <c r="BE419" s="411"/>
      <c r="BF419" s="411"/>
      <c r="BG419" s="411"/>
      <c r="BH419" s="411"/>
      <c r="BI419" s="411"/>
      <c r="BJ419" s="411"/>
      <c r="BK419" s="411"/>
      <c r="BL419" s="411"/>
      <c r="BM419" s="411"/>
      <c r="BN419" s="411"/>
      <c r="BO419" s="411"/>
      <c r="BP419" s="411"/>
      <c r="BQ419" s="411"/>
    </row>
    <row r="420" spans="1:69" ht="14.25">
      <c r="A420" s="323"/>
      <c r="B420" s="324"/>
      <c r="C420" s="324"/>
      <c r="D420" s="324"/>
      <c r="E420" s="324"/>
      <c r="F420" s="324"/>
      <c r="G420" s="325"/>
      <c r="H420" s="325"/>
      <c r="I420" s="326"/>
      <c r="J420" s="326"/>
      <c r="K420" s="327"/>
      <c r="L420" s="411"/>
      <c r="M420" s="411"/>
      <c r="N420" s="411"/>
      <c r="O420" s="411"/>
      <c r="P420" s="411"/>
      <c r="Q420" s="411"/>
      <c r="R420" s="411"/>
      <c r="S420" s="411"/>
      <c r="T420" s="411"/>
      <c r="U420" s="411"/>
      <c r="V420" s="411"/>
      <c r="W420" s="411"/>
      <c r="X420" s="411"/>
      <c r="Y420" s="411"/>
      <c r="Z420" s="411"/>
      <c r="AA420" s="425"/>
      <c r="AB420" s="425"/>
      <c r="AC420" s="411"/>
      <c r="AD420" s="411"/>
      <c r="AE420" s="411"/>
      <c r="AF420" s="411"/>
      <c r="AG420" s="411"/>
      <c r="AH420" s="411"/>
      <c r="AI420" s="411"/>
      <c r="AJ420" s="411"/>
      <c r="AK420" s="411"/>
      <c r="AL420" s="411"/>
      <c r="AM420" s="411"/>
      <c r="AN420" s="411"/>
      <c r="AO420" s="411"/>
      <c r="AP420" s="411"/>
      <c r="AQ420" s="411"/>
      <c r="AR420" s="411"/>
      <c r="AS420" s="411"/>
      <c r="AT420" s="411"/>
      <c r="AU420" s="411"/>
      <c r="AV420" s="411"/>
      <c r="AW420" s="411"/>
      <c r="AX420" s="411"/>
      <c r="AY420" s="411"/>
      <c r="AZ420" s="411"/>
      <c r="BA420" s="411"/>
      <c r="BB420" s="411"/>
      <c r="BC420" s="411"/>
      <c r="BD420" s="411"/>
      <c r="BE420" s="411"/>
      <c r="BF420" s="411"/>
      <c r="BG420" s="411"/>
      <c r="BH420" s="411"/>
      <c r="BI420" s="411"/>
      <c r="BJ420" s="411"/>
      <c r="BK420" s="411"/>
      <c r="BL420" s="411"/>
      <c r="BM420" s="411"/>
      <c r="BN420" s="411"/>
      <c r="BO420" s="411"/>
      <c r="BP420" s="411"/>
      <c r="BQ420" s="411"/>
    </row>
    <row r="421" spans="1:69" ht="14.25">
      <c r="A421" s="323"/>
      <c r="B421" s="324"/>
      <c r="C421" s="324"/>
      <c r="D421" s="324"/>
      <c r="E421" s="324"/>
      <c r="F421" s="324"/>
      <c r="G421" s="325"/>
      <c r="H421" s="325"/>
      <c r="I421" s="326"/>
      <c r="J421" s="326"/>
      <c r="K421" s="327"/>
      <c r="L421" s="411"/>
      <c r="M421" s="411"/>
      <c r="N421" s="411"/>
      <c r="O421" s="411"/>
      <c r="P421" s="411"/>
      <c r="Q421" s="411"/>
      <c r="R421" s="411"/>
      <c r="S421" s="411"/>
      <c r="T421" s="411"/>
      <c r="U421" s="411"/>
      <c r="V421" s="411"/>
      <c r="W421" s="411"/>
      <c r="X421" s="411"/>
      <c r="Y421" s="411"/>
      <c r="Z421" s="411"/>
      <c r="AA421" s="425"/>
      <c r="AB421" s="425"/>
      <c r="AC421" s="411"/>
      <c r="AD421" s="411"/>
      <c r="AE421" s="411"/>
      <c r="AF421" s="411"/>
      <c r="AG421" s="411"/>
      <c r="AH421" s="411"/>
      <c r="AI421" s="411"/>
      <c r="AJ421" s="411"/>
      <c r="AK421" s="411"/>
      <c r="AL421" s="411"/>
      <c r="AM421" s="411"/>
      <c r="AN421" s="411"/>
      <c r="AO421" s="411"/>
      <c r="AP421" s="411"/>
      <c r="AQ421" s="411"/>
      <c r="AR421" s="411"/>
      <c r="AS421" s="411"/>
      <c r="AT421" s="411"/>
      <c r="AU421" s="411"/>
      <c r="AV421" s="411"/>
      <c r="AW421" s="411"/>
      <c r="AX421" s="411"/>
      <c r="AY421" s="411"/>
      <c r="AZ421" s="411"/>
      <c r="BA421" s="411"/>
      <c r="BB421" s="411"/>
      <c r="BC421" s="411"/>
      <c r="BD421" s="411"/>
      <c r="BE421" s="411"/>
      <c r="BF421" s="411"/>
      <c r="BG421" s="411"/>
      <c r="BH421" s="411"/>
      <c r="BI421" s="411"/>
      <c r="BJ421" s="411"/>
      <c r="BK421" s="411"/>
      <c r="BL421" s="411"/>
      <c r="BM421" s="411"/>
      <c r="BN421" s="411"/>
      <c r="BO421" s="411"/>
      <c r="BP421" s="411"/>
      <c r="BQ421" s="411"/>
    </row>
    <row r="422" spans="1:69" ht="14.25">
      <c r="A422" s="323"/>
      <c r="B422" s="324"/>
      <c r="C422" s="324"/>
      <c r="D422" s="324"/>
      <c r="E422" s="324"/>
      <c r="F422" s="324"/>
      <c r="G422" s="325"/>
      <c r="H422" s="325"/>
      <c r="I422" s="326"/>
      <c r="J422" s="326"/>
      <c r="K422" s="327"/>
      <c r="L422" s="411"/>
      <c r="M422" s="411"/>
      <c r="N422" s="411"/>
      <c r="O422" s="411"/>
      <c r="P422" s="411"/>
      <c r="Q422" s="411"/>
      <c r="R422" s="411"/>
      <c r="S422" s="411"/>
      <c r="T422" s="411"/>
      <c r="U422" s="411"/>
      <c r="V422" s="411"/>
      <c r="W422" s="411"/>
      <c r="X422" s="411"/>
      <c r="Y422" s="411"/>
      <c r="Z422" s="411"/>
      <c r="AA422" s="425"/>
      <c r="AB422" s="425"/>
      <c r="AC422" s="411"/>
      <c r="AD422" s="411"/>
      <c r="AE422" s="411"/>
      <c r="AF422" s="411"/>
      <c r="AG422" s="411"/>
      <c r="AH422" s="411"/>
      <c r="AI422" s="411"/>
      <c r="AJ422" s="411"/>
      <c r="AK422" s="411"/>
      <c r="AL422" s="411"/>
      <c r="AM422" s="411"/>
      <c r="AN422" s="411"/>
      <c r="AO422" s="411"/>
      <c r="AP422" s="411"/>
      <c r="AQ422" s="411"/>
      <c r="AR422" s="411"/>
      <c r="AS422" s="411"/>
      <c r="AT422" s="411"/>
      <c r="AU422" s="411"/>
      <c r="AV422" s="411"/>
      <c r="AW422" s="411"/>
      <c r="AX422" s="411"/>
      <c r="AY422" s="411"/>
      <c r="AZ422" s="411"/>
      <c r="BA422" s="411"/>
      <c r="BB422" s="411"/>
      <c r="BC422" s="411"/>
      <c r="BD422" s="411"/>
      <c r="BE422" s="411"/>
      <c r="BF422" s="411"/>
      <c r="BG422" s="411"/>
      <c r="BH422" s="411"/>
      <c r="BI422" s="411"/>
      <c r="BJ422" s="411"/>
      <c r="BK422" s="411"/>
      <c r="BL422" s="411"/>
      <c r="BM422" s="411"/>
      <c r="BN422" s="411"/>
      <c r="BO422" s="411"/>
      <c r="BP422" s="411"/>
      <c r="BQ422" s="411"/>
    </row>
    <row r="423" spans="1:69" ht="14.25">
      <c r="A423" s="323"/>
      <c r="B423" s="324"/>
      <c r="C423" s="324"/>
      <c r="D423" s="324"/>
      <c r="E423" s="324"/>
      <c r="F423" s="324"/>
      <c r="G423" s="325"/>
      <c r="H423" s="325"/>
      <c r="I423" s="326"/>
      <c r="J423" s="326"/>
      <c r="K423" s="327"/>
      <c r="L423" s="411"/>
      <c r="M423" s="411"/>
      <c r="N423" s="411"/>
      <c r="O423" s="411"/>
      <c r="P423" s="411"/>
      <c r="Q423" s="411"/>
      <c r="R423" s="411"/>
      <c r="S423" s="411"/>
      <c r="T423" s="411"/>
      <c r="U423" s="411"/>
      <c r="V423" s="411"/>
      <c r="W423" s="411"/>
      <c r="X423" s="411"/>
      <c r="Y423" s="411"/>
      <c r="Z423" s="411"/>
      <c r="AA423" s="425"/>
      <c r="AB423" s="425"/>
      <c r="AC423" s="411"/>
      <c r="AD423" s="411"/>
      <c r="AE423" s="411"/>
      <c r="AF423" s="411"/>
      <c r="AG423" s="411"/>
      <c r="AH423" s="411"/>
      <c r="AI423" s="411"/>
      <c r="AJ423" s="411"/>
      <c r="AK423" s="411"/>
      <c r="AL423" s="411"/>
      <c r="AM423" s="411"/>
      <c r="AN423" s="411"/>
      <c r="AO423" s="411"/>
      <c r="AP423" s="411"/>
      <c r="AQ423" s="411"/>
      <c r="AR423" s="411"/>
      <c r="AS423" s="411"/>
      <c r="AT423" s="411"/>
      <c r="AU423" s="411"/>
      <c r="AV423" s="411"/>
      <c r="AW423" s="411"/>
      <c r="AX423" s="411"/>
      <c r="AY423" s="411"/>
      <c r="AZ423" s="411"/>
      <c r="BA423" s="411"/>
      <c r="BB423" s="411"/>
      <c r="BC423" s="411"/>
      <c r="BD423" s="411"/>
      <c r="BE423" s="411"/>
      <c r="BF423" s="411"/>
      <c r="BG423" s="411"/>
      <c r="BH423" s="411"/>
      <c r="BI423" s="411"/>
      <c r="BJ423" s="411"/>
      <c r="BK423" s="411"/>
      <c r="BL423" s="411"/>
      <c r="BM423" s="411"/>
      <c r="BN423" s="411"/>
      <c r="BO423" s="411"/>
      <c r="BP423" s="411"/>
      <c r="BQ423" s="411"/>
    </row>
    <row r="424" spans="1:69" ht="14.25">
      <c r="A424" s="323"/>
      <c r="B424" s="324"/>
      <c r="C424" s="324"/>
      <c r="D424" s="324"/>
      <c r="E424" s="324"/>
      <c r="F424" s="324"/>
      <c r="G424" s="325"/>
      <c r="H424" s="325"/>
      <c r="I424" s="326"/>
      <c r="J424" s="326"/>
      <c r="K424" s="327"/>
      <c r="L424" s="411"/>
      <c r="M424" s="411"/>
      <c r="N424" s="411"/>
      <c r="O424" s="411"/>
      <c r="P424" s="411"/>
      <c r="Q424" s="411"/>
      <c r="R424" s="411"/>
      <c r="S424" s="411"/>
      <c r="T424" s="411"/>
      <c r="U424" s="411"/>
      <c r="V424" s="411"/>
      <c r="W424" s="411"/>
      <c r="X424" s="411"/>
      <c r="Y424" s="411"/>
      <c r="Z424" s="411"/>
      <c r="AA424" s="425"/>
      <c r="AB424" s="425"/>
      <c r="AC424" s="411"/>
      <c r="AD424" s="411"/>
      <c r="AE424" s="411"/>
      <c r="AF424" s="411"/>
      <c r="AG424" s="411"/>
      <c r="AH424" s="411"/>
      <c r="AI424" s="411"/>
      <c r="AJ424" s="411"/>
      <c r="AK424" s="411"/>
      <c r="AL424" s="411"/>
      <c r="AM424" s="411"/>
      <c r="AN424" s="411"/>
      <c r="AO424" s="411"/>
      <c r="AP424" s="411"/>
      <c r="AQ424" s="411"/>
      <c r="AR424" s="411"/>
      <c r="AS424" s="411"/>
      <c r="AT424" s="411"/>
      <c r="AU424" s="411"/>
      <c r="AV424" s="411"/>
      <c r="AW424" s="411"/>
      <c r="AX424" s="411"/>
      <c r="AY424" s="411"/>
      <c r="AZ424" s="411"/>
      <c r="BA424" s="411"/>
      <c r="BB424" s="411"/>
      <c r="BC424" s="411"/>
      <c r="BD424" s="411"/>
      <c r="BE424" s="411"/>
      <c r="BF424" s="411"/>
      <c r="BG424" s="411"/>
      <c r="BH424" s="411"/>
      <c r="BI424" s="411"/>
      <c r="BJ424" s="411"/>
      <c r="BK424" s="411"/>
      <c r="BL424" s="411"/>
      <c r="BM424" s="411"/>
      <c r="BN424" s="411"/>
      <c r="BO424" s="411"/>
      <c r="BP424" s="411"/>
      <c r="BQ424" s="411"/>
    </row>
    <row r="425" spans="1:69" ht="14.25">
      <c r="A425" s="323"/>
      <c r="B425" s="324"/>
      <c r="C425" s="324"/>
      <c r="D425" s="324"/>
      <c r="E425" s="324"/>
      <c r="F425" s="324"/>
      <c r="G425" s="325"/>
      <c r="H425" s="325"/>
      <c r="I425" s="326"/>
      <c r="J425" s="326"/>
      <c r="K425" s="327"/>
      <c r="L425" s="411"/>
      <c r="M425" s="411"/>
      <c r="N425" s="411"/>
      <c r="O425" s="411"/>
      <c r="P425" s="411"/>
      <c r="Q425" s="411"/>
      <c r="R425" s="411"/>
      <c r="S425" s="411"/>
      <c r="T425" s="411"/>
      <c r="U425" s="411"/>
      <c r="V425" s="411"/>
      <c r="W425" s="411"/>
      <c r="X425" s="411"/>
      <c r="Y425" s="411"/>
      <c r="Z425" s="411"/>
      <c r="AA425" s="425"/>
      <c r="AB425" s="425"/>
      <c r="AC425" s="411"/>
      <c r="AD425" s="411"/>
      <c r="AE425" s="411"/>
      <c r="AF425" s="411"/>
      <c r="AG425" s="411"/>
      <c r="AH425" s="411"/>
      <c r="AI425" s="411"/>
      <c r="AJ425" s="411"/>
      <c r="AK425" s="411"/>
      <c r="AL425" s="411"/>
      <c r="AM425" s="411"/>
      <c r="AN425" s="411"/>
      <c r="AO425" s="411"/>
      <c r="AP425" s="411"/>
      <c r="AQ425" s="411"/>
      <c r="AR425" s="411"/>
      <c r="AS425" s="411"/>
      <c r="AT425" s="411"/>
      <c r="AU425" s="411"/>
      <c r="AV425" s="411"/>
      <c r="AW425" s="411"/>
      <c r="AX425" s="411"/>
      <c r="AY425" s="411"/>
      <c r="AZ425" s="411"/>
      <c r="BA425" s="411"/>
      <c r="BB425" s="411"/>
      <c r="BC425" s="411"/>
      <c r="BD425" s="411"/>
      <c r="BE425" s="411"/>
      <c r="BF425" s="411"/>
      <c r="BG425" s="411"/>
      <c r="BH425" s="411"/>
      <c r="BI425" s="411"/>
      <c r="BJ425" s="411"/>
      <c r="BK425" s="411"/>
      <c r="BL425" s="411"/>
      <c r="BM425" s="411"/>
      <c r="BN425" s="411"/>
      <c r="BO425" s="411"/>
      <c r="BP425" s="411"/>
      <c r="BQ425" s="411"/>
    </row>
    <row r="426" spans="1:69" ht="14.25">
      <c r="A426" s="323"/>
      <c r="B426" s="324"/>
      <c r="C426" s="324"/>
      <c r="D426" s="324"/>
      <c r="E426" s="324"/>
      <c r="F426" s="324"/>
      <c r="G426" s="325"/>
      <c r="H426" s="325"/>
      <c r="I426" s="326"/>
      <c r="J426" s="326"/>
      <c r="K426" s="327"/>
      <c r="L426" s="411"/>
      <c r="M426" s="411"/>
      <c r="N426" s="411"/>
      <c r="O426" s="411"/>
      <c r="P426" s="411"/>
      <c r="Q426" s="411"/>
      <c r="R426" s="411"/>
      <c r="S426" s="411"/>
      <c r="T426" s="411"/>
      <c r="U426" s="411"/>
      <c r="V426" s="411"/>
      <c r="W426" s="411"/>
      <c r="X426" s="411"/>
      <c r="Y426" s="411"/>
      <c r="Z426" s="411"/>
      <c r="AA426" s="425"/>
      <c r="AB426" s="425"/>
      <c r="AC426" s="411"/>
      <c r="AD426" s="411"/>
      <c r="AE426" s="411"/>
      <c r="AF426" s="411"/>
      <c r="AG426" s="411"/>
      <c r="AH426" s="411"/>
      <c r="AI426" s="411"/>
      <c r="AJ426" s="411"/>
      <c r="AK426" s="411"/>
      <c r="AL426" s="411"/>
      <c r="AM426" s="411"/>
      <c r="AN426" s="411"/>
      <c r="AO426" s="411"/>
      <c r="AP426" s="411"/>
      <c r="AQ426" s="411"/>
      <c r="AR426" s="411"/>
      <c r="AS426" s="411"/>
      <c r="AT426" s="411"/>
      <c r="AU426" s="411"/>
      <c r="AV426" s="411"/>
      <c r="AW426" s="411"/>
      <c r="AX426" s="411"/>
      <c r="AY426" s="411"/>
      <c r="AZ426" s="411"/>
      <c r="BA426" s="411"/>
      <c r="BB426" s="411"/>
      <c r="BC426" s="411"/>
      <c r="BD426" s="411"/>
      <c r="BE426" s="411"/>
      <c r="BF426" s="411"/>
      <c r="BG426" s="411"/>
      <c r="BH426" s="411"/>
      <c r="BI426" s="411"/>
      <c r="BJ426" s="411"/>
      <c r="BK426" s="411"/>
      <c r="BL426" s="411"/>
      <c r="BM426" s="411"/>
      <c r="BN426" s="411"/>
      <c r="BO426" s="411"/>
      <c r="BP426" s="411"/>
      <c r="BQ426" s="411"/>
    </row>
    <row r="427" spans="1:69" ht="14.25">
      <c r="A427" s="323"/>
      <c r="B427" s="324"/>
      <c r="C427" s="324"/>
      <c r="D427" s="324"/>
      <c r="E427" s="324"/>
      <c r="F427" s="324"/>
      <c r="G427" s="325"/>
      <c r="H427" s="325"/>
      <c r="I427" s="326"/>
      <c r="J427" s="326"/>
      <c r="K427" s="327"/>
      <c r="L427" s="411"/>
      <c r="M427" s="411"/>
      <c r="N427" s="411"/>
      <c r="O427" s="411"/>
      <c r="P427" s="411"/>
      <c r="Q427" s="411"/>
      <c r="R427" s="411"/>
      <c r="S427" s="411"/>
      <c r="T427" s="411"/>
      <c r="U427" s="411"/>
      <c r="V427" s="411"/>
      <c r="W427" s="411"/>
      <c r="X427" s="411"/>
      <c r="Y427" s="411"/>
      <c r="Z427" s="411"/>
      <c r="AA427" s="425"/>
      <c r="AB427" s="425"/>
      <c r="AC427" s="411"/>
      <c r="AD427" s="411"/>
      <c r="AE427" s="411"/>
      <c r="AF427" s="411"/>
      <c r="AG427" s="411"/>
      <c r="AH427" s="411"/>
      <c r="AI427" s="411"/>
      <c r="AJ427" s="411"/>
      <c r="AK427" s="411"/>
      <c r="AL427" s="411"/>
      <c r="AM427" s="411"/>
      <c r="AN427" s="411"/>
      <c r="AO427" s="411"/>
      <c r="AP427" s="411"/>
      <c r="AQ427" s="411"/>
      <c r="AR427" s="411"/>
      <c r="AS427" s="411"/>
      <c r="AT427" s="411"/>
      <c r="AU427" s="411"/>
      <c r="AV427" s="411"/>
      <c r="AW427" s="411"/>
      <c r="AX427" s="411"/>
      <c r="AY427" s="411"/>
      <c r="AZ427" s="411"/>
      <c r="BA427" s="411"/>
      <c r="BB427" s="411"/>
      <c r="BC427" s="411"/>
      <c r="BD427" s="411"/>
      <c r="BE427" s="411"/>
      <c r="BF427" s="411"/>
      <c r="BG427" s="411"/>
      <c r="BH427" s="411"/>
      <c r="BI427" s="411"/>
      <c r="BJ427" s="411"/>
      <c r="BK427" s="411"/>
      <c r="BL427" s="411"/>
      <c r="BM427" s="411"/>
      <c r="BN427" s="411"/>
      <c r="BO427" s="411"/>
      <c r="BP427" s="411"/>
      <c r="BQ427" s="411"/>
    </row>
    <row r="428" spans="1:69" ht="14.25">
      <c r="A428" s="323"/>
      <c r="B428" s="324"/>
      <c r="C428" s="324"/>
      <c r="D428" s="324"/>
      <c r="E428" s="324"/>
      <c r="F428" s="324"/>
      <c r="G428" s="325"/>
      <c r="H428" s="325"/>
      <c r="I428" s="326"/>
      <c r="J428" s="326"/>
      <c r="K428" s="327"/>
      <c r="L428" s="411"/>
      <c r="M428" s="411"/>
      <c r="N428" s="411"/>
      <c r="O428" s="411"/>
      <c r="P428" s="411"/>
      <c r="Q428" s="411"/>
      <c r="R428" s="411"/>
      <c r="S428" s="411"/>
      <c r="T428" s="411"/>
      <c r="U428" s="411"/>
      <c r="V428" s="411"/>
      <c r="W428" s="411"/>
      <c r="X428" s="411"/>
      <c r="Y428" s="411"/>
      <c r="Z428" s="411"/>
      <c r="AA428" s="425"/>
      <c r="AB428" s="425"/>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11"/>
      <c r="AY428" s="411"/>
      <c r="AZ428" s="411"/>
      <c r="BA428" s="411"/>
      <c r="BB428" s="411"/>
      <c r="BC428" s="411"/>
      <c r="BD428" s="411"/>
      <c r="BE428" s="411"/>
      <c r="BF428" s="411"/>
      <c r="BG428" s="411"/>
      <c r="BH428" s="411"/>
      <c r="BI428" s="411"/>
      <c r="BJ428" s="411"/>
      <c r="BK428" s="411"/>
      <c r="BL428" s="411"/>
      <c r="BM428" s="411"/>
      <c r="BN428" s="411"/>
      <c r="BO428" s="411"/>
      <c r="BP428" s="411"/>
      <c r="BQ428" s="411"/>
    </row>
    <row r="429" spans="1:69" ht="14.25">
      <c r="A429" s="323"/>
      <c r="B429" s="324"/>
      <c r="C429" s="324"/>
      <c r="D429" s="324"/>
      <c r="E429" s="324"/>
      <c r="F429" s="324"/>
      <c r="G429" s="325"/>
      <c r="H429" s="325"/>
      <c r="I429" s="326"/>
      <c r="J429" s="326"/>
      <c r="K429" s="327"/>
      <c r="L429" s="411"/>
      <c r="M429" s="411"/>
      <c r="N429" s="411"/>
      <c r="O429" s="411"/>
      <c r="P429" s="411"/>
      <c r="Q429" s="411"/>
      <c r="R429" s="411"/>
      <c r="S429" s="411"/>
      <c r="T429" s="411"/>
      <c r="U429" s="411"/>
      <c r="V429" s="411"/>
      <c r="W429" s="411"/>
      <c r="X429" s="411"/>
      <c r="Y429" s="411"/>
      <c r="Z429" s="411"/>
      <c r="AA429" s="425"/>
      <c r="AB429" s="425"/>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11"/>
      <c r="AY429" s="411"/>
      <c r="AZ429" s="411"/>
      <c r="BA429" s="411"/>
      <c r="BB429" s="411"/>
      <c r="BC429" s="411"/>
      <c r="BD429" s="411"/>
      <c r="BE429" s="411"/>
      <c r="BF429" s="411"/>
      <c r="BG429" s="411"/>
      <c r="BH429" s="411"/>
      <c r="BI429" s="411"/>
      <c r="BJ429" s="411"/>
      <c r="BK429" s="411"/>
      <c r="BL429" s="411"/>
      <c r="BM429" s="411"/>
      <c r="BN429" s="411"/>
      <c r="BO429" s="411"/>
      <c r="BP429" s="411"/>
      <c r="BQ429" s="411"/>
    </row>
    <row r="430" spans="1:69" ht="14.25">
      <c r="A430" s="323"/>
      <c r="B430" s="324"/>
      <c r="C430" s="324"/>
      <c r="D430" s="324"/>
      <c r="E430" s="324"/>
      <c r="F430" s="324"/>
      <c r="G430" s="325"/>
      <c r="H430" s="325"/>
      <c r="I430" s="326"/>
      <c r="J430" s="326"/>
      <c r="K430" s="327"/>
      <c r="L430" s="411"/>
      <c r="M430" s="411"/>
      <c r="N430" s="411"/>
      <c r="O430" s="411"/>
      <c r="P430" s="411"/>
      <c r="Q430" s="411"/>
      <c r="R430" s="411"/>
      <c r="S430" s="411"/>
      <c r="T430" s="411"/>
      <c r="U430" s="411"/>
      <c r="V430" s="411"/>
      <c r="W430" s="411"/>
      <c r="X430" s="411"/>
      <c r="Y430" s="411"/>
      <c r="Z430" s="411"/>
      <c r="AA430" s="425"/>
      <c r="AB430" s="425"/>
      <c r="AC430" s="411"/>
      <c r="AD430" s="411"/>
      <c r="AE430" s="411"/>
      <c r="AF430" s="411"/>
      <c r="AG430" s="411"/>
      <c r="AH430" s="411"/>
      <c r="AI430" s="411"/>
      <c r="AJ430" s="411"/>
      <c r="AK430" s="411"/>
      <c r="AL430" s="411"/>
      <c r="AM430" s="411"/>
      <c r="AN430" s="411"/>
      <c r="AO430" s="411"/>
      <c r="AP430" s="411"/>
      <c r="AQ430" s="411"/>
      <c r="AR430" s="411"/>
      <c r="AS430" s="411"/>
      <c r="AT430" s="411"/>
      <c r="AU430" s="411"/>
      <c r="AV430" s="411"/>
      <c r="AW430" s="411"/>
      <c r="AX430" s="411"/>
      <c r="AY430" s="411"/>
      <c r="AZ430" s="411"/>
      <c r="BA430" s="411"/>
      <c r="BB430" s="411"/>
      <c r="BC430" s="411"/>
      <c r="BD430" s="411"/>
      <c r="BE430" s="411"/>
      <c r="BF430" s="411"/>
      <c r="BG430" s="411"/>
      <c r="BH430" s="411"/>
      <c r="BI430" s="411"/>
      <c r="BJ430" s="411"/>
      <c r="BK430" s="411"/>
      <c r="BL430" s="411"/>
      <c r="BM430" s="411"/>
      <c r="BN430" s="411"/>
      <c r="BO430" s="411"/>
      <c r="BP430" s="411"/>
      <c r="BQ430" s="411"/>
    </row>
    <row r="431" spans="1:69" ht="14.25">
      <c r="A431" s="323"/>
      <c r="B431" s="324"/>
      <c r="C431" s="324"/>
      <c r="D431" s="324"/>
      <c r="E431" s="324"/>
      <c r="F431" s="324"/>
      <c r="G431" s="325"/>
      <c r="H431" s="325"/>
      <c r="I431" s="326"/>
      <c r="J431" s="326"/>
      <c r="K431" s="327"/>
      <c r="L431" s="411"/>
      <c r="M431" s="411"/>
      <c r="N431" s="411"/>
      <c r="O431" s="411"/>
      <c r="P431" s="411"/>
      <c r="Q431" s="411"/>
      <c r="R431" s="411"/>
      <c r="S431" s="411"/>
      <c r="T431" s="411"/>
      <c r="U431" s="411"/>
      <c r="V431" s="411"/>
      <c r="W431" s="411"/>
      <c r="X431" s="411"/>
      <c r="Y431" s="411"/>
      <c r="Z431" s="411"/>
      <c r="AA431" s="425"/>
      <c r="AB431" s="425"/>
      <c r="AC431" s="411"/>
      <c r="AD431" s="411"/>
      <c r="AE431" s="411"/>
      <c r="AF431" s="411"/>
      <c r="AG431" s="411"/>
      <c r="AH431" s="411"/>
      <c r="AI431" s="411"/>
      <c r="AJ431" s="411"/>
      <c r="AK431" s="411"/>
      <c r="AL431" s="411"/>
      <c r="AM431" s="411"/>
      <c r="AN431" s="411"/>
      <c r="AO431" s="411"/>
      <c r="AP431" s="411"/>
      <c r="AQ431" s="411"/>
      <c r="AR431" s="411"/>
      <c r="AS431" s="411"/>
      <c r="AT431" s="411"/>
      <c r="AU431" s="411"/>
      <c r="AV431" s="411"/>
      <c r="AW431" s="411"/>
      <c r="AX431" s="411"/>
      <c r="AY431" s="411"/>
      <c r="AZ431" s="411"/>
      <c r="BA431" s="411"/>
      <c r="BB431" s="411"/>
      <c r="BC431" s="411"/>
      <c r="BD431" s="411"/>
      <c r="BE431" s="411"/>
      <c r="BF431" s="411"/>
      <c r="BG431" s="411"/>
      <c r="BH431" s="411"/>
      <c r="BI431" s="411"/>
      <c r="BJ431" s="411"/>
      <c r="BK431" s="411"/>
      <c r="BL431" s="411"/>
      <c r="BM431" s="411"/>
      <c r="BN431" s="411"/>
      <c r="BO431" s="411"/>
      <c r="BP431" s="411"/>
      <c r="BQ431" s="411"/>
    </row>
    <row r="432" spans="1:69" ht="14.25">
      <c r="A432" s="323"/>
      <c r="B432" s="324"/>
      <c r="C432" s="324"/>
      <c r="D432" s="324"/>
      <c r="E432" s="324"/>
      <c r="F432" s="324"/>
      <c r="G432" s="325"/>
      <c r="H432" s="325"/>
      <c r="I432" s="326"/>
      <c r="J432" s="326"/>
      <c r="K432" s="327"/>
      <c r="L432" s="411"/>
      <c r="M432" s="411"/>
      <c r="N432" s="411"/>
      <c r="O432" s="411"/>
      <c r="P432" s="411"/>
      <c r="Q432" s="411"/>
      <c r="R432" s="411"/>
      <c r="S432" s="411"/>
      <c r="T432" s="411"/>
      <c r="U432" s="411"/>
      <c r="V432" s="411"/>
      <c r="W432" s="411"/>
      <c r="X432" s="411"/>
      <c r="Y432" s="411"/>
      <c r="Z432" s="411"/>
      <c r="AA432" s="425"/>
      <c r="AB432" s="425"/>
      <c r="AC432" s="411"/>
      <c r="AD432" s="411"/>
      <c r="AE432" s="411"/>
      <c r="AF432" s="411"/>
      <c r="AG432" s="411"/>
      <c r="AH432" s="411"/>
      <c r="AI432" s="411"/>
      <c r="AJ432" s="411"/>
      <c r="AK432" s="411"/>
      <c r="AL432" s="411"/>
      <c r="AM432" s="411"/>
      <c r="AN432" s="411"/>
      <c r="AO432" s="411"/>
      <c r="AP432" s="411"/>
      <c r="AQ432" s="411"/>
      <c r="AR432" s="411"/>
      <c r="AS432" s="411"/>
      <c r="AT432" s="411"/>
      <c r="AU432" s="411"/>
      <c r="AV432" s="411"/>
      <c r="AW432" s="411"/>
      <c r="AX432" s="411"/>
      <c r="AY432" s="411"/>
      <c r="AZ432" s="411"/>
      <c r="BA432" s="411"/>
      <c r="BB432" s="411"/>
      <c r="BC432" s="411"/>
      <c r="BD432" s="411"/>
      <c r="BE432" s="411"/>
      <c r="BF432" s="411"/>
      <c r="BG432" s="411"/>
      <c r="BH432" s="411"/>
      <c r="BI432" s="411"/>
      <c r="BJ432" s="411"/>
      <c r="BK432" s="411"/>
      <c r="BL432" s="411"/>
      <c r="BM432" s="411"/>
      <c r="BN432" s="411"/>
      <c r="BO432" s="411"/>
      <c r="BP432" s="411"/>
      <c r="BQ432" s="411"/>
    </row>
    <row r="433" spans="1:69" ht="14.25">
      <c r="A433" s="323"/>
      <c r="B433" s="324"/>
      <c r="C433" s="324"/>
      <c r="D433" s="324"/>
      <c r="E433" s="324"/>
      <c r="F433" s="324"/>
      <c r="G433" s="325"/>
      <c r="H433" s="325"/>
      <c r="I433" s="326"/>
      <c r="J433" s="326"/>
      <c r="K433" s="327"/>
      <c r="L433" s="411"/>
      <c r="M433" s="411"/>
      <c r="N433" s="411"/>
      <c r="O433" s="411"/>
      <c r="P433" s="411"/>
      <c r="Q433" s="411"/>
      <c r="R433" s="411"/>
      <c r="S433" s="411"/>
      <c r="T433" s="411"/>
      <c r="U433" s="411"/>
      <c r="V433" s="411"/>
      <c r="W433" s="411"/>
      <c r="X433" s="411"/>
      <c r="Y433" s="411"/>
      <c r="Z433" s="411"/>
      <c r="AA433" s="425"/>
      <c r="AB433" s="425"/>
      <c r="AC433" s="411"/>
      <c r="AD433" s="411"/>
      <c r="AE433" s="411"/>
      <c r="AF433" s="411"/>
      <c r="AG433" s="411"/>
      <c r="AH433" s="411"/>
      <c r="AI433" s="411"/>
      <c r="AJ433" s="411"/>
      <c r="AK433" s="411"/>
      <c r="AL433" s="411"/>
      <c r="AM433" s="411"/>
      <c r="AN433" s="411"/>
      <c r="AO433" s="411"/>
      <c r="AP433" s="411"/>
      <c r="AQ433" s="411"/>
      <c r="AR433" s="411"/>
      <c r="AS433" s="411"/>
      <c r="AT433" s="411"/>
      <c r="AU433" s="411"/>
      <c r="AV433" s="411"/>
      <c r="AW433" s="411"/>
      <c r="AX433" s="411"/>
      <c r="AY433" s="411"/>
      <c r="AZ433" s="411"/>
      <c r="BA433" s="411"/>
      <c r="BB433" s="411"/>
      <c r="BC433" s="411"/>
      <c r="BD433" s="411"/>
      <c r="BE433" s="411"/>
      <c r="BF433" s="411"/>
      <c r="BG433" s="411"/>
      <c r="BH433" s="411"/>
      <c r="BI433" s="411"/>
      <c r="BJ433" s="411"/>
      <c r="BK433" s="411"/>
      <c r="BL433" s="411"/>
      <c r="BM433" s="411"/>
      <c r="BN433" s="411"/>
      <c r="BO433" s="411"/>
      <c r="BP433" s="411"/>
      <c r="BQ433" s="411"/>
    </row>
    <row r="434" spans="1:69" ht="14.25">
      <c r="A434" s="323"/>
      <c r="B434" s="324"/>
      <c r="C434" s="324"/>
      <c r="D434" s="324"/>
      <c r="E434" s="324"/>
      <c r="F434" s="324"/>
      <c r="G434" s="325"/>
      <c r="H434" s="325"/>
      <c r="I434" s="326"/>
      <c r="J434" s="326"/>
      <c r="K434" s="327"/>
      <c r="L434" s="411"/>
      <c r="M434" s="411"/>
      <c r="N434" s="411"/>
      <c r="O434" s="411"/>
      <c r="P434" s="411"/>
      <c r="Q434" s="411"/>
      <c r="R434" s="411"/>
      <c r="S434" s="411"/>
      <c r="T434" s="411"/>
      <c r="U434" s="411"/>
      <c r="V434" s="411"/>
      <c r="W434" s="411"/>
      <c r="X434" s="411"/>
      <c r="Y434" s="411"/>
      <c r="Z434" s="411"/>
      <c r="AA434" s="425"/>
      <c r="AB434" s="425"/>
      <c r="AC434" s="411"/>
      <c r="AD434" s="411"/>
      <c r="AE434" s="411"/>
      <c r="AF434" s="411"/>
      <c r="AG434" s="411"/>
      <c r="AH434" s="411"/>
      <c r="AI434" s="411"/>
      <c r="AJ434" s="411"/>
      <c r="AK434" s="411"/>
      <c r="AL434" s="411"/>
      <c r="AM434" s="411"/>
      <c r="AN434" s="411"/>
      <c r="AO434" s="411"/>
      <c r="AP434" s="411"/>
      <c r="AQ434" s="411"/>
      <c r="AR434" s="411"/>
      <c r="AS434" s="411"/>
      <c r="AT434" s="411"/>
      <c r="AU434" s="411"/>
      <c r="AV434" s="411"/>
      <c r="AW434" s="411"/>
      <c r="AX434" s="411"/>
      <c r="AY434" s="411"/>
      <c r="AZ434" s="411"/>
      <c r="BA434" s="411"/>
      <c r="BB434" s="411"/>
      <c r="BC434" s="411"/>
      <c r="BD434" s="411"/>
      <c r="BE434" s="411"/>
      <c r="BF434" s="411"/>
      <c r="BG434" s="411"/>
      <c r="BH434" s="411"/>
      <c r="BI434" s="411"/>
      <c r="BJ434" s="411"/>
      <c r="BK434" s="411"/>
      <c r="BL434" s="411"/>
      <c r="BM434" s="411"/>
      <c r="BN434" s="411"/>
      <c r="BO434" s="411"/>
      <c r="BP434" s="411"/>
      <c r="BQ434" s="411"/>
    </row>
    <row r="435" spans="1:69" ht="14.25">
      <c r="A435" s="323"/>
      <c r="B435" s="324"/>
      <c r="C435" s="324"/>
      <c r="D435" s="324"/>
      <c r="E435" s="324"/>
      <c r="F435" s="324"/>
      <c r="G435" s="325"/>
      <c r="H435" s="325"/>
      <c r="I435" s="326"/>
      <c r="J435" s="326"/>
      <c r="K435" s="327"/>
      <c r="L435" s="411"/>
      <c r="M435" s="411"/>
      <c r="N435" s="411"/>
      <c r="O435" s="411"/>
      <c r="P435" s="411"/>
      <c r="Q435" s="411"/>
      <c r="R435" s="411"/>
      <c r="S435" s="411"/>
      <c r="T435" s="411"/>
      <c r="U435" s="411"/>
      <c r="V435" s="411"/>
      <c r="W435" s="411"/>
      <c r="X435" s="411"/>
      <c r="Y435" s="411"/>
      <c r="Z435" s="411"/>
      <c r="AA435" s="425"/>
      <c r="AB435" s="425"/>
      <c r="AC435" s="411"/>
      <c r="AD435" s="411"/>
      <c r="AE435" s="411"/>
      <c r="AF435" s="411"/>
      <c r="AG435" s="411"/>
      <c r="AH435" s="411"/>
      <c r="AI435" s="411"/>
      <c r="AJ435" s="411"/>
      <c r="AK435" s="411"/>
      <c r="AL435" s="411"/>
      <c r="AM435" s="411"/>
      <c r="AN435" s="411"/>
      <c r="AO435" s="411"/>
      <c r="AP435" s="411"/>
      <c r="AQ435" s="411"/>
      <c r="AR435" s="411"/>
      <c r="AS435" s="411"/>
      <c r="AT435" s="411"/>
      <c r="AU435" s="411"/>
      <c r="AV435" s="411"/>
      <c r="AW435" s="411"/>
      <c r="AX435" s="411"/>
      <c r="AY435" s="411"/>
      <c r="AZ435" s="411"/>
      <c r="BA435" s="411"/>
      <c r="BB435" s="411"/>
      <c r="BC435" s="411"/>
      <c r="BD435" s="411"/>
      <c r="BE435" s="411"/>
      <c r="BF435" s="411"/>
      <c r="BG435" s="411"/>
      <c r="BH435" s="411"/>
      <c r="BI435" s="411"/>
      <c r="BJ435" s="411"/>
      <c r="BK435" s="411"/>
      <c r="BL435" s="411"/>
      <c r="BM435" s="411"/>
      <c r="BN435" s="411"/>
      <c r="BO435" s="411"/>
      <c r="BP435" s="411"/>
      <c r="BQ435" s="411"/>
    </row>
    <row r="436" spans="1:69" ht="14.25">
      <c r="A436" s="323"/>
      <c r="B436" s="324"/>
      <c r="C436" s="324"/>
      <c r="D436" s="324"/>
      <c r="E436" s="324"/>
      <c r="F436" s="324"/>
      <c r="G436" s="325"/>
      <c r="H436" s="325"/>
      <c r="I436" s="326"/>
      <c r="J436" s="326"/>
      <c r="K436" s="327"/>
      <c r="L436" s="411"/>
      <c r="M436" s="411"/>
      <c r="N436" s="411"/>
      <c r="O436" s="411"/>
      <c r="P436" s="411"/>
      <c r="Q436" s="411"/>
      <c r="R436" s="411"/>
      <c r="S436" s="411"/>
      <c r="T436" s="411"/>
      <c r="U436" s="411"/>
      <c r="V436" s="411"/>
      <c r="W436" s="411"/>
      <c r="X436" s="411"/>
      <c r="Y436" s="411"/>
      <c r="Z436" s="411"/>
      <c r="AA436" s="425"/>
      <c r="AB436" s="425"/>
      <c r="AC436" s="411"/>
      <c r="AD436" s="411"/>
      <c r="AE436" s="411"/>
      <c r="AF436" s="411"/>
      <c r="AG436" s="411"/>
      <c r="AH436" s="411"/>
      <c r="AI436" s="411"/>
      <c r="AJ436" s="411"/>
      <c r="AK436" s="411"/>
      <c r="AL436" s="411"/>
      <c r="AM436" s="411"/>
      <c r="AN436" s="411"/>
      <c r="AO436" s="411"/>
      <c r="AP436" s="411"/>
      <c r="AQ436" s="411"/>
      <c r="AR436" s="411"/>
      <c r="AS436" s="411"/>
      <c r="AT436" s="411"/>
      <c r="AU436" s="411"/>
      <c r="AV436" s="411"/>
      <c r="AW436" s="411"/>
      <c r="AX436" s="411"/>
      <c r="AY436" s="411"/>
      <c r="AZ436" s="411"/>
      <c r="BA436" s="411"/>
      <c r="BB436" s="411"/>
      <c r="BC436" s="411"/>
      <c r="BD436" s="411"/>
      <c r="BE436" s="411"/>
      <c r="BF436" s="411"/>
      <c r="BG436" s="411"/>
      <c r="BH436" s="411"/>
      <c r="BI436" s="411"/>
      <c r="BJ436" s="411"/>
      <c r="BK436" s="411"/>
      <c r="BL436" s="411"/>
      <c r="BM436" s="411"/>
      <c r="BN436" s="411"/>
      <c r="BO436" s="411"/>
      <c r="BP436" s="411"/>
      <c r="BQ436" s="411"/>
    </row>
    <row r="437" spans="1:69" ht="14.25">
      <c r="A437" s="323"/>
      <c r="B437" s="324"/>
      <c r="C437" s="324"/>
      <c r="D437" s="324"/>
      <c r="E437" s="324"/>
      <c r="F437" s="324"/>
      <c r="G437" s="325"/>
      <c r="H437" s="325"/>
      <c r="I437" s="326"/>
      <c r="J437" s="326"/>
      <c r="K437" s="327"/>
      <c r="L437" s="411"/>
      <c r="M437" s="411"/>
      <c r="N437" s="411"/>
      <c r="O437" s="411"/>
      <c r="P437" s="411"/>
      <c r="Q437" s="411"/>
      <c r="R437" s="411"/>
      <c r="S437" s="411"/>
      <c r="T437" s="411"/>
      <c r="U437" s="411"/>
      <c r="V437" s="411"/>
      <c r="W437" s="411"/>
      <c r="X437" s="411"/>
      <c r="Y437" s="411"/>
      <c r="Z437" s="411"/>
      <c r="AA437" s="425"/>
      <c r="AB437" s="425"/>
      <c r="AC437" s="411"/>
      <c r="AD437" s="411"/>
      <c r="AE437" s="411"/>
      <c r="AF437" s="411"/>
      <c r="AG437" s="411"/>
      <c r="AH437" s="411"/>
      <c r="AI437" s="411"/>
      <c r="AJ437" s="411"/>
      <c r="AK437" s="411"/>
      <c r="AL437" s="411"/>
      <c r="AM437" s="411"/>
      <c r="AN437" s="411"/>
      <c r="AO437" s="411"/>
      <c r="AP437" s="411"/>
      <c r="AQ437" s="411"/>
      <c r="AR437" s="411"/>
      <c r="AS437" s="411"/>
      <c r="AT437" s="411"/>
      <c r="AU437" s="411"/>
      <c r="AV437" s="411"/>
      <c r="AW437" s="411"/>
      <c r="AX437" s="411"/>
      <c r="AY437" s="411"/>
      <c r="AZ437" s="411"/>
      <c r="BA437" s="411"/>
      <c r="BB437" s="411"/>
      <c r="BC437" s="411"/>
      <c r="BD437" s="411"/>
      <c r="BE437" s="411"/>
      <c r="BF437" s="411"/>
      <c r="BG437" s="411"/>
      <c r="BH437" s="411"/>
      <c r="BI437" s="411"/>
      <c r="BJ437" s="411"/>
      <c r="BK437" s="411"/>
      <c r="BL437" s="411"/>
      <c r="BM437" s="411"/>
      <c r="BN437" s="411"/>
      <c r="BO437" s="411"/>
      <c r="BP437" s="411"/>
      <c r="BQ437" s="411"/>
    </row>
    <row r="438" spans="1:69" ht="14.25">
      <c r="A438" s="323"/>
      <c r="B438" s="324"/>
      <c r="C438" s="324"/>
      <c r="D438" s="324"/>
      <c r="E438" s="324"/>
      <c r="F438" s="324"/>
      <c r="G438" s="325"/>
      <c r="H438" s="325"/>
      <c r="I438" s="326"/>
      <c r="J438" s="326"/>
      <c r="K438" s="327"/>
      <c r="L438" s="411"/>
      <c r="M438" s="411"/>
      <c r="N438" s="411"/>
      <c r="O438" s="411"/>
      <c r="P438" s="411"/>
      <c r="Q438" s="411"/>
      <c r="R438" s="411"/>
      <c r="S438" s="411"/>
      <c r="T438" s="411"/>
      <c r="U438" s="411"/>
      <c r="V438" s="411"/>
      <c r="W438" s="411"/>
      <c r="X438" s="411"/>
      <c r="Y438" s="411"/>
      <c r="Z438" s="411"/>
      <c r="AA438" s="425"/>
      <c r="AB438" s="425"/>
      <c r="AC438" s="411"/>
      <c r="AD438" s="411"/>
      <c r="AE438" s="411"/>
      <c r="AF438" s="411"/>
      <c r="AG438" s="411"/>
      <c r="AH438" s="411"/>
      <c r="AI438" s="411"/>
      <c r="AJ438" s="411"/>
      <c r="AK438" s="411"/>
      <c r="AL438" s="411"/>
      <c r="AM438" s="411"/>
      <c r="AN438" s="411"/>
      <c r="AO438" s="411"/>
      <c r="AP438" s="411"/>
      <c r="AQ438" s="411"/>
      <c r="AR438" s="411"/>
      <c r="AS438" s="411"/>
      <c r="AT438" s="411"/>
      <c r="AU438" s="411"/>
      <c r="AV438" s="411"/>
      <c r="AW438" s="411"/>
      <c r="AX438" s="411"/>
      <c r="AY438" s="411"/>
      <c r="AZ438" s="411"/>
      <c r="BA438" s="411"/>
      <c r="BB438" s="411"/>
      <c r="BC438" s="411"/>
      <c r="BD438" s="411"/>
      <c r="BE438" s="411"/>
      <c r="BF438" s="411"/>
      <c r="BG438" s="411"/>
      <c r="BH438" s="411"/>
      <c r="BI438" s="411"/>
      <c r="BJ438" s="411"/>
      <c r="BK438" s="411"/>
      <c r="BL438" s="411"/>
      <c r="BM438" s="411"/>
      <c r="BN438" s="411"/>
      <c r="BO438" s="411"/>
      <c r="BP438" s="411"/>
      <c r="BQ438" s="411"/>
    </row>
    <row r="439" spans="1:69" ht="14.25">
      <c r="A439" s="323"/>
      <c r="B439" s="324"/>
      <c r="C439" s="324"/>
      <c r="D439" s="324"/>
      <c r="E439" s="324"/>
      <c r="F439" s="324"/>
      <c r="G439" s="325"/>
      <c r="H439" s="325"/>
      <c r="I439" s="326"/>
      <c r="J439" s="326"/>
      <c r="K439" s="327"/>
      <c r="L439" s="411"/>
      <c r="M439" s="411"/>
      <c r="N439" s="411"/>
      <c r="O439" s="411"/>
      <c r="P439" s="411"/>
      <c r="Q439" s="411"/>
      <c r="R439" s="411"/>
      <c r="S439" s="411"/>
      <c r="T439" s="411"/>
      <c r="U439" s="411"/>
      <c r="V439" s="411"/>
      <c r="W439" s="411"/>
      <c r="X439" s="411"/>
      <c r="Y439" s="411"/>
      <c r="Z439" s="411"/>
      <c r="AA439" s="425"/>
      <c r="AB439" s="425"/>
      <c r="AC439" s="411"/>
      <c r="AD439" s="411"/>
      <c r="AE439" s="411"/>
      <c r="AF439" s="411"/>
      <c r="AG439" s="411"/>
      <c r="AH439" s="411"/>
      <c r="AI439" s="411"/>
      <c r="AJ439" s="411"/>
      <c r="AK439" s="411"/>
      <c r="AL439" s="411"/>
      <c r="AM439" s="411"/>
      <c r="AN439" s="411"/>
      <c r="AO439" s="411"/>
      <c r="AP439" s="411"/>
      <c r="AQ439" s="411"/>
      <c r="AR439" s="411"/>
      <c r="AS439" s="411"/>
      <c r="AT439" s="411"/>
      <c r="AU439" s="411"/>
      <c r="AV439" s="411"/>
      <c r="AW439" s="411"/>
      <c r="AX439" s="411"/>
      <c r="AY439" s="411"/>
      <c r="AZ439" s="411"/>
      <c r="BA439" s="411"/>
      <c r="BB439" s="411"/>
      <c r="BC439" s="411"/>
      <c r="BD439" s="411"/>
      <c r="BE439" s="411"/>
      <c r="BF439" s="411"/>
      <c r="BG439" s="411"/>
      <c r="BH439" s="411"/>
      <c r="BI439" s="411"/>
      <c r="BJ439" s="411"/>
      <c r="BK439" s="411"/>
      <c r="BL439" s="411"/>
      <c r="BM439" s="411"/>
      <c r="BN439" s="411"/>
      <c r="BO439" s="411"/>
      <c r="BP439" s="411"/>
      <c r="BQ439" s="411"/>
    </row>
    <row r="440" spans="1:69" ht="14.25">
      <c r="A440" s="323"/>
      <c r="B440" s="324"/>
      <c r="C440" s="324"/>
      <c r="D440" s="324"/>
      <c r="E440" s="324"/>
      <c r="F440" s="324"/>
      <c r="G440" s="325"/>
      <c r="H440" s="325"/>
      <c r="I440" s="326"/>
      <c r="J440" s="326"/>
      <c r="K440" s="327"/>
      <c r="L440" s="411"/>
      <c r="M440" s="411"/>
      <c r="N440" s="411"/>
      <c r="O440" s="411"/>
      <c r="P440" s="411"/>
      <c r="Q440" s="411"/>
      <c r="R440" s="411"/>
      <c r="S440" s="411"/>
      <c r="T440" s="411"/>
      <c r="U440" s="411"/>
      <c r="V440" s="411"/>
      <c r="W440" s="411"/>
      <c r="X440" s="411"/>
      <c r="Y440" s="411"/>
      <c r="Z440" s="411"/>
      <c r="AA440" s="425"/>
      <c r="AB440" s="425"/>
      <c r="AC440" s="411"/>
      <c r="AD440" s="411"/>
      <c r="AE440" s="411"/>
      <c r="AF440" s="411"/>
      <c r="AG440" s="411"/>
      <c r="AH440" s="411"/>
      <c r="AI440" s="411"/>
      <c r="AJ440" s="411"/>
      <c r="AK440" s="411"/>
      <c r="AL440" s="411"/>
      <c r="AM440" s="411"/>
      <c r="AN440" s="411"/>
      <c r="AO440" s="411"/>
      <c r="AP440" s="411"/>
      <c r="AQ440" s="411"/>
      <c r="AR440" s="411"/>
      <c r="AS440" s="411"/>
      <c r="AT440" s="411"/>
      <c r="AU440" s="411"/>
      <c r="AV440" s="411"/>
      <c r="AW440" s="411"/>
      <c r="AX440" s="411"/>
      <c r="AY440" s="411"/>
      <c r="AZ440" s="411"/>
      <c r="BA440" s="411"/>
      <c r="BB440" s="411"/>
      <c r="BC440" s="411"/>
      <c r="BD440" s="411"/>
      <c r="BE440" s="411"/>
      <c r="BF440" s="411"/>
      <c r="BG440" s="411"/>
      <c r="BH440" s="411"/>
      <c r="BI440" s="411"/>
      <c r="BJ440" s="411"/>
      <c r="BK440" s="411"/>
      <c r="BL440" s="411"/>
      <c r="BM440" s="411"/>
      <c r="BN440" s="411"/>
      <c r="BO440" s="411"/>
      <c r="BP440" s="411"/>
      <c r="BQ440" s="411"/>
    </row>
    <row r="441" spans="1:69" ht="14.25">
      <c r="A441" s="323"/>
      <c r="B441" s="324"/>
      <c r="C441" s="324"/>
      <c r="D441" s="324"/>
      <c r="E441" s="324"/>
      <c r="F441" s="324"/>
      <c r="G441" s="325"/>
      <c r="H441" s="325"/>
      <c r="I441" s="326"/>
      <c r="J441" s="326"/>
      <c r="K441" s="327"/>
      <c r="L441" s="411"/>
      <c r="M441" s="411"/>
      <c r="N441" s="411"/>
      <c r="O441" s="411"/>
      <c r="P441" s="411"/>
      <c r="Q441" s="411"/>
      <c r="R441" s="411"/>
      <c r="S441" s="411"/>
      <c r="T441" s="411"/>
      <c r="U441" s="411"/>
      <c r="V441" s="411"/>
      <c r="W441" s="411"/>
      <c r="X441" s="411"/>
      <c r="Y441" s="411"/>
      <c r="Z441" s="411"/>
      <c r="AA441" s="425"/>
      <c r="AB441" s="425"/>
      <c r="AC441" s="411"/>
      <c r="AD441" s="411"/>
      <c r="AE441" s="411"/>
      <c r="AF441" s="411"/>
      <c r="AG441" s="411"/>
      <c r="AH441" s="411"/>
      <c r="AI441" s="411"/>
      <c r="AJ441" s="411"/>
      <c r="AK441" s="411"/>
      <c r="AL441" s="411"/>
      <c r="AM441" s="411"/>
      <c r="AN441" s="411"/>
      <c r="AO441" s="411"/>
      <c r="AP441" s="411"/>
      <c r="AQ441" s="411"/>
      <c r="AR441" s="411"/>
      <c r="AS441" s="411"/>
      <c r="AT441" s="411"/>
      <c r="AU441" s="411"/>
      <c r="AV441" s="411"/>
      <c r="AW441" s="411"/>
      <c r="AX441" s="411"/>
      <c r="AY441" s="411"/>
      <c r="AZ441" s="411"/>
      <c r="BA441" s="411"/>
      <c r="BB441" s="411"/>
      <c r="BC441" s="411"/>
      <c r="BD441" s="411"/>
      <c r="BE441" s="411"/>
      <c r="BF441" s="411"/>
      <c r="BG441" s="411"/>
      <c r="BH441" s="411"/>
      <c r="BI441" s="411"/>
      <c r="BJ441" s="411"/>
      <c r="BK441" s="411"/>
      <c r="BL441" s="411"/>
      <c r="BM441" s="411"/>
      <c r="BN441" s="411"/>
      <c r="BO441" s="411"/>
      <c r="BP441" s="411"/>
      <c r="BQ441" s="411"/>
    </row>
    <row r="442" spans="1:69" ht="14.25">
      <c r="A442" s="323"/>
      <c r="B442" s="324"/>
      <c r="C442" s="324"/>
      <c r="D442" s="324"/>
      <c r="E442" s="324"/>
      <c r="F442" s="324"/>
      <c r="G442" s="325"/>
      <c r="H442" s="325"/>
      <c r="I442" s="326"/>
      <c r="J442" s="326"/>
      <c r="K442" s="327"/>
      <c r="L442" s="411"/>
      <c r="M442" s="411"/>
      <c r="N442" s="411"/>
      <c r="O442" s="411"/>
      <c r="P442" s="411"/>
      <c r="Q442" s="411"/>
      <c r="R442" s="411"/>
      <c r="S442" s="411"/>
      <c r="T442" s="411"/>
      <c r="U442" s="411"/>
      <c r="V442" s="411"/>
      <c r="W442" s="411"/>
      <c r="X442" s="411"/>
      <c r="Y442" s="411"/>
      <c r="Z442" s="411"/>
      <c r="AA442" s="425"/>
      <c r="AB442" s="425"/>
      <c r="AC442" s="411"/>
      <c r="AD442" s="411"/>
      <c r="AE442" s="411"/>
      <c r="AF442" s="411"/>
      <c r="AG442" s="411"/>
      <c r="AH442" s="411"/>
      <c r="AI442" s="411"/>
      <c r="AJ442" s="411"/>
      <c r="AK442" s="411"/>
      <c r="AL442" s="411"/>
      <c r="AM442" s="411"/>
      <c r="AN442" s="411"/>
      <c r="AO442" s="411"/>
      <c r="AP442" s="411"/>
      <c r="AQ442" s="411"/>
      <c r="AR442" s="411"/>
      <c r="AS442" s="411"/>
      <c r="AT442" s="411"/>
      <c r="AU442" s="411"/>
      <c r="AV442" s="411"/>
      <c r="AW442" s="411"/>
      <c r="AX442" s="411"/>
      <c r="AY442" s="411"/>
      <c r="AZ442" s="411"/>
      <c r="BA442" s="411"/>
      <c r="BB442" s="411"/>
      <c r="BC442" s="411"/>
      <c r="BD442" s="411"/>
      <c r="BE442" s="411"/>
      <c r="BF442" s="411"/>
      <c r="BG442" s="411"/>
      <c r="BH442" s="411"/>
      <c r="BI442" s="411"/>
      <c r="BJ442" s="411"/>
      <c r="BK442" s="411"/>
      <c r="BL442" s="411"/>
      <c r="BM442" s="411"/>
      <c r="BN442" s="411"/>
      <c r="BO442" s="411"/>
      <c r="BP442" s="411"/>
      <c r="BQ442" s="411"/>
    </row>
    <row r="443" spans="1:69" ht="14.25">
      <c r="A443" s="323"/>
      <c r="B443" s="324"/>
      <c r="C443" s="324"/>
      <c r="D443" s="324"/>
      <c r="E443" s="324"/>
      <c r="F443" s="324"/>
      <c r="G443" s="325"/>
      <c r="H443" s="325"/>
      <c r="I443" s="326"/>
      <c r="J443" s="326"/>
      <c r="K443" s="327"/>
      <c r="L443" s="411"/>
      <c r="M443" s="411"/>
      <c r="N443" s="411"/>
      <c r="O443" s="411"/>
      <c r="P443" s="411"/>
      <c r="Q443" s="411"/>
      <c r="R443" s="411"/>
      <c r="S443" s="411"/>
      <c r="T443" s="411"/>
      <c r="U443" s="411"/>
      <c r="V443" s="411"/>
      <c r="W443" s="411"/>
      <c r="X443" s="411"/>
      <c r="Y443" s="411"/>
      <c r="Z443" s="411"/>
      <c r="AA443" s="425"/>
      <c r="AB443" s="425"/>
      <c r="AC443" s="411"/>
      <c r="AD443" s="411"/>
      <c r="AE443" s="411"/>
      <c r="AF443" s="411"/>
      <c r="AG443" s="411"/>
      <c r="AH443" s="411"/>
      <c r="AI443" s="411"/>
      <c r="AJ443" s="411"/>
      <c r="AK443" s="411"/>
      <c r="AL443" s="411"/>
      <c r="AM443" s="411"/>
      <c r="AN443" s="411"/>
      <c r="AO443" s="411"/>
      <c r="AP443" s="411"/>
      <c r="AQ443" s="411"/>
      <c r="AR443" s="411"/>
      <c r="AS443" s="411"/>
      <c r="AT443" s="411"/>
      <c r="AU443" s="411"/>
      <c r="AV443" s="411"/>
      <c r="AW443" s="411"/>
      <c r="AX443" s="411"/>
      <c r="AY443" s="411"/>
      <c r="AZ443" s="411"/>
      <c r="BA443" s="411"/>
      <c r="BB443" s="411"/>
      <c r="BC443" s="411"/>
      <c r="BD443" s="411"/>
      <c r="BE443" s="411"/>
      <c r="BF443" s="411"/>
      <c r="BG443" s="411"/>
      <c r="BH443" s="411"/>
      <c r="BI443" s="411"/>
      <c r="BJ443" s="411"/>
      <c r="BK443" s="411"/>
      <c r="BL443" s="411"/>
      <c r="BM443" s="411"/>
      <c r="BN443" s="411"/>
      <c r="BO443" s="411"/>
      <c r="BP443" s="411"/>
      <c r="BQ443" s="411"/>
    </row>
    <row r="444" spans="1:69" ht="14.25">
      <c r="A444" s="323"/>
      <c r="B444" s="324"/>
      <c r="C444" s="324"/>
      <c r="D444" s="324"/>
      <c r="E444" s="324"/>
      <c r="F444" s="324"/>
      <c r="G444" s="325"/>
      <c r="H444" s="325"/>
      <c r="I444" s="326"/>
      <c r="J444" s="326"/>
      <c r="K444" s="327"/>
      <c r="L444" s="411"/>
      <c r="M444" s="411"/>
      <c r="N444" s="411"/>
      <c r="O444" s="411"/>
      <c r="P444" s="411"/>
      <c r="Q444" s="411"/>
      <c r="R444" s="411"/>
      <c r="S444" s="411"/>
      <c r="T444" s="411"/>
      <c r="U444" s="411"/>
      <c r="V444" s="411"/>
      <c r="W444" s="411"/>
      <c r="X444" s="411"/>
      <c r="Y444" s="411"/>
      <c r="Z444" s="411"/>
      <c r="AA444" s="425"/>
      <c r="AB444" s="425"/>
      <c r="AC444" s="411"/>
      <c r="AD444" s="411"/>
      <c r="AE444" s="411"/>
      <c r="AF444" s="411"/>
      <c r="AG444" s="411"/>
      <c r="AH444" s="411"/>
      <c r="AI444" s="411"/>
      <c r="AJ444" s="411"/>
      <c r="AK444" s="411"/>
      <c r="AL444" s="411"/>
      <c r="AM444" s="411"/>
      <c r="AN444" s="411"/>
      <c r="AO444" s="411"/>
      <c r="AP444" s="411"/>
      <c r="AQ444" s="411"/>
      <c r="AR444" s="411"/>
      <c r="AS444" s="411"/>
      <c r="AT444" s="411"/>
      <c r="AU444" s="411"/>
      <c r="AV444" s="411"/>
      <c r="AW444" s="411"/>
      <c r="AX444" s="411"/>
      <c r="AY444" s="411"/>
      <c r="AZ444" s="411"/>
      <c r="BA444" s="411"/>
      <c r="BB444" s="411"/>
      <c r="BC444" s="411"/>
      <c r="BD444" s="411"/>
      <c r="BE444" s="411"/>
      <c r="BF444" s="411"/>
      <c r="BG444" s="411"/>
      <c r="BH444" s="411"/>
      <c r="BI444" s="411"/>
      <c r="BJ444" s="411"/>
      <c r="BK444" s="411"/>
      <c r="BL444" s="411"/>
      <c r="BM444" s="411"/>
      <c r="BN444" s="411"/>
      <c r="BO444" s="411"/>
      <c r="BP444" s="411"/>
      <c r="BQ444" s="411"/>
    </row>
    <row r="445" spans="1:69" ht="14.25">
      <c r="A445" s="323"/>
      <c r="B445" s="324"/>
      <c r="C445" s="324"/>
      <c r="D445" s="324"/>
      <c r="E445" s="324"/>
      <c r="F445" s="324"/>
      <c r="G445" s="325"/>
      <c r="H445" s="325"/>
      <c r="I445" s="326"/>
      <c r="J445" s="326"/>
      <c r="K445" s="327"/>
      <c r="L445" s="411"/>
      <c r="M445" s="411"/>
      <c r="N445" s="411"/>
      <c r="O445" s="411"/>
      <c r="P445" s="411"/>
      <c r="Q445" s="411"/>
      <c r="R445" s="411"/>
      <c r="S445" s="411"/>
      <c r="T445" s="411"/>
      <c r="U445" s="411"/>
      <c r="V445" s="411"/>
      <c r="W445" s="411"/>
      <c r="X445" s="411"/>
      <c r="Y445" s="411"/>
      <c r="Z445" s="411"/>
      <c r="AA445" s="425"/>
      <c r="AB445" s="425"/>
      <c r="AC445" s="411"/>
      <c r="AD445" s="411"/>
      <c r="AE445" s="411"/>
      <c r="AF445" s="411"/>
      <c r="AG445" s="411"/>
      <c r="AH445" s="411"/>
      <c r="AI445" s="411"/>
      <c r="AJ445" s="411"/>
      <c r="AK445" s="411"/>
      <c r="AL445" s="411"/>
      <c r="AM445" s="411"/>
      <c r="AN445" s="411"/>
      <c r="AO445" s="411"/>
      <c r="AP445" s="411"/>
      <c r="AQ445" s="411"/>
      <c r="AR445" s="411"/>
      <c r="AS445" s="411"/>
      <c r="AT445" s="411"/>
      <c r="AU445" s="411"/>
      <c r="AV445" s="411"/>
      <c r="AW445" s="411"/>
      <c r="AX445" s="411"/>
      <c r="AY445" s="411"/>
      <c r="AZ445" s="411"/>
      <c r="BA445" s="411"/>
      <c r="BB445" s="411"/>
      <c r="BC445" s="411"/>
      <c r="BD445" s="411"/>
      <c r="BE445" s="411"/>
      <c r="BF445" s="411"/>
      <c r="BG445" s="411"/>
      <c r="BH445" s="411"/>
      <c r="BI445" s="411"/>
      <c r="BJ445" s="411"/>
      <c r="BK445" s="411"/>
      <c r="BL445" s="411"/>
      <c r="BM445" s="411"/>
      <c r="BN445" s="411"/>
      <c r="BO445" s="411"/>
      <c r="BP445" s="411"/>
      <c r="BQ445" s="411"/>
    </row>
    <row r="446" spans="1:69" ht="14.25">
      <c r="A446" s="323"/>
      <c r="B446" s="324"/>
      <c r="C446" s="324"/>
      <c r="D446" s="324"/>
      <c r="E446" s="324"/>
      <c r="F446" s="324"/>
      <c r="G446" s="325"/>
      <c r="H446" s="325"/>
      <c r="I446" s="326"/>
      <c r="J446" s="326"/>
      <c r="K446" s="327"/>
      <c r="L446" s="411"/>
      <c r="M446" s="411"/>
      <c r="N446" s="411"/>
      <c r="O446" s="411"/>
      <c r="P446" s="411"/>
      <c r="Q446" s="411"/>
      <c r="R446" s="411"/>
      <c r="S446" s="411"/>
      <c r="T446" s="411"/>
      <c r="U446" s="411"/>
      <c r="V446" s="411"/>
      <c r="W446" s="411"/>
      <c r="X446" s="411"/>
      <c r="Y446" s="411"/>
      <c r="Z446" s="411"/>
      <c r="AA446" s="425"/>
      <c r="AB446" s="425"/>
      <c r="AC446" s="411"/>
      <c r="AD446" s="411"/>
      <c r="AE446" s="411"/>
      <c r="AF446" s="411"/>
      <c r="AG446" s="411"/>
      <c r="AH446" s="411"/>
      <c r="AI446" s="411"/>
      <c r="AJ446" s="411"/>
      <c r="AK446" s="411"/>
      <c r="AL446" s="411"/>
      <c r="AM446" s="411"/>
      <c r="AN446" s="411"/>
      <c r="AO446" s="411"/>
      <c r="AP446" s="411"/>
      <c r="AQ446" s="411"/>
      <c r="AR446" s="411"/>
      <c r="AS446" s="411"/>
      <c r="AT446" s="411"/>
      <c r="AU446" s="411"/>
      <c r="AV446" s="411"/>
      <c r="AW446" s="411"/>
      <c r="AX446" s="411"/>
      <c r="AY446" s="411"/>
      <c r="AZ446" s="411"/>
      <c r="BA446" s="411"/>
      <c r="BB446" s="411"/>
      <c r="BC446" s="411"/>
      <c r="BD446" s="411"/>
      <c r="BE446" s="411"/>
      <c r="BF446" s="411"/>
      <c r="BG446" s="411"/>
      <c r="BH446" s="411"/>
      <c r="BI446" s="411"/>
      <c r="BJ446" s="411"/>
      <c r="BK446" s="411"/>
      <c r="BL446" s="411"/>
      <c r="BM446" s="411"/>
      <c r="BN446" s="411"/>
      <c r="BO446" s="411"/>
      <c r="BP446" s="411"/>
      <c r="BQ446" s="411"/>
    </row>
    <row r="447" spans="1:69" ht="14.25">
      <c r="A447" s="323"/>
      <c r="B447" s="324"/>
      <c r="C447" s="324"/>
      <c r="D447" s="324"/>
      <c r="E447" s="324"/>
      <c r="F447" s="324"/>
      <c r="G447" s="325"/>
      <c r="H447" s="325"/>
      <c r="I447" s="326"/>
      <c r="J447" s="326"/>
      <c r="K447" s="327"/>
      <c r="L447" s="411"/>
      <c r="M447" s="411"/>
      <c r="N447" s="411"/>
      <c r="O447" s="411"/>
      <c r="P447" s="411"/>
      <c r="Q447" s="411"/>
      <c r="R447" s="411"/>
      <c r="S447" s="411"/>
      <c r="T447" s="411"/>
      <c r="U447" s="411"/>
      <c r="V447" s="411"/>
      <c r="W447" s="411"/>
      <c r="X447" s="411"/>
      <c r="Y447" s="411"/>
      <c r="Z447" s="411"/>
      <c r="AA447" s="425"/>
      <c r="AB447" s="425"/>
      <c r="AC447" s="411"/>
      <c r="AD447" s="411"/>
      <c r="AE447" s="411"/>
      <c r="AF447" s="411"/>
      <c r="AG447" s="411"/>
      <c r="AH447" s="411"/>
      <c r="AI447" s="411"/>
      <c r="AJ447" s="411"/>
      <c r="AK447" s="411"/>
      <c r="AL447" s="411"/>
      <c r="AM447" s="411"/>
      <c r="AN447" s="411"/>
      <c r="AO447" s="411"/>
      <c r="AP447" s="411"/>
      <c r="AQ447" s="411"/>
      <c r="AR447" s="411"/>
      <c r="AS447" s="411"/>
      <c r="AT447" s="411"/>
      <c r="AU447" s="411"/>
      <c r="AV447" s="411"/>
      <c r="AW447" s="411"/>
      <c r="AX447" s="411"/>
      <c r="AY447" s="411"/>
      <c r="AZ447" s="411"/>
      <c r="BA447" s="411"/>
      <c r="BB447" s="411"/>
      <c r="BC447" s="411"/>
      <c r="BD447" s="411"/>
      <c r="BE447" s="411"/>
      <c r="BF447" s="411"/>
      <c r="BG447" s="411"/>
      <c r="BH447" s="411"/>
      <c r="BI447" s="411"/>
      <c r="BJ447" s="411"/>
      <c r="BK447" s="411"/>
      <c r="BL447" s="411"/>
      <c r="BM447" s="411"/>
      <c r="BN447" s="411"/>
      <c r="BO447" s="411"/>
      <c r="BP447" s="411"/>
      <c r="BQ447" s="411"/>
    </row>
    <row r="448" spans="1:69" ht="14.25">
      <c r="A448" s="323"/>
      <c r="B448" s="324"/>
      <c r="C448" s="324"/>
      <c r="D448" s="324"/>
      <c r="E448" s="324"/>
      <c r="F448" s="324"/>
      <c r="G448" s="325"/>
      <c r="H448" s="325"/>
      <c r="I448" s="326"/>
      <c r="J448" s="326"/>
      <c r="K448" s="327"/>
      <c r="L448" s="411"/>
      <c r="M448" s="411"/>
      <c r="N448" s="411"/>
      <c r="O448" s="411"/>
      <c r="P448" s="411"/>
      <c r="Q448" s="411"/>
      <c r="R448" s="411"/>
      <c r="S448" s="411"/>
      <c r="T448" s="411"/>
      <c r="U448" s="411"/>
      <c r="V448" s="411"/>
      <c r="W448" s="411"/>
      <c r="X448" s="411"/>
      <c r="Y448" s="411"/>
      <c r="Z448" s="411"/>
      <c r="AA448" s="425"/>
      <c r="AB448" s="425"/>
      <c r="AC448" s="411"/>
      <c r="AD448" s="411"/>
      <c r="AE448" s="411"/>
      <c r="AF448" s="411"/>
      <c r="AG448" s="411"/>
      <c r="AH448" s="411"/>
      <c r="AI448" s="411"/>
      <c r="AJ448" s="411"/>
      <c r="AK448" s="411"/>
      <c r="AL448" s="411"/>
      <c r="AM448" s="411"/>
      <c r="AN448" s="411"/>
      <c r="AO448" s="411"/>
      <c r="AP448" s="411"/>
      <c r="AQ448" s="411"/>
      <c r="AR448" s="411"/>
      <c r="AS448" s="411"/>
      <c r="AT448" s="411"/>
      <c r="AU448" s="411"/>
      <c r="AV448" s="411"/>
      <c r="AW448" s="411"/>
      <c r="AX448" s="411"/>
      <c r="AY448" s="411"/>
      <c r="AZ448" s="411"/>
      <c r="BA448" s="411"/>
      <c r="BB448" s="411"/>
      <c r="BC448" s="411"/>
      <c r="BD448" s="411"/>
      <c r="BE448" s="411"/>
      <c r="BF448" s="411"/>
      <c r="BG448" s="411"/>
      <c r="BH448" s="411"/>
      <c r="BI448" s="411"/>
      <c r="BJ448" s="411"/>
      <c r="BK448" s="411"/>
      <c r="BL448" s="411"/>
      <c r="BM448" s="411"/>
      <c r="BN448" s="411"/>
      <c r="BO448" s="411"/>
      <c r="BP448" s="411"/>
      <c r="BQ448" s="411"/>
    </row>
    <row r="449" spans="1:69" ht="14.25">
      <c r="A449" s="323"/>
      <c r="B449" s="324"/>
      <c r="C449" s="324"/>
      <c r="D449" s="324"/>
      <c r="E449" s="324"/>
      <c r="F449" s="324"/>
      <c r="G449" s="325"/>
      <c r="H449" s="325"/>
      <c r="I449" s="326"/>
      <c r="J449" s="326"/>
      <c r="K449" s="327"/>
      <c r="L449" s="411"/>
      <c r="M449" s="411"/>
      <c r="N449" s="411"/>
      <c r="O449" s="411"/>
      <c r="P449" s="411"/>
      <c r="Q449" s="411"/>
      <c r="R449" s="411"/>
      <c r="S449" s="411"/>
      <c r="T449" s="411"/>
      <c r="U449" s="411"/>
      <c r="V449" s="411"/>
      <c r="W449" s="411"/>
      <c r="X449" s="411"/>
      <c r="Y449" s="411"/>
      <c r="Z449" s="411"/>
      <c r="AA449" s="425"/>
      <c r="AB449" s="425"/>
      <c r="AC449" s="411"/>
      <c r="AD449" s="411"/>
      <c r="AE449" s="411"/>
      <c r="AF449" s="411"/>
      <c r="AG449" s="411"/>
      <c r="AH449" s="411"/>
      <c r="AI449" s="411"/>
      <c r="AJ449" s="411"/>
      <c r="AK449" s="411"/>
      <c r="AL449" s="411"/>
      <c r="AM449" s="411"/>
      <c r="AN449" s="411"/>
      <c r="AO449" s="411"/>
      <c r="AP449" s="411"/>
      <c r="AQ449" s="411"/>
      <c r="AR449" s="411"/>
      <c r="AS449" s="411"/>
      <c r="AT449" s="411"/>
      <c r="AU449" s="411"/>
      <c r="AV449" s="411"/>
      <c r="AW449" s="411"/>
      <c r="AX449" s="411"/>
      <c r="AY449" s="411"/>
      <c r="AZ449" s="411"/>
      <c r="BA449" s="411"/>
      <c r="BB449" s="411"/>
      <c r="BC449" s="411"/>
      <c r="BD449" s="411"/>
      <c r="BE449" s="411"/>
      <c r="BF449" s="411"/>
      <c r="BG449" s="411"/>
      <c r="BH449" s="411"/>
      <c r="BI449" s="411"/>
      <c r="BJ449" s="411"/>
      <c r="BK449" s="411"/>
      <c r="BL449" s="411"/>
      <c r="BM449" s="411"/>
      <c r="BN449" s="411"/>
      <c r="BO449" s="411"/>
      <c r="BP449" s="411"/>
      <c r="BQ449" s="411"/>
    </row>
    <row r="450" spans="1:69" ht="14.25">
      <c r="A450" s="323"/>
      <c r="B450" s="324"/>
      <c r="C450" s="324"/>
      <c r="D450" s="324"/>
      <c r="E450" s="324"/>
      <c r="F450" s="324"/>
      <c r="G450" s="325"/>
      <c r="H450" s="325"/>
      <c r="I450" s="326"/>
      <c r="J450" s="326"/>
      <c r="K450" s="327"/>
      <c r="L450" s="411"/>
      <c r="M450" s="411"/>
      <c r="N450" s="411"/>
      <c r="O450" s="411"/>
      <c r="P450" s="411"/>
      <c r="Q450" s="411"/>
      <c r="R450" s="411"/>
      <c r="S450" s="411"/>
      <c r="T450" s="411"/>
      <c r="U450" s="411"/>
      <c r="V450" s="411"/>
      <c r="W450" s="411"/>
      <c r="X450" s="411"/>
      <c r="Y450" s="411"/>
      <c r="Z450" s="411"/>
      <c r="AA450" s="425"/>
      <c r="AB450" s="425"/>
      <c r="AC450" s="411"/>
      <c r="AD450" s="411"/>
      <c r="AE450" s="411"/>
      <c r="AF450" s="411"/>
      <c r="AG450" s="411"/>
      <c r="AH450" s="411"/>
      <c r="AI450" s="411"/>
      <c r="AJ450" s="411"/>
      <c r="AK450" s="411"/>
      <c r="AL450" s="411"/>
      <c r="AM450" s="411"/>
      <c r="AN450" s="411"/>
      <c r="AO450" s="411"/>
      <c r="AP450" s="411"/>
      <c r="AQ450" s="411"/>
      <c r="AR450" s="411"/>
      <c r="AS450" s="411"/>
      <c r="AT450" s="411"/>
      <c r="AU450" s="411"/>
      <c r="AV450" s="411"/>
      <c r="AW450" s="411"/>
      <c r="AX450" s="411"/>
      <c r="AY450" s="411"/>
      <c r="AZ450" s="411"/>
      <c r="BA450" s="411"/>
      <c r="BB450" s="411"/>
      <c r="BC450" s="411"/>
      <c r="BD450" s="411"/>
      <c r="BE450" s="411"/>
      <c r="BF450" s="411"/>
      <c r="BG450" s="411"/>
      <c r="BH450" s="411"/>
      <c r="BI450" s="411"/>
      <c r="BJ450" s="411"/>
      <c r="BK450" s="411"/>
      <c r="BL450" s="411"/>
      <c r="BM450" s="411"/>
      <c r="BN450" s="411"/>
      <c r="BO450" s="411"/>
      <c r="BP450" s="411"/>
      <c r="BQ450" s="411"/>
    </row>
    <row r="451" spans="1:69" ht="14.25">
      <c r="A451" s="323"/>
      <c r="B451" s="324"/>
      <c r="C451" s="324"/>
      <c r="D451" s="324"/>
      <c r="E451" s="324"/>
      <c r="F451" s="324"/>
      <c r="G451" s="325"/>
      <c r="H451" s="325"/>
      <c r="I451" s="326"/>
      <c r="J451" s="326"/>
      <c r="K451" s="327"/>
      <c r="L451" s="411"/>
      <c r="M451" s="411"/>
      <c r="N451" s="411"/>
      <c r="O451" s="411"/>
      <c r="P451" s="411"/>
      <c r="Q451" s="411"/>
      <c r="R451" s="411"/>
      <c r="S451" s="411"/>
      <c r="T451" s="411"/>
      <c r="U451" s="411"/>
      <c r="V451" s="411"/>
      <c r="W451" s="411"/>
      <c r="X451" s="411"/>
      <c r="Y451" s="411"/>
      <c r="Z451" s="411"/>
      <c r="AA451" s="425"/>
      <c r="AB451" s="425"/>
      <c r="AC451" s="411"/>
      <c r="AD451" s="411"/>
      <c r="AE451" s="411"/>
      <c r="AF451" s="411"/>
      <c r="AG451" s="411"/>
      <c r="AH451" s="411"/>
      <c r="AI451" s="411"/>
      <c r="AJ451" s="411"/>
      <c r="AK451" s="411"/>
      <c r="AL451" s="411"/>
      <c r="AM451" s="411"/>
      <c r="AN451" s="411"/>
      <c r="AO451" s="411"/>
      <c r="AP451" s="411"/>
      <c r="AQ451" s="411"/>
      <c r="AR451" s="411"/>
      <c r="AS451" s="411"/>
      <c r="AT451" s="411"/>
      <c r="AU451" s="411"/>
      <c r="AV451" s="411"/>
      <c r="AW451" s="411"/>
      <c r="AX451" s="411"/>
      <c r="AY451" s="411"/>
      <c r="AZ451" s="411"/>
      <c r="BA451" s="411"/>
      <c r="BB451" s="411"/>
      <c r="BC451" s="411"/>
      <c r="BD451" s="411"/>
      <c r="BE451" s="411"/>
      <c r="BF451" s="411"/>
      <c r="BG451" s="411"/>
      <c r="BH451" s="411"/>
      <c r="BI451" s="411"/>
      <c r="BJ451" s="411"/>
      <c r="BK451" s="411"/>
      <c r="BL451" s="411"/>
      <c r="BM451" s="411"/>
      <c r="BN451" s="411"/>
      <c r="BO451" s="411"/>
      <c r="BP451" s="411"/>
      <c r="BQ451" s="411"/>
    </row>
    <row r="452" spans="1:69" ht="14.25">
      <c r="A452" s="323"/>
      <c r="B452" s="324"/>
      <c r="C452" s="324"/>
      <c r="D452" s="324"/>
      <c r="E452" s="324"/>
      <c r="F452" s="324"/>
      <c r="G452" s="325"/>
      <c r="H452" s="325"/>
      <c r="I452" s="326"/>
      <c r="J452" s="326"/>
      <c r="K452" s="327"/>
      <c r="L452" s="411"/>
      <c r="M452" s="411"/>
      <c r="N452" s="411"/>
      <c r="O452" s="411"/>
      <c r="P452" s="411"/>
      <c r="Q452" s="411"/>
      <c r="R452" s="411"/>
      <c r="S452" s="411"/>
      <c r="T452" s="411"/>
      <c r="U452" s="411"/>
      <c r="V452" s="411"/>
      <c r="W452" s="411"/>
      <c r="X452" s="411"/>
      <c r="Y452" s="411"/>
      <c r="Z452" s="411"/>
      <c r="AA452" s="425"/>
      <c r="AB452" s="425"/>
      <c r="AC452" s="411"/>
      <c r="AD452" s="411"/>
      <c r="AE452" s="411"/>
      <c r="AF452" s="411"/>
      <c r="AG452" s="411"/>
      <c r="AH452" s="411"/>
      <c r="AI452" s="411"/>
      <c r="AJ452" s="411"/>
      <c r="AK452" s="411"/>
      <c r="AL452" s="411"/>
      <c r="AM452" s="411"/>
      <c r="AN452" s="411"/>
      <c r="AO452" s="411"/>
      <c r="AP452" s="411"/>
      <c r="AQ452" s="411"/>
      <c r="AR452" s="411"/>
      <c r="AS452" s="411"/>
      <c r="AT452" s="411"/>
      <c r="AU452" s="411"/>
      <c r="AV452" s="411"/>
      <c r="AW452" s="411"/>
      <c r="AX452" s="411"/>
      <c r="AY452" s="411"/>
      <c r="AZ452" s="411"/>
      <c r="BA452" s="411"/>
      <c r="BB452" s="411"/>
      <c r="BC452" s="411"/>
      <c r="BD452" s="411"/>
      <c r="BE452" s="411"/>
      <c r="BF452" s="411"/>
      <c r="BG452" s="411"/>
      <c r="BH452" s="411"/>
      <c r="BI452" s="411"/>
      <c r="BJ452" s="411"/>
      <c r="BK452" s="411"/>
      <c r="BL452" s="411"/>
      <c r="BM452" s="411"/>
      <c r="BN452" s="411"/>
      <c r="BO452" s="411"/>
      <c r="BP452" s="411"/>
      <c r="BQ452" s="411"/>
    </row>
    <row r="453" spans="1:69" ht="14.25">
      <c r="A453" s="323"/>
      <c r="B453" s="324"/>
      <c r="C453" s="324"/>
      <c r="D453" s="324"/>
      <c r="E453" s="324"/>
      <c r="F453" s="324"/>
      <c r="G453" s="325"/>
      <c r="H453" s="325"/>
      <c r="I453" s="326"/>
      <c r="J453" s="326"/>
      <c r="K453" s="327"/>
      <c r="L453" s="411"/>
      <c r="M453" s="411"/>
      <c r="N453" s="411"/>
      <c r="O453" s="411"/>
      <c r="P453" s="411"/>
      <c r="Q453" s="411"/>
      <c r="R453" s="411"/>
      <c r="S453" s="411"/>
      <c r="T453" s="411"/>
      <c r="U453" s="411"/>
      <c r="V453" s="411"/>
      <c r="W453" s="411"/>
      <c r="X453" s="411"/>
      <c r="Y453" s="411"/>
      <c r="Z453" s="411"/>
      <c r="AA453" s="425"/>
      <c r="AB453" s="425"/>
      <c r="AC453" s="411"/>
      <c r="AD453" s="411"/>
      <c r="AE453" s="411"/>
      <c r="AF453" s="411"/>
      <c r="AG453" s="411"/>
      <c r="AH453" s="411"/>
      <c r="AI453" s="411"/>
      <c r="AJ453" s="411"/>
      <c r="AK453" s="411"/>
      <c r="AL453" s="411"/>
      <c r="AM453" s="411"/>
      <c r="AN453" s="411"/>
      <c r="AO453" s="411"/>
      <c r="AP453" s="411"/>
      <c r="AQ453" s="411"/>
      <c r="AR453" s="411"/>
      <c r="AS453" s="411"/>
      <c r="AT453" s="411"/>
      <c r="AU453" s="411"/>
      <c r="AV453" s="411"/>
      <c r="AW453" s="411"/>
      <c r="AX453" s="411"/>
      <c r="AY453" s="411"/>
      <c r="AZ453" s="411"/>
      <c r="BA453" s="411"/>
      <c r="BB453" s="411"/>
      <c r="BC453" s="411"/>
      <c r="BD453" s="411"/>
      <c r="BE453" s="411"/>
      <c r="BF453" s="411"/>
      <c r="BG453" s="411"/>
      <c r="BH453" s="411"/>
      <c r="BI453" s="411"/>
      <c r="BJ453" s="411"/>
      <c r="BK453" s="411"/>
      <c r="BL453" s="411"/>
      <c r="BM453" s="411"/>
      <c r="BN453" s="411"/>
      <c r="BO453" s="411"/>
      <c r="BP453" s="411"/>
      <c r="BQ453" s="411"/>
    </row>
    <row r="454" spans="1:69" ht="14.25">
      <c r="A454" s="323"/>
      <c r="B454" s="324"/>
      <c r="C454" s="324"/>
      <c r="D454" s="324"/>
      <c r="E454" s="324"/>
      <c r="F454" s="324"/>
      <c r="G454" s="325"/>
      <c r="H454" s="325"/>
      <c r="I454" s="326"/>
      <c r="J454" s="326"/>
      <c r="K454" s="327"/>
      <c r="L454" s="411"/>
      <c r="M454" s="411"/>
      <c r="N454" s="411"/>
      <c r="O454" s="411"/>
      <c r="P454" s="411"/>
      <c r="Q454" s="411"/>
      <c r="R454" s="411"/>
      <c r="S454" s="411"/>
      <c r="T454" s="411"/>
      <c r="U454" s="411"/>
      <c r="V454" s="411"/>
      <c r="W454" s="411"/>
      <c r="X454" s="411"/>
      <c r="Y454" s="411"/>
      <c r="Z454" s="411"/>
      <c r="AA454" s="425"/>
      <c r="AB454" s="425"/>
      <c r="AC454" s="411"/>
      <c r="AD454" s="411"/>
      <c r="AE454" s="411"/>
      <c r="AF454" s="411"/>
      <c r="AG454" s="411"/>
      <c r="AH454" s="411"/>
      <c r="AI454" s="411"/>
      <c r="AJ454" s="411"/>
      <c r="AK454" s="411"/>
      <c r="AL454" s="411"/>
      <c r="AM454" s="411"/>
      <c r="AN454" s="411"/>
      <c r="AO454" s="411"/>
      <c r="AP454" s="411"/>
      <c r="AQ454" s="411"/>
      <c r="AR454" s="411"/>
      <c r="AS454" s="411"/>
      <c r="AT454" s="411"/>
      <c r="AU454" s="411"/>
      <c r="AV454" s="411"/>
      <c r="AW454" s="411"/>
      <c r="AX454" s="411"/>
      <c r="AY454" s="411"/>
      <c r="AZ454" s="411"/>
      <c r="BA454" s="411"/>
      <c r="BB454" s="411"/>
      <c r="BC454" s="411"/>
      <c r="BD454" s="411"/>
      <c r="BE454" s="411"/>
      <c r="BF454" s="411"/>
      <c r="BG454" s="411"/>
      <c r="BH454" s="411"/>
      <c r="BI454" s="411"/>
      <c r="BJ454" s="411"/>
      <c r="BK454" s="411"/>
      <c r="BL454" s="411"/>
      <c r="BM454" s="411"/>
      <c r="BN454" s="411"/>
      <c r="BO454" s="411"/>
      <c r="BP454" s="411"/>
      <c r="BQ454" s="411"/>
    </row>
    <row r="455" spans="1:69" ht="14.25">
      <c r="A455" s="323"/>
      <c r="B455" s="324"/>
      <c r="C455" s="324"/>
      <c r="D455" s="324"/>
      <c r="E455" s="324"/>
      <c r="F455" s="324"/>
      <c r="G455" s="325"/>
      <c r="H455" s="325"/>
      <c r="I455" s="326"/>
      <c r="J455" s="326"/>
      <c r="K455" s="327"/>
      <c r="L455" s="411"/>
      <c r="M455" s="411"/>
      <c r="N455" s="411"/>
      <c r="O455" s="411"/>
      <c r="P455" s="411"/>
      <c r="Q455" s="411"/>
      <c r="R455" s="411"/>
      <c r="S455" s="411"/>
      <c r="T455" s="411"/>
      <c r="U455" s="411"/>
      <c r="V455" s="411"/>
      <c r="W455" s="411"/>
      <c r="X455" s="411"/>
      <c r="Y455" s="411"/>
      <c r="Z455" s="411"/>
      <c r="AA455" s="425"/>
      <c r="AB455" s="425"/>
      <c r="AC455" s="411"/>
      <c r="AD455" s="411"/>
      <c r="AE455" s="411"/>
      <c r="AF455" s="411"/>
      <c r="AG455" s="411"/>
      <c r="AH455" s="411"/>
      <c r="AI455" s="411"/>
      <c r="AJ455" s="411"/>
      <c r="AK455" s="411"/>
      <c r="AL455" s="411"/>
      <c r="AM455" s="411"/>
      <c r="AN455" s="411"/>
      <c r="AO455" s="411"/>
      <c r="AP455" s="411"/>
      <c r="AQ455" s="411"/>
      <c r="AR455" s="411"/>
      <c r="AS455" s="411"/>
      <c r="AT455" s="411"/>
      <c r="AU455" s="411"/>
      <c r="AV455" s="411"/>
      <c r="AW455" s="411"/>
      <c r="AX455" s="411"/>
      <c r="AY455" s="411"/>
      <c r="AZ455" s="411"/>
      <c r="BA455" s="411"/>
      <c r="BB455" s="411"/>
      <c r="BC455" s="411"/>
      <c r="BD455" s="411"/>
      <c r="BE455" s="411"/>
      <c r="BF455" s="411"/>
      <c r="BG455" s="411"/>
      <c r="BH455" s="411"/>
      <c r="BI455" s="411"/>
      <c r="BJ455" s="411"/>
      <c r="BK455" s="411"/>
      <c r="BL455" s="411"/>
      <c r="BM455" s="411"/>
      <c r="BN455" s="411"/>
      <c r="BO455" s="411"/>
      <c r="BP455" s="411"/>
      <c r="BQ455" s="411"/>
    </row>
    <row r="456" spans="1:69" ht="14.25">
      <c r="A456" s="323"/>
      <c r="B456" s="324"/>
      <c r="C456" s="324"/>
      <c r="D456" s="324"/>
      <c r="E456" s="324"/>
      <c r="F456" s="324"/>
      <c r="G456" s="325"/>
      <c r="H456" s="325"/>
      <c r="I456" s="326"/>
      <c r="J456" s="326"/>
      <c r="K456" s="327"/>
      <c r="L456" s="411"/>
      <c r="M456" s="411"/>
      <c r="N456" s="411"/>
      <c r="O456" s="411"/>
      <c r="P456" s="411"/>
      <c r="Q456" s="411"/>
      <c r="R456" s="411"/>
      <c r="S456" s="411"/>
      <c r="T456" s="411"/>
      <c r="U456" s="411"/>
      <c r="V456" s="411"/>
      <c r="W456" s="411"/>
      <c r="X456" s="411"/>
      <c r="Y456" s="411"/>
      <c r="Z456" s="411"/>
      <c r="AA456" s="425"/>
      <c r="AB456" s="425"/>
      <c r="AC456" s="411"/>
      <c r="AD456" s="411"/>
      <c r="AE456" s="411"/>
      <c r="AF456" s="411"/>
      <c r="AG456" s="411"/>
      <c r="AH456" s="411"/>
      <c r="AI456" s="411"/>
      <c r="AJ456" s="411"/>
      <c r="AK456" s="411"/>
      <c r="AL456" s="411"/>
      <c r="AM456" s="411"/>
      <c r="AN456" s="411"/>
      <c r="AO456" s="411"/>
      <c r="AP456" s="411"/>
      <c r="AQ456" s="411"/>
      <c r="AR456" s="411"/>
      <c r="AS456" s="411"/>
      <c r="AT456" s="411"/>
      <c r="AU456" s="411"/>
      <c r="AV456" s="411"/>
      <c r="AW456" s="411"/>
      <c r="AX456" s="411"/>
      <c r="AY456" s="411"/>
      <c r="AZ456" s="411"/>
      <c r="BA456" s="411"/>
      <c r="BB456" s="411"/>
      <c r="BC456" s="411"/>
      <c r="BD456" s="411"/>
      <c r="BE456" s="411"/>
      <c r="BF456" s="411"/>
      <c r="BG456" s="411"/>
      <c r="BH456" s="411"/>
      <c r="BI456" s="411"/>
      <c r="BJ456" s="411"/>
      <c r="BK456" s="411"/>
      <c r="BL456" s="411"/>
      <c r="BM456" s="411"/>
      <c r="BN456" s="411"/>
      <c r="BO456" s="411"/>
      <c r="BP456" s="411"/>
      <c r="BQ456" s="411"/>
    </row>
    <row r="457" spans="1:69" ht="14.25">
      <c r="A457" s="323"/>
      <c r="B457" s="324"/>
      <c r="C457" s="324"/>
      <c r="D457" s="324"/>
      <c r="E457" s="324"/>
      <c r="F457" s="324"/>
      <c r="G457" s="325"/>
      <c r="H457" s="325"/>
      <c r="I457" s="326"/>
      <c r="J457" s="326"/>
      <c r="K457" s="327"/>
      <c r="L457" s="411"/>
      <c r="M457" s="411"/>
      <c r="N457" s="411"/>
      <c r="O457" s="411"/>
      <c r="P457" s="411"/>
      <c r="Q457" s="411"/>
      <c r="R457" s="411"/>
      <c r="S457" s="411"/>
      <c r="T457" s="411"/>
      <c r="U457" s="411"/>
      <c r="V457" s="411"/>
      <c r="W457" s="411"/>
      <c r="X457" s="411"/>
      <c r="Y457" s="411"/>
      <c r="Z457" s="411"/>
      <c r="AA457" s="425"/>
      <c r="AB457" s="425"/>
      <c r="AC457" s="411"/>
      <c r="AD457" s="411"/>
      <c r="AE457" s="411"/>
      <c r="AF457" s="411"/>
      <c r="AG457" s="411"/>
      <c r="AH457" s="411"/>
      <c r="AI457" s="411"/>
      <c r="AJ457" s="411"/>
      <c r="AK457" s="411"/>
      <c r="AL457" s="411"/>
      <c r="AM457" s="411"/>
      <c r="AN457" s="411"/>
      <c r="AO457" s="411"/>
      <c r="AP457" s="411"/>
      <c r="AQ457" s="411"/>
      <c r="AR457" s="411"/>
      <c r="AS457" s="411"/>
      <c r="AT457" s="411"/>
      <c r="AU457" s="411"/>
      <c r="AV457" s="411"/>
      <c r="AW457" s="411"/>
      <c r="AX457" s="411"/>
      <c r="AY457" s="411"/>
      <c r="AZ457" s="411"/>
      <c r="BA457" s="411"/>
      <c r="BB457" s="411"/>
      <c r="BC457" s="411"/>
      <c r="BD457" s="411"/>
      <c r="BE457" s="411"/>
      <c r="BF457" s="411"/>
      <c r="BG457" s="411"/>
      <c r="BH457" s="411"/>
      <c r="BI457" s="411"/>
      <c r="BJ457" s="411"/>
      <c r="BK457" s="411"/>
      <c r="BL457" s="411"/>
      <c r="BM457" s="411"/>
      <c r="BN457" s="411"/>
      <c r="BO457" s="411"/>
      <c r="BP457" s="411"/>
      <c r="BQ457" s="411"/>
    </row>
    <row r="458" spans="1:69" ht="14.25">
      <c r="A458" s="323"/>
      <c r="B458" s="324"/>
      <c r="C458" s="324"/>
      <c r="D458" s="324"/>
      <c r="E458" s="324"/>
      <c r="F458" s="324"/>
      <c r="G458" s="325"/>
      <c r="H458" s="325"/>
      <c r="I458" s="326"/>
      <c r="J458" s="326"/>
      <c r="K458" s="327"/>
      <c r="L458" s="411"/>
      <c r="M458" s="411"/>
      <c r="N458" s="411"/>
      <c r="O458" s="411"/>
      <c r="P458" s="411"/>
      <c r="Q458" s="411"/>
      <c r="R458" s="411"/>
      <c r="S458" s="411"/>
      <c r="T458" s="411"/>
      <c r="U458" s="411"/>
      <c r="V458" s="411"/>
      <c r="W458" s="411"/>
      <c r="X458" s="411"/>
      <c r="Y458" s="411"/>
      <c r="Z458" s="411"/>
      <c r="AA458" s="425"/>
      <c r="AB458" s="425"/>
      <c r="AC458" s="411"/>
      <c r="AD458" s="411"/>
      <c r="AE458" s="411"/>
      <c r="AF458" s="411"/>
      <c r="AG458" s="411"/>
      <c r="AH458" s="411"/>
      <c r="AI458" s="411"/>
      <c r="AJ458" s="411"/>
      <c r="AK458" s="411"/>
      <c r="AL458" s="411"/>
      <c r="AM458" s="411"/>
      <c r="AN458" s="411"/>
      <c r="AO458" s="411"/>
      <c r="AP458" s="411"/>
      <c r="AQ458" s="411"/>
      <c r="AR458" s="411"/>
      <c r="AS458" s="411"/>
      <c r="AT458" s="411"/>
      <c r="AU458" s="411"/>
      <c r="AV458" s="411"/>
      <c r="AW458" s="411"/>
      <c r="AX458" s="411"/>
      <c r="AY458" s="411"/>
      <c r="AZ458" s="411"/>
      <c r="BA458" s="411"/>
      <c r="BB458" s="411"/>
      <c r="BC458" s="411"/>
      <c r="BD458" s="411"/>
      <c r="BE458" s="411"/>
      <c r="BF458" s="411"/>
      <c r="BG458" s="411"/>
      <c r="BH458" s="411"/>
      <c r="BI458" s="411"/>
      <c r="BJ458" s="411"/>
      <c r="BK458" s="411"/>
      <c r="BL458" s="411"/>
      <c r="BM458" s="411"/>
      <c r="BN458" s="411"/>
      <c r="BO458" s="411"/>
      <c r="BP458" s="411"/>
      <c r="BQ458" s="411"/>
    </row>
    <row r="459" spans="1:69" ht="14.25">
      <c r="A459" s="323"/>
      <c r="B459" s="324"/>
      <c r="C459" s="324"/>
      <c r="D459" s="324"/>
      <c r="E459" s="324"/>
      <c r="F459" s="324"/>
      <c r="G459" s="325"/>
      <c r="H459" s="325"/>
      <c r="I459" s="326"/>
      <c r="J459" s="326"/>
      <c r="K459" s="327"/>
      <c r="L459" s="411"/>
      <c r="M459" s="411"/>
      <c r="N459" s="411"/>
      <c r="O459" s="411"/>
      <c r="P459" s="411"/>
      <c r="Q459" s="411"/>
      <c r="R459" s="411"/>
      <c r="S459" s="411"/>
      <c r="T459" s="411"/>
      <c r="U459" s="411"/>
      <c r="V459" s="411"/>
      <c r="W459" s="411"/>
      <c r="X459" s="411"/>
      <c r="Y459" s="411"/>
      <c r="Z459" s="411"/>
      <c r="AA459" s="425"/>
      <c r="AB459" s="425"/>
      <c r="AC459" s="411"/>
      <c r="AD459" s="411"/>
      <c r="AE459" s="411"/>
      <c r="AF459" s="411"/>
      <c r="AG459" s="411"/>
      <c r="AH459" s="411"/>
      <c r="AI459" s="411"/>
      <c r="AJ459" s="411"/>
      <c r="AK459" s="411"/>
      <c r="AL459" s="411"/>
      <c r="AM459" s="411"/>
      <c r="AN459" s="411"/>
      <c r="AO459" s="411"/>
      <c r="AP459" s="411"/>
      <c r="AQ459" s="411"/>
      <c r="AR459" s="411"/>
      <c r="AS459" s="411"/>
      <c r="AT459" s="411"/>
      <c r="AU459" s="411"/>
      <c r="AV459" s="411"/>
      <c r="AW459" s="411"/>
      <c r="AX459" s="411"/>
      <c r="AY459" s="411"/>
      <c r="AZ459" s="411"/>
      <c r="BA459" s="411"/>
      <c r="BB459" s="411"/>
      <c r="BC459" s="411"/>
      <c r="BD459" s="411"/>
      <c r="BE459" s="411"/>
      <c r="BF459" s="411"/>
      <c r="BG459" s="411"/>
      <c r="BH459" s="411"/>
      <c r="BI459" s="411"/>
      <c r="BJ459" s="411"/>
      <c r="BK459" s="411"/>
      <c r="BL459" s="411"/>
      <c r="BM459" s="411"/>
      <c r="BN459" s="411"/>
      <c r="BO459" s="411"/>
      <c r="BP459" s="411"/>
      <c r="BQ459" s="411"/>
    </row>
    <row r="460" spans="1:69" ht="14.25">
      <c r="A460" s="323"/>
      <c r="B460" s="324"/>
      <c r="C460" s="324"/>
      <c r="D460" s="324"/>
      <c r="E460" s="324"/>
      <c r="F460" s="324"/>
      <c r="G460" s="325"/>
      <c r="H460" s="325"/>
      <c r="I460" s="326"/>
      <c r="J460" s="326"/>
      <c r="K460" s="327"/>
      <c r="L460" s="411"/>
      <c r="M460" s="411"/>
      <c r="N460" s="411"/>
      <c r="O460" s="411"/>
      <c r="P460" s="411"/>
      <c r="Q460" s="411"/>
      <c r="R460" s="411"/>
      <c r="S460" s="411"/>
      <c r="T460" s="411"/>
      <c r="U460" s="411"/>
      <c r="V460" s="411"/>
      <c r="W460" s="411"/>
      <c r="X460" s="411"/>
      <c r="Y460" s="411"/>
      <c r="Z460" s="411"/>
      <c r="AA460" s="425"/>
      <c r="AB460" s="425"/>
      <c r="AC460" s="411"/>
      <c r="AD460" s="411"/>
      <c r="AE460" s="411"/>
      <c r="AF460" s="411"/>
      <c r="AG460" s="411"/>
      <c r="AH460" s="411"/>
      <c r="AI460" s="411"/>
      <c r="AJ460" s="411"/>
      <c r="AK460" s="411"/>
      <c r="AL460" s="411"/>
      <c r="AM460" s="411"/>
      <c r="AN460" s="411"/>
      <c r="AO460" s="411"/>
      <c r="AP460" s="411"/>
      <c r="AQ460" s="411"/>
      <c r="AR460" s="411"/>
      <c r="AS460" s="411"/>
      <c r="AT460" s="411"/>
      <c r="AU460" s="411"/>
      <c r="AV460" s="411"/>
      <c r="AW460" s="411"/>
      <c r="AX460" s="411"/>
      <c r="AY460" s="411"/>
      <c r="AZ460" s="411"/>
      <c r="BA460" s="411"/>
      <c r="BB460" s="411"/>
      <c r="BC460" s="411"/>
      <c r="BD460" s="411"/>
      <c r="BE460" s="411"/>
      <c r="BF460" s="411"/>
      <c r="BG460" s="411"/>
      <c r="BH460" s="411"/>
      <c r="BI460" s="411"/>
      <c r="BJ460" s="411"/>
      <c r="BK460" s="411"/>
      <c r="BL460" s="411"/>
      <c r="BM460" s="411"/>
      <c r="BN460" s="411"/>
      <c r="BO460" s="411"/>
      <c r="BP460" s="411"/>
      <c r="BQ460" s="411"/>
    </row>
    <row r="461" spans="1:69" ht="14.25">
      <c r="A461" s="323"/>
      <c r="B461" s="324"/>
      <c r="C461" s="324"/>
      <c r="D461" s="324"/>
      <c r="E461" s="324"/>
      <c r="F461" s="324"/>
      <c r="G461" s="325"/>
      <c r="H461" s="325"/>
      <c r="I461" s="326"/>
      <c r="J461" s="326"/>
      <c r="K461" s="327"/>
      <c r="L461" s="411"/>
      <c r="M461" s="411"/>
      <c r="N461" s="411"/>
      <c r="O461" s="411"/>
      <c r="P461" s="411"/>
      <c r="Q461" s="411"/>
      <c r="R461" s="411"/>
      <c r="S461" s="411"/>
      <c r="T461" s="411"/>
      <c r="U461" s="411"/>
      <c r="V461" s="411"/>
      <c r="W461" s="411"/>
      <c r="X461" s="411"/>
      <c r="Y461" s="411"/>
      <c r="Z461" s="411"/>
      <c r="AA461" s="425"/>
      <c r="AB461" s="425"/>
      <c r="AC461" s="411"/>
      <c r="AD461" s="411"/>
      <c r="AE461" s="411"/>
      <c r="AF461" s="411"/>
      <c r="AG461" s="411"/>
      <c r="AH461" s="411"/>
      <c r="AI461" s="411"/>
      <c r="AJ461" s="411"/>
      <c r="AK461" s="411"/>
      <c r="AL461" s="411"/>
      <c r="AM461" s="411"/>
      <c r="AN461" s="411"/>
      <c r="AO461" s="411"/>
      <c r="AP461" s="411"/>
      <c r="AQ461" s="411"/>
      <c r="AR461" s="411"/>
      <c r="AS461" s="411"/>
      <c r="AT461" s="411"/>
      <c r="AU461" s="411"/>
      <c r="AV461" s="411"/>
      <c r="AW461" s="411"/>
      <c r="AX461" s="411"/>
      <c r="AY461" s="411"/>
      <c r="AZ461" s="411"/>
      <c r="BA461" s="411"/>
      <c r="BB461" s="411"/>
      <c r="BC461" s="411"/>
      <c r="BD461" s="411"/>
      <c r="BE461" s="411"/>
      <c r="BF461" s="411"/>
      <c r="BG461" s="411"/>
      <c r="BH461" s="411"/>
      <c r="BI461" s="411"/>
      <c r="BJ461" s="411"/>
      <c r="BK461" s="411"/>
      <c r="BL461" s="411"/>
      <c r="BM461" s="411"/>
      <c r="BN461" s="411"/>
      <c r="BO461" s="411"/>
      <c r="BP461" s="411"/>
      <c r="BQ461" s="411"/>
    </row>
    <row r="462" spans="1:69" ht="14.25">
      <c r="A462" s="323"/>
      <c r="B462" s="324"/>
      <c r="C462" s="324"/>
      <c r="D462" s="324"/>
      <c r="E462" s="324"/>
      <c r="F462" s="324"/>
      <c r="G462" s="325"/>
      <c r="H462" s="325"/>
      <c r="I462" s="326"/>
      <c r="J462" s="326"/>
      <c r="K462" s="327"/>
      <c r="L462" s="411"/>
      <c r="M462" s="411"/>
      <c r="N462" s="411"/>
      <c r="O462" s="411"/>
      <c r="P462" s="411"/>
      <c r="Q462" s="411"/>
      <c r="R462" s="411"/>
      <c r="S462" s="411"/>
      <c r="T462" s="411"/>
      <c r="U462" s="411"/>
      <c r="V462" s="411"/>
      <c r="W462" s="411"/>
      <c r="X462" s="411"/>
      <c r="Y462" s="411"/>
      <c r="Z462" s="411"/>
      <c r="AA462" s="425"/>
      <c r="AB462" s="425"/>
      <c r="AC462" s="411"/>
      <c r="AD462" s="411"/>
      <c r="AE462" s="411"/>
      <c r="AF462" s="411"/>
      <c r="AG462" s="411"/>
      <c r="AH462" s="411"/>
      <c r="AI462" s="411"/>
      <c r="AJ462" s="411"/>
      <c r="AK462" s="411"/>
      <c r="AL462" s="411"/>
      <c r="AM462" s="411"/>
      <c r="AN462" s="411"/>
      <c r="AO462" s="411"/>
      <c r="AP462" s="411"/>
      <c r="AQ462" s="411"/>
      <c r="AR462" s="411"/>
      <c r="AS462" s="411"/>
      <c r="AT462" s="411"/>
      <c r="AU462" s="411"/>
      <c r="AV462" s="411"/>
      <c r="AW462" s="411"/>
      <c r="AX462" s="411"/>
      <c r="AY462" s="411"/>
      <c r="AZ462" s="411"/>
      <c r="BA462" s="411"/>
      <c r="BB462" s="411"/>
      <c r="BC462" s="411"/>
      <c r="BD462" s="411"/>
      <c r="BE462" s="411"/>
      <c r="BF462" s="411"/>
      <c r="BG462" s="411"/>
      <c r="BH462" s="411"/>
      <c r="BI462" s="411"/>
      <c r="BJ462" s="411"/>
      <c r="BK462" s="411"/>
      <c r="BL462" s="411"/>
      <c r="BM462" s="411"/>
      <c r="BN462" s="411"/>
      <c r="BO462" s="411"/>
      <c r="BP462" s="411"/>
      <c r="BQ462" s="411"/>
    </row>
    <row r="463" spans="1:69" ht="14.25">
      <c r="A463" s="323"/>
      <c r="B463" s="324"/>
      <c r="C463" s="324"/>
      <c r="D463" s="324"/>
      <c r="E463" s="324"/>
      <c r="F463" s="324"/>
      <c r="G463" s="325"/>
      <c r="H463" s="325"/>
      <c r="I463" s="326"/>
      <c r="J463" s="326"/>
      <c r="K463" s="327"/>
      <c r="L463" s="411"/>
      <c r="M463" s="411"/>
      <c r="N463" s="411"/>
      <c r="O463" s="411"/>
      <c r="P463" s="411"/>
      <c r="Q463" s="411"/>
      <c r="R463" s="411"/>
      <c r="S463" s="411"/>
      <c r="T463" s="411"/>
      <c r="U463" s="411"/>
      <c r="V463" s="411"/>
      <c r="W463" s="411"/>
      <c r="X463" s="411"/>
      <c r="Y463" s="411"/>
      <c r="Z463" s="411"/>
      <c r="AA463" s="425"/>
      <c r="AB463" s="425"/>
      <c r="AC463" s="411"/>
      <c r="AD463" s="411"/>
      <c r="AE463" s="411"/>
      <c r="AF463" s="411"/>
      <c r="AG463" s="411"/>
      <c r="AH463" s="411"/>
      <c r="AI463" s="411"/>
      <c r="AJ463" s="411"/>
      <c r="AK463" s="411"/>
      <c r="AL463" s="411"/>
      <c r="AM463" s="411"/>
      <c r="AN463" s="411"/>
      <c r="AO463" s="411"/>
      <c r="AP463" s="411"/>
      <c r="AQ463" s="411"/>
      <c r="AR463" s="411"/>
      <c r="AS463" s="411"/>
      <c r="AT463" s="411"/>
      <c r="AU463" s="411"/>
      <c r="AV463" s="411"/>
      <c r="AW463" s="411"/>
      <c r="AX463" s="411"/>
      <c r="AY463" s="411"/>
      <c r="AZ463" s="411"/>
      <c r="BA463" s="411"/>
      <c r="BB463" s="411"/>
      <c r="BC463" s="411"/>
      <c r="BD463" s="411"/>
      <c r="BE463" s="411"/>
      <c r="BF463" s="411"/>
      <c r="BG463" s="411"/>
      <c r="BH463" s="411"/>
      <c r="BI463" s="411"/>
      <c r="BJ463" s="411"/>
      <c r="BK463" s="411"/>
      <c r="BL463" s="411"/>
      <c r="BM463" s="411"/>
      <c r="BN463" s="411"/>
      <c r="BO463" s="411"/>
      <c r="BP463" s="411"/>
      <c r="BQ463" s="411"/>
    </row>
    <row r="464" spans="1:69" ht="14.25">
      <c r="A464" s="323"/>
      <c r="B464" s="324"/>
      <c r="C464" s="324"/>
      <c r="D464" s="324"/>
      <c r="E464" s="324"/>
      <c r="F464" s="324"/>
      <c r="G464" s="325"/>
      <c r="H464" s="325"/>
      <c r="I464" s="326"/>
      <c r="J464" s="326"/>
      <c r="K464" s="327"/>
      <c r="L464" s="411"/>
      <c r="M464" s="411"/>
      <c r="N464" s="411"/>
      <c r="O464" s="411"/>
      <c r="P464" s="411"/>
      <c r="Q464" s="411"/>
      <c r="R464" s="411"/>
      <c r="S464" s="411"/>
      <c r="T464" s="411"/>
      <c r="U464" s="411"/>
      <c r="V464" s="411"/>
      <c r="W464" s="411"/>
      <c r="X464" s="411"/>
      <c r="Y464" s="411"/>
      <c r="Z464" s="411"/>
      <c r="AA464" s="425"/>
      <c r="AB464" s="425"/>
      <c r="AC464" s="411"/>
      <c r="AD464" s="411"/>
      <c r="AE464" s="411"/>
      <c r="AF464" s="411"/>
      <c r="AG464" s="411"/>
      <c r="AH464" s="411"/>
      <c r="AI464" s="411"/>
      <c r="AJ464" s="411"/>
      <c r="AK464" s="411"/>
      <c r="AL464" s="411"/>
      <c r="AM464" s="411"/>
      <c r="AN464" s="411"/>
      <c r="AO464" s="411"/>
      <c r="AP464" s="411"/>
      <c r="AQ464" s="411"/>
      <c r="AR464" s="411"/>
      <c r="AS464" s="411"/>
      <c r="AT464" s="411"/>
      <c r="AU464" s="411"/>
      <c r="AV464" s="411"/>
      <c r="AW464" s="411"/>
      <c r="AX464" s="411"/>
      <c r="AY464" s="411"/>
      <c r="AZ464" s="411"/>
      <c r="BA464" s="411"/>
      <c r="BB464" s="411"/>
      <c r="BC464" s="411"/>
      <c r="BD464" s="411"/>
      <c r="BE464" s="411"/>
      <c r="BF464" s="411"/>
      <c r="BG464" s="411"/>
      <c r="BH464" s="411"/>
      <c r="BI464" s="411"/>
      <c r="BJ464" s="411"/>
      <c r="BK464" s="411"/>
      <c r="BL464" s="411"/>
      <c r="BM464" s="411"/>
      <c r="BN464" s="411"/>
      <c r="BO464" s="411"/>
      <c r="BP464" s="411"/>
      <c r="BQ464" s="411"/>
    </row>
    <row r="465" spans="1:69" ht="14.25">
      <c r="A465" s="323"/>
      <c r="B465" s="324"/>
      <c r="C465" s="324"/>
      <c r="D465" s="324"/>
      <c r="E465" s="324"/>
      <c r="F465" s="324"/>
      <c r="G465" s="325"/>
      <c r="H465" s="325"/>
      <c r="I465" s="326"/>
      <c r="J465" s="326"/>
      <c r="K465" s="327"/>
      <c r="L465" s="411"/>
      <c r="M465" s="411"/>
      <c r="N465" s="411"/>
      <c r="O465" s="411"/>
      <c r="P465" s="411"/>
      <c r="Q465" s="411"/>
      <c r="R465" s="411"/>
      <c r="S465" s="411"/>
      <c r="T465" s="411"/>
      <c r="U465" s="411"/>
      <c r="V465" s="411"/>
      <c r="W465" s="411"/>
      <c r="X465" s="411"/>
      <c r="Y465" s="411"/>
      <c r="Z465" s="411"/>
      <c r="AA465" s="425"/>
      <c r="AB465" s="425"/>
      <c r="AC465" s="411"/>
      <c r="AD465" s="411"/>
      <c r="AE465" s="411"/>
      <c r="AF465" s="411"/>
      <c r="AG465" s="411"/>
      <c r="AH465" s="411"/>
      <c r="AI465" s="411"/>
      <c r="AJ465" s="411"/>
      <c r="AK465" s="411"/>
      <c r="AL465" s="411"/>
      <c r="AM465" s="411"/>
      <c r="AN465" s="411"/>
      <c r="AO465" s="411"/>
      <c r="AP465" s="411"/>
      <c r="AQ465" s="411"/>
      <c r="AR465" s="411"/>
      <c r="AS465" s="411"/>
      <c r="AT465" s="411"/>
      <c r="AU465" s="411"/>
      <c r="AV465" s="411"/>
      <c r="AW465" s="411"/>
      <c r="AX465" s="411"/>
      <c r="AY465" s="411"/>
      <c r="AZ465" s="411"/>
      <c r="BA465" s="411"/>
      <c r="BB465" s="411"/>
      <c r="BC465" s="411"/>
      <c r="BD465" s="411"/>
      <c r="BE465" s="411"/>
      <c r="BF465" s="411"/>
      <c r="BG465" s="411"/>
      <c r="BH465" s="411"/>
      <c r="BI465" s="411"/>
      <c r="BJ465" s="411"/>
      <c r="BK465" s="411"/>
      <c r="BL465" s="411"/>
      <c r="BM465" s="411"/>
      <c r="BN465" s="411"/>
      <c r="BO465" s="411"/>
      <c r="BP465" s="411"/>
      <c r="BQ465" s="411"/>
    </row>
    <row r="466" spans="1:69" ht="14.25">
      <c r="A466" s="323"/>
      <c r="B466" s="324"/>
      <c r="C466" s="324"/>
      <c r="D466" s="324"/>
      <c r="E466" s="324"/>
      <c r="F466" s="324"/>
      <c r="G466" s="325"/>
      <c r="H466" s="325"/>
      <c r="I466" s="326"/>
      <c r="J466" s="326"/>
      <c r="K466" s="327"/>
      <c r="L466" s="411"/>
      <c r="M466" s="411"/>
      <c r="N466" s="411"/>
      <c r="O466" s="411"/>
      <c r="P466" s="411"/>
      <c r="Q466" s="411"/>
      <c r="R466" s="411"/>
      <c r="S466" s="411"/>
      <c r="T466" s="411"/>
      <c r="U466" s="411"/>
      <c r="V466" s="411"/>
      <c r="W466" s="411"/>
      <c r="X466" s="411"/>
      <c r="Y466" s="411"/>
      <c r="Z466" s="411"/>
      <c r="AA466" s="425"/>
      <c r="AB466" s="425"/>
      <c r="AC466" s="411"/>
      <c r="AD466" s="411"/>
      <c r="AE466" s="411"/>
      <c r="AF466" s="411"/>
      <c r="AG466" s="411"/>
      <c r="AH466" s="411"/>
      <c r="AI466" s="411"/>
      <c r="AJ466" s="411"/>
      <c r="AK466" s="411"/>
      <c r="AL466" s="411"/>
      <c r="AM466" s="411"/>
      <c r="AN466" s="411"/>
      <c r="AO466" s="411"/>
      <c r="AP466" s="411"/>
      <c r="AQ466" s="411"/>
      <c r="AR466" s="411"/>
      <c r="AS466" s="411"/>
      <c r="AT466" s="411"/>
      <c r="AU466" s="411"/>
      <c r="AV466" s="411"/>
      <c r="AW466" s="411"/>
      <c r="AX466" s="411"/>
      <c r="AY466" s="411"/>
      <c r="AZ466" s="411"/>
      <c r="BA466" s="411"/>
      <c r="BB466" s="411"/>
      <c r="BC466" s="411"/>
      <c r="BD466" s="411"/>
      <c r="BE466" s="411"/>
      <c r="BF466" s="411"/>
      <c r="BG466" s="411"/>
      <c r="BH466" s="411"/>
      <c r="BI466" s="411"/>
      <c r="BJ466" s="411"/>
      <c r="BK466" s="411"/>
      <c r="BL466" s="411"/>
      <c r="BM466" s="411"/>
      <c r="BN466" s="411"/>
      <c r="BO466" s="411"/>
      <c r="BP466" s="411"/>
      <c r="BQ466" s="411"/>
    </row>
    <row r="467" spans="1:69" ht="14.25">
      <c r="A467" s="323"/>
      <c r="B467" s="324"/>
      <c r="C467" s="324"/>
      <c r="D467" s="324"/>
      <c r="E467" s="324"/>
      <c r="F467" s="324"/>
      <c r="G467" s="325"/>
      <c r="H467" s="325"/>
      <c r="I467" s="326"/>
      <c r="J467" s="326"/>
      <c r="K467" s="327"/>
      <c r="L467" s="411"/>
      <c r="M467" s="411"/>
      <c r="N467" s="411"/>
      <c r="O467" s="411"/>
      <c r="P467" s="411"/>
      <c r="Q467" s="411"/>
      <c r="R467" s="411"/>
      <c r="S467" s="411"/>
      <c r="T467" s="411"/>
      <c r="U467" s="411"/>
      <c r="V467" s="411"/>
      <c r="W467" s="411"/>
      <c r="X467" s="411"/>
      <c r="Y467" s="411"/>
      <c r="Z467" s="411"/>
      <c r="AA467" s="425"/>
      <c r="AB467" s="425"/>
      <c r="AC467" s="411"/>
      <c r="AD467" s="411"/>
      <c r="AE467" s="411"/>
      <c r="AF467" s="411"/>
      <c r="AG467" s="411"/>
      <c r="AH467" s="411"/>
      <c r="AI467" s="411"/>
      <c r="AJ467" s="411"/>
      <c r="AK467" s="411"/>
      <c r="AL467" s="411"/>
      <c r="AM467" s="411"/>
      <c r="AN467" s="411"/>
      <c r="AO467" s="411"/>
      <c r="AP467" s="411"/>
      <c r="AQ467" s="411"/>
      <c r="AR467" s="411"/>
      <c r="AS467" s="411"/>
      <c r="AT467" s="411"/>
      <c r="AU467" s="411"/>
      <c r="AV467" s="411"/>
      <c r="AW467" s="411"/>
      <c r="AX467" s="411"/>
      <c r="AY467" s="411"/>
      <c r="AZ467" s="411"/>
      <c r="BA467" s="411"/>
      <c r="BB467" s="411"/>
      <c r="BC467" s="411"/>
      <c r="BD467" s="411"/>
      <c r="BE467" s="411"/>
      <c r="BF467" s="411"/>
      <c r="BG467" s="411"/>
      <c r="BH467" s="411"/>
      <c r="BI467" s="411"/>
      <c r="BJ467" s="411"/>
      <c r="BK467" s="411"/>
      <c r="BL467" s="411"/>
      <c r="BM467" s="411"/>
      <c r="BN467" s="411"/>
      <c r="BO467" s="411"/>
      <c r="BP467" s="411"/>
      <c r="BQ467" s="411"/>
    </row>
    <row r="468" spans="1:69" ht="14.25">
      <c r="A468" s="323"/>
      <c r="B468" s="324"/>
      <c r="C468" s="324"/>
      <c r="D468" s="324"/>
      <c r="E468" s="324"/>
      <c r="F468" s="324"/>
      <c r="G468" s="325"/>
      <c r="H468" s="325"/>
      <c r="I468" s="326"/>
      <c r="J468" s="326"/>
      <c r="K468" s="327"/>
      <c r="L468" s="411"/>
      <c r="M468" s="411"/>
      <c r="N468" s="411"/>
      <c r="O468" s="411"/>
      <c r="P468" s="411"/>
      <c r="Q468" s="411"/>
      <c r="R468" s="411"/>
      <c r="S468" s="411"/>
      <c r="T468" s="411"/>
      <c r="U468" s="411"/>
      <c r="V468" s="411"/>
      <c r="W468" s="411"/>
      <c r="X468" s="411"/>
      <c r="Y468" s="411"/>
      <c r="Z468" s="411"/>
      <c r="AA468" s="425"/>
      <c r="AB468" s="425"/>
      <c r="AC468" s="411"/>
      <c r="AD468" s="411"/>
      <c r="AE468" s="411"/>
      <c r="AF468" s="411"/>
      <c r="AG468" s="411"/>
      <c r="AH468" s="411"/>
      <c r="AI468" s="411"/>
      <c r="AJ468" s="411"/>
      <c r="AK468" s="411"/>
      <c r="AL468" s="411"/>
      <c r="AM468" s="411"/>
      <c r="AN468" s="411"/>
      <c r="AO468" s="411"/>
      <c r="AP468" s="411"/>
      <c r="AQ468" s="411"/>
      <c r="AR468" s="411"/>
      <c r="AS468" s="411"/>
      <c r="AT468" s="411"/>
      <c r="AU468" s="411"/>
      <c r="AV468" s="411"/>
      <c r="AW468" s="411"/>
      <c r="AX468" s="411"/>
      <c r="AY468" s="411"/>
      <c r="AZ468" s="411"/>
      <c r="BA468" s="411"/>
      <c r="BB468" s="411"/>
      <c r="BC468" s="411"/>
      <c r="BD468" s="411"/>
      <c r="BE468" s="411"/>
      <c r="BF468" s="411"/>
      <c r="BG468" s="411"/>
      <c r="BH468" s="411"/>
      <c r="BI468" s="411"/>
      <c r="BJ468" s="411"/>
      <c r="BK468" s="411"/>
      <c r="BL468" s="411"/>
      <c r="BM468" s="411"/>
      <c r="BN468" s="411"/>
      <c r="BO468" s="411"/>
      <c r="BP468" s="411"/>
      <c r="BQ468" s="411"/>
    </row>
    <row r="469" spans="1:69" ht="14.25">
      <c r="A469" s="323"/>
      <c r="B469" s="324"/>
      <c r="C469" s="324"/>
      <c r="D469" s="324"/>
      <c r="E469" s="324"/>
      <c r="F469" s="324"/>
      <c r="G469" s="325"/>
      <c r="H469" s="325"/>
      <c r="I469" s="326"/>
      <c r="J469" s="326"/>
      <c r="K469" s="327"/>
      <c r="L469" s="411"/>
      <c r="M469" s="411"/>
      <c r="N469" s="411"/>
      <c r="O469" s="411"/>
      <c r="P469" s="411"/>
      <c r="Q469" s="411"/>
      <c r="R469" s="411"/>
      <c r="S469" s="411"/>
      <c r="T469" s="411"/>
      <c r="U469" s="411"/>
      <c r="V469" s="411"/>
      <c r="W469" s="411"/>
      <c r="X469" s="411"/>
      <c r="Y469" s="411"/>
      <c r="Z469" s="411"/>
      <c r="AA469" s="425"/>
      <c r="AB469" s="425"/>
      <c r="AC469" s="411"/>
      <c r="AD469" s="411"/>
      <c r="AE469" s="411"/>
      <c r="AF469" s="411"/>
      <c r="AG469" s="411"/>
      <c r="AH469" s="411"/>
      <c r="AI469" s="411"/>
      <c r="AJ469" s="411"/>
      <c r="AK469" s="411"/>
      <c r="AL469" s="411"/>
      <c r="AM469" s="411"/>
      <c r="AN469" s="411"/>
      <c r="AO469" s="411"/>
      <c r="AP469" s="411"/>
      <c r="AQ469" s="411"/>
      <c r="AR469" s="411"/>
      <c r="AS469" s="411"/>
      <c r="AT469" s="411"/>
      <c r="AU469" s="411"/>
      <c r="AV469" s="411"/>
      <c r="AW469" s="411"/>
      <c r="AX469" s="411"/>
      <c r="AY469" s="411"/>
      <c r="AZ469" s="411"/>
      <c r="BA469" s="411"/>
      <c r="BB469" s="411"/>
      <c r="BC469" s="411"/>
      <c r="BD469" s="411"/>
      <c r="BE469" s="411"/>
      <c r="BF469" s="411"/>
      <c r="BG469" s="411"/>
      <c r="BH469" s="411"/>
      <c r="BI469" s="411"/>
      <c r="BJ469" s="411"/>
      <c r="BK469" s="411"/>
      <c r="BL469" s="411"/>
      <c r="BM469" s="411"/>
      <c r="BN469" s="411"/>
      <c r="BO469" s="411"/>
      <c r="BP469" s="411"/>
      <c r="BQ469" s="411"/>
    </row>
    <row r="470" spans="1:69" ht="14.25">
      <c r="A470" s="323"/>
      <c r="B470" s="324"/>
      <c r="C470" s="324"/>
      <c r="D470" s="324"/>
      <c r="E470" s="324"/>
      <c r="F470" s="324"/>
      <c r="G470" s="325"/>
      <c r="H470" s="325"/>
      <c r="I470" s="326"/>
      <c r="J470" s="326"/>
      <c r="K470" s="327"/>
      <c r="L470" s="411"/>
      <c r="M470" s="411"/>
      <c r="N470" s="411"/>
      <c r="O470" s="411"/>
      <c r="P470" s="411"/>
      <c r="Q470" s="411"/>
      <c r="R470" s="411"/>
      <c r="S470" s="411"/>
      <c r="T470" s="411"/>
      <c r="U470" s="411"/>
      <c r="V470" s="411"/>
      <c r="W470" s="411"/>
      <c r="X470" s="411"/>
      <c r="Y470" s="411"/>
      <c r="Z470" s="411"/>
      <c r="AA470" s="425"/>
      <c r="AB470" s="425"/>
      <c r="AC470" s="411"/>
      <c r="AD470" s="411"/>
      <c r="AE470" s="411"/>
      <c r="AF470" s="411"/>
      <c r="AG470" s="411"/>
      <c r="AH470" s="411"/>
      <c r="AI470" s="411"/>
      <c r="AJ470" s="411"/>
      <c r="AK470" s="411"/>
      <c r="AL470" s="411"/>
      <c r="AM470" s="411"/>
      <c r="AN470" s="411"/>
      <c r="AO470" s="411"/>
      <c r="AP470" s="411"/>
      <c r="AQ470" s="411"/>
      <c r="AR470" s="411"/>
      <c r="AS470" s="411"/>
      <c r="AT470" s="411"/>
      <c r="AU470" s="411"/>
      <c r="AV470" s="411"/>
      <c r="AW470" s="411"/>
      <c r="AX470" s="411"/>
      <c r="AY470" s="411"/>
      <c r="AZ470" s="411"/>
      <c r="BA470" s="411"/>
      <c r="BB470" s="411"/>
      <c r="BC470" s="411"/>
      <c r="BD470" s="411"/>
      <c r="BE470" s="411"/>
      <c r="BF470" s="411"/>
      <c r="BG470" s="411"/>
      <c r="BH470" s="411"/>
      <c r="BI470" s="411"/>
      <c r="BJ470" s="411"/>
      <c r="BK470" s="411"/>
      <c r="BL470" s="411"/>
      <c r="BM470" s="411"/>
      <c r="BN470" s="411"/>
      <c r="BO470" s="411"/>
      <c r="BP470" s="411"/>
      <c r="BQ470" s="411"/>
    </row>
    <row r="471" spans="1:69" ht="14.25">
      <c r="A471" s="323"/>
      <c r="B471" s="324"/>
      <c r="C471" s="324"/>
      <c r="D471" s="324"/>
      <c r="E471" s="324"/>
      <c r="F471" s="324"/>
      <c r="G471" s="325"/>
      <c r="H471" s="325"/>
      <c r="I471" s="326"/>
      <c r="J471" s="326"/>
      <c r="K471" s="327"/>
      <c r="L471" s="411"/>
      <c r="M471" s="411"/>
      <c r="N471" s="411"/>
      <c r="O471" s="411"/>
      <c r="P471" s="411"/>
      <c r="Q471" s="411"/>
      <c r="R471" s="411"/>
      <c r="S471" s="411"/>
      <c r="T471" s="411"/>
      <c r="U471" s="411"/>
      <c r="V471" s="411"/>
      <c r="W471" s="411"/>
      <c r="X471" s="411"/>
      <c r="Y471" s="411"/>
      <c r="Z471" s="411"/>
      <c r="AA471" s="425"/>
      <c r="AB471" s="425"/>
      <c r="AC471" s="411"/>
      <c r="AD471" s="411"/>
      <c r="AE471" s="411"/>
      <c r="AF471" s="411"/>
      <c r="AG471" s="411"/>
      <c r="AH471" s="411"/>
      <c r="AI471" s="411"/>
      <c r="AJ471" s="411"/>
      <c r="AK471" s="411"/>
      <c r="AL471" s="411"/>
      <c r="AM471" s="411"/>
      <c r="AN471" s="411"/>
      <c r="AO471" s="411"/>
      <c r="AP471" s="411"/>
      <c r="AQ471" s="411"/>
      <c r="AR471" s="411"/>
      <c r="AS471" s="411"/>
      <c r="AT471" s="411"/>
      <c r="AU471" s="411"/>
      <c r="AV471" s="411"/>
      <c r="AW471" s="411"/>
      <c r="AX471" s="411"/>
      <c r="AY471" s="411"/>
      <c r="AZ471" s="411"/>
      <c r="BA471" s="411"/>
      <c r="BB471" s="411"/>
      <c r="BC471" s="411"/>
      <c r="BD471" s="411"/>
      <c r="BE471" s="411"/>
      <c r="BF471" s="411"/>
      <c r="BG471" s="411"/>
      <c r="BH471" s="411"/>
      <c r="BI471" s="411"/>
      <c r="BJ471" s="411"/>
      <c r="BK471" s="411"/>
      <c r="BL471" s="411"/>
      <c r="BM471" s="411"/>
      <c r="BN471" s="411"/>
      <c r="BO471" s="411"/>
      <c r="BP471" s="411"/>
      <c r="BQ471" s="411"/>
    </row>
    <row r="472" spans="1:69" ht="14.25">
      <c r="A472" s="323"/>
      <c r="B472" s="324"/>
      <c r="C472" s="324"/>
      <c r="D472" s="324"/>
      <c r="E472" s="324"/>
      <c r="F472" s="324"/>
      <c r="G472" s="325"/>
      <c r="H472" s="325"/>
      <c r="I472" s="326"/>
      <c r="J472" s="326"/>
      <c r="K472" s="327"/>
      <c r="L472" s="411"/>
      <c r="M472" s="411"/>
      <c r="N472" s="411"/>
      <c r="O472" s="411"/>
      <c r="P472" s="411"/>
      <c r="Q472" s="411"/>
      <c r="R472" s="411"/>
      <c r="S472" s="411"/>
      <c r="T472" s="411"/>
      <c r="U472" s="411"/>
      <c r="V472" s="411"/>
      <c r="W472" s="411"/>
      <c r="X472" s="411"/>
      <c r="Y472" s="411"/>
      <c r="Z472" s="411"/>
      <c r="AA472" s="425"/>
      <c r="AB472" s="425"/>
      <c r="AC472" s="411"/>
      <c r="AD472" s="411"/>
      <c r="AE472" s="411"/>
      <c r="AF472" s="411"/>
      <c r="AG472" s="411"/>
      <c r="AH472" s="411"/>
      <c r="AI472" s="411"/>
      <c r="AJ472" s="411"/>
      <c r="AK472" s="411"/>
      <c r="AL472" s="411"/>
      <c r="AM472" s="411"/>
      <c r="AN472" s="411"/>
      <c r="AO472" s="411"/>
      <c r="AP472" s="411"/>
      <c r="AQ472" s="411"/>
      <c r="AR472" s="411"/>
      <c r="AS472" s="411"/>
      <c r="AT472" s="411"/>
      <c r="AU472" s="411"/>
      <c r="AV472" s="411"/>
      <c r="AW472" s="411"/>
      <c r="AX472" s="411"/>
      <c r="AY472" s="411"/>
      <c r="AZ472" s="411"/>
      <c r="BA472" s="411"/>
      <c r="BB472" s="411"/>
      <c r="BC472" s="411"/>
      <c r="BD472" s="411"/>
      <c r="BE472" s="411"/>
      <c r="BF472" s="411"/>
      <c r="BG472" s="411"/>
      <c r="BH472" s="411"/>
      <c r="BI472" s="411"/>
      <c r="BJ472" s="411"/>
      <c r="BK472" s="411"/>
      <c r="BL472" s="411"/>
      <c r="BM472" s="411"/>
      <c r="BN472" s="411"/>
      <c r="BO472" s="411"/>
      <c r="BP472" s="411"/>
      <c r="BQ472" s="411"/>
    </row>
    <row r="473" spans="1:69" ht="14.25">
      <c r="A473" s="323"/>
      <c r="B473" s="324"/>
      <c r="C473" s="324"/>
      <c r="D473" s="324"/>
      <c r="E473" s="324"/>
      <c r="F473" s="324"/>
      <c r="G473" s="325"/>
      <c r="H473" s="325"/>
      <c r="I473" s="326"/>
      <c r="J473" s="326"/>
      <c r="K473" s="327"/>
      <c r="L473" s="411"/>
      <c r="M473" s="411"/>
      <c r="N473" s="411"/>
      <c r="O473" s="411"/>
      <c r="P473" s="411"/>
      <c r="Q473" s="411"/>
      <c r="R473" s="411"/>
      <c r="S473" s="411"/>
      <c r="T473" s="411"/>
      <c r="U473" s="411"/>
      <c r="V473" s="411"/>
      <c r="W473" s="411"/>
      <c r="X473" s="411"/>
      <c r="Y473" s="411"/>
      <c r="Z473" s="411"/>
      <c r="AA473" s="425"/>
      <c r="AB473" s="425"/>
      <c r="AC473" s="411"/>
      <c r="AD473" s="411"/>
      <c r="AE473" s="411"/>
      <c r="AF473" s="411"/>
      <c r="AG473" s="411"/>
      <c r="AH473" s="411"/>
      <c r="AI473" s="411"/>
      <c r="AJ473" s="411"/>
      <c r="AK473" s="411"/>
      <c r="AL473" s="411"/>
      <c r="AM473" s="411"/>
      <c r="AN473" s="411"/>
      <c r="AO473" s="411"/>
      <c r="AP473" s="411"/>
      <c r="AQ473" s="411"/>
      <c r="AR473" s="411"/>
      <c r="AS473" s="411"/>
      <c r="AT473" s="411"/>
      <c r="AU473" s="411"/>
      <c r="AV473" s="411"/>
      <c r="AW473" s="411"/>
      <c r="AX473" s="411"/>
      <c r="AY473" s="411"/>
      <c r="AZ473" s="411"/>
      <c r="BA473" s="411"/>
      <c r="BB473" s="411"/>
      <c r="BC473" s="411"/>
      <c r="BD473" s="411"/>
      <c r="BE473" s="411"/>
      <c r="BF473" s="411"/>
      <c r="BG473" s="411"/>
      <c r="BH473" s="411"/>
      <c r="BI473" s="411"/>
      <c r="BJ473" s="411"/>
      <c r="BK473" s="411"/>
      <c r="BL473" s="411"/>
      <c r="BM473" s="411"/>
      <c r="BN473" s="411"/>
      <c r="BO473" s="411"/>
      <c r="BP473" s="411"/>
      <c r="BQ473" s="411"/>
    </row>
    <row r="474" spans="1:69" ht="14.25">
      <c r="A474" s="323"/>
      <c r="B474" s="324"/>
      <c r="C474" s="324"/>
      <c r="D474" s="324"/>
      <c r="E474" s="324"/>
      <c r="F474" s="324"/>
      <c r="G474" s="325"/>
      <c r="H474" s="325"/>
      <c r="I474" s="326"/>
      <c r="J474" s="326"/>
      <c r="K474" s="327"/>
      <c r="L474" s="411"/>
      <c r="M474" s="411"/>
      <c r="N474" s="411"/>
      <c r="O474" s="411"/>
      <c r="P474" s="411"/>
      <c r="Q474" s="411"/>
      <c r="R474" s="411"/>
      <c r="S474" s="411"/>
      <c r="T474" s="411"/>
      <c r="U474" s="411"/>
      <c r="V474" s="411"/>
      <c r="W474" s="411"/>
      <c r="X474" s="411"/>
      <c r="Y474" s="411"/>
      <c r="Z474" s="411"/>
      <c r="AA474" s="425"/>
      <c r="AB474" s="425"/>
      <c r="AC474" s="411"/>
      <c r="AD474" s="411"/>
      <c r="AE474" s="411"/>
      <c r="AF474" s="411"/>
      <c r="AG474" s="411"/>
      <c r="AH474" s="411"/>
      <c r="AI474" s="411"/>
      <c r="AJ474" s="411"/>
      <c r="AK474" s="411"/>
      <c r="AL474" s="411"/>
      <c r="AM474" s="411"/>
      <c r="AN474" s="411"/>
      <c r="AO474" s="411"/>
      <c r="AP474" s="411"/>
      <c r="AQ474" s="411"/>
      <c r="AR474" s="411"/>
      <c r="AS474" s="411"/>
      <c r="AT474" s="411"/>
      <c r="AU474" s="411"/>
      <c r="AV474" s="411"/>
      <c r="AW474" s="411"/>
      <c r="AX474" s="411"/>
      <c r="AY474" s="411"/>
      <c r="AZ474" s="411"/>
      <c r="BA474" s="411"/>
      <c r="BB474" s="411"/>
      <c r="BC474" s="411"/>
      <c r="BD474" s="411"/>
      <c r="BE474" s="411"/>
      <c r="BF474" s="411"/>
      <c r="BG474" s="411"/>
      <c r="BH474" s="411"/>
      <c r="BI474" s="411"/>
      <c r="BJ474" s="411"/>
      <c r="BK474" s="411"/>
      <c r="BL474" s="411"/>
      <c r="BM474" s="411"/>
      <c r="BN474" s="411"/>
      <c r="BO474" s="411"/>
      <c r="BP474" s="411"/>
      <c r="BQ474" s="411"/>
    </row>
    <row r="475" spans="1:69" ht="14.25">
      <c r="A475" s="323"/>
      <c r="B475" s="324"/>
      <c r="C475" s="324"/>
      <c r="D475" s="324"/>
      <c r="E475" s="324"/>
      <c r="F475" s="324"/>
      <c r="G475" s="325"/>
      <c r="H475" s="325"/>
      <c r="I475" s="326"/>
      <c r="J475" s="326"/>
      <c r="K475" s="327"/>
      <c r="L475" s="411"/>
      <c r="M475" s="411"/>
      <c r="N475" s="411"/>
      <c r="O475" s="411"/>
      <c r="P475" s="411"/>
      <c r="Q475" s="411"/>
      <c r="R475" s="411"/>
      <c r="S475" s="411"/>
      <c r="T475" s="411"/>
      <c r="U475" s="411"/>
      <c r="V475" s="411"/>
      <c r="W475" s="411"/>
      <c r="X475" s="411"/>
      <c r="Y475" s="411"/>
      <c r="Z475" s="411"/>
      <c r="AA475" s="425"/>
      <c r="AB475" s="425"/>
      <c r="AC475" s="411"/>
      <c r="AD475" s="411"/>
      <c r="AE475" s="411"/>
      <c r="AF475" s="411"/>
      <c r="AG475" s="411"/>
      <c r="AH475" s="411"/>
      <c r="AI475" s="411"/>
      <c r="AJ475" s="411"/>
      <c r="AK475" s="411"/>
      <c r="AL475" s="411"/>
      <c r="AM475" s="411"/>
      <c r="AN475" s="411"/>
      <c r="AO475" s="411"/>
      <c r="AP475" s="411"/>
      <c r="AQ475" s="411"/>
      <c r="AR475" s="411"/>
      <c r="AS475" s="411"/>
      <c r="AT475" s="411"/>
      <c r="AU475" s="411"/>
      <c r="AV475" s="411"/>
      <c r="AW475" s="411"/>
      <c r="AX475" s="411"/>
      <c r="AY475" s="411"/>
      <c r="AZ475" s="411"/>
      <c r="BA475" s="411"/>
      <c r="BB475" s="411"/>
      <c r="BC475" s="411"/>
      <c r="BD475" s="411"/>
      <c r="BE475" s="411"/>
      <c r="BF475" s="411"/>
      <c r="BG475" s="411"/>
      <c r="BH475" s="411"/>
      <c r="BI475" s="411"/>
      <c r="BJ475" s="411"/>
      <c r="BK475" s="411"/>
      <c r="BL475" s="411"/>
      <c r="BM475" s="411"/>
      <c r="BN475" s="411"/>
      <c r="BO475" s="411"/>
      <c r="BP475" s="411"/>
      <c r="BQ475" s="411"/>
    </row>
    <row r="476" spans="1:69" ht="14.25">
      <c r="A476" s="323"/>
      <c r="B476" s="324"/>
      <c r="C476" s="324"/>
      <c r="D476" s="324"/>
      <c r="E476" s="324"/>
      <c r="F476" s="324"/>
      <c r="G476" s="325"/>
      <c r="H476" s="325"/>
      <c r="I476" s="326"/>
      <c r="J476" s="326"/>
      <c r="K476" s="327"/>
      <c r="L476" s="411"/>
      <c r="M476" s="411"/>
      <c r="N476" s="411"/>
      <c r="O476" s="411"/>
      <c r="P476" s="411"/>
      <c r="Q476" s="411"/>
      <c r="R476" s="411"/>
      <c r="S476" s="411"/>
      <c r="T476" s="411"/>
      <c r="U476" s="411"/>
      <c r="V476" s="411"/>
      <c r="W476" s="411"/>
      <c r="X476" s="411"/>
      <c r="Y476" s="411"/>
      <c r="Z476" s="411"/>
      <c r="AA476" s="425"/>
      <c r="AB476" s="425"/>
      <c r="AC476" s="411"/>
      <c r="AD476" s="411"/>
      <c r="AE476" s="411"/>
      <c r="AF476" s="411"/>
      <c r="AG476" s="411"/>
      <c r="AH476" s="411"/>
      <c r="AI476" s="411"/>
      <c r="AJ476" s="411"/>
      <c r="AK476" s="411"/>
      <c r="AL476" s="411"/>
      <c r="AM476" s="411"/>
      <c r="AN476" s="411"/>
      <c r="AO476" s="411"/>
      <c r="AP476" s="411"/>
      <c r="AQ476" s="411"/>
      <c r="AR476" s="411"/>
      <c r="AS476" s="411"/>
      <c r="AT476" s="411"/>
      <c r="AU476" s="411"/>
      <c r="AV476" s="411"/>
      <c r="AW476" s="411"/>
      <c r="AX476" s="411"/>
      <c r="AY476" s="411"/>
      <c r="AZ476" s="411"/>
      <c r="BA476" s="411"/>
      <c r="BB476" s="411"/>
      <c r="BC476" s="411"/>
      <c r="BD476" s="411"/>
      <c r="BE476" s="411"/>
      <c r="BF476" s="411"/>
      <c r="BG476" s="411"/>
      <c r="BH476" s="411"/>
      <c r="BI476" s="411"/>
      <c r="BJ476" s="411"/>
      <c r="BK476" s="411"/>
      <c r="BL476" s="411"/>
      <c r="BM476" s="411"/>
      <c r="BN476" s="411"/>
      <c r="BO476" s="411"/>
      <c r="BP476" s="411"/>
      <c r="BQ476" s="411"/>
    </row>
    <row r="477" spans="1:69" ht="14.25">
      <c r="A477" s="323"/>
      <c r="B477" s="324"/>
      <c r="C477" s="324"/>
      <c r="D477" s="324"/>
      <c r="E477" s="324"/>
      <c r="F477" s="324"/>
      <c r="G477" s="325"/>
      <c r="H477" s="325"/>
      <c r="I477" s="326"/>
      <c r="J477" s="326"/>
      <c r="K477" s="327"/>
      <c r="L477" s="411"/>
      <c r="M477" s="411"/>
      <c r="N477" s="411"/>
      <c r="O477" s="411"/>
      <c r="P477" s="411"/>
      <c r="Q477" s="411"/>
      <c r="R477" s="411"/>
      <c r="S477" s="411"/>
      <c r="T477" s="411"/>
      <c r="U477" s="411"/>
      <c r="V477" s="411"/>
      <c r="W477" s="411"/>
      <c r="X477" s="411"/>
      <c r="Y477" s="411"/>
      <c r="Z477" s="411"/>
      <c r="AA477" s="425"/>
      <c r="AB477" s="425"/>
      <c r="AC477" s="411"/>
      <c r="AD477" s="411"/>
      <c r="AE477" s="411"/>
      <c r="AF477" s="411"/>
      <c r="AG477" s="411"/>
      <c r="AH477" s="411"/>
      <c r="AI477" s="411"/>
      <c r="AJ477" s="411"/>
      <c r="AK477" s="411"/>
      <c r="AL477" s="411"/>
      <c r="AM477" s="411"/>
      <c r="AN477" s="411"/>
      <c r="AO477" s="411"/>
      <c r="AP477" s="411"/>
      <c r="AQ477" s="411"/>
      <c r="AR477" s="411"/>
      <c r="AS477" s="411"/>
      <c r="AT477" s="411"/>
      <c r="AU477" s="411"/>
      <c r="AV477" s="411"/>
      <c r="AW477" s="411"/>
      <c r="AX477" s="411"/>
      <c r="AY477" s="411"/>
      <c r="AZ477" s="411"/>
      <c r="BA477" s="411"/>
      <c r="BB477" s="411"/>
      <c r="BC477" s="411"/>
      <c r="BD477" s="411"/>
      <c r="BE477" s="411"/>
      <c r="BF477" s="411"/>
      <c r="BG477" s="411"/>
      <c r="BH477" s="411"/>
      <c r="BI477" s="411"/>
      <c r="BJ477" s="411"/>
      <c r="BK477" s="411"/>
      <c r="BL477" s="411"/>
      <c r="BM477" s="411"/>
      <c r="BN477" s="411"/>
      <c r="BO477" s="411"/>
      <c r="BP477" s="411"/>
      <c r="BQ477" s="411"/>
    </row>
    <row r="478" spans="1:69" ht="14.25">
      <c r="A478" s="323"/>
      <c r="B478" s="324"/>
      <c r="C478" s="324"/>
      <c r="D478" s="324"/>
      <c r="E478" s="324"/>
      <c r="F478" s="324"/>
      <c r="G478" s="325"/>
      <c r="H478" s="325"/>
      <c r="I478" s="326"/>
      <c r="J478" s="326"/>
      <c r="K478" s="327"/>
      <c r="L478" s="411"/>
      <c r="M478" s="411"/>
      <c r="N478" s="411"/>
      <c r="O478" s="411"/>
      <c r="P478" s="411"/>
      <c r="Q478" s="411"/>
      <c r="R478" s="411"/>
      <c r="S478" s="411"/>
      <c r="T478" s="411"/>
      <c r="U478" s="411"/>
      <c r="V478" s="411"/>
      <c r="W478" s="411"/>
      <c r="X478" s="411"/>
      <c r="Y478" s="411"/>
      <c r="Z478" s="411"/>
      <c r="AA478" s="425"/>
      <c r="AB478" s="425"/>
      <c r="AC478" s="411"/>
      <c r="AD478" s="411"/>
      <c r="AE478" s="411"/>
      <c r="AF478" s="411"/>
      <c r="AG478" s="411"/>
      <c r="AH478" s="411"/>
      <c r="AI478" s="411"/>
      <c r="AJ478" s="411"/>
      <c r="AK478" s="411"/>
      <c r="AL478" s="411"/>
      <c r="AM478" s="411"/>
      <c r="AN478" s="411"/>
      <c r="AO478" s="411"/>
      <c r="AP478" s="411"/>
      <c r="AQ478" s="411"/>
      <c r="AR478" s="411"/>
      <c r="AS478" s="411"/>
      <c r="AT478" s="411"/>
      <c r="AU478" s="411"/>
      <c r="AV478" s="411"/>
      <c r="AW478" s="411"/>
      <c r="AX478" s="411"/>
      <c r="AY478" s="411"/>
      <c r="AZ478" s="411"/>
      <c r="BA478" s="411"/>
      <c r="BB478" s="411"/>
      <c r="BC478" s="411"/>
      <c r="BD478" s="411"/>
      <c r="BE478" s="411"/>
      <c r="BF478" s="411"/>
      <c r="BG478" s="411"/>
      <c r="BH478" s="411"/>
      <c r="BI478" s="411"/>
      <c r="BJ478" s="411"/>
      <c r="BK478" s="411"/>
      <c r="BL478" s="411"/>
      <c r="BM478" s="411"/>
      <c r="BN478" s="411"/>
      <c r="BO478" s="411"/>
      <c r="BP478" s="411"/>
      <c r="BQ478" s="411"/>
    </row>
    <row r="479" spans="1:69" ht="14.25">
      <c r="A479" s="323"/>
      <c r="B479" s="324"/>
      <c r="C479" s="324"/>
      <c r="D479" s="324"/>
      <c r="E479" s="324"/>
      <c r="F479" s="324"/>
      <c r="G479" s="325"/>
      <c r="H479" s="325"/>
      <c r="I479" s="326"/>
      <c r="J479" s="326"/>
      <c r="K479" s="327"/>
      <c r="L479" s="411"/>
      <c r="M479" s="411"/>
      <c r="N479" s="411"/>
      <c r="O479" s="411"/>
      <c r="P479" s="411"/>
      <c r="Q479" s="411"/>
      <c r="R479" s="411"/>
      <c r="S479" s="411"/>
      <c r="T479" s="411"/>
      <c r="U479" s="411"/>
      <c r="V479" s="411"/>
      <c r="W479" s="411"/>
      <c r="X479" s="411"/>
      <c r="Y479" s="411"/>
      <c r="Z479" s="411"/>
      <c r="AA479" s="425"/>
      <c r="AB479" s="425"/>
      <c r="AC479" s="411"/>
      <c r="AD479" s="411"/>
      <c r="AE479" s="411"/>
      <c r="AF479" s="411"/>
      <c r="AG479" s="411"/>
      <c r="AH479" s="411"/>
      <c r="AI479" s="411"/>
      <c r="AJ479" s="411"/>
      <c r="AK479" s="411"/>
      <c r="AL479" s="411"/>
      <c r="AM479" s="411"/>
      <c r="AN479" s="411"/>
      <c r="AO479" s="411"/>
      <c r="AP479" s="411"/>
      <c r="AQ479" s="411"/>
      <c r="AR479" s="411"/>
      <c r="AS479" s="411"/>
      <c r="AT479" s="411"/>
      <c r="AU479" s="411"/>
      <c r="AV479" s="411"/>
      <c r="AW479" s="411"/>
      <c r="AX479" s="411"/>
      <c r="AY479" s="411"/>
      <c r="AZ479" s="411"/>
      <c r="BA479" s="411"/>
      <c r="BB479" s="411"/>
      <c r="BC479" s="411"/>
      <c r="BD479" s="411"/>
      <c r="BE479" s="411"/>
      <c r="BF479" s="411"/>
      <c r="BG479" s="411"/>
      <c r="BH479" s="411"/>
      <c r="BI479" s="411"/>
      <c r="BJ479" s="411"/>
      <c r="BK479" s="411"/>
      <c r="BL479" s="411"/>
      <c r="BM479" s="411"/>
      <c r="BN479" s="411"/>
      <c r="BO479" s="411"/>
      <c r="BP479" s="411"/>
      <c r="BQ479" s="411"/>
    </row>
    <row r="480" spans="1:69" ht="14.25">
      <c r="A480" s="323"/>
      <c r="B480" s="324"/>
      <c r="C480" s="324"/>
      <c r="D480" s="324"/>
      <c r="E480" s="324"/>
      <c r="F480" s="324"/>
      <c r="G480" s="325"/>
      <c r="H480" s="325"/>
      <c r="I480" s="326"/>
      <c r="J480" s="326"/>
      <c r="K480" s="327"/>
      <c r="L480" s="411"/>
      <c r="M480" s="411"/>
      <c r="N480" s="411"/>
      <c r="O480" s="411"/>
      <c r="P480" s="411"/>
      <c r="Q480" s="411"/>
      <c r="R480" s="411"/>
      <c r="S480" s="411"/>
      <c r="T480" s="411"/>
      <c r="U480" s="411"/>
      <c r="V480" s="411"/>
      <c r="W480" s="411"/>
      <c r="X480" s="411"/>
      <c r="Y480" s="411"/>
      <c r="Z480" s="411"/>
      <c r="AA480" s="425"/>
      <c r="AB480" s="425"/>
      <c r="AC480" s="411"/>
      <c r="AD480" s="411"/>
      <c r="AE480" s="411"/>
      <c r="AF480" s="411"/>
      <c r="AG480" s="411"/>
      <c r="AH480" s="411"/>
      <c r="AI480" s="411"/>
      <c r="AJ480" s="411"/>
      <c r="AK480" s="411"/>
      <c r="AL480" s="411"/>
      <c r="AM480" s="411"/>
      <c r="AN480" s="411"/>
      <c r="AO480" s="411"/>
      <c r="AP480" s="411"/>
      <c r="AQ480" s="411"/>
      <c r="AR480" s="411"/>
      <c r="AS480" s="411"/>
      <c r="AT480" s="411"/>
      <c r="AU480" s="411"/>
      <c r="AV480" s="411"/>
      <c r="AW480" s="411"/>
      <c r="AX480" s="411"/>
      <c r="AY480" s="411"/>
      <c r="AZ480" s="411"/>
      <c r="BA480" s="411"/>
      <c r="BB480" s="411"/>
      <c r="BC480" s="411"/>
      <c r="BD480" s="411"/>
      <c r="BE480" s="411"/>
      <c r="BF480" s="411"/>
      <c r="BG480" s="411"/>
      <c r="BH480" s="411"/>
      <c r="BI480" s="411"/>
      <c r="BJ480" s="411"/>
      <c r="BK480" s="411"/>
      <c r="BL480" s="411"/>
      <c r="BM480" s="411"/>
      <c r="BN480" s="411"/>
      <c r="BO480" s="411"/>
      <c r="BP480" s="411"/>
      <c r="BQ480" s="411"/>
    </row>
    <row r="481" spans="1:69" ht="14.25">
      <c r="A481" s="323"/>
      <c r="B481" s="324"/>
      <c r="C481" s="324"/>
      <c r="D481" s="324"/>
      <c r="E481" s="324"/>
      <c r="F481" s="324"/>
      <c r="G481" s="325"/>
      <c r="H481" s="325"/>
      <c r="I481" s="326"/>
      <c r="J481" s="326"/>
      <c r="K481" s="327"/>
      <c r="L481" s="411"/>
      <c r="M481" s="411"/>
      <c r="N481" s="411"/>
      <c r="O481" s="411"/>
      <c r="P481" s="411"/>
      <c r="Q481" s="411"/>
      <c r="R481" s="411"/>
      <c r="S481" s="411"/>
      <c r="T481" s="411"/>
      <c r="U481" s="411"/>
      <c r="V481" s="411"/>
      <c r="W481" s="411"/>
      <c r="X481" s="411"/>
      <c r="Y481" s="411"/>
      <c r="Z481" s="411"/>
      <c r="AA481" s="425"/>
      <c r="AB481" s="425"/>
      <c r="AC481" s="411"/>
      <c r="AD481" s="411"/>
      <c r="AE481" s="411"/>
      <c r="AF481" s="411"/>
      <c r="AG481" s="411"/>
      <c r="AH481" s="411"/>
      <c r="AI481" s="411"/>
      <c r="AJ481" s="411"/>
      <c r="AK481" s="411"/>
      <c r="AL481" s="411"/>
      <c r="AM481" s="411"/>
      <c r="AN481" s="411"/>
      <c r="AO481" s="411"/>
      <c r="AP481" s="411"/>
      <c r="AQ481" s="411"/>
      <c r="AR481" s="411"/>
      <c r="AS481" s="411"/>
      <c r="AT481" s="411"/>
      <c r="AU481" s="411"/>
      <c r="AV481" s="411"/>
      <c r="AW481" s="411"/>
      <c r="AX481" s="411"/>
      <c r="AY481" s="411"/>
      <c r="AZ481" s="411"/>
      <c r="BA481" s="411"/>
      <c r="BB481" s="411"/>
      <c r="BC481" s="411"/>
      <c r="BD481" s="411"/>
      <c r="BE481" s="411"/>
      <c r="BF481" s="411"/>
      <c r="BG481" s="411"/>
      <c r="BH481" s="411"/>
      <c r="BI481" s="411"/>
      <c r="BJ481" s="411"/>
      <c r="BK481" s="411"/>
      <c r="BL481" s="411"/>
      <c r="BM481" s="411"/>
      <c r="BN481" s="411"/>
      <c r="BO481" s="411"/>
      <c r="BP481" s="411"/>
      <c r="BQ481" s="411"/>
    </row>
    <row r="482" spans="1:69" ht="14.25">
      <c r="A482" s="323"/>
      <c r="B482" s="324"/>
      <c r="C482" s="324"/>
      <c r="D482" s="324"/>
      <c r="E482" s="324"/>
      <c r="F482" s="324"/>
      <c r="G482" s="325"/>
      <c r="H482" s="325"/>
      <c r="I482" s="326"/>
      <c r="J482" s="326"/>
      <c r="K482" s="327"/>
      <c r="L482" s="411"/>
      <c r="M482" s="411"/>
      <c r="N482" s="411"/>
      <c r="O482" s="411"/>
      <c r="P482" s="411"/>
      <c r="Q482" s="411"/>
      <c r="R482" s="411"/>
      <c r="S482" s="411"/>
      <c r="T482" s="411"/>
      <c r="U482" s="411"/>
      <c r="V482" s="411"/>
      <c r="W482" s="411"/>
      <c r="X482" s="411"/>
      <c r="Y482" s="411"/>
      <c r="Z482" s="411"/>
      <c r="AA482" s="425"/>
      <c r="AB482" s="425"/>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11"/>
      <c r="AY482" s="411"/>
      <c r="AZ482" s="411"/>
      <c r="BA482" s="411"/>
      <c r="BB482" s="411"/>
      <c r="BC482" s="411"/>
      <c r="BD482" s="411"/>
      <c r="BE482" s="411"/>
      <c r="BF482" s="411"/>
      <c r="BG482" s="411"/>
      <c r="BH482" s="411"/>
      <c r="BI482" s="411"/>
      <c r="BJ482" s="411"/>
      <c r="BK482" s="411"/>
      <c r="BL482" s="411"/>
      <c r="BM482" s="411"/>
      <c r="BN482" s="411"/>
      <c r="BO482" s="411"/>
      <c r="BP482" s="411"/>
      <c r="BQ482" s="411"/>
    </row>
    <row r="483" spans="1:69" ht="14.25">
      <c r="A483" s="323"/>
      <c r="B483" s="324"/>
      <c r="C483" s="324"/>
      <c r="D483" s="324"/>
      <c r="E483" s="324"/>
      <c r="F483" s="324"/>
      <c r="G483" s="325"/>
      <c r="H483" s="325"/>
      <c r="I483" s="326"/>
      <c r="J483" s="326"/>
      <c r="K483" s="327"/>
      <c r="L483" s="411"/>
      <c r="M483" s="411"/>
      <c r="N483" s="411"/>
      <c r="O483" s="411"/>
      <c r="P483" s="411"/>
      <c r="Q483" s="411"/>
      <c r="R483" s="411"/>
      <c r="S483" s="411"/>
      <c r="T483" s="411"/>
      <c r="U483" s="411"/>
      <c r="V483" s="411"/>
      <c r="W483" s="411"/>
      <c r="X483" s="411"/>
      <c r="Y483" s="411"/>
      <c r="Z483" s="411"/>
      <c r="AA483" s="425"/>
      <c r="AB483" s="425"/>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11"/>
      <c r="AY483" s="411"/>
      <c r="AZ483" s="411"/>
      <c r="BA483" s="411"/>
      <c r="BB483" s="411"/>
      <c r="BC483" s="411"/>
      <c r="BD483" s="411"/>
      <c r="BE483" s="411"/>
      <c r="BF483" s="411"/>
      <c r="BG483" s="411"/>
      <c r="BH483" s="411"/>
      <c r="BI483" s="411"/>
      <c r="BJ483" s="411"/>
      <c r="BK483" s="411"/>
      <c r="BL483" s="411"/>
      <c r="BM483" s="411"/>
      <c r="BN483" s="411"/>
      <c r="BO483" s="411"/>
      <c r="BP483" s="411"/>
      <c r="BQ483" s="411"/>
    </row>
    <row r="484" spans="1:69" ht="14.25">
      <c r="A484" s="323"/>
      <c r="B484" s="324"/>
      <c r="C484" s="324"/>
      <c r="D484" s="324"/>
      <c r="E484" s="324"/>
      <c r="F484" s="324"/>
      <c r="G484" s="325"/>
      <c r="H484" s="325"/>
      <c r="I484" s="326"/>
      <c r="J484" s="326"/>
      <c r="K484" s="327"/>
      <c r="L484" s="411"/>
      <c r="M484" s="411"/>
      <c r="N484" s="411"/>
      <c r="O484" s="411"/>
      <c r="P484" s="411"/>
      <c r="Q484" s="411"/>
      <c r="R484" s="411"/>
      <c r="S484" s="411"/>
      <c r="T484" s="411"/>
      <c r="U484" s="411"/>
      <c r="V484" s="411"/>
      <c r="W484" s="411"/>
      <c r="X484" s="411"/>
      <c r="Y484" s="411"/>
      <c r="Z484" s="411"/>
      <c r="AA484" s="425"/>
      <c r="AB484" s="425"/>
      <c r="AC484" s="411"/>
      <c r="AD484" s="411"/>
      <c r="AE484" s="411"/>
      <c r="AF484" s="411"/>
      <c r="AG484" s="411"/>
      <c r="AH484" s="411"/>
      <c r="AI484" s="411"/>
      <c r="AJ484" s="411"/>
      <c r="AK484" s="411"/>
      <c r="AL484" s="411"/>
      <c r="AM484" s="411"/>
      <c r="AN484" s="411"/>
      <c r="AO484" s="411"/>
      <c r="AP484" s="411"/>
      <c r="AQ484" s="411"/>
      <c r="AR484" s="411"/>
      <c r="AS484" s="411"/>
      <c r="AT484" s="411"/>
      <c r="AU484" s="411"/>
      <c r="AV484" s="411"/>
      <c r="AW484" s="411"/>
      <c r="AX484" s="411"/>
      <c r="AY484" s="411"/>
      <c r="AZ484" s="411"/>
      <c r="BA484" s="411"/>
      <c r="BB484" s="411"/>
      <c r="BC484" s="411"/>
      <c r="BD484" s="411"/>
      <c r="BE484" s="411"/>
      <c r="BF484" s="411"/>
      <c r="BG484" s="411"/>
      <c r="BH484" s="411"/>
      <c r="BI484" s="411"/>
      <c r="BJ484" s="411"/>
      <c r="BK484" s="411"/>
      <c r="BL484" s="411"/>
      <c r="BM484" s="411"/>
      <c r="BN484" s="411"/>
      <c r="BO484" s="411"/>
      <c r="BP484" s="411"/>
      <c r="BQ484" s="411"/>
    </row>
    <row r="485" spans="1:69" ht="14.25">
      <c r="A485" s="323"/>
      <c r="B485" s="324"/>
      <c r="C485" s="324"/>
      <c r="D485" s="324"/>
      <c r="E485" s="324"/>
      <c r="F485" s="324"/>
      <c r="G485" s="325"/>
      <c r="H485" s="325"/>
      <c r="I485" s="326"/>
      <c r="J485" s="326"/>
      <c r="K485" s="327"/>
      <c r="L485" s="411"/>
      <c r="M485" s="411"/>
      <c r="N485" s="411"/>
      <c r="O485" s="411"/>
      <c r="P485" s="411"/>
      <c r="Q485" s="411"/>
      <c r="R485" s="411"/>
      <c r="S485" s="411"/>
      <c r="T485" s="411"/>
      <c r="U485" s="411"/>
      <c r="V485" s="411"/>
      <c r="W485" s="411"/>
      <c r="X485" s="411"/>
      <c r="Y485" s="411"/>
      <c r="Z485" s="411"/>
      <c r="AA485" s="425"/>
      <c r="AB485" s="425"/>
      <c r="AC485" s="411"/>
      <c r="AD485" s="411"/>
      <c r="AE485" s="411"/>
      <c r="AF485" s="411"/>
      <c r="AG485" s="411"/>
      <c r="AH485" s="411"/>
      <c r="AI485" s="411"/>
      <c r="AJ485" s="411"/>
      <c r="AK485" s="411"/>
      <c r="AL485" s="411"/>
      <c r="AM485" s="411"/>
      <c r="AN485" s="411"/>
      <c r="AO485" s="411"/>
      <c r="AP485" s="411"/>
      <c r="AQ485" s="411"/>
      <c r="AR485" s="411"/>
      <c r="AS485" s="411"/>
      <c r="AT485" s="411"/>
      <c r="AU485" s="411"/>
      <c r="AV485" s="411"/>
      <c r="AW485" s="411"/>
      <c r="AX485" s="411"/>
      <c r="AY485" s="411"/>
      <c r="AZ485" s="411"/>
      <c r="BA485" s="411"/>
      <c r="BB485" s="411"/>
      <c r="BC485" s="411"/>
      <c r="BD485" s="411"/>
      <c r="BE485" s="411"/>
      <c r="BF485" s="411"/>
      <c r="BG485" s="411"/>
      <c r="BH485" s="411"/>
      <c r="BI485" s="411"/>
      <c r="BJ485" s="411"/>
      <c r="BK485" s="411"/>
      <c r="BL485" s="411"/>
      <c r="BM485" s="411"/>
      <c r="BN485" s="411"/>
      <c r="BO485" s="411"/>
      <c r="BP485" s="411"/>
      <c r="BQ485" s="411"/>
    </row>
    <row r="486" spans="1:69" ht="14.25">
      <c r="A486" s="323"/>
      <c r="B486" s="324"/>
      <c r="C486" s="324"/>
      <c r="D486" s="324"/>
      <c r="E486" s="324"/>
      <c r="F486" s="324"/>
      <c r="G486" s="325"/>
      <c r="H486" s="325"/>
      <c r="I486" s="326"/>
      <c r="J486" s="326"/>
      <c r="K486" s="327"/>
      <c r="L486" s="411"/>
      <c r="M486" s="411"/>
      <c r="N486" s="411"/>
      <c r="O486" s="411"/>
      <c r="P486" s="411"/>
      <c r="Q486" s="411"/>
      <c r="R486" s="411"/>
      <c r="S486" s="411"/>
      <c r="T486" s="411"/>
      <c r="U486" s="411"/>
      <c r="V486" s="411"/>
      <c r="W486" s="411"/>
      <c r="X486" s="411"/>
      <c r="Y486" s="411"/>
      <c r="Z486" s="411"/>
      <c r="AA486" s="425"/>
      <c r="AB486" s="425"/>
      <c r="AC486" s="411"/>
      <c r="AD486" s="411"/>
      <c r="AE486" s="411"/>
      <c r="AF486" s="411"/>
      <c r="AG486" s="411"/>
      <c r="AH486" s="411"/>
      <c r="AI486" s="411"/>
      <c r="AJ486" s="411"/>
      <c r="AK486" s="411"/>
      <c r="AL486" s="411"/>
      <c r="AM486" s="411"/>
      <c r="AN486" s="411"/>
      <c r="AO486" s="411"/>
      <c r="AP486" s="411"/>
      <c r="AQ486" s="411"/>
      <c r="AR486" s="411"/>
      <c r="AS486" s="411"/>
      <c r="AT486" s="411"/>
      <c r="AU486" s="411"/>
      <c r="AV486" s="411"/>
      <c r="AW486" s="411"/>
      <c r="AX486" s="411"/>
      <c r="AY486" s="411"/>
      <c r="AZ486" s="411"/>
      <c r="BA486" s="411"/>
      <c r="BB486" s="411"/>
      <c r="BC486" s="411"/>
      <c r="BD486" s="411"/>
      <c r="BE486" s="411"/>
      <c r="BF486" s="411"/>
      <c r="BG486" s="411"/>
      <c r="BH486" s="411"/>
      <c r="BI486" s="411"/>
      <c r="BJ486" s="411"/>
      <c r="BK486" s="411"/>
      <c r="BL486" s="411"/>
      <c r="BM486" s="411"/>
      <c r="BN486" s="411"/>
      <c r="BO486" s="411"/>
      <c r="BP486" s="411"/>
      <c r="BQ486" s="411"/>
    </row>
    <row r="487" spans="1:69" ht="14.25">
      <c r="A487" s="323"/>
      <c r="B487" s="324"/>
      <c r="C487" s="324"/>
      <c r="D487" s="324"/>
      <c r="E487" s="324"/>
      <c r="F487" s="324"/>
      <c r="G487" s="325"/>
      <c r="H487" s="325"/>
      <c r="I487" s="326"/>
      <c r="J487" s="326"/>
      <c r="K487" s="327"/>
      <c r="L487" s="411"/>
      <c r="M487" s="411"/>
      <c r="N487" s="411"/>
      <c r="O487" s="411"/>
      <c r="P487" s="411"/>
      <c r="Q487" s="411"/>
      <c r="R487" s="411"/>
      <c r="S487" s="411"/>
      <c r="T487" s="411"/>
      <c r="U487" s="411"/>
      <c r="V487" s="411"/>
      <c r="W487" s="411"/>
      <c r="X487" s="411"/>
      <c r="Y487" s="411"/>
      <c r="Z487" s="411"/>
      <c r="AA487" s="425"/>
      <c r="AB487" s="425"/>
      <c r="AC487" s="411"/>
      <c r="AD487" s="411"/>
      <c r="AE487" s="411"/>
      <c r="AF487" s="411"/>
      <c r="AG487" s="411"/>
      <c r="AH487" s="411"/>
      <c r="AI487" s="411"/>
      <c r="AJ487" s="411"/>
      <c r="AK487" s="411"/>
      <c r="AL487" s="411"/>
      <c r="AM487" s="411"/>
      <c r="AN487" s="411"/>
      <c r="AO487" s="411"/>
      <c r="AP487" s="411"/>
      <c r="AQ487" s="411"/>
      <c r="AR487" s="411"/>
      <c r="AS487" s="411"/>
      <c r="AT487" s="411"/>
      <c r="AU487" s="411"/>
      <c r="AV487" s="411"/>
      <c r="AW487" s="411"/>
      <c r="AX487" s="411"/>
      <c r="AY487" s="411"/>
      <c r="AZ487" s="411"/>
      <c r="BA487" s="411"/>
      <c r="BB487" s="411"/>
      <c r="BC487" s="411"/>
      <c r="BD487" s="411"/>
      <c r="BE487" s="411"/>
      <c r="BF487" s="411"/>
      <c r="BG487" s="411"/>
      <c r="BH487" s="411"/>
      <c r="BI487" s="411"/>
      <c r="BJ487" s="411"/>
      <c r="BK487" s="411"/>
      <c r="BL487" s="411"/>
      <c r="BM487" s="411"/>
      <c r="BN487" s="411"/>
      <c r="BO487" s="411"/>
      <c r="BP487" s="411"/>
      <c r="BQ487" s="411"/>
    </row>
    <row r="488" spans="1:69" ht="14.25">
      <c r="A488" s="323"/>
      <c r="B488" s="324"/>
      <c r="C488" s="324"/>
      <c r="D488" s="324"/>
      <c r="E488" s="324"/>
      <c r="F488" s="324"/>
      <c r="G488" s="325"/>
      <c r="H488" s="325"/>
      <c r="I488" s="326"/>
      <c r="J488" s="326"/>
      <c r="K488" s="327"/>
      <c r="L488" s="411"/>
      <c r="M488" s="411"/>
      <c r="N488" s="411"/>
      <c r="O488" s="411"/>
      <c r="P488" s="411"/>
      <c r="Q488" s="411"/>
      <c r="R488" s="411"/>
      <c r="S488" s="411"/>
      <c r="T488" s="411"/>
      <c r="U488" s="411"/>
      <c r="V488" s="411"/>
      <c r="W488" s="411"/>
      <c r="X488" s="411"/>
      <c r="Y488" s="411"/>
      <c r="Z488" s="411"/>
      <c r="AA488" s="425"/>
      <c r="AB488" s="425"/>
      <c r="AC488" s="411"/>
      <c r="AD488" s="411"/>
      <c r="AE488" s="411"/>
      <c r="AF488" s="411"/>
      <c r="AG488" s="411"/>
      <c r="AH488" s="411"/>
      <c r="AI488" s="411"/>
      <c r="AJ488" s="411"/>
      <c r="AK488" s="411"/>
      <c r="AL488" s="411"/>
      <c r="AM488" s="411"/>
      <c r="AN488" s="411"/>
      <c r="AO488" s="411"/>
      <c r="AP488" s="411"/>
      <c r="AQ488" s="411"/>
      <c r="AR488" s="411"/>
      <c r="AS488" s="411"/>
      <c r="AT488" s="411"/>
      <c r="AU488" s="411"/>
      <c r="AV488" s="411"/>
      <c r="AW488" s="411"/>
      <c r="AX488" s="411"/>
      <c r="AY488" s="411"/>
      <c r="AZ488" s="411"/>
      <c r="BA488" s="411"/>
      <c r="BB488" s="411"/>
      <c r="BC488" s="411"/>
      <c r="BD488" s="411"/>
      <c r="BE488" s="411"/>
      <c r="BF488" s="411"/>
      <c r="BG488" s="411"/>
      <c r="BH488" s="411"/>
      <c r="BI488" s="411"/>
      <c r="BJ488" s="411"/>
      <c r="BK488" s="411"/>
      <c r="BL488" s="411"/>
      <c r="BM488" s="411"/>
      <c r="BN488" s="411"/>
      <c r="BO488" s="411"/>
      <c r="BP488" s="411"/>
      <c r="BQ488" s="411"/>
    </row>
    <row r="489" spans="1:69" ht="14.25">
      <c r="A489" s="323"/>
      <c r="B489" s="324"/>
      <c r="C489" s="324"/>
      <c r="D489" s="324"/>
      <c r="E489" s="324"/>
      <c r="F489" s="324"/>
      <c r="G489" s="325"/>
      <c r="H489" s="325"/>
      <c r="I489" s="326"/>
      <c r="J489" s="326"/>
      <c r="K489" s="327"/>
      <c r="L489" s="411"/>
      <c r="M489" s="411"/>
      <c r="N489" s="411"/>
      <c r="O489" s="411"/>
      <c r="P489" s="411"/>
      <c r="Q489" s="411"/>
      <c r="R489" s="411"/>
      <c r="S489" s="411"/>
      <c r="T489" s="411"/>
      <c r="U489" s="411"/>
      <c r="V489" s="411"/>
      <c r="W489" s="411"/>
      <c r="X489" s="411"/>
      <c r="Y489" s="411"/>
      <c r="Z489" s="411"/>
      <c r="AA489" s="425"/>
      <c r="AB489" s="425"/>
      <c r="AC489" s="411"/>
      <c r="AD489" s="411"/>
      <c r="AE489" s="411"/>
      <c r="AF489" s="411"/>
      <c r="AG489" s="411"/>
      <c r="AH489" s="411"/>
      <c r="AI489" s="411"/>
      <c r="AJ489" s="411"/>
      <c r="AK489" s="411"/>
      <c r="AL489" s="411"/>
      <c r="AM489" s="411"/>
      <c r="AN489" s="411"/>
      <c r="AO489" s="411"/>
      <c r="AP489" s="411"/>
      <c r="AQ489" s="411"/>
      <c r="AR489" s="411"/>
      <c r="AS489" s="411"/>
      <c r="AT489" s="411"/>
      <c r="AU489" s="411"/>
      <c r="AV489" s="411"/>
      <c r="AW489" s="411"/>
      <c r="AX489" s="411"/>
      <c r="AY489" s="411"/>
      <c r="AZ489" s="411"/>
      <c r="BA489" s="411"/>
      <c r="BB489" s="411"/>
      <c r="BC489" s="411"/>
      <c r="BD489" s="411"/>
      <c r="BE489" s="411"/>
      <c r="BF489" s="411"/>
      <c r="BG489" s="411"/>
      <c r="BH489" s="411"/>
      <c r="BI489" s="411"/>
      <c r="BJ489" s="411"/>
      <c r="BK489" s="411"/>
      <c r="BL489" s="411"/>
      <c r="BM489" s="411"/>
      <c r="BN489" s="411"/>
      <c r="BO489" s="411"/>
      <c r="BP489" s="411"/>
      <c r="BQ489" s="411"/>
    </row>
    <row r="490" spans="1:69" ht="14.25">
      <c r="A490" s="323"/>
      <c r="B490" s="324"/>
      <c r="C490" s="324"/>
      <c r="D490" s="324"/>
      <c r="E490" s="324"/>
      <c r="F490" s="324"/>
      <c r="G490" s="325"/>
      <c r="H490" s="325"/>
      <c r="I490" s="326"/>
      <c r="J490" s="326"/>
      <c r="K490" s="327"/>
      <c r="L490" s="411"/>
      <c r="M490" s="411"/>
      <c r="N490" s="411"/>
      <c r="O490" s="411"/>
      <c r="P490" s="411"/>
      <c r="Q490" s="411"/>
      <c r="R490" s="411"/>
      <c r="S490" s="411"/>
      <c r="T490" s="411"/>
      <c r="U490" s="411"/>
      <c r="V490" s="411"/>
      <c r="W490" s="411"/>
      <c r="X490" s="411"/>
      <c r="Y490" s="411"/>
      <c r="Z490" s="411"/>
      <c r="AA490" s="425"/>
      <c r="AB490" s="425"/>
      <c r="AC490" s="411"/>
      <c r="AD490" s="411"/>
      <c r="AE490" s="411"/>
      <c r="AF490" s="411"/>
      <c r="AG490" s="411"/>
      <c r="AH490" s="411"/>
      <c r="AI490" s="411"/>
      <c r="AJ490" s="411"/>
      <c r="AK490" s="411"/>
      <c r="AL490" s="411"/>
      <c r="AM490" s="411"/>
      <c r="AN490" s="411"/>
      <c r="AO490" s="411"/>
      <c r="AP490" s="411"/>
      <c r="AQ490" s="411"/>
      <c r="AR490" s="411"/>
      <c r="AS490" s="411"/>
      <c r="AT490" s="411"/>
      <c r="AU490" s="411"/>
      <c r="AV490" s="411"/>
      <c r="AW490" s="411"/>
      <c r="AX490" s="411"/>
      <c r="AY490" s="411"/>
      <c r="AZ490" s="411"/>
      <c r="BA490" s="411"/>
      <c r="BB490" s="411"/>
      <c r="BC490" s="411"/>
      <c r="BD490" s="411"/>
      <c r="BE490" s="411"/>
      <c r="BF490" s="411"/>
      <c r="BG490" s="411"/>
      <c r="BH490" s="411"/>
      <c r="BI490" s="411"/>
      <c r="BJ490" s="411"/>
      <c r="BK490" s="411"/>
      <c r="BL490" s="411"/>
      <c r="BM490" s="411"/>
      <c r="BN490" s="411"/>
      <c r="BO490" s="411"/>
      <c r="BP490" s="411"/>
      <c r="BQ490" s="411"/>
    </row>
    <row r="491" spans="1:69" ht="14.25">
      <c r="A491" s="323"/>
      <c r="B491" s="324"/>
      <c r="C491" s="324"/>
      <c r="D491" s="324"/>
      <c r="E491" s="324"/>
      <c r="F491" s="324"/>
      <c r="G491" s="325"/>
      <c r="H491" s="325"/>
      <c r="I491" s="326"/>
      <c r="J491" s="326"/>
      <c r="K491" s="327"/>
      <c r="L491" s="411"/>
      <c r="M491" s="411"/>
      <c r="N491" s="411"/>
      <c r="O491" s="411"/>
      <c r="P491" s="411"/>
      <c r="Q491" s="411"/>
      <c r="R491" s="411"/>
      <c r="S491" s="411"/>
      <c r="T491" s="411"/>
      <c r="U491" s="411"/>
      <c r="V491" s="411"/>
      <c r="W491" s="411"/>
      <c r="X491" s="411"/>
      <c r="Y491" s="411"/>
      <c r="Z491" s="411"/>
      <c r="AA491" s="425"/>
      <c r="AB491" s="425"/>
      <c r="AC491" s="411"/>
      <c r="AD491" s="411"/>
      <c r="AE491" s="411"/>
      <c r="AF491" s="411"/>
      <c r="AG491" s="411"/>
      <c r="AH491" s="411"/>
      <c r="AI491" s="411"/>
      <c r="AJ491" s="411"/>
      <c r="AK491" s="411"/>
      <c r="AL491" s="411"/>
      <c r="AM491" s="411"/>
      <c r="AN491" s="411"/>
      <c r="AO491" s="411"/>
      <c r="AP491" s="411"/>
      <c r="AQ491" s="411"/>
      <c r="AR491" s="411"/>
      <c r="AS491" s="411"/>
      <c r="AT491" s="411"/>
      <c r="AU491" s="411"/>
      <c r="AV491" s="411"/>
      <c r="AW491" s="411"/>
      <c r="AX491" s="411"/>
      <c r="AY491" s="411"/>
      <c r="AZ491" s="411"/>
      <c r="BA491" s="411"/>
      <c r="BB491" s="411"/>
      <c r="BC491" s="411"/>
      <c r="BD491" s="411"/>
      <c r="BE491" s="411"/>
      <c r="BF491" s="411"/>
      <c r="BG491" s="411"/>
      <c r="BH491" s="411"/>
      <c r="BI491" s="411"/>
      <c r="BJ491" s="411"/>
      <c r="BK491" s="411"/>
      <c r="BL491" s="411"/>
      <c r="BM491" s="411"/>
      <c r="BN491" s="411"/>
      <c r="BO491" s="411"/>
      <c r="BP491" s="411"/>
      <c r="BQ491" s="411"/>
    </row>
    <row r="492" spans="1:69" ht="14.25">
      <c r="A492" s="323"/>
      <c r="B492" s="324"/>
      <c r="C492" s="324"/>
      <c r="D492" s="324"/>
      <c r="E492" s="324"/>
      <c r="F492" s="324"/>
      <c r="G492" s="325"/>
      <c r="H492" s="325"/>
      <c r="I492" s="326"/>
      <c r="J492" s="326"/>
      <c r="K492" s="327"/>
      <c r="L492" s="411"/>
      <c r="M492" s="411"/>
      <c r="N492" s="411"/>
      <c r="O492" s="411"/>
      <c r="P492" s="411"/>
      <c r="Q492" s="411"/>
      <c r="R492" s="411"/>
      <c r="S492" s="411"/>
      <c r="T492" s="411"/>
      <c r="U492" s="411"/>
      <c r="V492" s="411"/>
      <c r="W492" s="411"/>
      <c r="X492" s="411"/>
      <c r="Y492" s="411"/>
      <c r="Z492" s="411"/>
      <c r="AA492" s="425"/>
      <c r="AB492" s="425"/>
      <c r="AC492" s="411"/>
      <c r="AD492" s="411"/>
      <c r="AE492" s="411"/>
      <c r="AF492" s="411"/>
      <c r="AG492" s="411"/>
      <c r="AH492" s="411"/>
      <c r="AI492" s="411"/>
      <c r="AJ492" s="411"/>
      <c r="AK492" s="411"/>
      <c r="AL492" s="411"/>
      <c r="AM492" s="411"/>
      <c r="AN492" s="411"/>
      <c r="AO492" s="411"/>
      <c r="AP492" s="411"/>
      <c r="AQ492" s="411"/>
      <c r="AR492" s="411"/>
      <c r="AS492" s="411"/>
      <c r="AT492" s="411"/>
      <c r="AU492" s="411"/>
      <c r="AV492" s="411"/>
      <c r="AW492" s="411"/>
      <c r="AX492" s="411"/>
      <c r="AY492" s="411"/>
      <c r="AZ492" s="411"/>
      <c r="BA492" s="411"/>
      <c r="BB492" s="411"/>
      <c r="BC492" s="411"/>
      <c r="BD492" s="411"/>
      <c r="BE492" s="411"/>
      <c r="BF492" s="411"/>
      <c r="BG492" s="411"/>
      <c r="BH492" s="411"/>
      <c r="BI492" s="411"/>
      <c r="BJ492" s="411"/>
      <c r="BK492" s="411"/>
      <c r="BL492" s="411"/>
      <c r="BM492" s="411"/>
      <c r="BN492" s="411"/>
      <c r="BO492" s="411"/>
      <c r="BP492" s="411"/>
      <c r="BQ492" s="411"/>
    </row>
    <row r="493" spans="1:69" ht="14.25">
      <c r="A493" s="323"/>
      <c r="B493" s="324"/>
      <c r="C493" s="324"/>
      <c r="D493" s="324"/>
      <c r="E493" s="324"/>
      <c r="F493" s="324"/>
      <c r="G493" s="325"/>
      <c r="H493" s="325"/>
      <c r="I493" s="326"/>
      <c r="J493" s="326"/>
      <c r="K493" s="327"/>
      <c r="L493" s="411"/>
      <c r="M493" s="411"/>
      <c r="N493" s="411"/>
      <c r="O493" s="411"/>
      <c r="P493" s="411"/>
      <c r="Q493" s="411"/>
      <c r="R493" s="411"/>
      <c r="S493" s="411"/>
      <c r="T493" s="411"/>
      <c r="U493" s="411"/>
      <c r="V493" s="411"/>
      <c r="W493" s="411"/>
      <c r="X493" s="411"/>
      <c r="Y493" s="411"/>
      <c r="Z493" s="411"/>
      <c r="AA493" s="425"/>
      <c r="AB493" s="425"/>
      <c r="AC493" s="411"/>
      <c r="AD493" s="411"/>
      <c r="AE493" s="411"/>
      <c r="AF493" s="411"/>
      <c r="AG493" s="411"/>
      <c r="AH493" s="411"/>
      <c r="AI493" s="411"/>
      <c r="AJ493" s="411"/>
      <c r="AK493" s="411"/>
      <c r="AL493" s="411"/>
      <c r="AM493" s="411"/>
      <c r="AN493" s="411"/>
      <c r="AO493" s="411"/>
      <c r="AP493" s="411"/>
      <c r="AQ493" s="411"/>
      <c r="AR493" s="411"/>
      <c r="AS493" s="411"/>
      <c r="AT493" s="411"/>
      <c r="AU493" s="411"/>
      <c r="AV493" s="411"/>
      <c r="AW493" s="411"/>
      <c r="AX493" s="411"/>
      <c r="AY493" s="411"/>
      <c r="AZ493" s="411"/>
      <c r="BA493" s="411"/>
      <c r="BB493" s="411"/>
      <c r="BC493" s="411"/>
      <c r="BD493" s="411"/>
      <c r="BE493" s="411"/>
      <c r="BF493" s="411"/>
      <c r="BG493" s="411"/>
      <c r="BH493" s="411"/>
      <c r="BI493" s="411"/>
      <c r="BJ493" s="411"/>
      <c r="BK493" s="411"/>
      <c r="BL493" s="411"/>
      <c r="BM493" s="411"/>
      <c r="BN493" s="411"/>
      <c r="BO493" s="411"/>
      <c r="BP493" s="411"/>
      <c r="BQ493" s="411"/>
    </row>
    <row r="494" spans="1:69" ht="14.25">
      <c r="A494" s="323"/>
      <c r="B494" s="324"/>
      <c r="C494" s="324"/>
      <c r="D494" s="324"/>
      <c r="E494" s="324"/>
      <c r="F494" s="324"/>
      <c r="G494" s="325"/>
      <c r="H494" s="325"/>
      <c r="I494" s="326"/>
      <c r="J494" s="326"/>
      <c r="K494" s="327"/>
      <c r="L494" s="411"/>
      <c r="M494" s="411"/>
      <c r="N494" s="411"/>
      <c r="O494" s="411"/>
      <c r="P494" s="411"/>
      <c r="Q494" s="411"/>
      <c r="R494" s="411"/>
      <c r="S494" s="411"/>
      <c r="T494" s="411"/>
      <c r="U494" s="411"/>
      <c r="V494" s="411"/>
      <c r="W494" s="411"/>
      <c r="X494" s="411"/>
      <c r="Y494" s="411"/>
      <c r="Z494" s="411"/>
      <c r="AA494" s="425"/>
      <c r="AB494" s="425"/>
      <c r="AC494" s="411"/>
      <c r="AD494" s="411"/>
      <c r="AE494" s="411"/>
      <c r="AF494" s="411"/>
      <c r="AG494" s="411"/>
      <c r="AH494" s="411"/>
      <c r="AI494" s="411"/>
      <c r="AJ494" s="411"/>
      <c r="AK494" s="411"/>
      <c r="AL494" s="411"/>
      <c r="AM494" s="411"/>
      <c r="AN494" s="411"/>
      <c r="AO494" s="411"/>
      <c r="AP494" s="411"/>
      <c r="AQ494" s="411"/>
      <c r="AR494" s="411"/>
      <c r="AS494" s="411"/>
      <c r="AT494" s="411"/>
      <c r="AU494" s="411"/>
      <c r="AV494" s="411"/>
      <c r="AW494" s="411"/>
      <c r="AX494" s="411"/>
      <c r="AY494" s="411"/>
      <c r="AZ494" s="411"/>
      <c r="BA494" s="411"/>
      <c r="BB494" s="411"/>
      <c r="BC494" s="411"/>
      <c r="BD494" s="411"/>
      <c r="BE494" s="411"/>
      <c r="BF494" s="411"/>
      <c r="BG494" s="411"/>
      <c r="BH494" s="411"/>
      <c r="BI494" s="411"/>
      <c r="BJ494" s="411"/>
      <c r="BK494" s="411"/>
      <c r="BL494" s="411"/>
      <c r="BM494" s="411"/>
      <c r="BN494" s="411"/>
      <c r="BO494" s="411"/>
      <c r="BP494" s="411"/>
      <c r="BQ494" s="411"/>
    </row>
    <row r="495" spans="1:69" ht="14.25">
      <c r="A495" s="323"/>
      <c r="B495" s="324"/>
      <c r="C495" s="324"/>
      <c r="D495" s="324"/>
      <c r="E495" s="324"/>
      <c r="F495" s="324"/>
      <c r="G495" s="325"/>
      <c r="H495" s="325"/>
      <c r="I495" s="326"/>
      <c r="J495" s="326"/>
      <c r="K495" s="327"/>
      <c r="L495" s="411"/>
      <c r="M495" s="411"/>
      <c r="N495" s="411"/>
      <c r="O495" s="411"/>
      <c r="P495" s="411"/>
      <c r="Q495" s="411"/>
      <c r="R495" s="411"/>
      <c r="S495" s="411"/>
      <c r="T495" s="411"/>
      <c r="U495" s="411"/>
      <c r="V495" s="411"/>
      <c r="W495" s="411"/>
      <c r="X495" s="411"/>
      <c r="Y495" s="411"/>
      <c r="Z495" s="411"/>
      <c r="AA495" s="425"/>
      <c r="AB495" s="425"/>
      <c r="AC495" s="411"/>
      <c r="AD495" s="411"/>
      <c r="AE495" s="411"/>
      <c r="AF495" s="411"/>
      <c r="AG495" s="411"/>
      <c r="AH495" s="411"/>
      <c r="AI495" s="411"/>
      <c r="AJ495" s="411"/>
      <c r="AK495" s="411"/>
      <c r="AL495" s="411"/>
      <c r="AM495" s="411"/>
      <c r="AN495" s="411"/>
      <c r="AO495" s="411"/>
      <c r="AP495" s="411"/>
      <c r="AQ495" s="411"/>
      <c r="AR495" s="411"/>
      <c r="AS495" s="411"/>
      <c r="AT495" s="411"/>
      <c r="AU495" s="411"/>
      <c r="AV495" s="411"/>
      <c r="AW495" s="411"/>
      <c r="AX495" s="411"/>
      <c r="AY495" s="411"/>
      <c r="AZ495" s="411"/>
      <c r="BA495" s="411"/>
      <c r="BB495" s="411"/>
      <c r="BC495" s="411"/>
      <c r="BD495" s="411"/>
      <c r="BE495" s="411"/>
      <c r="BF495" s="411"/>
      <c r="BG495" s="411"/>
      <c r="BH495" s="411"/>
      <c r="BI495" s="411"/>
      <c r="BJ495" s="411"/>
      <c r="BK495" s="411"/>
      <c r="BL495" s="411"/>
      <c r="BM495" s="411"/>
      <c r="BN495" s="411"/>
      <c r="BO495" s="411"/>
      <c r="BP495" s="411"/>
      <c r="BQ495" s="411"/>
    </row>
    <row r="496" spans="1:69" ht="14.25">
      <c r="A496" s="323"/>
      <c r="B496" s="324"/>
      <c r="C496" s="324"/>
      <c r="D496" s="324"/>
      <c r="E496" s="324"/>
      <c r="F496" s="324"/>
      <c r="G496" s="325"/>
      <c r="H496" s="325"/>
      <c r="I496" s="326"/>
      <c r="J496" s="326"/>
      <c r="K496" s="327"/>
      <c r="L496" s="411"/>
      <c r="M496" s="411"/>
      <c r="N496" s="411"/>
      <c r="O496" s="411"/>
      <c r="P496" s="411"/>
      <c r="Q496" s="411"/>
      <c r="R496" s="411"/>
      <c r="S496" s="411"/>
      <c r="T496" s="411"/>
      <c r="U496" s="411"/>
      <c r="V496" s="411"/>
      <c r="W496" s="411"/>
      <c r="X496" s="411"/>
      <c r="Y496" s="411"/>
      <c r="Z496" s="411"/>
      <c r="AA496" s="425"/>
      <c r="AB496" s="425"/>
      <c r="AC496" s="411"/>
      <c r="AD496" s="411"/>
      <c r="AE496" s="411"/>
      <c r="AF496" s="411"/>
      <c r="AG496" s="411"/>
      <c r="AH496" s="411"/>
      <c r="AI496" s="411"/>
      <c r="AJ496" s="411"/>
      <c r="AK496" s="411"/>
      <c r="AL496" s="411"/>
      <c r="AM496" s="411"/>
      <c r="AN496" s="411"/>
      <c r="AO496" s="411"/>
      <c r="AP496" s="411"/>
      <c r="AQ496" s="411"/>
      <c r="AR496" s="411"/>
      <c r="AS496" s="411"/>
      <c r="AT496" s="411"/>
      <c r="AU496" s="411"/>
      <c r="AV496" s="411"/>
      <c r="AW496" s="411"/>
      <c r="AX496" s="411"/>
      <c r="AY496" s="411"/>
      <c r="AZ496" s="411"/>
      <c r="BA496" s="411"/>
      <c r="BB496" s="411"/>
      <c r="BC496" s="411"/>
      <c r="BD496" s="411"/>
      <c r="BE496" s="411"/>
      <c r="BF496" s="411"/>
      <c r="BG496" s="411"/>
      <c r="BH496" s="411"/>
      <c r="BI496" s="411"/>
      <c r="BJ496" s="411"/>
      <c r="BK496" s="411"/>
      <c r="BL496" s="411"/>
      <c r="BM496" s="411"/>
      <c r="BN496" s="411"/>
      <c r="BO496" s="411"/>
      <c r="BP496" s="411"/>
      <c r="BQ496" s="411"/>
    </row>
    <row r="497" spans="1:69" ht="14.25">
      <c r="A497" s="323"/>
      <c r="B497" s="324"/>
      <c r="C497" s="324"/>
      <c r="D497" s="324"/>
      <c r="E497" s="324"/>
      <c r="F497" s="324"/>
      <c r="G497" s="325"/>
      <c r="H497" s="325"/>
      <c r="I497" s="326"/>
      <c r="J497" s="326"/>
      <c r="K497" s="327"/>
      <c r="L497" s="411"/>
      <c r="M497" s="411"/>
      <c r="N497" s="411"/>
      <c r="O497" s="411"/>
      <c r="P497" s="411"/>
      <c r="Q497" s="411"/>
      <c r="R497" s="411"/>
      <c r="S497" s="411"/>
      <c r="T497" s="411"/>
      <c r="U497" s="411"/>
      <c r="V497" s="411"/>
      <c r="W497" s="411"/>
      <c r="X497" s="411"/>
      <c r="Y497" s="411"/>
      <c r="Z497" s="411"/>
      <c r="AA497" s="425"/>
      <c r="AB497" s="425"/>
      <c r="AC497" s="411"/>
      <c r="AD497" s="411"/>
      <c r="AE497" s="411"/>
      <c r="AF497" s="411"/>
      <c r="AG497" s="411"/>
      <c r="AH497" s="411"/>
      <c r="AI497" s="411"/>
      <c r="AJ497" s="411"/>
      <c r="AK497" s="411"/>
      <c r="AL497" s="411"/>
      <c r="AM497" s="411"/>
      <c r="AN497" s="411"/>
      <c r="AO497" s="411"/>
      <c r="AP497" s="411"/>
      <c r="AQ497" s="411"/>
      <c r="AR497" s="411"/>
      <c r="AS497" s="411"/>
      <c r="AT497" s="411"/>
      <c r="AU497" s="411"/>
      <c r="AV497" s="411"/>
      <c r="AW497" s="411"/>
      <c r="AX497" s="411"/>
      <c r="AY497" s="411"/>
      <c r="AZ497" s="411"/>
      <c r="BA497" s="411"/>
      <c r="BB497" s="411"/>
      <c r="BC497" s="411"/>
      <c r="BD497" s="411"/>
      <c r="BE497" s="411"/>
      <c r="BF497" s="411"/>
      <c r="BG497" s="411"/>
      <c r="BH497" s="411"/>
      <c r="BI497" s="411"/>
      <c r="BJ497" s="411"/>
      <c r="BK497" s="411"/>
      <c r="BL497" s="411"/>
      <c r="BM497" s="411"/>
      <c r="BN497" s="411"/>
      <c r="BO497" s="411"/>
      <c r="BP497" s="411"/>
      <c r="BQ497" s="411"/>
    </row>
    <row r="498" spans="1:69" ht="14.25">
      <c r="A498" s="323"/>
      <c r="B498" s="324"/>
      <c r="C498" s="324"/>
      <c r="D498" s="324"/>
      <c r="E498" s="324"/>
      <c r="F498" s="324"/>
      <c r="G498" s="325"/>
      <c r="H498" s="325"/>
      <c r="I498" s="326"/>
      <c r="J498" s="326"/>
      <c r="K498" s="327"/>
      <c r="L498" s="411"/>
      <c r="M498" s="411"/>
      <c r="N498" s="411"/>
      <c r="O498" s="411"/>
      <c r="P498" s="411"/>
      <c r="Q498" s="411"/>
      <c r="R498" s="411"/>
      <c r="S498" s="411"/>
      <c r="T498" s="411"/>
      <c r="U498" s="411"/>
      <c r="V498" s="411"/>
      <c r="W498" s="411"/>
      <c r="X498" s="411"/>
      <c r="Y498" s="411"/>
      <c r="Z498" s="411"/>
      <c r="AA498" s="425"/>
      <c r="AB498" s="425"/>
      <c r="AC498" s="411"/>
      <c r="AD498" s="411"/>
      <c r="AE498" s="411"/>
      <c r="AF498" s="411"/>
      <c r="AG498" s="411"/>
      <c r="AH498" s="411"/>
      <c r="AI498" s="411"/>
      <c r="AJ498" s="411"/>
      <c r="AK498" s="411"/>
      <c r="AL498" s="411"/>
      <c r="AM498" s="411"/>
      <c r="AN498" s="411"/>
      <c r="AO498" s="411"/>
      <c r="AP498" s="411"/>
      <c r="AQ498" s="411"/>
      <c r="AR498" s="411"/>
      <c r="AS498" s="411"/>
      <c r="AT498" s="411"/>
      <c r="AU498" s="411"/>
      <c r="AV498" s="411"/>
      <c r="AW498" s="411"/>
      <c r="AX498" s="411"/>
      <c r="AY498" s="411"/>
      <c r="AZ498" s="411"/>
      <c r="BA498" s="411"/>
      <c r="BB498" s="411"/>
      <c r="BC498" s="411"/>
      <c r="BD498" s="411"/>
      <c r="BE498" s="411"/>
      <c r="BF498" s="411"/>
      <c r="BG498" s="411"/>
      <c r="BH498" s="411"/>
      <c r="BI498" s="411"/>
      <c r="BJ498" s="411"/>
      <c r="BK498" s="411"/>
      <c r="BL498" s="411"/>
      <c r="BM498" s="411"/>
      <c r="BN498" s="411"/>
      <c r="BO498" s="411"/>
      <c r="BP498" s="411"/>
      <c r="BQ498" s="411"/>
    </row>
    <row r="499" spans="1:69" ht="14.25">
      <c r="A499" s="323"/>
      <c r="B499" s="324"/>
      <c r="C499" s="324"/>
      <c r="D499" s="324"/>
      <c r="E499" s="324"/>
      <c r="F499" s="324"/>
      <c r="G499" s="325"/>
      <c r="H499" s="325"/>
      <c r="I499" s="326"/>
      <c r="J499" s="326"/>
      <c r="K499" s="327"/>
      <c r="L499" s="411"/>
      <c r="M499" s="411"/>
      <c r="N499" s="411"/>
      <c r="O499" s="411"/>
      <c r="P499" s="411"/>
      <c r="Q499" s="411"/>
      <c r="R499" s="411"/>
      <c r="S499" s="411"/>
      <c r="T499" s="411"/>
      <c r="U499" s="411"/>
      <c r="V499" s="411"/>
      <c r="W499" s="411"/>
      <c r="X499" s="411"/>
      <c r="Y499" s="411"/>
      <c r="Z499" s="411"/>
      <c r="AA499" s="425"/>
      <c r="AB499" s="425"/>
      <c r="AC499" s="411"/>
      <c r="AD499" s="411"/>
      <c r="AE499" s="411"/>
      <c r="AF499" s="411"/>
      <c r="AG499" s="411"/>
      <c r="AH499" s="411"/>
      <c r="AI499" s="411"/>
      <c r="AJ499" s="411"/>
      <c r="AK499" s="411"/>
      <c r="AL499" s="411"/>
      <c r="AM499" s="411"/>
      <c r="AN499" s="411"/>
      <c r="AO499" s="411"/>
      <c r="AP499" s="411"/>
      <c r="AQ499" s="411"/>
      <c r="AR499" s="411"/>
      <c r="AS499" s="411"/>
      <c r="AT499" s="411"/>
      <c r="AU499" s="411"/>
      <c r="AV499" s="411"/>
      <c r="AW499" s="411"/>
      <c r="AX499" s="411"/>
      <c r="AY499" s="411"/>
      <c r="AZ499" s="411"/>
      <c r="BA499" s="411"/>
      <c r="BB499" s="411"/>
      <c r="BC499" s="411"/>
      <c r="BD499" s="411"/>
      <c r="BE499" s="411"/>
      <c r="BF499" s="411"/>
      <c r="BG499" s="411"/>
      <c r="BH499" s="411"/>
      <c r="BI499" s="411"/>
      <c r="BJ499" s="411"/>
      <c r="BK499" s="411"/>
      <c r="BL499" s="411"/>
      <c r="BM499" s="411"/>
      <c r="BN499" s="411"/>
      <c r="BO499" s="411"/>
      <c r="BP499" s="411"/>
      <c r="BQ499" s="411"/>
    </row>
    <row r="500" spans="1:69" ht="14.25">
      <c r="A500" s="323"/>
      <c r="B500" s="324"/>
      <c r="C500" s="324"/>
      <c r="D500" s="324"/>
      <c r="E500" s="324"/>
      <c r="F500" s="324"/>
      <c r="G500" s="325"/>
      <c r="H500" s="325"/>
      <c r="I500" s="326"/>
      <c r="J500" s="326"/>
      <c r="K500" s="327"/>
      <c r="L500" s="411"/>
      <c r="M500" s="411"/>
      <c r="N500" s="411"/>
      <c r="O500" s="411"/>
      <c r="P500" s="411"/>
      <c r="Q500" s="411"/>
      <c r="R500" s="411"/>
      <c r="S500" s="411"/>
      <c r="T500" s="411"/>
      <c r="U500" s="411"/>
      <c r="V500" s="411"/>
      <c r="W500" s="411"/>
      <c r="X500" s="411"/>
      <c r="Y500" s="411"/>
      <c r="Z500" s="411"/>
      <c r="AA500" s="425"/>
      <c r="AB500" s="425"/>
      <c r="AC500" s="411"/>
      <c r="AD500" s="411"/>
      <c r="AE500" s="411"/>
      <c r="AF500" s="411"/>
      <c r="AG500" s="411"/>
      <c r="AH500" s="411"/>
      <c r="AI500" s="411"/>
      <c r="AJ500" s="411"/>
      <c r="AK500" s="411"/>
      <c r="AL500" s="411"/>
      <c r="AM500" s="411"/>
      <c r="AN500" s="411"/>
      <c r="AO500" s="411"/>
      <c r="AP500" s="411"/>
      <c r="AQ500" s="411"/>
      <c r="AR500" s="411"/>
      <c r="AS500" s="411"/>
      <c r="AT500" s="411"/>
      <c r="AU500" s="411"/>
      <c r="AV500" s="411"/>
      <c r="AW500" s="411"/>
      <c r="AX500" s="411"/>
      <c r="AY500" s="411"/>
      <c r="AZ500" s="411"/>
      <c r="BA500" s="411"/>
      <c r="BB500" s="411"/>
      <c r="BC500" s="411"/>
      <c r="BD500" s="411"/>
      <c r="BE500" s="411"/>
      <c r="BF500" s="411"/>
      <c r="BG500" s="411"/>
      <c r="BH500" s="411"/>
      <c r="BI500" s="411"/>
      <c r="BJ500" s="411"/>
      <c r="BK500" s="411"/>
      <c r="BL500" s="411"/>
      <c r="BM500" s="411"/>
      <c r="BN500" s="411"/>
      <c r="BO500" s="411"/>
      <c r="BP500" s="411"/>
      <c r="BQ500" s="411"/>
    </row>
    <row r="501" spans="1:69" ht="14.25">
      <c r="A501" s="323"/>
      <c r="B501" s="324"/>
      <c r="C501" s="324"/>
      <c r="D501" s="324"/>
      <c r="E501" s="324"/>
      <c r="F501" s="324"/>
      <c r="G501" s="325"/>
      <c r="H501" s="325"/>
      <c r="I501" s="326"/>
      <c r="J501" s="326"/>
      <c r="K501" s="327"/>
      <c r="L501" s="411"/>
      <c r="M501" s="411"/>
      <c r="N501" s="411"/>
      <c r="O501" s="411"/>
      <c r="P501" s="411"/>
      <c r="Q501" s="411"/>
      <c r="R501" s="411"/>
      <c r="S501" s="411"/>
      <c r="T501" s="411"/>
      <c r="U501" s="411"/>
      <c r="V501" s="411"/>
      <c r="W501" s="411"/>
      <c r="X501" s="411"/>
      <c r="Y501" s="411"/>
      <c r="Z501" s="411"/>
      <c r="AA501" s="425"/>
      <c r="AB501" s="425"/>
      <c r="AC501" s="411"/>
      <c r="AD501" s="411"/>
      <c r="AE501" s="411"/>
      <c r="AF501" s="411"/>
      <c r="AG501" s="411"/>
      <c r="AH501" s="411"/>
      <c r="AI501" s="411"/>
      <c r="AJ501" s="411"/>
      <c r="AK501" s="411"/>
      <c r="AL501" s="411"/>
      <c r="AM501" s="411"/>
      <c r="AN501" s="411"/>
      <c r="AO501" s="411"/>
      <c r="AP501" s="411"/>
      <c r="AQ501" s="411"/>
      <c r="AR501" s="411"/>
      <c r="AS501" s="411"/>
      <c r="AT501" s="411"/>
      <c r="AU501" s="411"/>
      <c r="AV501" s="411"/>
      <c r="AW501" s="411"/>
      <c r="AX501" s="411"/>
      <c r="AY501" s="411"/>
      <c r="AZ501" s="411"/>
      <c r="BA501" s="411"/>
      <c r="BB501" s="411"/>
      <c r="BC501" s="411"/>
      <c r="BD501" s="411"/>
      <c r="BE501" s="411"/>
      <c r="BF501" s="411"/>
      <c r="BG501" s="411"/>
      <c r="BH501" s="411"/>
      <c r="BI501" s="411"/>
      <c r="BJ501" s="411"/>
      <c r="BK501" s="411"/>
      <c r="BL501" s="411"/>
      <c r="BM501" s="411"/>
      <c r="BN501" s="411"/>
      <c r="BO501" s="411"/>
      <c r="BP501" s="411"/>
      <c r="BQ501" s="411"/>
    </row>
    <row r="502" spans="1:69" ht="14.25">
      <c r="A502" s="323"/>
      <c r="B502" s="324"/>
      <c r="C502" s="324"/>
      <c r="D502" s="324"/>
      <c r="E502" s="324"/>
      <c r="F502" s="324"/>
      <c r="G502" s="325"/>
      <c r="H502" s="325"/>
      <c r="I502" s="326"/>
      <c r="J502" s="326"/>
      <c r="K502" s="327"/>
      <c r="L502" s="411"/>
      <c r="M502" s="411"/>
      <c r="N502" s="411"/>
      <c r="O502" s="411"/>
      <c r="P502" s="411"/>
      <c r="Q502" s="411"/>
      <c r="R502" s="411"/>
      <c r="S502" s="411"/>
      <c r="T502" s="411"/>
      <c r="U502" s="411"/>
      <c r="V502" s="411"/>
      <c r="W502" s="411"/>
      <c r="X502" s="411"/>
      <c r="Y502" s="411"/>
      <c r="Z502" s="411"/>
      <c r="AA502" s="425"/>
      <c r="AB502" s="425"/>
      <c r="AC502" s="411"/>
      <c r="AD502" s="411"/>
      <c r="AE502" s="411"/>
      <c r="AF502" s="411"/>
      <c r="AG502" s="411"/>
      <c r="AH502" s="411"/>
      <c r="AI502" s="411"/>
      <c r="AJ502" s="411"/>
      <c r="AK502" s="411"/>
      <c r="AL502" s="411"/>
      <c r="AM502" s="411"/>
      <c r="AN502" s="411"/>
      <c r="AO502" s="411"/>
      <c r="AP502" s="411"/>
      <c r="AQ502" s="411"/>
      <c r="AR502" s="411"/>
      <c r="AS502" s="411"/>
      <c r="AT502" s="411"/>
      <c r="AU502" s="411"/>
      <c r="AV502" s="411"/>
      <c r="AW502" s="411"/>
      <c r="AX502" s="411"/>
      <c r="AY502" s="411"/>
      <c r="AZ502" s="411"/>
      <c r="BA502" s="411"/>
      <c r="BB502" s="411"/>
      <c r="BC502" s="411"/>
      <c r="BD502" s="411"/>
      <c r="BE502" s="411"/>
      <c r="BF502" s="411"/>
      <c r="BG502" s="411"/>
      <c r="BH502" s="411"/>
      <c r="BI502" s="411"/>
      <c r="BJ502" s="411"/>
      <c r="BK502" s="411"/>
      <c r="BL502" s="411"/>
      <c r="BM502" s="411"/>
      <c r="BN502" s="411"/>
      <c r="BO502" s="411"/>
      <c r="BP502" s="411"/>
      <c r="BQ502" s="411"/>
    </row>
    <row r="503" spans="1:69" ht="14.25">
      <c r="A503" s="323"/>
      <c r="B503" s="324"/>
      <c r="C503" s="324"/>
      <c r="D503" s="324"/>
      <c r="E503" s="324"/>
      <c r="F503" s="324"/>
      <c r="G503" s="325"/>
      <c r="H503" s="325"/>
      <c r="I503" s="326"/>
      <c r="J503" s="326"/>
      <c r="K503" s="327"/>
      <c r="L503" s="411"/>
      <c r="M503" s="411"/>
      <c r="N503" s="411"/>
      <c r="O503" s="411"/>
      <c r="P503" s="411"/>
      <c r="Q503" s="411"/>
      <c r="R503" s="411"/>
      <c r="S503" s="411"/>
      <c r="T503" s="411"/>
      <c r="U503" s="411"/>
      <c r="V503" s="411"/>
      <c r="W503" s="411"/>
      <c r="X503" s="411"/>
      <c r="Y503" s="411"/>
      <c r="Z503" s="411"/>
      <c r="AA503" s="425"/>
      <c r="AB503" s="425"/>
      <c r="AC503" s="411"/>
      <c r="AD503" s="411"/>
      <c r="AE503" s="411"/>
      <c r="AF503" s="411"/>
      <c r="AG503" s="411"/>
      <c r="AH503" s="411"/>
      <c r="AI503" s="411"/>
      <c r="AJ503" s="411"/>
      <c r="AK503" s="411"/>
      <c r="AL503" s="411"/>
      <c r="AM503" s="411"/>
      <c r="AN503" s="411"/>
      <c r="AO503" s="411"/>
      <c r="AP503" s="411"/>
      <c r="AQ503" s="411"/>
      <c r="AR503" s="411"/>
      <c r="AS503" s="411"/>
      <c r="AT503" s="411"/>
      <c r="AU503" s="411"/>
      <c r="AV503" s="411"/>
      <c r="AW503" s="411"/>
      <c r="AX503" s="411"/>
      <c r="AY503" s="411"/>
      <c r="AZ503" s="411"/>
      <c r="BA503" s="411"/>
      <c r="BB503" s="411"/>
      <c r="BC503" s="411"/>
      <c r="BD503" s="411"/>
      <c r="BE503" s="411"/>
      <c r="BF503" s="411"/>
      <c r="BG503" s="411"/>
      <c r="BH503" s="411"/>
      <c r="BI503" s="411"/>
      <c r="BJ503" s="411"/>
      <c r="BK503" s="411"/>
      <c r="BL503" s="411"/>
      <c r="BM503" s="411"/>
      <c r="BN503" s="411"/>
      <c r="BO503" s="411"/>
      <c r="BP503" s="411"/>
      <c r="BQ503" s="411"/>
    </row>
    <row r="504" spans="1:69" ht="14.25">
      <c r="A504" s="323"/>
      <c r="B504" s="324"/>
      <c r="C504" s="324"/>
      <c r="D504" s="324"/>
      <c r="E504" s="324"/>
      <c r="F504" s="324"/>
      <c r="G504" s="325"/>
      <c r="H504" s="325"/>
      <c r="I504" s="326"/>
      <c r="J504" s="326"/>
      <c r="K504" s="327"/>
      <c r="L504" s="411"/>
      <c r="M504" s="411"/>
      <c r="N504" s="411"/>
      <c r="O504" s="411"/>
      <c r="P504" s="411"/>
      <c r="Q504" s="411"/>
      <c r="R504" s="411"/>
      <c r="S504" s="411"/>
      <c r="T504" s="411"/>
      <c r="U504" s="411"/>
      <c r="V504" s="411"/>
      <c r="W504" s="411"/>
      <c r="X504" s="411"/>
      <c r="Y504" s="411"/>
      <c r="Z504" s="411"/>
      <c r="AA504" s="425"/>
      <c r="AB504" s="425"/>
      <c r="AC504" s="411"/>
      <c r="AD504" s="411"/>
      <c r="AE504" s="411"/>
      <c r="AF504" s="411"/>
      <c r="AG504" s="411"/>
      <c r="AH504" s="411"/>
      <c r="AI504" s="411"/>
      <c r="AJ504" s="411"/>
      <c r="AK504" s="411"/>
      <c r="AL504" s="411"/>
      <c r="AM504" s="411"/>
      <c r="AN504" s="411"/>
      <c r="AO504" s="411"/>
      <c r="AP504" s="411"/>
      <c r="AQ504" s="411"/>
      <c r="AR504" s="411"/>
      <c r="AS504" s="411"/>
      <c r="AT504" s="411"/>
      <c r="AU504" s="411"/>
      <c r="AV504" s="411"/>
      <c r="AW504" s="411"/>
      <c r="AX504" s="411"/>
      <c r="AY504" s="411"/>
      <c r="AZ504" s="411"/>
      <c r="BA504" s="411"/>
      <c r="BB504" s="411"/>
      <c r="BC504" s="411"/>
      <c r="BD504" s="411"/>
      <c r="BE504" s="411"/>
      <c r="BF504" s="411"/>
      <c r="BG504" s="411"/>
      <c r="BH504" s="411"/>
      <c r="BI504" s="411"/>
      <c r="BJ504" s="411"/>
      <c r="BK504" s="411"/>
      <c r="BL504" s="411"/>
      <c r="BM504" s="411"/>
      <c r="BN504" s="411"/>
      <c r="BO504" s="411"/>
      <c r="BP504" s="411"/>
      <c r="BQ504" s="411"/>
    </row>
    <row r="505" spans="1:69" ht="14.25">
      <c r="A505" s="323"/>
      <c r="B505" s="324"/>
      <c r="C505" s="324"/>
      <c r="D505" s="324"/>
      <c r="E505" s="324"/>
      <c r="F505" s="324"/>
      <c r="G505" s="325"/>
      <c r="H505" s="325"/>
      <c r="I505" s="326"/>
      <c r="J505" s="326"/>
      <c r="K505" s="327"/>
      <c r="L505" s="411"/>
      <c r="M505" s="411"/>
      <c r="N505" s="411"/>
      <c r="O505" s="411"/>
      <c r="P505" s="411"/>
      <c r="Q505" s="411"/>
      <c r="R505" s="411"/>
      <c r="S505" s="411"/>
      <c r="T505" s="411"/>
      <c r="U505" s="411"/>
      <c r="V505" s="411"/>
      <c r="W505" s="411"/>
      <c r="X505" s="411"/>
      <c r="Y505" s="411"/>
      <c r="Z505" s="411"/>
      <c r="AA505" s="425"/>
      <c r="AB505" s="425"/>
      <c r="AC505" s="411"/>
      <c r="AD505" s="411"/>
      <c r="AE505" s="411"/>
      <c r="AF505" s="411"/>
      <c r="AG505" s="411"/>
      <c r="AH505" s="411"/>
      <c r="AI505" s="411"/>
      <c r="AJ505" s="411"/>
      <c r="AK505" s="411"/>
      <c r="AL505" s="411"/>
      <c r="AM505" s="411"/>
      <c r="AN505" s="411"/>
      <c r="AO505" s="411"/>
      <c r="AP505" s="411"/>
      <c r="AQ505" s="411"/>
      <c r="AR505" s="411"/>
      <c r="AS505" s="411"/>
      <c r="AT505" s="411"/>
      <c r="AU505" s="411"/>
      <c r="AV505" s="411"/>
      <c r="AW505" s="411"/>
      <c r="AX505" s="411"/>
      <c r="AY505" s="411"/>
      <c r="AZ505" s="411"/>
      <c r="BA505" s="411"/>
      <c r="BB505" s="411"/>
      <c r="BC505" s="411"/>
      <c r="BD505" s="411"/>
      <c r="BE505" s="411"/>
      <c r="BF505" s="411"/>
      <c r="BG505" s="411"/>
      <c r="BH505" s="411"/>
      <c r="BI505" s="411"/>
      <c r="BJ505" s="411"/>
      <c r="BK505" s="411"/>
      <c r="BL505" s="411"/>
      <c r="BM505" s="411"/>
      <c r="BN505" s="411"/>
      <c r="BO505" s="411"/>
      <c r="BP505" s="411"/>
      <c r="BQ505" s="411"/>
    </row>
    <row r="506" spans="1:69" ht="14.25">
      <c r="A506" s="323"/>
      <c r="B506" s="324"/>
      <c r="C506" s="324"/>
      <c r="D506" s="324"/>
      <c r="E506" s="324"/>
      <c r="F506" s="324"/>
      <c r="G506" s="325"/>
      <c r="H506" s="325"/>
      <c r="I506" s="326"/>
      <c r="J506" s="326"/>
      <c r="K506" s="327"/>
      <c r="L506" s="411"/>
      <c r="M506" s="411"/>
      <c r="N506" s="411"/>
      <c r="O506" s="411"/>
      <c r="P506" s="411"/>
      <c r="Q506" s="411"/>
      <c r="R506" s="411"/>
      <c r="S506" s="411"/>
      <c r="T506" s="411"/>
      <c r="U506" s="411"/>
      <c r="V506" s="411"/>
      <c r="W506" s="411"/>
      <c r="X506" s="411"/>
      <c r="Y506" s="411"/>
      <c r="Z506" s="411"/>
      <c r="AA506" s="425"/>
      <c r="AB506" s="425"/>
      <c r="AC506" s="411"/>
      <c r="AD506" s="411"/>
      <c r="AE506" s="411"/>
      <c r="AF506" s="411"/>
      <c r="AG506" s="411"/>
      <c r="AH506" s="411"/>
      <c r="AI506" s="411"/>
      <c r="AJ506" s="411"/>
      <c r="AK506" s="411"/>
      <c r="AL506" s="411"/>
      <c r="AM506" s="411"/>
      <c r="AN506" s="411"/>
      <c r="AO506" s="411"/>
      <c r="AP506" s="411"/>
      <c r="AQ506" s="411"/>
      <c r="AR506" s="411"/>
      <c r="AS506" s="411"/>
      <c r="AT506" s="411"/>
      <c r="AU506" s="411"/>
      <c r="AV506" s="411"/>
      <c r="AW506" s="411"/>
      <c r="AX506" s="411"/>
      <c r="AY506" s="411"/>
      <c r="AZ506" s="411"/>
      <c r="BA506" s="411"/>
      <c r="BB506" s="411"/>
      <c r="BC506" s="411"/>
      <c r="BD506" s="411"/>
      <c r="BE506" s="411"/>
      <c r="BF506" s="411"/>
      <c r="BG506" s="411"/>
      <c r="BH506" s="411"/>
      <c r="BI506" s="411"/>
      <c r="BJ506" s="411"/>
      <c r="BK506" s="411"/>
      <c r="BL506" s="411"/>
      <c r="BM506" s="411"/>
      <c r="BN506" s="411"/>
      <c r="BO506" s="411"/>
      <c r="BP506" s="411"/>
      <c r="BQ506" s="411"/>
    </row>
    <row r="507" spans="1:69" ht="14.25">
      <c r="A507" s="323"/>
      <c r="B507" s="324"/>
      <c r="C507" s="324"/>
      <c r="D507" s="324"/>
      <c r="E507" s="324"/>
      <c r="F507" s="324"/>
      <c r="G507" s="325"/>
      <c r="H507" s="325"/>
      <c r="I507" s="326"/>
      <c r="J507" s="326"/>
      <c r="K507" s="327"/>
      <c r="L507" s="411"/>
      <c r="M507" s="411"/>
      <c r="N507" s="411"/>
      <c r="O507" s="411"/>
      <c r="P507" s="411"/>
      <c r="Q507" s="411"/>
      <c r="R507" s="411"/>
      <c r="S507" s="411"/>
      <c r="T507" s="411"/>
      <c r="U507" s="411"/>
      <c r="V507" s="411"/>
      <c r="W507" s="411"/>
      <c r="X507" s="411"/>
      <c r="Y507" s="411"/>
      <c r="Z507" s="411"/>
      <c r="AA507" s="425"/>
      <c r="AB507" s="425"/>
      <c r="AC507" s="411"/>
      <c r="AD507" s="411"/>
      <c r="AE507" s="411"/>
      <c r="AF507" s="411"/>
      <c r="AG507" s="411"/>
      <c r="AH507" s="411"/>
      <c r="AI507" s="411"/>
      <c r="AJ507" s="411"/>
      <c r="AK507" s="411"/>
      <c r="AL507" s="411"/>
      <c r="AM507" s="411"/>
      <c r="AN507" s="411"/>
      <c r="AO507" s="411"/>
      <c r="AP507" s="411"/>
      <c r="AQ507" s="411"/>
      <c r="AR507" s="411"/>
      <c r="AS507" s="411"/>
      <c r="AT507" s="411"/>
      <c r="AU507" s="411"/>
      <c r="AV507" s="411"/>
      <c r="AW507" s="411"/>
      <c r="AX507" s="411"/>
      <c r="AY507" s="411"/>
      <c r="AZ507" s="411"/>
      <c r="BA507" s="411"/>
      <c r="BB507" s="411"/>
      <c r="BC507" s="411"/>
      <c r="BD507" s="411"/>
      <c r="BE507" s="411"/>
      <c r="BF507" s="411"/>
      <c r="BG507" s="411"/>
      <c r="BH507" s="411"/>
      <c r="BI507" s="411"/>
      <c r="BJ507" s="411"/>
      <c r="BK507" s="411"/>
      <c r="BL507" s="411"/>
      <c r="BM507" s="411"/>
      <c r="BN507" s="411"/>
      <c r="BO507" s="411"/>
      <c r="BP507" s="411"/>
      <c r="BQ507" s="411"/>
    </row>
    <row r="508" spans="1:69" ht="14.25">
      <c r="A508" s="323"/>
      <c r="B508" s="324"/>
      <c r="C508" s="324"/>
      <c r="D508" s="324"/>
      <c r="E508" s="324"/>
      <c r="F508" s="324"/>
      <c r="G508" s="325"/>
      <c r="H508" s="325"/>
      <c r="I508" s="326"/>
      <c r="J508" s="326"/>
      <c r="K508" s="327"/>
      <c r="L508" s="411"/>
      <c r="M508" s="411"/>
      <c r="N508" s="411"/>
      <c r="O508" s="411"/>
      <c r="P508" s="411"/>
      <c r="Q508" s="411"/>
      <c r="R508" s="411"/>
      <c r="S508" s="411"/>
      <c r="T508" s="411"/>
      <c r="U508" s="411"/>
      <c r="V508" s="411"/>
      <c r="W508" s="411"/>
      <c r="X508" s="411"/>
      <c r="Y508" s="411"/>
      <c r="Z508" s="411"/>
      <c r="AA508" s="425"/>
      <c r="AB508" s="425"/>
      <c r="AC508" s="411"/>
      <c r="AD508" s="411"/>
      <c r="AE508" s="411"/>
      <c r="AF508" s="411"/>
      <c r="AG508" s="411"/>
      <c r="AH508" s="411"/>
      <c r="AI508" s="411"/>
      <c r="AJ508" s="411"/>
      <c r="AK508" s="411"/>
      <c r="AL508" s="411"/>
      <c r="AM508" s="411"/>
      <c r="AN508" s="411"/>
      <c r="AO508" s="411"/>
      <c r="AP508" s="411"/>
      <c r="AQ508" s="411"/>
      <c r="AR508" s="411"/>
      <c r="AS508" s="411"/>
      <c r="AT508" s="411"/>
      <c r="AU508" s="411"/>
      <c r="AV508" s="411"/>
      <c r="AW508" s="411"/>
      <c r="AX508" s="411"/>
      <c r="AY508" s="411"/>
      <c r="AZ508" s="411"/>
      <c r="BA508" s="411"/>
      <c r="BB508" s="411"/>
      <c r="BC508" s="411"/>
      <c r="BD508" s="411"/>
      <c r="BE508" s="411"/>
      <c r="BF508" s="411"/>
      <c r="BG508" s="411"/>
      <c r="BH508" s="411"/>
      <c r="BI508" s="411"/>
      <c r="BJ508" s="411"/>
      <c r="BK508" s="411"/>
      <c r="BL508" s="411"/>
      <c r="BM508" s="411"/>
      <c r="BN508" s="411"/>
      <c r="BO508" s="411"/>
      <c r="BP508" s="411"/>
      <c r="BQ508" s="411"/>
    </row>
    <row r="509" spans="1:69" ht="14.25">
      <c r="A509" s="323"/>
      <c r="B509" s="324"/>
      <c r="C509" s="324"/>
      <c r="D509" s="324"/>
      <c r="E509" s="324"/>
      <c r="F509" s="324"/>
      <c r="G509" s="325"/>
      <c r="H509" s="325"/>
      <c r="I509" s="326"/>
      <c r="J509" s="326"/>
      <c r="K509" s="327"/>
      <c r="L509" s="411"/>
      <c r="M509" s="411"/>
      <c r="N509" s="411"/>
      <c r="O509" s="411"/>
      <c r="P509" s="411"/>
      <c r="Q509" s="411"/>
      <c r="R509" s="411"/>
      <c r="S509" s="411"/>
      <c r="T509" s="411"/>
      <c r="U509" s="411"/>
      <c r="V509" s="411"/>
      <c r="W509" s="411"/>
      <c r="X509" s="411"/>
      <c r="Y509" s="411"/>
      <c r="Z509" s="411"/>
      <c r="AA509" s="425"/>
      <c r="AB509" s="425"/>
      <c r="AC509" s="411"/>
      <c r="AD509" s="411"/>
      <c r="AE509" s="411"/>
      <c r="AF509" s="411"/>
      <c r="AG509" s="411"/>
      <c r="AH509" s="411"/>
      <c r="AI509" s="411"/>
      <c r="AJ509" s="411"/>
      <c r="AK509" s="411"/>
      <c r="AL509" s="411"/>
      <c r="AM509" s="411"/>
      <c r="AN509" s="411"/>
      <c r="AO509" s="411"/>
      <c r="AP509" s="411"/>
      <c r="AQ509" s="411"/>
      <c r="AR509" s="411"/>
      <c r="AS509" s="411"/>
      <c r="AT509" s="411"/>
      <c r="AU509" s="411"/>
      <c r="AV509" s="411"/>
      <c r="AW509" s="411"/>
      <c r="AX509" s="411"/>
      <c r="AY509" s="411"/>
      <c r="AZ509" s="411"/>
      <c r="BA509" s="411"/>
      <c r="BB509" s="411"/>
      <c r="BC509" s="411"/>
      <c r="BD509" s="411"/>
      <c r="BE509" s="411"/>
      <c r="BF509" s="411"/>
      <c r="BG509" s="411"/>
      <c r="BH509" s="411"/>
      <c r="BI509" s="411"/>
      <c r="BJ509" s="411"/>
      <c r="BK509" s="411"/>
      <c r="BL509" s="411"/>
      <c r="BM509" s="411"/>
      <c r="BN509" s="411"/>
      <c r="BO509" s="411"/>
      <c r="BP509" s="411"/>
      <c r="BQ509" s="411"/>
    </row>
    <row r="510" spans="1:69" ht="14.25">
      <c r="A510" s="323"/>
      <c r="B510" s="324"/>
      <c r="C510" s="324"/>
      <c r="D510" s="324"/>
      <c r="E510" s="324"/>
      <c r="F510" s="324"/>
      <c r="G510" s="325"/>
      <c r="H510" s="325"/>
      <c r="I510" s="326"/>
      <c r="J510" s="326"/>
      <c r="K510" s="327"/>
      <c r="L510" s="411"/>
      <c r="M510" s="411"/>
      <c r="N510" s="411"/>
      <c r="O510" s="411"/>
      <c r="P510" s="411"/>
      <c r="Q510" s="411"/>
      <c r="R510" s="411"/>
      <c r="S510" s="411"/>
      <c r="T510" s="411"/>
      <c r="U510" s="411"/>
      <c r="V510" s="411"/>
      <c r="W510" s="411"/>
      <c r="X510" s="411"/>
      <c r="Y510" s="411"/>
      <c r="Z510" s="411"/>
      <c r="AA510" s="425"/>
      <c r="AB510" s="425"/>
      <c r="AC510" s="411"/>
      <c r="AD510" s="411"/>
      <c r="AE510" s="411"/>
      <c r="AF510" s="411"/>
      <c r="AG510" s="411"/>
      <c r="AH510" s="411"/>
      <c r="AI510" s="411"/>
      <c r="AJ510" s="411"/>
      <c r="AK510" s="411"/>
      <c r="AL510" s="411"/>
      <c r="AM510" s="411"/>
      <c r="AN510" s="411"/>
      <c r="AO510" s="411"/>
      <c r="AP510" s="411"/>
      <c r="AQ510" s="411"/>
      <c r="AR510" s="411"/>
      <c r="AS510" s="411"/>
      <c r="AT510" s="411"/>
      <c r="AU510" s="411"/>
      <c r="AV510" s="411"/>
      <c r="AW510" s="411"/>
      <c r="AX510" s="411"/>
      <c r="AY510" s="411"/>
      <c r="AZ510" s="411"/>
      <c r="BA510" s="411"/>
      <c r="BB510" s="411"/>
      <c r="BC510" s="411"/>
      <c r="BD510" s="411"/>
      <c r="BE510" s="411"/>
      <c r="BF510" s="411"/>
      <c r="BG510" s="411"/>
      <c r="BH510" s="411"/>
      <c r="BI510" s="411"/>
      <c r="BJ510" s="411"/>
      <c r="BK510" s="411"/>
      <c r="BL510" s="411"/>
      <c r="BM510" s="411"/>
      <c r="BN510" s="411"/>
      <c r="BO510" s="411"/>
      <c r="BP510" s="411"/>
      <c r="BQ510" s="411"/>
    </row>
    <row r="511" spans="1:69" ht="14.25">
      <c r="A511" s="323"/>
      <c r="B511" s="324"/>
      <c r="C511" s="324"/>
      <c r="D511" s="324"/>
      <c r="E511" s="324"/>
      <c r="F511" s="324"/>
      <c r="G511" s="325"/>
      <c r="H511" s="325"/>
      <c r="I511" s="326"/>
      <c r="J511" s="326"/>
      <c r="K511" s="327"/>
      <c r="L511" s="411"/>
      <c r="M511" s="411"/>
      <c r="N511" s="411"/>
      <c r="O511" s="411"/>
      <c r="P511" s="411"/>
      <c r="Q511" s="411"/>
      <c r="R511" s="411"/>
      <c r="S511" s="411"/>
      <c r="T511" s="411"/>
      <c r="U511" s="411"/>
      <c r="V511" s="411"/>
      <c r="W511" s="411"/>
      <c r="X511" s="411"/>
      <c r="Y511" s="411"/>
      <c r="Z511" s="411"/>
      <c r="AA511" s="425"/>
      <c r="AB511" s="425"/>
      <c r="AC511" s="411"/>
      <c r="AD511" s="411"/>
      <c r="AE511" s="411"/>
      <c r="AF511" s="411"/>
      <c r="AG511" s="411"/>
      <c r="AH511" s="411"/>
      <c r="AI511" s="411"/>
      <c r="AJ511" s="411"/>
      <c r="AK511" s="411"/>
      <c r="AL511" s="411"/>
      <c r="AM511" s="411"/>
      <c r="AN511" s="411"/>
      <c r="AO511" s="411"/>
      <c r="AP511" s="411"/>
      <c r="AQ511" s="411"/>
      <c r="AR511" s="411"/>
      <c r="AS511" s="411"/>
      <c r="AT511" s="411"/>
      <c r="AU511" s="411"/>
      <c r="AV511" s="411"/>
      <c r="AW511" s="411"/>
      <c r="AX511" s="411"/>
      <c r="AY511" s="411"/>
      <c r="AZ511" s="411"/>
      <c r="BA511" s="411"/>
      <c r="BB511" s="411"/>
      <c r="BC511" s="411"/>
      <c r="BD511" s="411"/>
      <c r="BE511" s="411"/>
      <c r="BF511" s="411"/>
      <c r="BG511" s="411"/>
      <c r="BH511" s="411"/>
      <c r="BI511" s="411"/>
      <c r="BJ511" s="411"/>
      <c r="BK511" s="411"/>
      <c r="BL511" s="411"/>
      <c r="BM511" s="411"/>
      <c r="BN511" s="411"/>
      <c r="BO511" s="411"/>
      <c r="BP511" s="411"/>
      <c r="BQ511" s="411"/>
    </row>
    <row r="512" spans="1:69" ht="14.25">
      <c r="A512" s="323"/>
      <c r="B512" s="324"/>
      <c r="C512" s="324"/>
      <c r="D512" s="324"/>
      <c r="E512" s="324"/>
      <c r="F512" s="324"/>
      <c r="G512" s="325"/>
      <c r="H512" s="325"/>
      <c r="I512" s="326"/>
      <c r="J512" s="326"/>
      <c r="K512" s="327"/>
      <c r="L512" s="411"/>
      <c r="M512" s="411"/>
      <c r="N512" s="411"/>
      <c r="O512" s="411"/>
      <c r="P512" s="411"/>
      <c r="Q512" s="411"/>
      <c r="R512" s="411"/>
      <c r="S512" s="411"/>
      <c r="T512" s="411"/>
      <c r="U512" s="411"/>
      <c r="V512" s="411"/>
      <c r="W512" s="411"/>
      <c r="X512" s="411"/>
      <c r="Y512" s="411"/>
      <c r="Z512" s="411"/>
      <c r="AA512" s="425"/>
      <c r="AB512" s="425"/>
      <c r="AC512" s="411"/>
      <c r="AD512" s="411"/>
      <c r="AE512" s="411"/>
      <c r="AF512" s="411"/>
      <c r="AG512" s="411"/>
      <c r="AH512" s="411"/>
      <c r="AI512" s="411"/>
      <c r="AJ512" s="411"/>
      <c r="AK512" s="411"/>
      <c r="AL512" s="411"/>
      <c r="AM512" s="411"/>
      <c r="AN512" s="411"/>
      <c r="AO512" s="411"/>
      <c r="AP512" s="411"/>
      <c r="AQ512" s="411"/>
      <c r="AR512" s="411"/>
      <c r="AS512" s="411"/>
      <c r="AT512" s="411"/>
      <c r="AU512" s="411"/>
      <c r="AV512" s="411"/>
      <c r="AW512" s="411"/>
      <c r="AX512" s="411"/>
      <c r="AY512" s="411"/>
      <c r="AZ512" s="411"/>
      <c r="BA512" s="411"/>
      <c r="BB512" s="411"/>
      <c r="BC512" s="411"/>
      <c r="BD512" s="411"/>
      <c r="BE512" s="411"/>
      <c r="BF512" s="411"/>
      <c r="BG512" s="411"/>
      <c r="BH512" s="411"/>
      <c r="BI512" s="411"/>
      <c r="BJ512" s="411"/>
      <c r="BK512" s="411"/>
      <c r="BL512" s="411"/>
      <c r="BM512" s="411"/>
      <c r="BN512" s="411"/>
      <c r="BO512" s="411"/>
      <c r="BP512" s="411"/>
      <c r="BQ512" s="411"/>
    </row>
    <row r="513" spans="1:69" ht="14.25">
      <c r="A513" s="323"/>
      <c r="B513" s="324"/>
      <c r="C513" s="324"/>
      <c r="D513" s="324"/>
      <c r="E513" s="324"/>
      <c r="F513" s="324"/>
      <c r="G513" s="325"/>
      <c r="H513" s="325"/>
      <c r="I513" s="326"/>
      <c r="J513" s="326"/>
      <c r="K513" s="327"/>
      <c r="L513" s="411"/>
      <c r="M513" s="411"/>
      <c r="N513" s="411"/>
      <c r="O513" s="411"/>
      <c r="P513" s="411"/>
      <c r="Q513" s="411"/>
      <c r="R513" s="411"/>
      <c r="S513" s="411"/>
      <c r="T513" s="411"/>
      <c r="U513" s="411"/>
      <c r="V513" s="411"/>
      <c r="W513" s="411"/>
      <c r="X513" s="411"/>
      <c r="Y513" s="411"/>
      <c r="Z513" s="411"/>
      <c r="AA513" s="425"/>
      <c r="AB513" s="425"/>
      <c r="AC513" s="411"/>
      <c r="AD513" s="411"/>
      <c r="AE513" s="411"/>
      <c r="AF513" s="411"/>
      <c r="AG513" s="411"/>
      <c r="AH513" s="411"/>
      <c r="AI513" s="411"/>
      <c r="AJ513" s="411"/>
      <c r="AK513" s="411"/>
      <c r="AL513" s="411"/>
      <c r="AM513" s="411"/>
      <c r="AN513" s="411"/>
      <c r="AO513" s="411"/>
      <c r="AP513" s="411"/>
      <c r="AQ513" s="411"/>
      <c r="AR513" s="411"/>
      <c r="AS513" s="411"/>
      <c r="AT513" s="411"/>
      <c r="AU513" s="411"/>
      <c r="AV513" s="411"/>
      <c r="AW513" s="411"/>
      <c r="AX513" s="411"/>
      <c r="AY513" s="411"/>
      <c r="AZ513" s="411"/>
      <c r="BA513" s="411"/>
      <c r="BB513" s="411"/>
      <c r="BC513" s="411"/>
      <c r="BD513" s="411"/>
      <c r="BE513" s="411"/>
      <c r="BF513" s="411"/>
      <c r="BG513" s="411"/>
      <c r="BH513" s="411"/>
      <c r="BI513" s="411"/>
      <c r="BJ513" s="411"/>
      <c r="BK513" s="411"/>
      <c r="BL513" s="411"/>
      <c r="BM513" s="411"/>
      <c r="BN513" s="411"/>
      <c r="BO513" s="411"/>
      <c r="BP513" s="411"/>
      <c r="BQ513" s="411"/>
    </row>
    <row r="514" spans="1:69" ht="14.25">
      <c r="A514" s="323"/>
      <c r="B514" s="324"/>
      <c r="C514" s="324"/>
      <c r="D514" s="324"/>
      <c r="E514" s="324"/>
      <c r="F514" s="324"/>
      <c r="G514" s="325"/>
      <c r="H514" s="325"/>
      <c r="I514" s="326"/>
      <c r="J514" s="326"/>
      <c r="K514" s="327"/>
      <c r="L514" s="411"/>
      <c r="M514" s="411"/>
      <c r="N514" s="411"/>
      <c r="O514" s="411"/>
      <c r="P514" s="411"/>
      <c r="Q514" s="411"/>
      <c r="R514" s="411"/>
      <c r="S514" s="411"/>
      <c r="T514" s="411"/>
      <c r="U514" s="411"/>
      <c r="V514" s="411"/>
      <c r="W514" s="411"/>
      <c r="X514" s="411"/>
      <c r="Y514" s="411"/>
      <c r="Z514" s="411"/>
      <c r="AA514" s="425"/>
      <c r="AB514" s="425"/>
      <c r="AC514" s="411"/>
      <c r="AD514" s="411"/>
      <c r="AE514" s="411"/>
      <c r="AF514" s="411"/>
      <c r="AG514" s="411"/>
      <c r="AH514" s="411"/>
      <c r="AI514" s="411"/>
      <c r="AJ514" s="411"/>
      <c r="AK514" s="411"/>
      <c r="AL514" s="411"/>
      <c r="AM514" s="411"/>
      <c r="AN514" s="411"/>
      <c r="AO514" s="411"/>
      <c r="AP514" s="411"/>
      <c r="AQ514" s="411"/>
      <c r="AR514" s="411"/>
      <c r="AS514" s="411"/>
      <c r="AT514" s="411"/>
      <c r="AU514" s="411"/>
      <c r="AV514" s="411"/>
      <c r="AW514" s="411"/>
      <c r="AX514" s="411"/>
      <c r="AY514" s="411"/>
      <c r="AZ514" s="411"/>
      <c r="BA514" s="411"/>
      <c r="BB514" s="411"/>
      <c r="BC514" s="411"/>
      <c r="BD514" s="411"/>
      <c r="BE514" s="411"/>
      <c r="BF514" s="411"/>
      <c r="BG514" s="411"/>
      <c r="BH514" s="411"/>
      <c r="BI514" s="411"/>
      <c r="BJ514" s="411"/>
      <c r="BK514" s="411"/>
      <c r="BL514" s="411"/>
      <c r="BM514" s="411"/>
      <c r="BN514" s="411"/>
      <c r="BO514" s="411"/>
      <c r="BP514" s="411"/>
      <c r="BQ514" s="411"/>
    </row>
    <row r="515" spans="1:69" ht="14.25">
      <c r="A515" s="323"/>
      <c r="B515" s="324"/>
      <c r="C515" s="324"/>
      <c r="D515" s="324"/>
      <c r="E515" s="324"/>
      <c r="F515" s="324"/>
      <c r="G515" s="325"/>
      <c r="H515" s="325"/>
      <c r="I515" s="326"/>
      <c r="J515" s="326"/>
      <c r="K515" s="327"/>
      <c r="L515" s="411"/>
      <c r="M515" s="411"/>
      <c r="N515" s="411"/>
      <c r="O515" s="411"/>
      <c r="P515" s="411"/>
      <c r="Q515" s="411"/>
      <c r="R515" s="411"/>
      <c r="S515" s="411"/>
      <c r="T515" s="411"/>
      <c r="U515" s="411"/>
      <c r="V515" s="411"/>
      <c r="W515" s="411"/>
      <c r="X515" s="411"/>
      <c r="Y515" s="411"/>
      <c r="Z515" s="411"/>
      <c r="AA515" s="425"/>
      <c r="AB515" s="425"/>
      <c r="AC515" s="411"/>
      <c r="AD515" s="411"/>
      <c r="AE515" s="411"/>
      <c r="AF515" s="411"/>
      <c r="AG515" s="411"/>
      <c r="AH515" s="411"/>
      <c r="AI515" s="411"/>
      <c r="AJ515" s="411"/>
      <c r="AK515" s="411"/>
      <c r="AL515" s="411"/>
      <c r="AM515" s="411"/>
      <c r="AN515" s="411"/>
      <c r="AO515" s="411"/>
      <c r="AP515" s="411"/>
      <c r="AQ515" s="411"/>
      <c r="AR515" s="411"/>
      <c r="AS515" s="411"/>
      <c r="AT515" s="411"/>
      <c r="AU515" s="411"/>
      <c r="AV515" s="411"/>
      <c r="AW515" s="411"/>
      <c r="AX515" s="411"/>
      <c r="AY515" s="411"/>
      <c r="AZ515" s="411"/>
      <c r="BA515" s="411"/>
      <c r="BB515" s="411"/>
      <c r="BC515" s="411"/>
      <c r="BD515" s="411"/>
      <c r="BE515" s="411"/>
      <c r="BF515" s="411"/>
      <c r="BG515" s="411"/>
      <c r="BH515" s="411"/>
      <c r="BI515" s="411"/>
      <c r="BJ515" s="411"/>
      <c r="BK515" s="411"/>
      <c r="BL515" s="411"/>
      <c r="BM515" s="411"/>
      <c r="BN515" s="411"/>
      <c r="BO515" s="411"/>
      <c r="BP515" s="411"/>
      <c r="BQ515" s="411"/>
    </row>
    <row r="516" spans="1:69" ht="14.25">
      <c r="A516" s="323"/>
      <c r="B516" s="324"/>
      <c r="C516" s="324"/>
      <c r="D516" s="324"/>
      <c r="E516" s="324"/>
      <c r="F516" s="324"/>
      <c r="G516" s="325"/>
      <c r="H516" s="325"/>
      <c r="I516" s="326"/>
      <c r="J516" s="326"/>
      <c r="K516" s="327"/>
      <c r="L516" s="411"/>
      <c r="M516" s="411"/>
      <c r="N516" s="411"/>
      <c r="O516" s="411"/>
      <c r="P516" s="411"/>
      <c r="Q516" s="411"/>
      <c r="R516" s="411"/>
      <c r="S516" s="411"/>
      <c r="T516" s="411"/>
      <c r="U516" s="411"/>
      <c r="V516" s="411"/>
      <c r="W516" s="411"/>
      <c r="X516" s="411"/>
      <c r="Y516" s="411"/>
      <c r="Z516" s="411"/>
      <c r="AA516" s="425"/>
      <c r="AB516" s="425"/>
      <c r="AC516" s="411"/>
      <c r="AD516" s="411"/>
      <c r="AE516" s="411"/>
      <c r="AF516" s="411"/>
      <c r="AG516" s="411"/>
      <c r="AH516" s="411"/>
      <c r="AI516" s="411"/>
      <c r="AJ516" s="411"/>
      <c r="AK516" s="411"/>
      <c r="AL516" s="411"/>
      <c r="AM516" s="411"/>
      <c r="AN516" s="411"/>
      <c r="AO516" s="411"/>
      <c r="AP516" s="411"/>
      <c r="AQ516" s="411"/>
      <c r="AR516" s="411"/>
      <c r="AS516" s="411"/>
      <c r="AT516" s="411"/>
      <c r="AU516" s="411"/>
      <c r="AV516" s="411"/>
      <c r="AW516" s="411"/>
      <c r="AX516" s="411"/>
      <c r="AY516" s="411"/>
      <c r="AZ516" s="411"/>
      <c r="BA516" s="411"/>
      <c r="BB516" s="411"/>
      <c r="BC516" s="411"/>
      <c r="BD516" s="411"/>
      <c r="BE516" s="411"/>
      <c r="BF516" s="411"/>
      <c r="BG516" s="411"/>
      <c r="BH516" s="411"/>
      <c r="BI516" s="411"/>
      <c r="BJ516" s="411"/>
      <c r="BK516" s="411"/>
      <c r="BL516" s="411"/>
      <c r="BM516" s="411"/>
      <c r="BN516" s="411"/>
      <c r="BO516" s="411"/>
      <c r="BP516" s="411"/>
      <c r="BQ516" s="411"/>
    </row>
    <row r="517" spans="1:69" ht="14.25">
      <c r="A517" s="323"/>
      <c r="B517" s="324"/>
      <c r="C517" s="324"/>
      <c r="D517" s="324"/>
      <c r="E517" s="324"/>
      <c r="F517" s="324"/>
      <c r="G517" s="325"/>
      <c r="H517" s="325"/>
      <c r="I517" s="326"/>
      <c r="J517" s="326"/>
      <c r="K517" s="327"/>
      <c r="L517" s="411"/>
      <c r="M517" s="411"/>
      <c r="N517" s="411"/>
      <c r="O517" s="411"/>
      <c r="P517" s="411"/>
      <c r="Q517" s="411"/>
      <c r="R517" s="411"/>
      <c r="S517" s="411"/>
      <c r="T517" s="411"/>
      <c r="U517" s="411"/>
      <c r="V517" s="411"/>
      <c r="W517" s="411"/>
      <c r="X517" s="411"/>
      <c r="Y517" s="411"/>
      <c r="Z517" s="411"/>
      <c r="AA517" s="425"/>
      <c r="AB517" s="425"/>
      <c r="AC517" s="411"/>
      <c r="AD517" s="411"/>
      <c r="AE517" s="411"/>
      <c r="AF517" s="411"/>
      <c r="AG517" s="411"/>
      <c r="AH517" s="411"/>
      <c r="AI517" s="411"/>
      <c r="AJ517" s="411"/>
      <c r="AK517" s="411"/>
      <c r="AL517" s="411"/>
      <c r="AM517" s="411"/>
      <c r="AN517" s="411"/>
      <c r="AO517" s="411"/>
      <c r="AP517" s="411"/>
      <c r="AQ517" s="411"/>
      <c r="AR517" s="411"/>
      <c r="AS517" s="411"/>
      <c r="AT517" s="411"/>
      <c r="AU517" s="411"/>
      <c r="AV517" s="411"/>
      <c r="AW517" s="411"/>
      <c r="AX517" s="411"/>
      <c r="AY517" s="411"/>
      <c r="AZ517" s="411"/>
      <c r="BA517" s="411"/>
      <c r="BB517" s="411"/>
      <c r="BC517" s="411"/>
      <c r="BD517" s="411"/>
      <c r="BE517" s="411"/>
      <c r="BF517" s="411"/>
      <c r="BG517" s="411"/>
      <c r="BH517" s="411"/>
      <c r="BI517" s="411"/>
      <c r="BJ517" s="411"/>
      <c r="BK517" s="411"/>
      <c r="BL517" s="411"/>
      <c r="BM517" s="411"/>
      <c r="BN517" s="411"/>
      <c r="BO517" s="411"/>
      <c r="BP517" s="411"/>
      <c r="BQ517" s="411"/>
    </row>
    <row r="518" spans="1:69" ht="14.25">
      <c r="A518" s="323"/>
      <c r="B518" s="324"/>
      <c r="C518" s="324"/>
      <c r="D518" s="324"/>
      <c r="E518" s="324"/>
      <c r="F518" s="324"/>
      <c r="G518" s="325"/>
      <c r="H518" s="325"/>
      <c r="I518" s="326"/>
      <c r="J518" s="326"/>
      <c r="K518" s="327"/>
      <c r="L518" s="411"/>
      <c r="M518" s="411"/>
      <c r="N518" s="411"/>
      <c r="O518" s="411"/>
      <c r="P518" s="411"/>
      <c r="Q518" s="411"/>
      <c r="R518" s="411"/>
      <c r="S518" s="411"/>
      <c r="T518" s="411"/>
      <c r="U518" s="411"/>
      <c r="V518" s="411"/>
      <c r="W518" s="411"/>
      <c r="X518" s="411"/>
      <c r="Y518" s="411"/>
      <c r="Z518" s="411"/>
      <c r="AA518" s="425"/>
      <c r="AB518" s="425"/>
      <c r="AC518" s="411"/>
      <c r="AD518" s="411"/>
      <c r="AE518" s="411"/>
      <c r="AF518" s="411"/>
      <c r="AG518" s="411"/>
      <c r="AH518" s="411"/>
      <c r="AI518" s="411"/>
      <c r="AJ518" s="411"/>
      <c r="AK518" s="411"/>
      <c r="AL518" s="411"/>
      <c r="AM518" s="411"/>
      <c r="AN518" s="411"/>
      <c r="AO518" s="411"/>
      <c r="AP518" s="411"/>
      <c r="AQ518" s="411"/>
      <c r="AR518" s="411"/>
      <c r="AS518" s="411"/>
      <c r="AT518" s="411"/>
      <c r="AU518" s="411"/>
      <c r="AV518" s="411"/>
      <c r="AW518" s="411"/>
      <c r="AX518" s="411"/>
      <c r="AY518" s="411"/>
      <c r="AZ518" s="411"/>
      <c r="BA518" s="411"/>
      <c r="BB518" s="411"/>
      <c r="BC518" s="411"/>
      <c r="BD518" s="411"/>
      <c r="BE518" s="411"/>
      <c r="BF518" s="411"/>
      <c r="BG518" s="411"/>
      <c r="BH518" s="411"/>
      <c r="BI518" s="411"/>
      <c r="BJ518" s="411"/>
      <c r="BK518" s="411"/>
      <c r="BL518" s="411"/>
      <c r="BM518" s="411"/>
      <c r="BN518" s="411"/>
      <c r="BO518" s="411"/>
      <c r="BP518" s="411"/>
      <c r="BQ518" s="411"/>
    </row>
    <row r="519" spans="1:69" ht="14.25">
      <c r="A519" s="323"/>
      <c r="B519" s="324"/>
      <c r="C519" s="324"/>
      <c r="D519" s="324"/>
      <c r="E519" s="324"/>
      <c r="F519" s="324"/>
      <c r="G519" s="325"/>
      <c r="H519" s="325"/>
      <c r="I519" s="326"/>
      <c r="J519" s="326"/>
      <c r="K519" s="327"/>
      <c r="L519" s="411"/>
      <c r="M519" s="411"/>
      <c r="N519" s="411"/>
      <c r="O519" s="411"/>
      <c r="P519" s="411"/>
      <c r="Q519" s="411"/>
      <c r="R519" s="411"/>
      <c r="S519" s="411"/>
      <c r="T519" s="411"/>
      <c r="U519" s="411"/>
      <c r="V519" s="411"/>
      <c r="W519" s="411"/>
      <c r="X519" s="411"/>
      <c r="Y519" s="411"/>
      <c r="Z519" s="411"/>
      <c r="AA519" s="425"/>
      <c r="AB519" s="425"/>
      <c r="AC519" s="411"/>
      <c r="AD519" s="411"/>
      <c r="AE519" s="411"/>
      <c r="AF519" s="411"/>
      <c r="AG519" s="411"/>
      <c r="AH519" s="411"/>
      <c r="AI519" s="411"/>
      <c r="AJ519" s="411"/>
      <c r="AK519" s="411"/>
      <c r="AL519" s="411"/>
      <c r="AM519" s="411"/>
      <c r="AN519" s="411"/>
      <c r="AO519" s="411"/>
      <c r="AP519" s="411"/>
      <c r="AQ519" s="411"/>
      <c r="AR519" s="411"/>
      <c r="AS519" s="411"/>
      <c r="AT519" s="411"/>
      <c r="AU519" s="411"/>
      <c r="AV519" s="411"/>
      <c r="AW519" s="411"/>
      <c r="AX519" s="411"/>
      <c r="AY519" s="411"/>
      <c r="AZ519" s="411"/>
      <c r="BA519" s="411"/>
      <c r="BB519" s="411"/>
      <c r="BC519" s="411"/>
      <c r="BD519" s="411"/>
      <c r="BE519" s="411"/>
      <c r="BF519" s="411"/>
      <c r="BG519" s="411"/>
      <c r="BH519" s="411"/>
      <c r="BI519" s="411"/>
      <c r="BJ519" s="411"/>
      <c r="BK519" s="411"/>
      <c r="BL519" s="411"/>
      <c r="BM519" s="411"/>
      <c r="BN519" s="411"/>
      <c r="BO519" s="411"/>
      <c r="BP519" s="411"/>
      <c r="BQ519" s="411"/>
    </row>
    <row r="520" spans="1:69" ht="14.25">
      <c r="A520" s="323"/>
      <c r="B520" s="324"/>
      <c r="C520" s="324"/>
      <c r="D520" s="324"/>
      <c r="E520" s="324"/>
      <c r="F520" s="324"/>
      <c r="G520" s="325"/>
      <c r="H520" s="325"/>
      <c r="I520" s="326"/>
      <c r="J520" s="326"/>
      <c r="K520" s="327"/>
      <c r="L520" s="411"/>
      <c r="M520" s="411"/>
      <c r="N520" s="411"/>
      <c r="O520" s="411"/>
      <c r="P520" s="411"/>
      <c r="Q520" s="411"/>
      <c r="R520" s="411"/>
      <c r="S520" s="411"/>
      <c r="T520" s="411"/>
      <c r="U520" s="411"/>
      <c r="V520" s="411"/>
      <c r="W520" s="411"/>
      <c r="X520" s="411"/>
      <c r="Y520" s="411"/>
      <c r="Z520" s="411"/>
      <c r="AA520" s="425"/>
      <c r="AB520" s="425"/>
      <c r="AC520" s="411"/>
      <c r="AD520" s="411"/>
      <c r="AE520" s="411"/>
      <c r="AF520" s="411"/>
      <c r="AG520" s="411"/>
      <c r="AH520" s="411"/>
      <c r="AI520" s="411"/>
      <c r="AJ520" s="411"/>
      <c r="AK520" s="411"/>
      <c r="AL520" s="411"/>
      <c r="AM520" s="411"/>
      <c r="AN520" s="411"/>
      <c r="AO520" s="411"/>
      <c r="AP520" s="411"/>
      <c r="AQ520" s="411"/>
      <c r="AR520" s="411"/>
      <c r="AS520" s="411"/>
      <c r="AT520" s="411"/>
      <c r="AU520" s="411"/>
      <c r="AV520" s="411"/>
      <c r="AW520" s="411"/>
      <c r="AX520" s="411"/>
      <c r="AY520" s="411"/>
      <c r="AZ520" s="411"/>
      <c r="BA520" s="411"/>
      <c r="BB520" s="411"/>
      <c r="BC520" s="411"/>
      <c r="BD520" s="411"/>
      <c r="BE520" s="411"/>
      <c r="BF520" s="411"/>
      <c r="BG520" s="411"/>
      <c r="BH520" s="411"/>
      <c r="BI520" s="411"/>
      <c r="BJ520" s="411"/>
      <c r="BK520" s="411"/>
      <c r="BL520" s="411"/>
      <c r="BM520" s="411"/>
      <c r="BN520" s="411"/>
      <c r="BO520" s="411"/>
      <c r="BP520" s="411"/>
      <c r="BQ520" s="411"/>
    </row>
    <row r="521" spans="1:69" ht="14.25">
      <c r="A521" s="323"/>
      <c r="B521" s="324"/>
      <c r="C521" s="324"/>
      <c r="D521" s="324"/>
      <c r="E521" s="324"/>
      <c r="F521" s="324"/>
      <c r="G521" s="325"/>
      <c r="H521" s="325"/>
      <c r="I521" s="326"/>
      <c r="J521" s="326"/>
      <c r="K521" s="327"/>
      <c r="L521" s="411"/>
      <c r="M521" s="411"/>
      <c r="N521" s="411"/>
      <c r="O521" s="411"/>
      <c r="P521" s="411"/>
      <c r="Q521" s="411"/>
      <c r="R521" s="411"/>
      <c r="S521" s="411"/>
      <c r="T521" s="411"/>
      <c r="U521" s="411"/>
      <c r="V521" s="411"/>
      <c r="W521" s="411"/>
      <c r="X521" s="411"/>
      <c r="Y521" s="411"/>
      <c r="Z521" s="411"/>
      <c r="AA521" s="425"/>
      <c r="AB521" s="425"/>
      <c r="AC521" s="411"/>
      <c r="AD521" s="411"/>
      <c r="AE521" s="411"/>
      <c r="AF521" s="411"/>
      <c r="AG521" s="411"/>
      <c r="AH521" s="411"/>
      <c r="AI521" s="411"/>
      <c r="AJ521" s="411"/>
      <c r="AK521" s="411"/>
      <c r="AL521" s="411"/>
      <c r="AM521" s="411"/>
      <c r="AN521" s="411"/>
      <c r="AO521" s="411"/>
      <c r="AP521" s="411"/>
      <c r="AQ521" s="411"/>
      <c r="AR521" s="411"/>
      <c r="AS521" s="411"/>
      <c r="AT521" s="411"/>
      <c r="AU521" s="411"/>
      <c r="AV521" s="411"/>
      <c r="AW521" s="411"/>
      <c r="AX521" s="411"/>
      <c r="AY521" s="411"/>
      <c r="AZ521" s="411"/>
      <c r="BA521" s="411"/>
      <c r="BB521" s="411"/>
      <c r="BC521" s="411"/>
      <c r="BD521" s="411"/>
      <c r="BE521" s="411"/>
      <c r="BF521" s="411"/>
      <c r="BG521" s="411"/>
      <c r="BH521" s="411"/>
      <c r="BI521" s="411"/>
      <c r="BJ521" s="411"/>
      <c r="BK521" s="411"/>
      <c r="BL521" s="411"/>
      <c r="BM521" s="411"/>
      <c r="BN521" s="411"/>
      <c r="BO521" s="411"/>
      <c r="BP521" s="411"/>
      <c r="BQ521" s="411"/>
    </row>
    <row r="522" spans="1:69" ht="14.25">
      <c r="A522" s="323"/>
      <c r="B522" s="324"/>
      <c r="C522" s="324"/>
      <c r="D522" s="324"/>
      <c r="E522" s="324"/>
      <c r="F522" s="324"/>
      <c r="G522" s="325"/>
      <c r="H522" s="325"/>
      <c r="I522" s="326"/>
      <c r="J522" s="326"/>
      <c r="K522" s="327"/>
      <c r="L522" s="411"/>
      <c r="M522" s="411"/>
      <c r="N522" s="411"/>
      <c r="O522" s="411"/>
      <c r="P522" s="411"/>
      <c r="Q522" s="411"/>
      <c r="R522" s="411"/>
      <c r="S522" s="411"/>
      <c r="T522" s="411"/>
      <c r="U522" s="411"/>
      <c r="V522" s="411"/>
      <c r="W522" s="411"/>
      <c r="X522" s="411"/>
      <c r="Y522" s="411"/>
      <c r="Z522" s="411"/>
      <c r="AA522" s="425"/>
      <c r="AB522" s="425"/>
      <c r="AC522" s="411"/>
      <c r="AD522" s="411"/>
      <c r="AE522" s="411"/>
      <c r="AF522" s="411"/>
      <c r="AG522" s="411"/>
      <c r="AH522" s="411"/>
      <c r="AI522" s="411"/>
      <c r="AJ522" s="411"/>
      <c r="AK522" s="411"/>
      <c r="AL522" s="411"/>
      <c r="AM522" s="411"/>
      <c r="AN522" s="411"/>
      <c r="AO522" s="411"/>
      <c r="AP522" s="411"/>
      <c r="AQ522" s="411"/>
      <c r="AR522" s="411"/>
      <c r="AS522" s="411"/>
      <c r="AT522" s="411"/>
      <c r="AU522" s="411"/>
      <c r="AV522" s="411"/>
      <c r="AW522" s="411"/>
      <c r="AX522" s="411"/>
      <c r="AY522" s="411"/>
      <c r="AZ522" s="411"/>
      <c r="BA522" s="411"/>
      <c r="BB522" s="411"/>
      <c r="BC522" s="411"/>
      <c r="BD522" s="411"/>
      <c r="BE522" s="411"/>
      <c r="BF522" s="411"/>
      <c r="BG522" s="411"/>
      <c r="BH522" s="411"/>
      <c r="BI522" s="411"/>
      <c r="BJ522" s="411"/>
      <c r="BK522" s="411"/>
      <c r="BL522" s="411"/>
      <c r="BM522" s="411"/>
      <c r="BN522" s="411"/>
      <c r="BO522" s="411"/>
      <c r="BP522" s="411"/>
      <c r="BQ522" s="411"/>
    </row>
    <row r="523" spans="1:69" ht="14.25">
      <c r="A523" s="323"/>
      <c r="B523" s="324"/>
      <c r="C523" s="324"/>
      <c r="D523" s="324"/>
      <c r="E523" s="324"/>
      <c r="F523" s="324"/>
      <c r="G523" s="325"/>
      <c r="H523" s="325"/>
      <c r="I523" s="326"/>
      <c r="J523" s="326"/>
      <c r="K523" s="327"/>
      <c r="L523" s="411"/>
      <c r="M523" s="411"/>
      <c r="N523" s="411"/>
      <c r="O523" s="411"/>
      <c r="P523" s="411"/>
      <c r="Q523" s="411"/>
      <c r="R523" s="411"/>
      <c r="S523" s="411"/>
      <c r="T523" s="411"/>
      <c r="U523" s="411"/>
      <c r="V523" s="411"/>
      <c r="W523" s="411"/>
      <c r="X523" s="411"/>
      <c r="Y523" s="411"/>
      <c r="Z523" s="411"/>
      <c r="AA523" s="425"/>
      <c r="AB523" s="425"/>
      <c r="AC523" s="411"/>
      <c r="AD523" s="411"/>
      <c r="AE523" s="411"/>
      <c r="AF523" s="411"/>
      <c r="AG523" s="411"/>
      <c r="AH523" s="411"/>
      <c r="AI523" s="411"/>
      <c r="AJ523" s="411"/>
      <c r="AK523" s="411"/>
      <c r="AL523" s="411"/>
      <c r="AM523" s="411"/>
      <c r="AN523" s="411"/>
      <c r="AO523" s="411"/>
      <c r="AP523" s="411"/>
      <c r="AQ523" s="411"/>
      <c r="AR523" s="411"/>
      <c r="AS523" s="411"/>
      <c r="AT523" s="411"/>
      <c r="AU523" s="411"/>
      <c r="AV523" s="411"/>
      <c r="AW523" s="411"/>
      <c r="AX523" s="411"/>
      <c r="AY523" s="411"/>
      <c r="AZ523" s="411"/>
      <c r="BA523" s="411"/>
      <c r="BB523" s="411"/>
      <c r="BC523" s="411"/>
      <c r="BD523" s="411"/>
      <c r="BE523" s="411"/>
      <c r="BF523" s="411"/>
      <c r="BG523" s="411"/>
      <c r="BH523" s="411"/>
      <c r="BI523" s="411"/>
      <c r="BJ523" s="411"/>
      <c r="BK523" s="411"/>
      <c r="BL523" s="411"/>
      <c r="BM523" s="411"/>
      <c r="BN523" s="411"/>
      <c r="BO523" s="411"/>
      <c r="BP523" s="411"/>
      <c r="BQ523" s="411"/>
    </row>
    <row r="524" spans="1:69" ht="10.5">
      <c r="A524" s="323"/>
      <c r="B524" s="324"/>
      <c r="C524" s="324"/>
      <c r="D524" s="324"/>
      <c r="E524" s="324"/>
      <c r="F524" s="324"/>
      <c r="G524" s="325"/>
      <c r="H524" s="325"/>
      <c r="I524" s="326"/>
      <c r="J524" s="326"/>
      <c r="K524" s="327"/>
      <c r="L524" s="411"/>
      <c r="M524" s="411"/>
      <c r="N524" s="411"/>
      <c r="O524" s="411"/>
      <c r="P524" s="411"/>
      <c r="Q524" s="411"/>
      <c r="R524" s="411"/>
      <c r="S524" s="411"/>
      <c r="T524" s="411"/>
      <c r="U524" s="411"/>
      <c r="V524" s="411"/>
      <c r="W524" s="411"/>
      <c r="X524" s="411"/>
      <c r="Y524" s="411"/>
      <c r="Z524" s="411"/>
      <c r="AA524" s="411"/>
      <c r="AB524" s="411"/>
      <c r="AC524" s="411"/>
      <c r="AD524" s="411"/>
      <c r="AE524" s="411"/>
      <c r="AF524" s="411"/>
      <c r="AG524" s="411"/>
      <c r="AH524" s="411"/>
      <c r="AI524" s="411"/>
      <c r="AJ524" s="411"/>
      <c r="AK524" s="411"/>
      <c r="AL524" s="411"/>
      <c r="AM524" s="411"/>
      <c r="AN524" s="411"/>
      <c r="AO524" s="411"/>
      <c r="AP524" s="411"/>
      <c r="AQ524" s="411"/>
      <c r="AR524" s="411"/>
      <c r="AS524" s="411"/>
      <c r="AT524" s="411"/>
      <c r="AU524" s="411"/>
      <c r="AV524" s="411"/>
      <c r="AW524" s="411"/>
      <c r="AX524" s="411"/>
      <c r="AY524" s="411"/>
      <c r="AZ524" s="411"/>
      <c r="BA524" s="411"/>
      <c r="BB524" s="411"/>
      <c r="BC524" s="411"/>
      <c r="BD524" s="411"/>
      <c r="BE524" s="411"/>
      <c r="BF524" s="411"/>
      <c r="BG524" s="411"/>
      <c r="BH524" s="411"/>
      <c r="BI524" s="411"/>
      <c r="BJ524" s="411"/>
      <c r="BK524" s="411"/>
      <c r="BL524" s="411"/>
      <c r="BM524" s="411"/>
      <c r="BN524" s="411"/>
      <c r="BO524" s="411"/>
      <c r="BP524" s="411"/>
      <c r="BQ524" s="411"/>
    </row>
    <row r="525" spans="1:69" ht="10.5">
      <c r="A525" s="323"/>
      <c r="B525" s="324"/>
      <c r="C525" s="324"/>
      <c r="D525" s="324"/>
      <c r="E525" s="324"/>
      <c r="F525" s="324"/>
      <c r="G525" s="325"/>
      <c r="H525" s="325"/>
      <c r="I525" s="326"/>
      <c r="J525" s="326"/>
      <c r="K525" s="327"/>
      <c r="L525" s="411"/>
      <c r="M525" s="411"/>
      <c r="N525" s="411"/>
      <c r="O525" s="411"/>
      <c r="P525" s="411"/>
      <c r="Q525" s="411"/>
      <c r="R525" s="411"/>
      <c r="S525" s="411"/>
      <c r="T525" s="411"/>
      <c r="U525" s="411"/>
      <c r="V525" s="411"/>
      <c r="W525" s="411"/>
      <c r="X525" s="411"/>
      <c r="Y525" s="411"/>
      <c r="Z525" s="411"/>
      <c r="AA525" s="411"/>
      <c r="AB525" s="411"/>
      <c r="AC525" s="411"/>
      <c r="AD525" s="411"/>
      <c r="AE525" s="411"/>
      <c r="AF525" s="411"/>
      <c r="AG525" s="411"/>
      <c r="AH525" s="411"/>
      <c r="AI525" s="411"/>
      <c r="AJ525" s="411"/>
      <c r="AK525" s="411"/>
      <c r="AL525" s="411"/>
      <c r="AM525" s="411"/>
      <c r="AN525" s="411"/>
      <c r="AO525" s="411"/>
      <c r="AP525" s="411"/>
      <c r="AQ525" s="411"/>
      <c r="AR525" s="411"/>
      <c r="AS525" s="411"/>
      <c r="AT525" s="411"/>
      <c r="AU525" s="411"/>
      <c r="AV525" s="411"/>
      <c r="AW525" s="411"/>
      <c r="AX525" s="411"/>
      <c r="AY525" s="411"/>
      <c r="AZ525" s="411"/>
      <c r="BA525" s="411"/>
      <c r="BB525" s="411"/>
      <c r="BC525" s="411"/>
      <c r="BD525" s="411"/>
      <c r="BE525" s="411"/>
      <c r="BF525" s="411"/>
      <c r="BG525" s="411"/>
      <c r="BH525" s="411"/>
      <c r="BI525" s="411"/>
      <c r="BJ525" s="411"/>
      <c r="BK525" s="411"/>
      <c r="BL525" s="411"/>
      <c r="BM525" s="411"/>
      <c r="BN525" s="411"/>
      <c r="BO525" s="411"/>
      <c r="BP525" s="411"/>
      <c r="BQ525" s="411"/>
    </row>
    <row r="526" spans="1:69" ht="10.5">
      <c r="A526" s="323"/>
      <c r="B526" s="324"/>
      <c r="C526" s="324"/>
      <c r="D526" s="324"/>
      <c r="E526" s="324"/>
      <c r="F526" s="324"/>
      <c r="G526" s="325"/>
      <c r="H526" s="325"/>
      <c r="I526" s="326"/>
      <c r="J526" s="326"/>
      <c r="K526" s="327"/>
      <c r="L526" s="411"/>
      <c r="M526" s="411"/>
      <c r="N526" s="411"/>
      <c r="O526" s="411"/>
      <c r="P526" s="411"/>
      <c r="Q526" s="411"/>
      <c r="R526" s="411"/>
      <c r="S526" s="411"/>
      <c r="T526" s="411"/>
      <c r="U526" s="411"/>
      <c r="V526" s="411"/>
      <c r="W526" s="411"/>
      <c r="X526" s="411"/>
      <c r="Y526" s="411"/>
      <c r="Z526" s="411"/>
      <c r="AA526" s="411"/>
      <c r="AB526" s="411"/>
      <c r="AC526" s="411"/>
      <c r="AD526" s="411"/>
      <c r="AE526" s="411"/>
      <c r="AF526" s="411"/>
      <c r="AG526" s="411"/>
      <c r="AH526" s="411"/>
      <c r="AI526" s="411"/>
      <c r="AJ526" s="411"/>
      <c r="AK526" s="411"/>
      <c r="AL526" s="411"/>
      <c r="AM526" s="411"/>
      <c r="AN526" s="411"/>
      <c r="AO526" s="411"/>
      <c r="AP526" s="411"/>
      <c r="AQ526" s="411"/>
      <c r="AR526" s="411"/>
      <c r="AS526" s="411"/>
      <c r="AT526" s="411"/>
      <c r="AU526" s="411"/>
      <c r="AV526" s="411"/>
      <c r="AW526" s="411"/>
      <c r="AX526" s="411"/>
      <c r="AY526" s="411"/>
      <c r="AZ526" s="411"/>
      <c r="BA526" s="411"/>
      <c r="BB526" s="411"/>
      <c r="BC526" s="411"/>
      <c r="BD526" s="411"/>
      <c r="BE526" s="411"/>
      <c r="BF526" s="411"/>
      <c r="BG526" s="411"/>
      <c r="BH526" s="411"/>
      <c r="BI526" s="411"/>
      <c r="BJ526" s="411"/>
      <c r="BK526" s="411"/>
      <c r="BL526" s="411"/>
      <c r="BM526" s="411"/>
      <c r="BN526" s="411"/>
      <c r="BO526" s="411"/>
      <c r="BP526" s="411"/>
      <c r="BQ526" s="411"/>
    </row>
    <row r="527" spans="1:69" ht="10.5">
      <c r="A527" s="323"/>
      <c r="B527" s="324"/>
      <c r="C527" s="324"/>
      <c r="D527" s="324"/>
      <c r="E527" s="324"/>
      <c r="F527" s="324"/>
      <c r="G527" s="325"/>
      <c r="H527" s="325"/>
      <c r="I527" s="326"/>
      <c r="J527" s="326"/>
      <c r="K527" s="327"/>
      <c r="L527" s="411"/>
      <c r="M527" s="411"/>
      <c r="N527" s="411"/>
      <c r="O527" s="411"/>
      <c r="P527" s="411"/>
      <c r="Q527" s="411"/>
      <c r="R527" s="411"/>
      <c r="S527" s="411"/>
      <c r="T527" s="411"/>
      <c r="U527" s="411"/>
      <c r="V527" s="411"/>
      <c r="W527" s="411"/>
      <c r="X527" s="411"/>
      <c r="Y527" s="411"/>
      <c r="Z527" s="411"/>
      <c r="AA527" s="411"/>
      <c r="AB527" s="411"/>
      <c r="AC527" s="411"/>
      <c r="AD527" s="411"/>
      <c r="AE527" s="411"/>
      <c r="AF527" s="411"/>
      <c r="AG527" s="411"/>
      <c r="AH527" s="411"/>
      <c r="AI527" s="411"/>
      <c r="AJ527" s="411"/>
      <c r="AK527" s="411"/>
      <c r="AL527" s="411"/>
      <c r="AM527" s="411"/>
      <c r="AN527" s="411"/>
      <c r="AO527" s="411"/>
      <c r="AP527" s="411"/>
      <c r="AQ527" s="411"/>
      <c r="AR527" s="411"/>
      <c r="AS527" s="411"/>
      <c r="AT527" s="411"/>
      <c r="AU527" s="411"/>
      <c r="AV527" s="411"/>
      <c r="AW527" s="411"/>
      <c r="AX527" s="411"/>
      <c r="AY527" s="411"/>
      <c r="AZ527" s="411"/>
      <c r="BA527" s="411"/>
      <c r="BB527" s="411"/>
      <c r="BC527" s="411"/>
      <c r="BD527" s="411"/>
      <c r="BE527" s="411"/>
      <c r="BF527" s="411"/>
      <c r="BG527" s="411"/>
      <c r="BH527" s="411"/>
      <c r="BI527" s="411"/>
      <c r="BJ527" s="411"/>
      <c r="BK527" s="411"/>
      <c r="BL527" s="411"/>
      <c r="BM527" s="411"/>
      <c r="BN527" s="411"/>
      <c r="BO527" s="411"/>
      <c r="BP527" s="411"/>
      <c r="BQ527" s="411"/>
    </row>
    <row r="528" spans="1:69" ht="10.5">
      <c r="A528" s="323"/>
      <c r="B528" s="324"/>
      <c r="C528" s="324"/>
      <c r="D528" s="324"/>
      <c r="E528" s="324"/>
      <c r="F528" s="324"/>
      <c r="G528" s="325"/>
      <c r="H528" s="325"/>
      <c r="I528" s="326"/>
      <c r="J528" s="326"/>
      <c r="K528" s="327"/>
      <c r="L528" s="411"/>
      <c r="M528" s="411"/>
      <c r="N528" s="411"/>
      <c r="O528" s="411"/>
      <c r="P528" s="411"/>
      <c r="Q528" s="411"/>
      <c r="R528" s="411"/>
      <c r="S528" s="411"/>
      <c r="T528" s="411"/>
      <c r="U528" s="411"/>
      <c r="V528" s="411"/>
      <c r="W528" s="411"/>
      <c r="X528" s="411"/>
      <c r="Y528" s="411"/>
      <c r="Z528" s="411"/>
      <c r="AA528" s="411"/>
      <c r="AB528" s="411"/>
      <c r="AC528" s="411"/>
      <c r="AD528" s="411"/>
      <c r="AE528" s="411"/>
      <c r="AF528" s="411"/>
      <c r="AG528" s="411"/>
      <c r="AH528" s="411"/>
      <c r="AI528" s="411"/>
      <c r="AJ528" s="411"/>
      <c r="AK528" s="411"/>
      <c r="AL528" s="411"/>
      <c r="AM528" s="411"/>
      <c r="AN528" s="411"/>
      <c r="AO528" s="411"/>
      <c r="AP528" s="411"/>
      <c r="AQ528" s="411"/>
      <c r="AR528" s="411"/>
      <c r="AS528" s="411"/>
      <c r="AT528" s="411"/>
      <c r="AU528" s="411"/>
      <c r="AV528" s="411"/>
      <c r="AW528" s="411"/>
      <c r="AX528" s="411"/>
      <c r="AY528" s="411"/>
      <c r="AZ528" s="411"/>
      <c r="BA528" s="411"/>
      <c r="BB528" s="411"/>
      <c r="BC528" s="411"/>
      <c r="BD528" s="411"/>
      <c r="BE528" s="411"/>
      <c r="BF528" s="411"/>
      <c r="BG528" s="411"/>
      <c r="BH528" s="411"/>
      <c r="BI528" s="411"/>
      <c r="BJ528" s="411"/>
      <c r="BK528" s="411"/>
      <c r="BL528" s="411"/>
      <c r="BM528" s="411"/>
      <c r="BN528" s="411"/>
      <c r="BO528" s="411"/>
      <c r="BP528" s="411"/>
      <c r="BQ528" s="411"/>
    </row>
    <row r="529" spans="1:69" ht="10.5">
      <c r="A529" s="323"/>
      <c r="B529" s="324"/>
      <c r="C529" s="324"/>
      <c r="D529" s="324"/>
      <c r="E529" s="324"/>
      <c r="F529" s="324"/>
      <c r="G529" s="325"/>
      <c r="H529" s="325"/>
      <c r="I529" s="326"/>
      <c r="J529" s="326"/>
      <c r="K529" s="327"/>
      <c r="L529" s="411"/>
      <c r="M529" s="411"/>
      <c r="N529" s="411"/>
      <c r="O529" s="411"/>
      <c r="P529" s="411"/>
      <c r="Q529" s="411"/>
      <c r="R529" s="411"/>
      <c r="S529" s="411"/>
      <c r="T529" s="411"/>
      <c r="U529" s="411"/>
      <c r="V529" s="411"/>
      <c r="W529" s="411"/>
      <c r="X529" s="411"/>
      <c r="Y529" s="411"/>
      <c r="Z529" s="411"/>
      <c r="AA529" s="411"/>
      <c r="AB529" s="411"/>
      <c r="AC529" s="411"/>
      <c r="AD529" s="411"/>
      <c r="AE529" s="411"/>
      <c r="AF529" s="411"/>
      <c r="AG529" s="411"/>
      <c r="AH529" s="411"/>
      <c r="AI529" s="411"/>
      <c r="AJ529" s="411"/>
      <c r="AK529" s="411"/>
      <c r="AL529" s="411"/>
      <c r="AM529" s="411"/>
      <c r="AN529" s="411"/>
      <c r="AO529" s="411"/>
      <c r="AP529" s="411"/>
      <c r="AQ529" s="411"/>
      <c r="AR529" s="411"/>
      <c r="AS529" s="411"/>
      <c r="AT529" s="411"/>
      <c r="AU529" s="411"/>
      <c r="AV529" s="411"/>
      <c r="AW529" s="411"/>
      <c r="AX529" s="411"/>
      <c r="AY529" s="411"/>
      <c r="AZ529" s="411"/>
      <c r="BA529" s="411"/>
      <c r="BB529" s="411"/>
      <c r="BC529" s="411"/>
      <c r="BD529" s="411"/>
      <c r="BE529" s="411"/>
      <c r="BF529" s="411"/>
      <c r="BG529" s="411"/>
      <c r="BH529" s="411"/>
      <c r="BI529" s="411"/>
      <c r="BJ529" s="411"/>
      <c r="BK529" s="411"/>
      <c r="BL529" s="411"/>
      <c r="BM529" s="411"/>
      <c r="BN529" s="411"/>
      <c r="BO529" s="411"/>
      <c r="BP529" s="411"/>
      <c r="BQ529" s="411"/>
    </row>
    <row r="530" spans="1:69" ht="10.5">
      <c r="A530" s="323"/>
      <c r="B530" s="324"/>
      <c r="C530" s="324"/>
      <c r="D530" s="324"/>
      <c r="E530" s="324"/>
      <c r="F530" s="324"/>
      <c r="G530" s="325"/>
      <c r="H530" s="325"/>
      <c r="I530" s="326"/>
      <c r="J530" s="326"/>
      <c r="K530" s="327"/>
      <c r="L530" s="411"/>
      <c r="M530" s="411"/>
      <c r="N530" s="411"/>
      <c r="O530" s="411"/>
      <c r="P530" s="411"/>
      <c r="Q530" s="411"/>
      <c r="R530" s="411"/>
      <c r="S530" s="411"/>
      <c r="T530" s="411"/>
      <c r="U530" s="411"/>
      <c r="V530" s="411"/>
      <c r="W530" s="411"/>
      <c r="X530" s="411"/>
      <c r="Y530" s="411"/>
      <c r="Z530" s="411"/>
      <c r="AA530" s="411"/>
      <c r="AB530" s="411"/>
      <c r="AC530" s="411"/>
      <c r="AD530" s="411"/>
      <c r="AE530" s="411"/>
      <c r="AF530" s="411"/>
      <c r="AG530" s="411"/>
      <c r="AH530" s="411"/>
      <c r="AI530" s="411"/>
      <c r="AJ530" s="411"/>
      <c r="AK530" s="411"/>
      <c r="AL530" s="411"/>
      <c r="AM530" s="411"/>
      <c r="AN530" s="411"/>
      <c r="AO530" s="411"/>
      <c r="AP530" s="411"/>
      <c r="AQ530" s="411"/>
      <c r="AR530" s="411"/>
      <c r="AS530" s="411"/>
      <c r="AT530" s="411"/>
      <c r="AU530" s="411"/>
      <c r="AV530" s="411"/>
      <c r="AW530" s="411"/>
      <c r="AX530" s="411"/>
      <c r="AY530" s="411"/>
      <c r="AZ530" s="411"/>
      <c r="BA530" s="411"/>
      <c r="BB530" s="411"/>
      <c r="BC530" s="411"/>
      <c r="BD530" s="411"/>
      <c r="BE530" s="411"/>
      <c r="BF530" s="411"/>
      <c r="BG530" s="411"/>
      <c r="BH530" s="411"/>
      <c r="BI530" s="411"/>
      <c r="BJ530" s="411"/>
      <c r="BK530" s="411"/>
      <c r="BL530" s="411"/>
      <c r="BM530" s="411"/>
      <c r="BN530" s="411"/>
      <c r="BO530" s="411"/>
      <c r="BP530" s="411"/>
      <c r="BQ530" s="411"/>
    </row>
    <row r="531" spans="1:69" ht="10.5">
      <c r="A531" s="323"/>
      <c r="B531" s="324"/>
      <c r="C531" s="324"/>
      <c r="D531" s="324"/>
      <c r="E531" s="324"/>
      <c r="F531" s="324"/>
      <c r="G531" s="325"/>
      <c r="H531" s="325"/>
      <c r="I531" s="326"/>
      <c r="J531" s="326"/>
      <c r="K531" s="327"/>
      <c r="L531" s="411"/>
      <c r="M531" s="411"/>
      <c r="N531" s="411"/>
      <c r="O531" s="411"/>
      <c r="P531" s="411"/>
      <c r="Q531" s="411"/>
      <c r="R531" s="411"/>
      <c r="S531" s="411"/>
      <c r="T531" s="411"/>
      <c r="U531" s="411"/>
      <c r="V531" s="411"/>
      <c r="W531" s="411"/>
      <c r="X531" s="411"/>
      <c r="Y531" s="411"/>
      <c r="Z531" s="411"/>
      <c r="AA531" s="411"/>
      <c r="AB531" s="411"/>
      <c r="AC531" s="411"/>
      <c r="AD531" s="411"/>
      <c r="AE531" s="411"/>
      <c r="AF531" s="411"/>
      <c r="AG531" s="411"/>
      <c r="AH531" s="411"/>
      <c r="AI531" s="411"/>
      <c r="AJ531" s="411"/>
      <c r="AK531" s="411"/>
      <c r="AL531" s="411"/>
      <c r="AM531" s="411"/>
      <c r="AN531" s="411"/>
      <c r="AO531" s="411"/>
      <c r="AP531" s="411"/>
      <c r="AQ531" s="411"/>
      <c r="AR531" s="411"/>
      <c r="AS531" s="411"/>
      <c r="AT531" s="411"/>
      <c r="AU531" s="411"/>
      <c r="AV531" s="411"/>
      <c r="AW531" s="411"/>
      <c r="AX531" s="411"/>
      <c r="AY531" s="411"/>
      <c r="AZ531" s="411"/>
      <c r="BA531" s="411"/>
      <c r="BB531" s="411"/>
      <c r="BC531" s="411"/>
      <c r="BD531" s="411"/>
      <c r="BE531" s="411"/>
      <c r="BF531" s="411"/>
      <c r="BG531" s="411"/>
      <c r="BH531" s="411"/>
      <c r="BI531" s="411"/>
      <c r="BJ531" s="411"/>
      <c r="BK531" s="411"/>
      <c r="BL531" s="411"/>
      <c r="BM531" s="411"/>
      <c r="BN531" s="411"/>
      <c r="BO531" s="411"/>
      <c r="BP531" s="411"/>
      <c r="BQ531" s="411"/>
    </row>
    <row r="532" spans="1:69" ht="10.5">
      <c r="A532" s="323"/>
      <c r="B532" s="324"/>
      <c r="C532" s="324"/>
      <c r="D532" s="324"/>
      <c r="E532" s="324"/>
      <c r="F532" s="324"/>
      <c r="G532" s="325"/>
      <c r="H532" s="325"/>
      <c r="I532" s="326"/>
      <c r="J532" s="326"/>
      <c r="K532" s="327"/>
      <c r="L532" s="411"/>
      <c r="M532" s="411"/>
      <c r="N532" s="411"/>
      <c r="O532" s="411"/>
      <c r="P532" s="411"/>
      <c r="Q532" s="411"/>
      <c r="R532" s="411"/>
      <c r="S532" s="411"/>
      <c r="T532" s="411"/>
      <c r="U532" s="411"/>
      <c r="V532" s="411"/>
      <c r="W532" s="411"/>
      <c r="X532" s="411"/>
      <c r="Y532" s="411"/>
      <c r="Z532" s="411"/>
      <c r="AA532" s="411"/>
      <c r="AB532" s="411"/>
      <c r="AC532" s="411"/>
      <c r="AD532" s="411"/>
      <c r="AE532" s="411"/>
      <c r="AF532" s="411"/>
      <c r="AG532" s="411"/>
      <c r="AH532" s="411"/>
      <c r="AI532" s="411"/>
      <c r="AJ532" s="411"/>
      <c r="AK532" s="411"/>
      <c r="AL532" s="411"/>
      <c r="AM532" s="411"/>
      <c r="AN532" s="411"/>
      <c r="AO532" s="411"/>
      <c r="AP532" s="411"/>
      <c r="AQ532" s="411"/>
      <c r="AR532" s="411"/>
      <c r="AS532" s="411"/>
      <c r="AT532" s="411"/>
      <c r="AU532" s="411"/>
      <c r="AV532" s="411"/>
      <c r="AW532" s="411"/>
      <c r="AX532" s="411"/>
      <c r="AY532" s="411"/>
      <c r="AZ532" s="411"/>
      <c r="BA532" s="411"/>
      <c r="BB532" s="411"/>
      <c r="BC532" s="411"/>
      <c r="BD532" s="411"/>
      <c r="BE532" s="411"/>
      <c r="BF532" s="411"/>
      <c r="BG532" s="411"/>
      <c r="BH532" s="411"/>
      <c r="BI532" s="411"/>
      <c r="BJ532" s="411"/>
      <c r="BK532" s="411"/>
      <c r="BL532" s="411"/>
      <c r="BM532" s="411"/>
      <c r="BN532" s="411"/>
      <c r="BO532" s="411"/>
      <c r="BP532" s="411"/>
      <c r="BQ532" s="411"/>
    </row>
    <row r="533" spans="1:69" s="455" customFormat="1" ht="10.5">
      <c r="A533" s="449"/>
      <c r="B533" s="450"/>
      <c r="C533" s="450"/>
      <c r="D533" s="450"/>
      <c r="E533" s="450"/>
      <c r="F533" s="450"/>
      <c r="G533" s="451"/>
      <c r="H533" s="451"/>
      <c r="I533" s="452"/>
      <c r="J533" s="452"/>
      <c r="K533" s="453"/>
      <c r="L533" s="454"/>
      <c r="M533" s="454"/>
      <c r="N533" s="454"/>
      <c r="O533" s="454"/>
      <c r="P533" s="454"/>
      <c r="Q533" s="454"/>
      <c r="R533" s="454"/>
      <c r="S533" s="454"/>
      <c r="T533" s="454"/>
      <c r="U533" s="454"/>
      <c r="V533" s="454"/>
      <c r="W533" s="454"/>
      <c r="X533" s="454"/>
      <c r="Y533" s="454"/>
      <c r="Z533" s="454"/>
      <c r="AA533" s="454"/>
      <c r="AB533" s="454"/>
      <c r="AC533" s="454"/>
      <c r="AD533" s="454"/>
      <c r="AE533" s="454"/>
      <c r="AF533" s="454"/>
      <c r="AG533" s="454"/>
      <c r="AH533" s="454"/>
      <c r="AI533" s="454"/>
      <c r="AJ533" s="454"/>
      <c r="AK533" s="454"/>
      <c r="AL533" s="454"/>
      <c r="AM533" s="454"/>
      <c r="AN533" s="454"/>
      <c r="AO533" s="454"/>
      <c r="AP533" s="454"/>
      <c r="AQ533" s="454"/>
      <c r="AR533" s="454"/>
      <c r="AS533" s="454"/>
      <c r="AT533" s="454"/>
      <c r="AU533" s="454"/>
      <c r="AV533" s="454"/>
      <c r="AW533" s="454"/>
      <c r="AX533" s="454"/>
      <c r="AY533" s="454"/>
      <c r="AZ533" s="454"/>
      <c r="BA533" s="454"/>
      <c r="BB533" s="454"/>
      <c r="BC533" s="454"/>
      <c r="BD533" s="454"/>
      <c r="BE533" s="454"/>
      <c r="BF533" s="454"/>
      <c r="BG533" s="454"/>
      <c r="BH533" s="454"/>
      <c r="BI533" s="454"/>
      <c r="BJ533" s="454"/>
      <c r="BK533" s="454"/>
      <c r="BL533" s="454"/>
      <c r="BM533" s="454"/>
      <c r="BN533" s="454"/>
      <c r="BO533" s="454"/>
      <c r="BP533" s="454"/>
      <c r="BQ533" s="454"/>
    </row>
    <row r="534" spans="1:69" ht="10.5">
      <c r="A534" s="323"/>
      <c r="B534" s="324"/>
      <c r="C534" s="324"/>
      <c r="D534" s="324"/>
      <c r="E534" s="324"/>
      <c r="F534" s="324"/>
      <c r="G534" s="325"/>
      <c r="H534" s="325"/>
      <c r="I534" s="326"/>
      <c r="J534" s="326"/>
      <c r="K534" s="327"/>
      <c r="L534" s="411"/>
      <c r="M534" s="411"/>
      <c r="N534" s="411"/>
      <c r="O534" s="411"/>
      <c r="P534" s="411"/>
      <c r="Q534" s="411"/>
      <c r="R534" s="411"/>
      <c r="S534" s="411"/>
      <c r="T534" s="411"/>
      <c r="U534" s="411"/>
      <c r="V534" s="411"/>
      <c r="W534" s="411"/>
      <c r="X534" s="411"/>
      <c r="Y534" s="411"/>
      <c r="Z534" s="411"/>
      <c r="AA534" s="411"/>
      <c r="AB534" s="411"/>
      <c r="AC534" s="411"/>
      <c r="AD534" s="411"/>
      <c r="AE534" s="411"/>
      <c r="AF534" s="411"/>
      <c r="AG534" s="411"/>
      <c r="AH534" s="411"/>
      <c r="AI534" s="411"/>
      <c r="AJ534" s="411"/>
      <c r="AK534" s="411"/>
      <c r="AL534" s="411"/>
      <c r="AM534" s="411"/>
      <c r="AN534" s="411"/>
      <c r="AO534" s="411"/>
      <c r="AP534" s="411"/>
      <c r="AQ534" s="411"/>
      <c r="AR534" s="411"/>
      <c r="AS534" s="411"/>
      <c r="AT534" s="411"/>
      <c r="AU534" s="411"/>
      <c r="AV534" s="411"/>
      <c r="AW534" s="411"/>
      <c r="AX534" s="411"/>
      <c r="AY534" s="411"/>
      <c r="AZ534" s="411"/>
      <c r="BA534" s="411"/>
      <c r="BB534" s="411"/>
      <c r="BC534" s="411"/>
      <c r="BD534" s="411"/>
      <c r="BE534" s="411"/>
      <c r="BF534" s="411"/>
      <c r="BG534" s="411"/>
      <c r="BH534" s="411"/>
      <c r="BI534" s="411"/>
      <c r="BJ534" s="411"/>
      <c r="BK534" s="411"/>
      <c r="BL534" s="411"/>
      <c r="BM534" s="411"/>
      <c r="BN534" s="411"/>
      <c r="BO534" s="411"/>
      <c r="BP534" s="411"/>
      <c r="BQ534" s="411"/>
    </row>
    <row r="535" spans="1:69" ht="10.5">
      <c r="A535" s="323"/>
      <c r="B535" s="324"/>
      <c r="C535" s="324"/>
      <c r="D535" s="324"/>
      <c r="E535" s="324"/>
      <c r="F535" s="324"/>
      <c r="G535" s="325"/>
      <c r="H535" s="325"/>
      <c r="I535" s="326"/>
      <c r="J535" s="326"/>
      <c r="K535" s="327"/>
      <c r="L535" s="411"/>
      <c r="M535" s="411"/>
      <c r="N535" s="411"/>
      <c r="O535" s="411"/>
      <c r="P535" s="411"/>
      <c r="Q535" s="411"/>
      <c r="R535" s="411"/>
      <c r="S535" s="411"/>
      <c r="T535" s="411"/>
      <c r="U535" s="411"/>
      <c r="V535" s="411"/>
      <c r="W535" s="411"/>
      <c r="X535" s="411"/>
      <c r="Y535" s="411"/>
      <c r="Z535" s="411"/>
      <c r="AA535" s="411"/>
      <c r="AB535" s="411"/>
      <c r="AC535" s="411"/>
      <c r="AD535" s="411"/>
      <c r="AE535" s="411"/>
      <c r="AF535" s="411"/>
      <c r="AG535" s="411"/>
      <c r="AH535" s="411"/>
      <c r="AI535" s="411"/>
      <c r="AJ535" s="411"/>
      <c r="AK535" s="411"/>
      <c r="AL535" s="411"/>
      <c r="AM535" s="411"/>
      <c r="AN535" s="411"/>
      <c r="AO535" s="411"/>
      <c r="AP535" s="411"/>
      <c r="AQ535" s="411"/>
      <c r="AR535" s="411"/>
      <c r="AS535" s="411"/>
      <c r="AT535" s="411"/>
      <c r="AU535" s="411"/>
      <c r="AV535" s="411"/>
      <c r="AW535" s="411"/>
      <c r="AX535" s="411"/>
      <c r="AY535" s="411"/>
      <c r="AZ535" s="411"/>
      <c r="BA535" s="411"/>
      <c r="BB535" s="411"/>
      <c r="BC535" s="411"/>
      <c r="BD535" s="411"/>
      <c r="BE535" s="411"/>
      <c r="BF535" s="411"/>
      <c r="BG535" s="411"/>
      <c r="BH535" s="411"/>
      <c r="BI535" s="411"/>
      <c r="BJ535" s="411"/>
      <c r="BK535" s="411"/>
      <c r="BL535" s="411"/>
      <c r="BM535" s="411"/>
      <c r="BN535" s="411"/>
      <c r="BO535" s="411"/>
      <c r="BP535" s="411"/>
      <c r="BQ535" s="411"/>
    </row>
    <row r="536" spans="1:69" ht="10.5">
      <c r="A536" s="323"/>
      <c r="B536" s="324"/>
      <c r="C536" s="324"/>
      <c r="D536" s="324"/>
      <c r="E536" s="324"/>
      <c r="F536" s="324"/>
      <c r="G536" s="325"/>
      <c r="H536" s="325"/>
      <c r="I536" s="326"/>
      <c r="J536" s="326"/>
      <c r="K536" s="327"/>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11"/>
      <c r="AY536" s="411"/>
      <c r="AZ536" s="411"/>
      <c r="BA536" s="411"/>
      <c r="BB536" s="411"/>
      <c r="BC536" s="411"/>
      <c r="BD536" s="411"/>
      <c r="BE536" s="411"/>
      <c r="BF536" s="411"/>
      <c r="BG536" s="411"/>
      <c r="BH536" s="411"/>
      <c r="BI536" s="411"/>
      <c r="BJ536" s="411"/>
      <c r="BK536" s="411"/>
      <c r="BL536" s="411"/>
      <c r="BM536" s="411"/>
      <c r="BN536" s="411"/>
      <c r="BO536" s="411"/>
      <c r="BP536" s="411"/>
      <c r="BQ536" s="411"/>
    </row>
    <row r="537" spans="1:69" ht="10.5">
      <c r="A537" s="323"/>
      <c r="B537" s="324"/>
      <c r="C537" s="324"/>
      <c r="D537" s="324"/>
      <c r="E537" s="324"/>
      <c r="F537" s="324"/>
      <c r="G537" s="325"/>
      <c r="H537" s="325"/>
      <c r="I537" s="326"/>
      <c r="J537" s="326"/>
      <c r="K537" s="327"/>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11"/>
      <c r="AY537" s="411"/>
      <c r="AZ537" s="411"/>
      <c r="BA537" s="411"/>
      <c r="BB537" s="411"/>
      <c r="BC537" s="411"/>
      <c r="BD537" s="411"/>
      <c r="BE537" s="411"/>
      <c r="BF537" s="411"/>
      <c r="BG537" s="411"/>
      <c r="BH537" s="411"/>
      <c r="BI537" s="411"/>
      <c r="BJ537" s="411"/>
      <c r="BK537" s="411"/>
      <c r="BL537" s="411"/>
      <c r="BM537" s="411"/>
      <c r="BN537" s="411"/>
      <c r="BO537" s="411"/>
      <c r="BP537" s="411"/>
      <c r="BQ537" s="411"/>
    </row>
    <row r="538" spans="1:69" ht="10.5">
      <c r="A538" s="323"/>
      <c r="B538" s="324"/>
      <c r="C538" s="324"/>
      <c r="D538" s="324"/>
      <c r="E538" s="324"/>
      <c r="F538" s="324"/>
      <c r="G538" s="325"/>
      <c r="H538" s="325"/>
      <c r="I538" s="326"/>
      <c r="J538" s="326"/>
      <c r="K538" s="327"/>
      <c r="L538" s="411"/>
      <c r="M538" s="411"/>
      <c r="N538" s="411"/>
      <c r="O538" s="411"/>
      <c r="P538" s="411"/>
      <c r="Q538" s="411"/>
      <c r="R538" s="411"/>
      <c r="S538" s="411"/>
      <c r="T538" s="411"/>
      <c r="U538" s="411"/>
      <c r="V538" s="411"/>
      <c r="W538" s="411"/>
      <c r="X538" s="411"/>
      <c r="Y538" s="411"/>
      <c r="Z538" s="411"/>
      <c r="AA538" s="411"/>
      <c r="AB538" s="411"/>
      <c r="AC538" s="411"/>
      <c r="AD538" s="411"/>
      <c r="AE538" s="411"/>
      <c r="AF538" s="411"/>
      <c r="AG538" s="411"/>
      <c r="AH538" s="411"/>
      <c r="AI538" s="411"/>
      <c r="AJ538" s="411"/>
      <c r="AK538" s="411"/>
      <c r="AL538" s="411"/>
      <c r="AM538" s="411"/>
      <c r="AN538" s="411"/>
      <c r="AO538" s="411"/>
      <c r="AP538" s="411"/>
      <c r="AQ538" s="411"/>
      <c r="AR538" s="411"/>
      <c r="AS538" s="411"/>
      <c r="AT538" s="411"/>
      <c r="AU538" s="411"/>
      <c r="AV538" s="411"/>
      <c r="AW538" s="411"/>
      <c r="AX538" s="411"/>
      <c r="AY538" s="411"/>
      <c r="AZ538" s="411"/>
      <c r="BA538" s="411"/>
      <c r="BB538" s="411"/>
      <c r="BC538" s="411"/>
      <c r="BD538" s="411"/>
      <c r="BE538" s="411"/>
      <c r="BF538" s="411"/>
      <c r="BG538" s="411"/>
      <c r="BH538" s="411"/>
      <c r="BI538" s="411"/>
      <c r="BJ538" s="411"/>
      <c r="BK538" s="411"/>
      <c r="BL538" s="411"/>
      <c r="BM538" s="411"/>
      <c r="BN538" s="411"/>
      <c r="BO538" s="411"/>
      <c r="BP538" s="411"/>
      <c r="BQ538" s="411"/>
    </row>
    <row r="539" spans="1:69" s="455" customFormat="1" ht="10.5">
      <c r="A539" s="449"/>
      <c r="B539" s="450"/>
      <c r="C539" s="450"/>
      <c r="D539" s="450"/>
      <c r="E539" s="450"/>
      <c r="F539" s="450"/>
      <c r="G539" s="451"/>
      <c r="H539" s="451"/>
      <c r="I539" s="452"/>
      <c r="J539" s="452"/>
      <c r="K539" s="453"/>
      <c r="L539" s="454"/>
      <c r="M539" s="454"/>
      <c r="N539" s="454"/>
      <c r="O539" s="454"/>
      <c r="P539" s="454"/>
      <c r="Q539" s="454"/>
      <c r="R539" s="454"/>
      <c r="S539" s="454"/>
      <c r="T539" s="454"/>
      <c r="U539" s="454"/>
      <c r="V539" s="454"/>
      <c r="W539" s="454"/>
      <c r="X539" s="454"/>
      <c r="Y539" s="454"/>
      <c r="Z539" s="454"/>
      <c r="AA539" s="454"/>
      <c r="AB539" s="454"/>
      <c r="AC539" s="454"/>
      <c r="AD539" s="454"/>
      <c r="AE539" s="454"/>
      <c r="AF539" s="454"/>
      <c r="AG539" s="454"/>
      <c r="AH539" s="454"/>
      <c r="AI539" s="454"/>
      <c r="AJ539" s="454"/>
      <c r="AK539" s="454"/>
      <c r="AL539" s="454"/>
      <c r="AM539" s="454"/>
      <c r="AN539" s="454"/>
      <c r="AO539" s="454"/>
      <c r="AP539" s="454"/>
      <c r="AQ539" s="454"/>
      <c r="AR539" s="454"/>
      <c r="AS539" s="454"/>
      <c r="AT539" s="454"/>
      <c r="AU539" s="454"/>
      <c r="AV539" s="454"/>
      <c r="AW539" s="454"/>
      <c r="AX539" s="454"/>
      <c r="AY539" s="454"/>
      <c r="AZ539" s="454"/>
      <c r="BA539" s="454"/>
      <c r="BB539" s="454"/>
      <c r="BC539" s="454"/>
      <c r="BD539" s="454"/>
      <c r="BE539" s="454"/>
      <c r="BF539" s="454"/>
      <c r="BG539" s="454"/>
      <c r="BH539" s="454"/>
      <c r="BI539" s="454"/>
      <c r="BJ539" s="454"/>
      <c r="BK539" s="454"/>
      <c r="BL539" s="454"/>
      <c r="BM539" s="454"/>
      <c r="BN539" s="454"/>
      <c r="BO539" s="454"/>
      <c r="BP539" s="454"/>
      <c r="BQ539" s="454"/>
    </row>
    <row r="540" spans="1:69" ht="10.5">
      <c r="A540" s="323"/>
      <c r="B540" s="324"/>
      <c r="C540" s="324"/>
      <c r="D540" s="324"/>
      <c r="E540" s="324"/>
      <c r="F540" s="324"/>
      <c r="G540" s="325"/>
      <c r="H540" s="325"/>
      <c r="I540" s="326"/>
      <c r="J540" s="326"/>
      <c r="K540" s="327"/>
      <c r="L540" s="411"/>
      <c r="M540" s="411"/>
      <c r="N540" s="411"/>
      <c r="O540" s="411"/>
      <c r="P540" s="411"/>
      <c r="Q540" s="411"/>
      <c r="R540" s="411"/>
      <c r="S540" s="411"/>
      <c r="T540" s="411"/>
      <c r="U540" s="411"/>
      <c r="V540" s="411"/>
      <c r="W540" s="411"/>
      <c r="X540" s="411"/>
      <c r="Y540" s="411"/>
      <c r="Z540" s="411"/>
      <c r="AA540" s="411"/>
      <c r="AB540" s="411"/>
      <c r="AC540" s="411"/>
      <c r="AD540" s="411"/>
      <c r="AE540" s="411"/>
      <c r="AF540" s="411"/>
      <c r="AG540" s="411"/>
      <c r="AH540" s="411"/>
      <c r="AI540" s="411"/>
      <c r="AJ540" s="411"/>
      <c r="AK540" s="411"/>
      <c r="AL540" s="411"/>
      <c r="AM540" s="411"/>
      <c r="AN540" s="411"/>
      <c r="AO540" s="411"/>
      <c r="AP540" s="411"/>
      <c r="AQ540" s="411"/>
      <c r="AR540" s="411"/>
      <c r="AS540" s="411"/>
      <c r="AT540" s="411"/>
      <c r="AU540" s="411"/>
      <c r="AV540" s="411"/>
      <c r="AW540" s="411"/>
      <c r="AX540" s="411"/>
      <c r="AY540" s="411"/>
      <c r="AZ540" s="411"/>
      <c r="BA540" s="411"/>
      <c r="BB540" s="411"/>
      <c r="BC540" s="411"/>
      <c r="BD540" s="411"/>
      <c r="BE540" s="411"/>
      <c r="BF540" s="411"/>
      <c r="BG540" s="411"/>
      <c r="BH540" s="411"/>
      <c r="BI540" s="411"/>
      <c r="BJ540" s="411"/>
      <c r="BK540" s="411"/>
      <c r="BL540" s="411"/>
      <c r="BM540" s="411"/>
      <c r="BN540" s="411"/>
      <c r="BO540" s="411"/>
      <c r="BP540" s="411"/>
      <c r="BQ540" s="411"/>
    </row>
    <row r="541" spans="1:69">
      <c r="A541" s="323"/>
      <c r="B541" s="324"/>
      <c r="C541" s="324"/>
      <c r="D541" s="324"/>
      <c r="E541" s="324"/>
      <c r="F541" s="324"/>
      <c r="G541" s="325"/>
      <c r="H541" s="325"/>
      <c r="I541" s="326"/>
      <c r="J541" s="326"/>
      <c r="K541" s="327"/>
      <c r="L541" s="411"/>
      <c r="M541" s="411"/>
      <c r="N541" s="411"/>
      <c r="O541" s="411"/>
      <c r="P541" s="411"/>
      <c r="Q541" s="411"/>
      <c r="R541" s="411"/>
      <c r="S541" s="411"/>
      <c r="T541" s="411"/>
      <c r="U541" s="411"/>
      <c r="V541" s="411"/>
      <c r="W541" s="411"/>
      <c r="X541" s="411"/>
      <c r="Y541" s="411"/>
      <c r="Z541" s="411"/>
      <c r="AA541" s="456"/>
      <c r="AB541" s="456"/>
      <c r="AC541" s="411"/>
      <c r="AD541" s="411"/>
      <c r="AE541" s="411"/>
      <c r="AF541" s="411"/>
      <c r="AG541" s="411"/>
      <c r="AH541" s="411"/>
      <c r="AI541" s="411"/>
      <c r="AJ541" s="411"/>
      <c r="AK541" s="411"/>
      <c r="AL541" s="411"/>
      <c r="AM541" s="411"/>
      <c r="AN541" s="411"/>
      <c r="AO541" s="411"/>
      <c r="AP541" s="411"/>
      <c r="AQ541" s="411"/>
      <c r="AR541" s="411"/>
      <c r="AS541" s="411"/>
      <c r="AT541" s="411"/>
      <c r="AU541" s="411"/>
      <c r="AV541" s="411"/>
      <c r="AW541" s="411"/>
      <c r="AX541" s="411"/>
      <c r="AY541" s="411"/>
      <c r="AZ541" s="411"/>
      <c r="BA541" s="411"/>
      <c r="BB541" s="411"/>
      <c r="BC541" s="411"/>
      <c r="BD541" s="411"/>
      <c r="BE541" s="411"/>
      <c r="BF541" s="411"/>
      <c r="BG541" s="411"/>
      <c r="BH541" s="411"/>
      <c r="BI541" s="411"/>
      <c r="BJ541" s="411"/>
      <c r="BK541" s="411"/>
      <c r="BL541" s="411"/>
      <c r="BM541" s="411"/>
      <c r="BN541" s="411"/>
      <c r="BO541" s="411"/>
      <c r="BP541" s="411"/>
      <c r="BQ541" s="411"/>
    </row>
    <row r="542" spans="1:69">
      <c r="A542" s="323"/>
      <c r="B542" s="324"/>
      <c r="C542" s="324"/>
      <c r="D542" s="324"/>
      <c r="E542" s="324"/>
      <c r="F542" s="324"/>
      <c r="G542" s="325"/>
      <c r="H542" s="325"/>
      <c r="I542" s="326"/>
      <c r="J542" s="326"/>
      <c r="K542" s="327"/>
      <c r="L542" s="411"/>
      <c r="M542" s="411"/>
      <c r="N542" s="411"/>
      <c r="O542" s="411"/>
      <c r="P542" s="411"/>
      <c r="Q542" s="411"/>
      <c r="R542" s="411"/>
      <c r="S542" s="411"/>
      <c r="T542" s="411"/>
      <c r="U542" s="411"/>
      <c r="V542" s="411"/>
      <c r="W542" s="411"/>
      <c r="X542" s="411"/>
      <c r="Y542" s="411"/>
      <c r="Z542" s="411"/>
      <c r="AA542" s="456"/>
      <c r="AB542" s="456"/>
      <c r="AC542" s="411"/>
      <c r="AD542" s="411"/>
      <c r="AE542" s="411"/>
      <c r="AF542" s="411"/>
      <c r="AG542" s="411"/>
      <c r="AH542" s="411"/>
      <c r="AI542" s="411"/>
      <c r="AJ542" s="411"/>
      <c r="AK542" s="411"/>
      <c r="AL542" s="411"/>
      <c r="AM542" s="411"/>
      <c r="AN542" s="411"/>
      <c r="AO542" s="411"/>
      <c r="AP542" s="411"/>
      <c r="AQ542" s="411"/>
      <c r="AR542" s="411"/>
      <c r="AS542" s="411"/>
      <c r="AT542" s="411"/>
      <c r="AU542" s="411"/>
      <c r="AV542" s="411"/>
      <c r="AW542" s="411"/>
      <c r="AX542" s="411"/>
      <c r="AY542" s="411"/>
      <c r="AZ542" s="411"/>
      <c r="BA542" s="411"/>
      <c r="BB542" s="411"/>
      <c r="BC542" s="411"/>
      <c r="BD542" s="411"/>
      <c r="BE542" s="411"/>
      <c r="BF542" s="411"/>
      <c r="BG542" s="411"/>
      <c r="BH542" s="411"/>
      <c r="BI542" s="411"/>
      <c r="BJ542" s="411"/>
      <c r="BK542" s="411"/>
      <c r="BL542" s="411"/>
      <c r="BM542" s="411"/>
      <c r="BN542" s="411"/>
      <c r="BO542" s="411"/>
      <c r="BP542" s="411"/>
      <c r="BQ542" s="411"/>
    </row>
    <row r="543" spans="1:69">
      <c r="A543" s="323"/>
      <c r="B543" s="324"/>
      <c r="C543" s="324"/>
      <c r="D543" s="324"/>
      <c r="E543" s="324"/>
      <c r="F543" s="324"/>
      <c r="G543" s="325"/>
      <c r="H543" s="325"/>
      <c r="I543" s="326"/>
      <c r="J543" s="326"/>
      <c r="K543" s="327"/>
      <c r="L543" s="411"/>
      <c r="M543" s="411"/>
      <c r="N543" s="411"/>
      <c r="O543" s="411"/>
      <c r="P543" s="411"/>
      <c r="Q543" s="411"/>
      <c r="R543" s="411"/>
      <c r="S543" s="411"/>
      <c r="T543" s="411"/>
      <c r="U543" s="411"/>
      <c r="V543" s="411"/>
      <c r="W543" s="411"/>
      <c r="X543" s="411"/>
      <c r="Y543" s="411"/>
      <c r="Z543" s="411"/>
      <c r="AA543" s="456"/>
      <c r="AB543" s="456"/>
      <c r="AC543" s="411"/>
      <c r="AD543" s="411"/>
      <c r="AE543" s="411"/>
      <c r="AF543" s="411"/>
      <c r="AG543" s="411"/>
      <c r="AH543" s="411"/>
      <c r="AI543" s="411"/>
      <c r="AJ543" s="411"/>
      <c r="AK543" s="411"/>
      <c r="AL543" s="411"/>
      <c r="AM543" s="411"/>
      <c r="AN543" s="411"/>
      <c r="AO543" s="411"/>
      <c r="AP543" s="411"/>
      <c r="AQ543" s="411"/>
      <c r="AR543" s="411"/>
      <c r="AS543" s="411"/>
      <c r="AT543" s="411"/>
      <c r="AU543" s="411"/>
      <c r="AV543" s="411"/>
      <c r="AW543" s="411"/>
      <c r="AX543" s="411"/>
      <c r="AY543" s="411"/>
      <c r="AZ543" s="411"/>
      <c r="BA543" s="411"/>
      <c r="BB543" s="411"/>
      <c r="BC543" s="411"/>
      <c r="BD543" s="411"/>
      <c r="BE543" s="411"/>
      <c r="BF543" s="411"/>
      <c r="BG543" s="411"/>
      <c r="BH543" s="411"/>
      <c r="BI543" s="411"/>
      <c r="BJ543" s="411"/>
      <c r="BK543" s="411"/>
      <c r="BL543" s="411"/>
      <c r="BM543" s="411"/>
      <c r="BN543" s="411"/>
      <c r="BO543" s="411"/>
      <c r="BP543" s="411"/>
      <c r="BQ543" s="411"/>
    </row>
    <row r="544" spans="1:69">
      <c r="A544" s="323"/>
      <c r="B544" s="324"/>
      <c r="C544" s="324"/>
      <c r="D544" s="324"/>
      <c r="E544" s="324"/>
      <c r="F544" s="324"/>
      <c r="G544" s="325"/>
      <c r="H544" s="325"/>
      <c r="I544" s="326"/>
      <c r="J544" s="326"/>
      <c r="K544" s="327"/>
      <c r="L544" s="411"/>
      <c r="M544" s="411"/>
      <c r="N544" s="411"/>
      <c r="O544" s="411"/>
      <c r="P544" s="411"/>
      <c r="Q544" s="411"/>
      <c r="R544" s="411"/>
      <c r="S544" s="411"/>
      <c r="T544" s="411"/>
      <c r="U544" s="411"/>
      <c r="V544" s="411"/>
      <c r="W544" s="411"/>
      <c r="X544" s="411"/>
      <c r="Y544" s="411"/>
      <c r="Z544" s="411"/>
      <c r="AA544" s="456"/>
      <c r="AB544" s="456"/>
      <c r="AC544" s="411"/>
      <c r="AD544" s="411"/>
      <c r="AE544" s="411"/>
      <c r="AF544" s="411"/>
      <c r="AG544" s="411"/>
      <c r="AH544" s="411"/>
      <c r="AI544" s="411"/>
      <c r="AJ544" s="411"/>
      <c r="AK544" s="411"/>
      <c r="AL544" s="411"/>
      <c r="AM544" s="411"/>
      <c r="AN544" s="411"/>
      <c r="AO544" s="411"/>
      <c r="AP544" s="411"/>
      <c r="AQ544" s="411"/>
      <c r="AR544" s="411"/>
      <c r="AS544" s="411"/>
      <c r="AT544" s="411"/>
      <c r="AU544" s="411"/>
      <c r="AV544" s="411"/>
      <c r="AW544" s="411"/>
      <c r="AX544" s="411"/>
      <c r="AY544" s="411"/>
      <c r="AZ544" s="411"/>
      <c r="BA544" s="411"/>
      <c r="BB544" s="411"/>
      <c r="BC544" s="411"/>
      <c r="BD544" s="411"/>
      <c r="BE544" s="411"/>
      <c r="BF544" s="411"/>
      <c r="BG544" s="411"/>
      <c r="BH544" s="411"/>
      <c r="BI544" s="411"/>
      <c r="BJ544" s="411"/>
      <c r="BK544" s="411"/>
      <c r="BL544" s="411"/>
      <c r="BM544" s="411"/>
      <c r="BN544" s="411"/>
      <c r="BO544" s="411"/>
      <c r="BP544" s="411"/>
      <c r="BQ544" s="411"/>
    </row>
    <row r="545" spans="1:69">
      <c r="A545" s="323"/>
      <c r="B545" s="324"/>
      <c r="C545" s="324"/>
      <c r="D545" s="324"/>
      <c r="E545" s="324"/>
      <c r="F545" s="324"/>
      <c r="G545" s="325"/>
      <c r="H545" s="325"/>
      <c r="I545" s="326"/>
      <c r="J545" s="326"/>
      <c r="K545" s="327"/>
      <c r="L545" s="411"/>
      <c r="M545" s="411"/>
      <c r="N545" s="411"/>
      <c r="O545" s="411"/>
      <c r="P545" s="411"/>
      <c r="Q545" s="411"/>
      <c r="R545" s="411"/>
      <c r="S545" s="411"/>
      <c r="T545" s="411"/>
      <c r="U545" s="411"/>
      <c r="V545" s="411"/>
      <c r="W545" s="411"/>
      <c r="X545" s="411"/>
      <c r="Y545" s="411"/>
      <c r="Z545" s="411"/>
      <c r="AA545" s="456"/>
      <c r="AB545" s="456"/>
      <c r="AC545" s="411"/>
      <c r="AD545" s="411"/>
      <c r="AE545" s="411"/>
      <c r="AF545" s="411"/>
      <c r="AG545" s="411"/>
      <c r="AH545" s="411"/>
      <c r="AI545" s="411"/>
      <c r="AJ545" s="411"/>
      <c r="AK545" s="411"/>
      <c r="AL545" s="411"/>
      <c r="AM545" s="411"/>
      <c r="AN545" s="411"/>
      <c r="AO545" s="411"/>
      <c r="AP545" s="411"/>
      <c r="AQ545" s="411"/>
      <c r="AR545" s="411"/>
      <c r="AS545" s="411"/>
      <c r="AT545" s="411"/>
      <c r="AU545" s="411"/>
      <c r="AV545" s="411"/>
      <c r="AW545" s="411"/>
      <c r="AX545" s="411"/>
      <c r="AY545" s="411"/>
      <c r="AZ545" s="411"/>
      <c r="BA545" s="411"/>
      <c r="BB545" s="411"/>
      <c r="BC545" s="411"/>
      <c r="BD545" s="411"/>
      <c r="BE545" s="411"/>
      <c r="BF545" s="411"/>
      <c r="BG545" s="411"/>
      <c r="BH545" s="411"/>
      <c r="BI545" s="411"/>
      <c r="BJ545" s="411"/>
      <c r="BK545" s="411"/>
      <c r="BL545" s="411"/>
      <c r="BM545" s="411"/>
      <c r="BN545" s="411"/>
      <c r="BO545" s="411"/>
      <c r="BP545" s="411"/>
      <c r="BQ545" s="411"/>
    </row>
    <row r="546" spans="1:69">
      <c r="A546" s="323"/>
      <c r="B546" s="324"/>
      <c r="C546" s="324"/>
      <c r="D546" s="324"/>
      <c r="E546" s="324"/>
      <c r="F546" s="324"/>
      <c r="G546" s="325"/>
      <c r="H546" s="325"/>
      <c r="I546" s="326"/>
      <c r="J546" s="326"/>
      <c r="K546" s="327"/>
      <c r="L546" s="411"/>
      <c r="M546" s="411"/>
      <c r="N546" s="411"/>
      <c r="O546" s="411"/>
      <c r="P546" s="411"/>
      <c r="Q546" s="411"/>
      <c r="R546" s="411"/>
      <c r="S546" s="411"/>
      <c r="T546" s="411"/>
      <c r="U546" s="411"/>
      <c r="V546" s="411"/>
      <c r="W546" s="411"/>
      <c r="X546" s="411"/>
      <c r="Y546" s="411"/>
      <c r="Z546" s="411"/>
      <c r="AA546" s="456"/>
      <c r="AB546" s="456"/>
      <c r="AC546" s="411"/>
      <c r="AD546" s="411"/>
      <c r="AE546" s="411"/>
      <c r="AF546" s="411"/>
      <c r="AG546" s="411"/>
      <c r="AH546" s="411"/>
      <c r="AI546" s="411"/>
      <c r="AJ546" s="411"/>
      <c r="AK546" s="411"/>
      <c r="AL546" s="411"/>
      <c r="AM546" s="411"/>
      <c r="AN546" s="411"/>
      <c r="AO546" s="411"/>
      <c r="AP546" s="411"/>
      <c r="AQ546" s="411"/>
      <c r="AR546" s="411"/>
      <c r="AS546" s="411"/>
      <c r="AT546" s="411"/>
      <c r="AU546" s="411"/>
      <c r="AV546" s="411"/>
      <c r="AW546" s="411"/>
      <c r="AX546" s="411"/>
      <c r="AY546" s="411"/>
      <c r="AZ546" s="411"/>
      <c r="BA546" s="411"/>
      <c r="BB546" s="411"/>
      <c r="BC546" s="411"/>
      <c r="BD546" s="411"/>
      <c r="BE546" s="411"/>
      <c r="BF546" s="411"/>
      <c r="BG546" s="411"/>
      <c r="BH546" s="411"/>
      <c r="BI546" s="411"/>
      <c r="BJ546" s="411"/>
      <c r="BK546" s="411"/>
      <c r="BL546" s="411"/>
      <c r="BM546" s="411"/>
      <c r="BN546" s="411"/>
      <c r="BO546" s="411"/>
      <c r="BP546" s="411"/>
      <c r="BQ546" s="411"/>
    </row>
    <row r="547" spans="1:69">
      <c r="A547" s="323"/>
      <c r="B547" s="324"/>
      <c r="C547" s="324"/>
      <c r="D547" s="324"/>
      <c r="E547" s="324"/>
      <c r="F547" s="324"/>
      <c r="G547" s="325"/>
      <c r="H547" s="325"/>
      <c r="I547" s="326"/>
      <c r="J547" s="326"/>
      <c r="K547" s="327"/>
      <c r="L547" s="411"/>
      <c r="M547" s="411"/>
      <c r="N547" s="411"/>
      <c r="O547" s="411"/>
      <c r="P547" s="411"/>
      <c r="Q547" s="411"/>
      <c r="R547" s="411"/>
      <c r="S547" s="411"/>
      <c r="T547" s="411"/>
      <c r="U547" s="411"/>
      <c r="V547" s="411"/>
      <c r="W547" s="411"/>
      <c r="X547" s="411"/>
      <c r="Y547" s="411"/>
      <c r="Z547" s="411"/>
      <c r="AA547" s="456"/>
      <c r="AB547" s="456"/>
      <c r="AC547" s="411"/>
      <c r="AD547" s="411"/>
      <c r="AE547" s="411"/>
      <c r="AF547" s="411"/>
      <c r="AG547" s="411"/>
      <c r="AH547" s="411"/>
      <c r="AI547" s="411"/>
      <c r="AJ547" s="411"/>
      <c r="AK547" s="411"/>
      <c r="AL547" s="411"/>
      <c r="AM547" s="411"/>
      <c r="AN547" s="411"/>
      <c r="AO547" s="411"/>
      <c r="AP547" s="411"/>
      <c r="AQ547" s="411"/>
      <c r="AR547" s="411"/>
      <c r="AS547" s="411"/>
      <c r="AT547" s="411"/>
      <c r="AU547" s="411"/>
      <c r="AV547" s="411"/>
      <c r="AW547" s="411"/>
      <c r="AX547" s="411"/>
      <c r="AY547" s="411"/>
      <c r="AZ547" s="411"/>
      <c r="BA547" s="411"/>
      <c r="BB547" s="411"/>
      <c r="BC547" s="411"/>
      <c r="BD547" s="411"/>
      <c r="BE547" s="411"/>
      <c r="BF547" s="411"/>
      <c r="BG547" s="411"/>
      <c r="BH547" s="411"/>
      <c r="BI547" s="411"/>
      <c r="BJ547" s="411"/>
      <c r="BK547" s="411"/>
      <c r="BL547" s="411"/>
      <c r="BM547" s="411"/>
      <c r="BN547" s="411"/>
      <c r="BO547" s="411"/>
      <c r="BP547" s="411"/>
      <c r="BQ547" s="411"/>
    </row>
    <row r="548" spans="1:69">
      <c r="A548" s="323"/>
      <c r="B548" s="324"/>
      <c r="C548" s="324"/>
      <c r="D548" s="324"/>
      <c r="E548" s="324"/>
      <c r="F548" s="324"/>
      <c r="G548" s="325"/>
      <c r="H548" s="325"/>
      <c r="I548" s="326"/>
      <c r="J548" s="326"/>
      <c r="K548" s="327"/>
      <c r="L548" s="411"/>
      <c r="M548" s="411"/>
      <c r="N548" s="411"/>
      <c r="O548" s="411"/>
      <c r="P548" s="411"/>
      <c r="Q548" s="411"/>
      <c r="R548" s="411"/>
      <c r="S548" s="411"/>
      <c r="T548" s="411"/>
      <c r="U548" s="411"/>
      <c r="V548" s="411"/>
      <c r="W548" s="411"/>
      <c r="X548" s="411"/>
      <c r="Y548" s="411"/>
      <c r="Z548" s="411"/>
      <c r="AA548" s="456"/>
      <c r="AB548" s="456"/>
      <c r="AC548" s="411"/>
      <c r="AD548" s="411"/>
      <c r="AE548" s="411"/>
      <c r="AF548" s="411"/>
      <c r="AG548" s="411"/>
      <c r="AH548" s="411"/>
      <c r="AI548" s="411"/>
      <c r="AJ548" s="411"/>
      <c r="AK548" s="411"/>
      <c r="AL548" s="411"/>
      <c r="AM548" s="411"/>
      <c r="AN548" s="411"/>
      <c r="AO548" s="411"/>
      <c r="AP548" s="411"/>
      <c r="AQ548" s="411"/>
      <c r="AR548" s="411"/>
      <c r="AS548" s="411"/>
      <c r="AT548" s="411"/>
      <c r="AU548" s="411"/>
      <c r="AV548" s="411"/>
      <c r="AW548" s="411"/>
      <c r="AX548" s="411"/>
      <c r="AY548" s="411"/>
      <c r="AZ548" s="411"/>
      <c r="BA548" s="411"/>
      <c r="BB548" s="411"/>
      <c r="BC548" s="411"/>
      <c r="BD548" s="411"/>
      <c r="BE548" s="411"/>
      <c r="BF548" s="411"/>
      <c r="BG548" s="411"/>
      <c r="BH548" s="411"/>
      <c r="BI548" s="411"/>
      <c r="BJ548" s="411"/>
      <c r="BK548" s="411"/>
      <c r="BL548" s="411"/>
      <c r="BM548" s="411"/>
      <c r="BN548" s="411"/>
      <c r="BO548" s="411"/>
      <c r="BP548" s="411"/>
      <c r="BQ548" s="411"/>
    </row>
    <row r="549" spans="1:69">
      <c r="A549" s="323"/>
      <c r="B549" s="324"/>
      <c r="C549" s="324"/>
      <c r="D549" s="324"/>
      <c r="E549" s="324"/>
      <c r="F549" s="324"/>
      <c r="G549" s="325"/>
      <c r="H549" s="325"/>
      <c r="I549" s="326"/>
      <c r="J549" s="326"/>
      <c r="K549" s="327"/>
      <c r="L549" s="411"/>
      <c r="M549" s="411"/>
      <c r="N549" s="411"/>
      <c r="O549" s="411"/>
      <c r="P549" s="411"/>
      <c r="Q549" s="411"/>
      <c r="R549" s="411"/>
      <c r="S549" s="411"/>
      <c r="T549" s="411"/>
      <c r="U549" s="411"/>
      <c r="V549" s="411"/>
      <c r="W549" s="411"/>
      <c r="X549" s="411"/>
      <c r="Y549" s="411"/>
      <c r="Z549" s="411"/>
      <c r="AA549" s="456"/>
      <c r="AB549" s="456"/>
      <c r="AC549" s="411"/>
      <c r="AD549" s="411"/>
      <c r="AE549" s="411"/>
      <c r="AF549" s="411"/>
      <c r="AG549" s="411"/>
      <c r="AH549" s="411"/>
      <c r="AI549" s="411"/>
      <c r="AJ549" s="411"/>
      <c r="AK549" s="411"/>
      <c r="AL549" s="411"/>
      <c r="AM549" s="411"/>
      <c r="AN549" s="411"/>
      <c r="AO549" s="411"/>
      <c r="AP549" s="411"/>
      <c r="AQ549" s="411"/>
      <c r="AR549" s="411"/>
      <c r="AS549" s="411"/>
      <c r="AT549" s="411"/>
      <c r="AU549" s="411"/>
      <c r="AV549" s="411"/>
      <c r="AW549" s="411"/>
      <c r="AX549" s="411"/>
      <c r="AY549" s="411"/>
      <c r="AZ549" s="411"/>
      <c r="BA549" s="411"/>
      <c r="BB549" s="411"/>
      <c r="BC549" s="411"/>
      <c r="BD549" s="411"/>
      <c r="BE549" s="411"/>
      <c r="BF549" s="411"/>
      <c r="BG549" s="411"/>
      <c r="BH549" s="411"/>
      <c r="BI549" s="411"/>
      <c r="BJ549" s="411"/>
      <c r="BK549" s="411"/>
      <c r="BL549" s="411"/>
      <c r="BM549" s="411"/>
      <c r="BN549" s="411"/>
      <c r="BO549" s="411"/>
      <c r="BP549" s="411"/>
      <c r="BQ549" s="411"/>
    </row>
    <row r="550" spans="1:69">
      <c r="A550" s="323"/>
      <c r="B550" s="324"/>
      <c r="C550" s="324"/>
      <c r="D550" s="324"/>
      <c r="E550" s="324"/>
      <c r="F550" s="324"/>
      <c r="G550" s="325"/>
      <c r="H550" s="325"/>
      <c r="I550" s="326"/>
      <c r="J550" s="326"/>
      <c r="K550" s="327"/>
      <c r="L550" s="411"/>
      <c r="M550" s="411"/>
      <c r="N550" s="411"/>
      <c r="O550" s="411"/>
      <c r="P550" s="411"/>
      <c r="Q550" s="411"/>
      <c r="R550" s="411"/>
      <c r="S550" s="411"/>
      <c r="T550" s="411"/>
      <c r="U550" s="411"/>
      <c r="V550" s="411"/>
      <c r="W550" s="411"/>
      <c r="X550" s="411"/>
      <c r="Y550" s="411"/>
      <c r="Z550" s="411"/>
      <c r="AA550" s="456"/>
      <c r="AB550" s="456"/>
      <c r="AC550" s="411"/>
      <c r="AD550" s="411"/>
      <c r="AE550" s="411"/>
      <c r="AF550" s="411"/>
      <c r="AG550" s="411"/>
      <c r="AH550" s="411"/>
      <c r="AI550" s="411"/>
      <c r="AJ550" s="411"/>
      <c r="AK550" s="411"/>
      <c r="AL550" s="411"/>
      <c r="AM550" s="411"/>
      <c r="AN550" s="411"/>
      <c r="AO550" s="411"/>
      <c r="AP550" s="411"/>
      <c r="AQ550" s="411"/>
      <c r="AR550" s="411"/>
      <c r="AS550" s="411"/>
      <c r="AT550" s="411"/>
      <c r="AU550" s="411"/>
      <c r="AV550" s="411"/>
      <c r="AW550" s="411"/>
      <c r="AX550" s="411"/>
      <c r="AY550" s="411"/>
      <c r="AZ550" s="411"/>
      <c r="BA550" s="411"/>
      <c r="BB550" s="411"/>
      <c r="BC550" s="411"/>
      <c r="BD550" s="411"/>
      <c r="BE550" s="411"/>
      <c r="BF550" s="411"/>
      <c r="BG550" s="411"/>
      <c r="BH550" s="411"/>
      <c r="BI550" s="411"/>
      <c r="BJ550" s="411"/>
      <c r="BK550" s="411"/>
      <c r="BL550" s="411"/>
      <c r="BM550" s="411"/>
      <c r="BN550" s="411"/>
      <c r="BO550" s="411"/>
      <c r="BP550" s="411"/>
      <c r="BQ550" s="411"/>
    </row>
    <row r="551" spans="1:69">
      <c r="A551" s="323"/>
      <c r="B551" s="324"/>
      <c r="C551" s="324"/>
      <c r="D551" s="324"/>
      <c r="E551" s="324"/>
      <c r="F551" s="324"/>
      <c r="G551" s="325"/>
      <c r="H551" s="325"/>
      <c r="I551" s="326"/>
      <c r="J551" s="326"/>
      <c r="K551" s="327"/>
      <c r="L551" s="411"/>
      <c r="M551" s="411"/>
      <c r="N551" s="411"/>
      <c r="O551" s="411"/>
      <c r="P551" s="411"/>
      <c r="Q551" s="411"/>
      <c r="R551" s="411"/>
      <c r="S551" s="411"/>
      <c r="T551" s="411"/>
      <c r="U551" s="411"/>
      <c r="V551" s="411"/>
      <c r="W551" s="411"/>
      <c r="X551" s="411"/>
      <c r="Y551" s="411"/>
      <c r="Z551" s="411"/>
      <c r="AA551" s="456"/>
      <c r="AB551" s="456"/>
      <c r="AC551" s="411"/>
      <c r="AD551" s="411"/>
      <c r="AE551" s="411"/>
      <c r="AF551" s="411"/>
      <c r="AG551" s="411"/>
      <c r="AH551" s="411"/>
      <c r="AI551" s="411"/>
      <c r="AJ551" s="411"/>
      <c r="AK551" s="411"/>
      <c r="AL551" s="411"/>
      <c r="AM551" s="411"/>
      <c r="AN551" s="411"/>
      <c r="AO551" s="411"/>
      <c r="AP551" s="411"/>
      <c r="AQ551" s="411"/>
      <c r="AR551" s="411"/>
      <c r="AS551" s="411"/>
      <c r="AT551" s="411"/>
      <c r="AU551" s="411"/>
      <c r="AV551" s="411"/>
      <c r="AW551" s="411"/>
      <c r="AX551" s="411"/>
      <c r="AY551" s="411"/>
      <c r="AZ551" s="411"/>
      <c r="BA551" s="411"/>
      <c r="BB551" s="411"/>
      <c r="BC551" s="411"/>
      <c r="BD551" s="411"/>
      <c r="BE551" s="411"/>
      <c r="BF551" s="411"/>
      <c r="BG551" s="411"/>
      <c r="BH551" s="411"/>
      <c r="BI551" s="411"/>
      <c r="BJ551" s="411"/>
      <c r="BK551" s="411"/>
      <c r="BL551" s="411"/>
      <c r="BM551" s="411"/>
      <c r="BN551" s="411"/>
      <c r="BO551" s="411"/>
      <c r="BP551" s="411"/>
      <c r="BQ551" s="411"/>
    </row>
    <row r="552" spans="1:69">
      <c r="A552" s="323"/>
      <c r="B552" s="324"/>
      <c r="C552" s="324"/>
      <c r="D552" s="324"/>
      <c r="E552" s="324"/>
      <c r="F552" s="324"/>
      <c r="G552" s="325"/>
      <c r="H552" s="325"/>
      <c r="I552" s="326"/>
      <c r="J552" s="326"/>
      <c r="K552" s="327"/>
      <c r="L552" s="411"/>
      <c r="M552" s="411"/>
      <c r="N552" s="411"/>
      <c r="O552" s="411"/>
      <c r="P552" s="411"/>
      <c r="Q552" s="411"/>
      <c r="R552" s="411"/>
      <c r="S552" s="411"/>
      <c r="T552" s="411"/>
      <c r="U552" s="411"/>
      <c r="V552" s="411"/>
      <c r="W552" s="411"/>
      <c r="X552" s="411"/>
      <c r="Y552" s="411"/>
      <c r="Z552" s="411"/>
      <c r="AA552" s="456"/>
      <c r="AB552" s="456"/>
      <c r="AC552" s="411"/>
      <c r="AD552" s="411"/>
      <c r="AE552" s="411"/>
      <c r="AF552" s="411"/>
      <c r="AG552" s="411"/>
      <c r="AH552" s="411"/>
      <c r="AI552" s="411"/>
      <c r="AJ552" s="411"/>
      <c r="AK552" s="411"/>
      <c r="AL552" s="411"/>
      <c r="AM552" s="411"/>
      <c r="AN552" s="411"/>
      <c r="AO552" s="411"/>
      <c r="AP552" s="411"/>
      <c r="AQ552" s="411"/>
      <c r="AR552" s="411"/>
      <c r="AS552" s="411"/>
      <c r="AT552" s="411"/>
      <c r="AU552" s="411"/>
      <c r="AV552" s="411"/>
      <c r="AW552" s="411"/>
      <c r="AX552" s="411"/>
      <c r="AY552" s="411"/>
      <c r="AZ552" s="411"/>
      <c r="BA552" s="411"/>
      <c r="BB552" s="411"/>
      <c r="BC552" s="411"/>
      <c r="BD552" s="411"/>
      <c r="BE552" s="411"/>
      <c r="BF552" s="411"/>
      <c r="BG552" s="411"/>
      <c r="BH552" s="411"/>
      <c r="BI552" s="411"/>
      <c r="BJ552" s="411"/>
      <c r="BK552" s="411"/>
      <c r="BL552" s="411"/>
      <c r="BM552" s="411"/>
      <c r="BN552" s="411"/>
      <c r="BO552" s="411"/>
      <c r="BP552" s="411"/>
      <c r="BQ552" s="411"/>
    </row>
    <row r="553" spans="1:69">
      <c r="A553" s="323"/>
      <c r="B553" s="324"/>
      <c r="C553" s="324"/>
      <c r="D553" s="324"/>
      <c r="E553" s="324"/>
      <c r="F553" s="324"/>
      <c r="G553" s="325"/>
      <c r="H553" s="325"/>
      <c r="I553" s="326"/>
      <c r="J553" s="326"/>
      <c r="K553" s="327"/>
      <c r="L553" s="411"/>
      <c r="M553" s="411"/>
      <c r="N553" s="411"/>
      <c r="O553" s="411"/>
      <c r="P553" s="411"/>
      <c r="Q553" s="411"/>
      <c r="R553" s="411"/>
      <c r="S553" s="411"/>
      <c r="T553" s="411"/>
      <c r="U553" s="411"/>
      <c r="V553" s="411"/>
      <c r="W553" s="411"/>
      <c r="X553" s="411"/>
      <c r="Y553" s="411"/>
      <c r="Z553" s="411"/>
      <c r="AA553" s="456"/>
      <c r="AB553" s="456"/>
      <c r="AC553" s="411"/>
      <c r="AD553" s="411"/>
      <c r="AE553" s="411"/>
      <c r="AF553" s="411"/>
      <c r="AG553" s="411"/>
      <c r="AH553" s="411"/>
      <c r="AI553" s="411"/>
      <c r="AJ553" s="411"/>
      <c r="AK553" s="411"/>
      <c r="AL553" s="411"/>
      <c r="AM553" s="411"/>
      <c r="AN553" s="411"/>
      <c r="AO553" s="411"/>
      <c r="AP553" s="411"/>
      <c r="AQ553" s="411"/>
      <c r="AR553" s="411"/>
      <c r="AS553" s="411"/>
      <c r="AT553" s="411"/>
      <c r="AU553" s="411"/>
      <c r="AV553" s="411"/>
      <c r="AW553" s="411"/>
      <c r="AX553" s="411"/>
      <c r="AY553" s="411"/>
      <c r="AZ553" s="411"/>
      <c r="BA553" s="411"/>
      <c r="BB553" s="411"/>
      <c r="BC553" s="411"/>
      <c r="BD553" s="411"/>
      <c r="BE553" s="411"/>
      <c r="BF553" s="411"/>
      <c r="BG553" s="411"/>
      <c r="BH553" s="411"/>
      <c r="BI553" s="411"/>
      <c r="BJ553" s="411"/>
      <c r="BK553" s="411"/>
      <c r="BL553" s="411"/>
      <c r="BM553" s="411"/>
      <c r="BN553" s="411"/>
      <c r="BO553" s="411"/>
      <c r="BP553" s="411"/>
      <c r="BQ553" s="411"/>
    </row>
    <row r="554" spans="1:69">
      <c r="A554" s="323"/>
      <c r="B554" s="324"/>
      <c r="C554" s="324"/>
      <c r="D554" s="324"/>
      <c r="E554" s="324"/>
      <c r="F554" s="324"/>
      <c r="G554" s="325"/>
      <c r="H554" s="325"/>
      <c r="I554" s="326"/>
      <c r="J554" s="326"/>
      <c r="K554" s="327"/>
      <c r="L554" s="411"/>
      <c r="M554" s="411"/>
      <c r="N554" s="411"/>
      <c r="O554" s="411"/>
      <c r="P554" s="411"/>
      <c r="Q554" s="411"/>
      <c r="R554" s="411"/>
      <c r="S554" s="411"/>
      <c r="T554" s="411"/>
      <c r="U554" s="411"/>
      <c r="V554" s="411"/>
      <c r="W554" s="411"/>
      <c r="X554" s="411"/>
      <c r="Y554" s="411"/>
      <c r="Z554" s="411"/>
      <c r="AA554" s="456"/>
      <c r="AB554" s="456"/>
      <c r="AC554" s="411"/>
      <c r="AD554" s="411"/>
      <c r="AE554" s="411"/>
      <c r="AF554" s="411"/>
      <c r="AG554" s="411"/>
      <c r="AH554" s="411"/>
      <c r="AI554" s="411"/>
      <c r="AJ554" s="411"/>
      <c r="AK554" s="411"/>
      <c r="AL554" s="411"/>
      <c r="AM554" s="411"/>
      <c r="AN554" s="411"/>
      <c r="AO554" s="411"/>
      <c r="AP554" s="411"/>
      <c r="AQ554" s="411"/>
      <c r="AR554" s="411"/>
      <c r="AS554" s="411"/>
      <c r="AT554" s="411"/>
      <c r="AU554" s="411"/>
      <c r="AV554" s="411"/>
      <c r="AW554" s="411"/>
      <c r="AX554" s="411"/>
      <c r="AY554" s="411"/>
      <c r="AZ554" s="411"/>
      <c r="BA554" s="411"/>
      <c r="BB554" s="411"/>
      <c r="BC554" s="411"/>
      <c r="BD554" s="411"/>
      <c r="BE554" s="411"/>
      <c r="BF554" s="411"/>
      <c r="BG554" s="411"/>
      <c r="BH554" s="411"/>
      <c r="BI554" s="411"/>
      <c r="BJ554" s="411"/>
      <c r="BK554" s="411"/>
      <c r="BL554" s="411"/>
      <c r="BM554" s="411"/>
      <c r="BN554" s="411"/>
      <c r="BO554" s="411"/>
      <c r="BP554" s="411"/>
      <c r="BQ554" s="411"/>
    </row>
    <row r="555" spans="1:69">
      <c r="A555" s="323"/>
      <c r="B555" s="324"/>
      <c r="C555" s="324"/>
      <c r="D555" s="324"/>
      <c r="E555" s="324"/>
      <c r="F555" s="324"/>
      <c r="G555" s="325"/>
      <c r="H555" s="325"/>
      <c r="I555" s="326"/>
      <c r="J555" s="326"/>
      <c r="K555" s="327"/>
      <c r="L555" s="411"/>
      <c r="M555" s="411"/>
      <c r="N555" s="411"/>
      <c r="O555" s="411"/>
      <c r="P555" s="411"/>
      <c r="Q555" s="411"/>
      <c r="R555" s="411"/>
      <c r="S555" s="411"/>
      <c r="T555" s="411"/>
      <c r="U555" s="411"/>
      <c r="V555" s="411"/>
      <c r="W555" s="411"/>
      <c r="X555" s="411"/>
      <c r="Y555" s="411"/>
      <c r="Z555" s="411"/>
      <c r="AA555" s="456"/>
      <c r="AB555" s="456"/>
      <c r="AC555" s="411"/>
      <c r="AD555" s="411"/>
      <c r="AE555" s="411"/>
      <c r="AF555" s="411"/>
      <c r="AG555" s="411"/>
      <c r="AH555" s="411"/>
      <c r="AI555" s="411"/>
      <c r="AJ555" s="411"/>
      <c r="AK555" s="411"/>
      <c r="AL555" s="411"/>
      <c r="AM555" s="411"/>
      <c r="AN555" s="411"/>
      <c r="AO555" s="411"/>
      <c r="AP555" s="411"/>
      <c r="AQ555" s="411"/>
      <c r="AR555" s="411"/>
      <c r="AS555" s="411"/>
      <c r="AT555" s="411"/>
      <c r="AU555" s="411"/>
      <c r="AV555" s="411"/>
      <c r="AW555" s="411"/>
      <c r="AX555" s="411"/>
      <c r="AY555" s="411"/>
      <c r="AZ555" s="411"/>
      <c r="BA555" s="411"/>
      <c r="BB555" s="411"/>
      <c r="BC555" s="411"/>
      <c r="BD555" s="411"/>
      <c r="BE555" s="411"/>
      <c r="BF555" s="411"/>
      <c r="BG555" s="411"/>
      <c r="BH555" s="411"/>
      <c r="BI555" s="411"/>
      <c r="BJ555" s="411"/>
      <c r="BK555" s="411"/>
      <c r="BL555" s="411"/>
      <c r="BM555" s="411"/>
      <c r="BN555" s="411"/>
      <c r="BO555" s="411"/>
      <c r="BP555" s="411"/>
      <c r="BQ555" s="411"/>
    </row>
    <row r="556" spans="1:69">
      <c r="A556" s="323"/>
      <c r="B556" s="324"/>
      <c r="C556" s="324"/>
      <c r="D556" s="324"/>
      <c r="E556" s="324"/>
      <c r="F556" s="324"/>
      <c r="G556" s="325"/>
      <c r="H556" s="325"/>
      <c r="I556" s="326"/>
      <c r="J556" s="326"/>
      <c r="K556" s="327"/>
      <c r="L556" s="411"/>
      <c r="M556" s="411"/>
      <c r="N556" s="411"/>
      <c r="O556" s="411"/>
      <c r="P556" s="411"/>
      <c r="Q556" s="411"/>
      <c r="R556" s="411"/>
      <c r="S556" s="411"/>
      <c r="T556" s="411"/>
      <c r="U556" s="411"/>
      <c r="V556" s="411"/>
      <c r="W556" s="411"/>
      <c r="X556" s="411"/>
      <c r="Y556" s="411"/>
      <c r="Z556" s="411"/>
      <c r="AA556" s="456"/>
      <c r="AB556" s="456"/>
      <c r="AC556" s="411"/>
      <c r="AD556" s="411"/>
      <c r="AE556" s="411"/>
      <c r="AF556" s="411"/>
      <c r="AG556" s="411"/>
      <c r="AH556" s="411"/>
      <c r="AI556" s="411"/>
      <c r="AJ556" s="411"/>
      <c r="AK556" s="411"/>
      <c r="AL556" s="411"/>
      <c r="AM556" s="411"/>
      <c r="AN556" s="411"/>
      <c r="AO556" s="411"/>
      <c r="AP556" s="411"/>
      <c r="AQ556" s="411"/>
      <c r="AR556" s="411"/>
      <c r="AS556" s="411"/>
      <c r="AT556" s="411"/>
      <c r="AU556" s="411"/>
      <c r="AV556" s="411"/>
      <c r="AW556" s="411"/>
      <c r="AX556" s="411"/>
      <c r="AY556" s="411"/>
      <c r="AZ556" s="411"/>
      <c r="BA556" s="411"/>
      <c r="BB556" s="411"/>
      <c r="BC556" s="411"/>
      <c r="BD556" s="411"/>
      <c r="BE556" s="411"/>
      <c r="BF556" s="411"/>
      <c r="BG556" s="411"/>
      <c r="BH556" s="411"/>
      <c r="BI556" s="411"/>
      <c r="BJ556" s="411"/>
      <c r="BK556" s="411"/>
      <c r="BL556" s="411"/>
      <c r="BM556" s="411"/>
      <c r="BN556" s="411"/>
      <c r="BO556" s="411"/>
      <c r="BP556" s="411"/>
      <c r="BQ556" s="411"/>
    </row>
    <row r="557" spans="1:69">
      <c r="A557" s="323"/>
      <c r="B557" s="324"/>
      <c r="C557" s="324"/>
      <c r="D557" s="324"/>
      <c r="E557" s="324"/>
      <c r="F557" s="324"/>
      <c r="G557" s="325"/>
      <c r="H557" s="325"/>
      <c r="I557" s="326"/>
      <c r="J557" s="326"/>
      <c r="K557" s="327"/>
      <c r="L557" s="411"/>
      <c r="M557" s="411"/>
      <c r="N557" s="411"/>
      <c r="O557" s="411"/>
      <c r="P557" s="411"/>
      <c r="Q557" s="411"/>
      <c r="R557" s="411"/>
      <c r="S557" s="411"/>
      <c r="T557" s="411"/>
      <c r="U557" s="411"/>
      <c r="V557" s="411"/>
      <c r="W557" s="411"/>
      <c r="X557" s="411"/>
      <c r="Y557" s="411"/>
      <c r="Z557" s="411"/>
      <c r="AA557" s="456"/>
      <c r="AB557" s="456"/>
      <c r="AC557" s="411"/>
      <c r="AD557" s="411"/>
      <c r="AE557" s="411"/>
      <c r="AF557" s="411"/>
      <c r="AG557" s="411"/>
      <c r="AH557" s="411"/>
      <c r="AI557" s="411"/>
      <c r="AJ557" s="411"/>
      <c r="AK557" s="411"/>
      <c r="AL557" s="411"/>
      <c r="AM557" s="411"/>
      <c r="AN557" s="411"/>
      <c r="AO557" s="411"/>
      <c r="AP557" s="411"/>
      <c r="AQ557" s="411"/>
      <c r="AR557" s="411"/>
      <c r="AS557" s="411"/>
      <c r="AT557" s="411"/>
      <c r="AU557" s="411"/>
      <c r="AV557" s="411"/>
      <c r="AW557" s="411"/>
      <c r="AX557" s="411"/>
      <c r="AY557" s="411"/>
      <c r="AZ557" s="411"/>
      <c r="BA557" s="411"/>
      <c r="BB557" s="411"/>
      <c r="BC557" s="411"/>
      <c r="BD557" s="411"/>
      <c r="BE557" s="411"/>
      <c r="BF557" s="411"/>
      <c r="BG557" s="411"/>
      <c r="BH557" s="411"/>
      <c r="BI557" s="411"/>
      <c r="BJ557" s="411"/>
      <c r="BK557" s="411"/>
      <c r="BL557" s="411"/>
      <c r="BM557" s="411"/>
      <c r="BN557" s="411"/>
      <c r="BO557" s="411"/>
      <c r="BP557" s="411"/>
      <c r="BQ557" s="411"/>
    </row>
    <row r="558" spans="1:69">
      <c r="A558" s="323"/>
      <c r="B558" s="324"/>
      <c r="C558" s="324"/>
      <c r="D558" s="324"/>
      <c r="E558" s="324"/>
      <c r="F558" s="324"/>
      <c r="G558" s="325"/>
      <c r="H558" s="325"/>
      <c r="I558" s="326"/>
      <c r="J558" s="326"/>
      <c r="K558" s="327"/>
      <c r="L558" s="411"/>
      <c r="M558" s="411"/>
      <c r="N558" s="411"/>
      <c r="O558" s="411"/>
      <c r="P558" s="411"/>
      <c r="Q558" s="411"/>
      <c r="R558" s="411"/>
      <c r="S558" s="411"/>
      <c r="T558" s="411"/>
      <c r="U558" s="411"/>
      <c r="V558" s="411"/>
      <c r="W558" s="411"/>
      <c r="X558" s="411"/>
      <c r="Y558" s="411"/>
      <c r="Z558" s="411"/>
      <c r="AA558" s="456"/>
      <c r="AB558" s="456"/>
      <c r="AC558" s="411"/>
      <c r="AD558" s="411"/>
      <c r="AE558" s="411"/>
      <c r="AF558" s="411"/>
      <c r="AG558" s="411"/>
      <c r="AH558" s="411"/>
      <c r="AI558" s="411"/>
      <c r="AJ558" s="411"/>
      <c r="AK558" s="411"/>
      <c r="AL558" s="411"/>
      <c r="AM558" s="411"/>
      <c r="AN558" s="411"/>
      <c r="AO558" s="411"/>
      <c r="AP558" s="411"/>
      <c r="AQ558" s="411"/>
      <c r="AR558" s="411"/>
      <c r="AS558" s="411"/>
      <c r="AT558" s="411"/>
      <c r="AU558" s="411"/>
      <c r="AV558" s="411"/>
      <c r="AW558" s="411"/>
      <c r="AX558" s="411"/>
      <c r="AY558" s="411"/>
      <c r="AZ558" s="411"/>
      <c r="BA558" s="411"/>
      <c r="BB558" s="411"/>
      <c r="BC558" s="411"/>
      <c r="BD558" s="411"/>
      <c r="BE558" s="411"/>
      <c r="BF558" s="411"/>
      <c r="BG558" s="411"/>
      <c r="BH558" s="411"/>
      <c r="BI558" s="411"/>
      <c r="BJ558" s="411"/>
      <c r="BK558" s="411"/>
      <c r="BL558" s="411"/>
      <c r="BM558" s="411"/>
      <c r="BN558" s="411"/>
      <c r="BO558" s="411"/>
      <c r="BP558" s="411"/>
      <c r="BQ558" s="411"/>
    </row>
    <row r="559" spans="1:69">
      <c r="A559" s="323"/>
      <c r="B559" s="324"/>
      <c r="C559" s="324"/>
      <c r="D559" s="324"/>
      <c r="E559" s="324"/>
      <c r="F559" s="324"/>
      <c r="G559" s="325"/>
      <c r="H559" s="325"/>
      <c r="I559" s="326"/>
      <c r="J559" s="326"/>
      <c r="K559" s="327"/>
      <c r="L559" s="411"/>
      <c r="M559" s="411"/>
      <c r="N559" s="411"/>
      <c r="O559" s="411"/>
      <c r="P559" s="411"/>
      <c r="Q559" s="411"/>
      <c r="R559" s="411"/>
      <c r="S559" s="411"/>
      <c r="T559" s="411"/>
      <c r="U559" s="411"/>
      <c r="V559" s="411"/>
      <c r="W559" s="411"/>
      <c r="X559" s="411"/>
      <c r="Y559" s="411"/>
      <c r="Z559" s="411"/>
      <c r="AA559" s="456"/>
      <c r="AB559" s="456"/>
      <c r="AC559" s="411"/>
      <c r="AD559" s="411"/>
      <c r="AE559" s="411"/>
      <c r="AF559" s="411"/>
      <c r="AG559" s="411"/>
      <c r="AH559" s="411"/>
      <c r="AI559" s="411"/>
      <c r="AJ559" s="411"/>
      <c r="AK559" s="411"/>
      <c r="AL559" s="411"/>
      <c r="AM559" s="411"/>
      <c r="AN559" s="411"/>
      <c r="AO559" s="411"/>
      <c r="AP559" s="411"/>
      <c r="AQ559" s="411"/>
      <c r="AR559" s="411"/>
      <c r="AS559" s="411"/>
      <c r="AT559" s="411"/>
      <c r="AU559" s="411"/>
      <c r="AV559" s="411"/>
      <c r="AW559" s="411"/>
      <c r="AX559" s="411"/>
      <c r="AY559" s="411"/>
      <c r="AZ559" s="411"/>
      <c r="BA559" s="411"/>
      <c r="BB559" s="411"/>
      <c r="BC559" s="411"/>
      <c r="BD559" s="411"/>
      <c r="BE559" s="411"/>
      <c r="BF559" s="411"/>
      <c r="BG559" s="411"/>
      <c r="BH559" s="411"/>
      <c r="BI559" s="411"/>
      <c r="BJ559" s="411"/>
      <c r="BK559" s="411"/>
      <c r="BL559" s="411"/>
      <c r="BM559" s="411"/>
      <c r="BN559" s="411"/>
      <c r="BO559" s="411"/>
      <c r="BP559" s="411"/>
      <c r="BQ559" s="411"/>
    </row>
    <row r="560" spans="1:69">
      <c r="A560" s="323"/>
      <c r="B560" s="324"/>
      <c r="C560" s="324"/>
      <c r="D560" s="324"/>
      <c r="E560" s="324"/>
      <c r="F560" s="324"/>
      <c r="G560" s="325"/>
      <c r="H560" s="325"/>
      <c r="I560" s="326"/>
      <c r="J560" s="326"/>
      <c r="K560" s="327"/>
      <c r="L560" s="411"/>
      <c r="M560" s="411"/>
      <c r="N560" s="411"/>
      <c r="O560" s="411"/>
      <c r="P560" s="411"/>
      <c r="Q560" s="411"/>
      <c r="R560" s="411"/>
      <c r="S560" s="411"/>
      <c r="T560" s="411"/>
      <c r="U560" s="411"/>
      <c r="V560" s="411"/>
      <c r="W560" s="411"/>
      <c r="X560" s="411"/>
      <c r="Y560" s="411"/>
      <c r="Z560" s="411"/>
      <c r="AA560" s="456"/>
      <c r="AB560" s="456"/>
      <c r="AC560" s="411"/>
      <c r="AD560" s="411"/>
      <c r="AE560" s="411"/>
      <c r="AF560" s="411"/>
      <c r="AG560" s="411"/>
      <c r="AH560" s="411"/>
      <c r="AI560" s="411"/>
      <c r="AJ560" s="411"/>
      <c r="AK560" s="411"/>
      <c r="AL560" s="411"/>
      <c r="AM560" s="411"/>
      <c r="AN560" s="411"/>
      <c r="AO560" s="411"/>
      <c r="AP560" s="411"/>
      <c r="AQ560" s="411"/>
      <c r="AR560" s="411"/>
      <c r="AS560" s="411"/>
      <c r="AT560" s="411"/>
      <c r="AU560" s="411"/>
      <c r="AV560" s="411"/>
      <c r="AW560" s="411"/>
      <c r="AX560" s="411"/>
      <c r="AY560" s="411"/>
      <c r="AZ560" s="411"/>
      <c r="BA560" s="411"/>
      <c r="BB560" s="411"/>
      <c r="BC560" s="411"/>
      <c r="BD560" s="411"/>
      <c r="BE560" s="411"/>
      <c r="BF560" s="411"/>
      <c r="BG560" s="411"/>
      <c r="BH560" s="411"/>
      <c r="BI560" s="411"/>
      <c r="BJ560" s="411"/>
      <c r="BK560" s="411"/>
      <c r="BL560" s="411"/>
      <c r="BM560" s="411"/>
      <c r="BN560" s="411"/>
      <c r="BO560" s="411"/>
      <c r="BP560" s="411"/>
      <c r="BQ560" s="411"/>
    </row>
    <row r="561" spans="1:69">
      <c r="A561" s="323"/>
      <c r="B561" s="324"/>
      <c r="C561" s="324"/>
      <c r="D561" s="324"/>
      <c r="E561" s="324"/>
      <c r="F561" s="324"/>
      <c r="G561" s="325"/>
      <c r="H561" s="325"/>
      <c r="I561" s="326"/>
      <c r="J561" s="326"/>
      <c r="K561" s="327"/>
      <c r="L561" s="411"/>
      <c r="M561" s="411"/>
      <c r="N561" s="411"/>
      <c r="O561" s="411"/>
      <c r="P561" s="411"/>
      <c r="Q561" s="411"/>
      <c r="R561" s="411"/>
      <c r="S561" s="411"/>
      <c r="T561" s="411"/>
      <c r="U561" s="411"/>
      <c r="V561" s="411"/>
      <c r="W561" s="411"/>
      <c r="X561" s="411"/>
      <c r="Y561" s="411"/>
      <c r="Z561" s="411"/>
      <c r="AA561" s="456"/>
      <c r="AB561" s="456"/>
      <c r="AC561" s="411"/>
      <c r="AD561" s="411"/>
      <c r="AE561" s="411"/>
      <c r="AF561" s="411"/>
      <c r="AG561" s="411"/>
      <c r="AH561" s="411"/>
      <c r="AI561" s="411"/>
      <c r="AJ561" s="411"/>
      <c r="AK561" s="411"/>
      <c r="AL561" s="411"/>
      <c r="AM561" s="411"/>
      <c r="AN561" s="411"/>
      <c r="AO561" s="411"/>
      <c r="AP561" s="411"/>
      <c r="AQ561" s="411"/>
      <c r="AR561" s="411"/>
      <c r="AS561" s="411"/>
      <c r="AT561" s="411"/>
      <c r="AU561" s="411"/>
      <c r="AV561" s="411"/>
      <c r="AW561" s="411"/>
      <c r="AX561" s="411"/>
      <c r="AY561" s="411"/>
      <c r="AZ561" s="411"/>
      <c r="BA561" s="411"/>
      <c r="BB561" s="411"/>
      <c r="BC561" s="411"/>
      <c r="BD561" s="411"/>
      <c r="BE561" s="411"/>
      <c r="BF561" s="411"/>
      <c r="BG561" s="411"/>
      <c r="BH561" s="411"/>
      <c r="BI561" s="411"/>
      <c r="BJ561" s="411"/>
      <c r="BK561" s="411"/>
      <c r="BL561" s="411"/>
      <c r="BM561" s="411"/>
      <c r="BN561" s="411"/>
      <c r="BO561" s="411"/>
      <c r="BP561" s="411"/>
      <c r="BQ561" s="411"/>
    </row>
    <row r="562" spans="1:69">
      <c r="A562" s="323"/>
      <c r="B562" s="324"/>
      <c r="C562" s="324"/>
      <c r="D562" s="324"/>
      <c r="E562" s="324"/>
      <c r="F562" s="324"/>
      <c r="G562" s="325"/>
      <c r="H562" s="325"/>
      <c r="I562" s="326"/>
      <c r="J562" s="326"/>
      <c r="K562" s="327"/>
      <c r="L562" s="411"/>
      <c r="M562" s="411"/>
      <c r="N562" s="411"/>
      <c r="O562" s="411"/>
      <c r="P562" s="411"/>
      <c r="Q562" s="411"/>
      <c r="R562" s="411"/>
      <c r="S562" s="411"/>
      <c r="T562" s="411"/>
      <c r="U562" s="411"/>
      <c r="V562" s="411"/>
      <c r="W562" s="411"/>
      <c r="X562" s="411"/>
      <c r="Y562" s="411"/>
      <c r="Z562" s="411"/>
      <c r="AA562" s="456"/>
      <c r="AB562" s="456"/>
      <c r="AC562" s="411"/>
      <c r="AD562" s="411"/>
      <c r="AE562" s="411"/>
      <c r="AF562" s="411"/>
      <c r="AG562" s="411"/>
      <c r="AH562" s="411"/>
      <c r="AI562" s="411"/>
      <c r="AJ562" s="411"/>
      <c r="AK562" s="411"/>
      <c r="AL562" s="411"/>
      <c r="AM562" s="411"/>
      <c r="AN562" s="411"/>
      <c r="AO562" s="411"/>
      <c r="AP562" s="411"/>
      <c r="AQ562" s="411"/>
      <c r="AR562" s="411"/>
      <c r="AS562" s="411"/>
      <c r="AT562" s="411"/>
      <c r="AU562" s="411"/>
      <c r="AV562" s="411"/>
      <c r="AW562" s="411"/>
      <c r="AX562" s="411"/>
      <c r="AY562" s="411"/>
      <c r="AZ562" s="411"/>
      <c r="BA562" s="411"/>
      <c r="BB562" s="411"/>
      <c r="BC562" s="411"/>
      <c r="BD562" s="411"/>
      <c r="BE562" s="411"/>
      <c r="BF562" s="411"/>
      <c r="BG562" s="411"/>
      <c r="BH562" s="411"/>
      <c r="BI562" s="411"/>
      <c r="BJ562" s="411"/>
      <c r="BK562" s="411"/>
      <c r="BL562" s="411"/>
      <c r="BM562" s="411"/>
      <c r="BN562" s="411"/>
      <c r="BO562" s="411"/>
      <c r="BP562" s="411"/>
      <c r="BQ562" s="411"/>
    </row>
    <row r="563" spans="1:69">
      <c r="A563" s="323"/>
      <c r="B563" s="324"/>
      <c r="C563" s="324"/>
      <c r="D563" s="324"/>
      <c r="E563" s="324"/>
      <c r="F563" s="324"/>
      <c r="G563" s="325"/>
      <c r="H563" s="325"/>
      <c r="I563" s="326"/>
      <c r="J563" s="326"/>
      <c r="K563" s="327"/>
      <c r="L563" s="411"/>
      <c r="M563" s="411"/>
      <c r="N563" s="411"/>
      <c r="O563" s="411"/>
      <c r="P563" s="411"/>
      <c r="Q563" s="411"/>
      <c r="R563" s="411"/>
      <c r="S563" s="411"/>
      <c r="T563" s="411"/>
      <c r="U563" s="411"/>
      <c r="V563" s="411"/>
      <c r="W563" s="411"/>
      <c r="X563" s="411"/>
      <c r="Y563" s="411"/>
      <c r="Z563" s="411"/>
      <c r="AA563" s="456"/>
      <c r="AB563" s="456"/>
      <c r="AC563" s="411"/>
      <c r="AD563" s="411"/>
      <c r="AE563" s="411"/>
      <c r="AF563" s="411"/>
      <c r="AG563" s="411"/>
      <c r="AH563" s="411"/>
      <c r="AI563" s="411"/>
      <c r="AJ563" s="411"/>
      <c r="AK563" s="411"/>
      <c r="AL563" s="411"/>
      <c r="AM563" s="411"/>
      <c r="AN563" s="411"/>
      <c r="AO563" s="411"/>
      <c r="AP563" s="411"/>
      <c r="AQ563" s="411"/>
      <c r="AR563" s="411"/>
      <c r="AS563" s="411"/>
      <c r="AT563" s="411"/>
      <c r="AU563" s="411"/>
      <c r="AV563" s="411"/>
      <c r="AW563" s="411"/>
      <c r="AX563" s="411"/>
      <c r="AY563" s="411"/>
      <c r="AZ563" s="411"/>
      <c r="BA563" s="411"/>
      <c r="BB563" s="411"/>
      <c r="BC563" s="411"/>
      <c r="BD563" s="411"/>
      <c r="BE563" s="411"/>
      <c r="BF563" s="411"/>
      <c r="BG563" s="411"/>
      <c r="BH563" s="411"/>
      <c r="BI563" s="411"/>
      <c r="BJ563" s="411"/>
      <c r="BK563" s="411"/>
      <c r="BL563" s="411"/>
      <c r="BM563" s="411"/>
      <c r="BN563" s="411"/>
      <c r="BO563" s="411"/>
      <c r="BP563" s="411"/>
      <c r="BQ563" s="411"/>
    </row>
    <row r="564" spans="1:69">
      <c r="A564" s="323"/>
      <c r="B564" s="324"/>
      <c r="C564" s="324"/>
      <c r="D564" s="324"/>
      <c r="E564" s="324"/>
      <c r="F564" s="324"/>
      <c r="G564" s="325"/>
      <c r="H564" s="325"/>
      <c r="I564" s="326"/>
      <c r="J564" s="326"/>
      <c r="K564" s="327"/>
      <c r="L564" s="411"/>
      <c r="M564" s="411"/>
      <c r="N564" s="411"/>
      <c r="O564" s="411"/>
      <c r="P564" s="411"/>
      <c r="Q564" s="411"/>
      <c r="R564" s="411"/>
      <c r="S564" s="411"/>
      <c r="T564" s="411"/>
      <c r="U564" s="411"/>
      <c r="V564" s="411"/>
      <c r="W564" s="411"/>
      <c r="X564" s="411"/>
      <c r="Y564" s="411"/>
      <c r="Z564" s="411"/>
      <c r="AA564" s="456"/>
      <c r="AB564" s="456"/>
      <c r="AC564" s="411"/>
      <c r="AD564" s="411"/>
      <c r="AE564" s="411"/>
      <c r="AF564" s="411"/>
      <c r="AG564" s="411"/>
      <c r="AH564" s="411"/>
      <c r="AI564" s="411"/>
      <c r="AJ564" s="411"/>
      <c r="AK564" s="411"/>
      <c r="AL564" s="411"/>
      <c r="AM564" s="411"/>
      <c r="AN564" s="411"/>
      <c r="AO564" s="411"/>
      <c r="AP564" s="411"/>
      <c r="AQ564" s="411"/>
      <c r="AR564" s="411"/>
      <c r="AS564" s="411"/>
      <c r="AT564" s="411"/>
      <c r="AU564" s="411"/>
      <c r="AV564" s="411"/>
      <c r="AW564" s="411"/>
      <c r="AX564" s="411"/>
      <c r="AY564" s="411"/>
      <c r="AZ564" s="411"/>
      <c r="BA564" s="411"/>
      <c r="BB564" s="411"/>
      <c r="BC564" s="411"/>
      <c r="BD564" s="411"/>
      <c r="BE564" s="411"/>
      <c r="BF564" s="411"/>
      <c r="BG564" s="411"/>
      <c r="BH564" s="411"/>
      <c r="BI564" s="411"/>
      <c r="BJ564" s="411"/>
      <c r="BK564" s="411"/>
      <c r="BL564" s="411"/>
      <c r="BM564" s="411"/>
      <c r="BN564" s="411"/>
      <c r="BO564" s="411"/>
      <c r="BP564" s="411"/>
      <c r="BQ564" s="411"/>
    </row>
    <row r="565" spans="1:69">
      <c r="A565" s="323"/>
      <c r="B565" s="324"/>
      <c r="C565" s="324"/>
      <c r="D565" s="324"/>
      <c r="E565" s="324"/>
      <c r="F565" s="324"/>
      <c r="G565" s="325"/>
      <c r="H565" s="325"/>
      <c r="I565" s="326"/>
      <c r="J565" s="326"/>
      <c r="K565" s="327"/>
      <c r="L565" s="411"/>
      <c r="M565" s="411"/>
      <c r="N565" s="411"/>
      <c r="O565" s="411"/>
      <c r="P565" s="411"/>
      <c r="Q565" s="411"/>
      <c r="R565" s="411"/>
      <c r="S565" s="411"/>
      <c r="T565" s="411"/>
      <c r="U565" s="411"/>
      <c r="V565" s="411"/>
      <c r="W565" s="411"/>
      <c r="X565" s="411"/>
      <c r="Y565" s="411"/>
      <c r="Z565" s="411"/>
      <c r="AA565" s="456"/>
      <c r="AB565" s="456"/>
      <c r="AC565" s="411"/>
      <c r="AD565" s="411"/>
      <c r="AE565" s="411"/>
      <c r="AF565" s="411"/>
      <c r="AG565" s="411"/>
      <c r="AH565" s="411"/>
      <c r="AI565" s="411"/>
      <c r="AJ565" s="411"/>
      <c r="AK565" s="411"/>
      <c r="AL565" s="411"/>
      <c r="AM565" s="411"/>
      <c r="AN565" s="411"/>
      <c r="AO565" s="411"/>
      <c r="AP565" s="411"/>
      <c r="AQ565" s="411"/>
      <c r="AR565" s="411"/>
      <c r="AS565" s="411"/>
      <c r="AT565" s="411"/>
      <c r="AU565" s="411"/>
      <c r="AV565" s="411"/>
      <c r="AW565" s="411"/>
      <c r="AX565" s="411"/>
      <c r="AY565" s="411"/>
      <c r="AZ565" s="411"/>
      <c r="BA565" s="411"/>
      <c r="BB565" s="411"/>
      <c r="BC565" s="411"/>
      <c r="BD565" s="411"/>
      <c r="BE565" s="411"/>
      <c r="BF565" s="411"/>
      <c r="BG565" s="411"/>
      <c r="BH565" s="411"/>
      <c r="BI565" s="411"/>
      <c r="BJ565" s="411"/>
      <c r="BK565" s="411"/>
      <c r="BL565" s="411"/>
      <c r="BM565" s="411"/>
      <c r="BN565" s="411"/>
      <c r="BO565" s="411"/>
      <c r="BP565" s="411"/>
      <c r="BQ565" s="411"/>
    </row>
    <row r="566" spans="1:69">
      <c r="A566" s="323"/>
      <c r="B566" s="324"/>
      <c r="C566" s="324"/>
      <c r="D566" s="324"/>
      <c r="E566" s="324"/>
      <c r="F566" s="324"/>
      <c r="G566" s="325"/>
      <c r="H566" s="325"/>
      <c r="I566" s="326"/>
      <c r="J566" s="326"/>
      <c r="K566" s="327"/>
      <c r="L566" s="411"/>
      <c r="M566" s="411"/>
      <c r="N566" s="411"/>
      <c r="O566" s="411"/>
      <c r="P566" s="411"/>
      <c r="Q566" s="411"/>
      <c r="R566" s="411"/>
      <c r="S566" s="411"/>
      <c r="T566" s="411"/>
      <c r="U566" s="411"/>
      <c r="V566" s="411"/>
      <c r="W566" s="411"/>
      <c r="X566" s="411"/>
      <c r="Y566" s="411"/>
      <c r="Z566" s="411"/>
      <c r="AA566" s="456"/>
      <c r="AB566" s="456"/>
      <c r="AC566" s="411"/>
      <c r="AD566" s="411"/>
      <c r="AE566" s="411"/>
      <c r="AF566" s="411"/>
      <c r="AG566" s="411"/>
      <c r="AH566" s="411"/>
      <c r="AI566" s="411"/>
      <c r="AJ566" s="411"/>
      <c r="AK566" s="411"/>
      <c r="AL566" s="411"/>
      <c r="AM566" s="411"/>
      <c r="AN566" s="411"/>
      <c r="AO566" s="411"/>
      <c r="AP566" s="411"/>
      <c r="AQ566" s="411"/>
      <c r="AR566" s="411"/>
      <c r="AS566" s="411"/>
      <c r="AT566" s="411"/>
      <c r="AU566" s="411"/>
      <c r="AV566" s="411"/>
      <c r="AW566" s="411"/>
      <c r="AX566" s="411"/>
      <c r="AY566" s="411"/>
      <c r="AZ566" s="411"/>
      <c r="BA566" s="411"/>
      <c r="BB566" s="411"/>
      <c r="BC566" s="411"/>
      <c r="BD566" s="411"/>
      <c r="BE566" s="411"/>
      <c r="BF566" s="411"/>
      <c r="BG566" s="411"/>
      <c r="BH566" s="411"/>
      <c r="BI566" s="411"/>
      <c r="BJ566" s="411"/>
      <c r="BK566" s="411"/>
      <c r="BL566" s="411"/>
      <c r="BM566" s="411"/>
      <c r="BN566" s="411"/>
      <c r="BO566" s="411"/>
      <c r="BP566" s="411"/>
      <c r="BQ566" s="411"/>
    </row>
    <row r="567" spans="1:69">
      <c r="A567" s="323"/>
      <c r="B567" s="324"/>
      <c r="C567" s="324"/>
      <c r="D567" s="324"/>
      <c r="E567" s="324"/>
      <c r="F567" s="324"/>
      <c r="G567" s="325"/>
      <c r="H567" s="325"/>
      <c r="I567" s="326"/>
      <c r="J567" s="326"/>
      <c r="K567" s="327"/>
      <c r="L567" s="411"/>
      <c r="M567" s="411"/>
      <c r="N567" s="411"/>
      <c r="O567" s="411"/>
      <c r="P567" s="411"/>
      <c r="Q567" s="411"/>
      <c r="R567" s="411"/>
      <c r="S567" s="411"/>
      <c r="T567" s="411"/>
      <c r="U567" s="411"/>
      <c r="V567" s="411"/>
      <c r="W567" s="411"/>
      <c r="X567" s="411"/>
      <c r="Y567" s="411"/>
      <c r="Z567" s="411"/>
      <c r="AA567" s="456"/>
      <c r="AB567" s="456"/>
      <c r="AC567" s="411"/>
      <c r="AD567" s="411"/>
      <c r="AE567" s="411"/>
      <c r="AF567" s="411"/>
      <c r="AG567" s="411"/>
      <c r="AH567" s="411"/>
      <c r="AI567" s="411"/>
      <c r="AJ567" s="411"/>
      <c r="AK567" s="411"/>
      <c r="AL567" s="411"/>
      <c r="AM567" s="411"/>
      <c r="AN567" s="411"/>
      <c r="AO567" s="411"/>
      <c r="AP567" s="411"/>
      <c r="AQ567" s="411"/>
      <c r="AR567" s="411"/>
      <c r="AS567" s="411"/>
      <c r="AT567" s="411"/>
      <c r="AU567" s="411"/>
      <c r="AV567" s="411"/>
      <c r="AW567" s="411"/>
      <c r="AX567" s="411"/>
      <c r="AY567" s="411"/>
      <c r="AZ567" s="411"/>
      <c r="BA567" s="411"/>
      <c r="BB567" s="411"/>
      <c r="BC567" s="411"/>
      <c r="BD567" s="411"/>
      <c r="BE567" s="411"/>
      <c r="BF567" s="411"/>
      <c r="BG567" s="411"/>
      <c r="BH567" s="411"/>
      <c r="BI567" s="411"/>
      <c r="BJ567" s="411"/>
      <c r="BK567" s="411"/>
      <c r="BL567" s="411"/>
      <c r="BM567" s="411"/>
      <c r="BN567" s="411"/>
      <c r="BO567" s="411"/>
      <c r="BP567" s="411"/>
      <c r="BQ567" s="411"/>
    </row>
    <row r="568" spans="1:69">
      <c r="A568" s="323"/>
      <c r="B568" s="324"/>
      <c r="C568" s="324"/>
      <c r="D568" s="324"/>
      <c r="E568" s="324"/>
      <c r="F568" s="324"/>
      <c r="G568" s="325"/>
      <c r="H568" s="325"/>
      <c r="I568" s="326"/>
      <c r="J568" s="326"/>
      <c r="K568" s="327"/>
      <c r="L568" s="411"/>
      <c r="M568" s="411"/>
      <c r="N568" s="411"/>
      <c r="O568" s="411"/>
      <c r="P568" s="411"/>
      <c r="Q568" s="411"/>
      <c r="R568" s="411"/>
      <c r="S568" s="411"/>
      <c r="T568" s="411"/>
      <c r="U568" s="411"/>
      <c r="V568" s="411"/>
      <c r="W568" s="411"/>
      <c r="X568" s="411"/>
      <c r="Y568" s="411"/>
      <c r="Z568" s="411"/>
      <c r="AA568" s="456"/>
      <c r="AB568" s="456"/>
      <c r="AC568" s="411"/>
      <c r="AD568" s="411"/>
      <c r="AE568" s="411"/>
      <c r="AF568" s="411"/>
      <c r="AG568" s="411"/>
      <c r="AH568" s="411"/>
      <c r="AI568" s="411"/>
      <c r="AJ568" s="411"/>
      <c r="AK568" s="411"/>
      <c r="AL568" s="411"/>
      <c r="AM568" s="411"/>
      <c r="AN568" s="411"/>
      <c r="AO568" s="411"/>
      <c r="AP568" s="411"/>
      <c r="AQ568" s="411"/>
      <c r="AR568" s="411"/>
      <c r="AS568" s="411"/>
      <c r="AT568" s="411"/>
      <c r="AU568" s="411"/>
      <c r="AV568" s="411"/>
      <c r="AW568" s="411"/>
      <c r="AX568" s="411"/>
      <c r="AY568" s="411"/>
      <c r="AZ568" s="411"/>
      <c r="BA568" s="411"/>
      <c r="BB568" s="411"/>
      <c r="BC568" s="411"/>
      <c r="BD568" s="411"/>
      <c r="BE568" s="411"/>
      <c r="BF568" s="411"/>
      <c r="BG568" s="411"/>
      <c r="BH568" s="411"/>
      <c r="BI568" s="411"/>
      <c r="BJ568" s="411"/>
      <c r="BK568" s="411"/>
      <c r="BL568" s="411"/>
      <c r="BM568" s="411"/>
      <c r="BN568" s="411"/>
      <c r="BO568" s="411"/>
      <c r="BP568" s="411"/>
      <c r="BQ568" s="411"/>
    </row>
    <row r="569" spans="1:69">
      <c r="A569" s="323"/>
      <c r="B569" s="324"/>
      <c r="C569" s="324"/>
      <c r="D569" s="324"/>
      <c r="E569" s="324"/>
      <c r="F569" s="324"/>
      <c r="G569" s="325"/>
      <c r="H569" s="325"/>
      <c r="I569" s="326"/>
      <c r="J569" s="326"/>
      <c r="K569" s="327"/>
      <c r="L569" s="411"/>
      <c r="M569" s="411"/>
      <c r="N569" s="411"/>
      <c r="O569" s="411"/>
      <c r="P569" s="411"/>
      <c r="Q569" s="411"/>
      <c r="R569" s="411"/>
      <c r="S569" s="411"/>
      <c r="T569" s="411"/>
      <c r="U569" s="411"/>
      <c r="V569" s="411"/>
      <c r="W569" s="411"/>
      <c r="X569" s="411"/>
      <c r="Y569" s="411"/>
      <c r="Z569" s="411"/>
      <c r="AA569" s="456"/>
      <c r="AB569" s="456"/>
      <c r="AC569" s="411"/>
      <c r="AD569" s="411"/>
      <c r="AE569" s="411"/>
      <c r="AF569" s="411"/>
      <c r="AG569" s="411"/>
      <c r="AH569" s="411"/>
      <c r="AI569" s="411"/>
      <c r="AJ569" s="411"/>
      <c r="AK569" s="411"/>
      <c r="AL569" s="411"/>
      <c r="AM569" s="411"/>
      <c r="AN569" s="411"/>
      <c r="AO569" s="411"/>
      <c r="AP569" s="411"/>
      <c r="AQ569" s="411"/>
      <c r="AR569" s="411"/>
      <c r="AS569" s="411"/>
      <c r="AT569" s="411"/>
      <c r="AU569" s="411"/>
      <c r="AV569" s="411"/>
      <c r="AW569" s="411"/>
      <c r="AX569" s="411"/>
      <c r="AY569" s="411"/>
      <c r="AZ569" s="411"/>
      <c r="BA569" s="411"/>
      <c r="BB569" s="411"/>
      <c r="BC569" s="411"/>
      <c r="BD569" s="411"/>
      <c r="BE569" s="411"/>
      <c r="BF569" s="411"/>
      <c r="BG569" s="411"/>
      <c r="BH569" s="411"/>
      <c r="BI569" s="411"/>
      <c r="BJ569" s="411"/>
      <c r="BK569" s="411"/>
      <c r="BL569" s="411"/>
      <c r="BM569" s="411"/>
      <c r="BN569" s="411"/>
      <c r="BO569" s="411"/>
      <c r="BP569" s="411"/>
      <c r="BQ569" s="411"/>
    </row>
    <row r="570" spans="1:69">
      <c r="A570" s="323"/>
      <c r="B570" s="324"/>
      <c r="C570" s="324"/>
      <c r="D570" s="324"/>
      <c r="E570" s="324"/>
      <c r="F570" s="324"/>
      <c r="G570" s="325"/>
      <c r="H570" s="325"/>
      <c r="I570" s="326"/>
      <c r="J570" s="326"/>
      <c r="K570" s="327"/>
      <c r="L570" s="411"/>
      <c r="M570" s="411"/>
      <c r="N570" s="411"/>
      <c r="O570" s="411"/>
      <c r="P570" s="411"/>
      <c r="Q570" s="411"/>
      <c r="R570" s="411"/>
      <c r="S570" s="411"/>
      <c r="T570" s="411"/>
      <c r="U570" s="411"/>
      <c r="V570" s="411"/>
      <c r="W570" s="411"/>
      <c r="X570" s="411"/>
      <c r="Y570" s="411"/>
      <c r="Z570" s="411"/>
      <c r="AA570" s="456"/>
      <c r="AB570" s="456"/>
      <c r="AC570" s="411"/>
      <c r="AD570" s="411"/>
      <c r="AE570" s="411"/>
      <c r="AF570" s="411"/>
      <c r="AG570" s="411"/>
      <c r="AH570" s="411"/>
      <c r="AI570" s="411"/>
      <c r="AJ570" s="411"/>
      <c r="AK570" s="411"/>
      <c r="AL570" s="411"/>
      <c r="AM570" s="411"/>
      <c r="AN570" s="411"/>
      <c r="AO570" s="411"/>
      <c r="AP570" s="411"/>
      <c r="AQ570" s="411"/>
      <c r="AR570" s="411"/>
      <c r="AS570" s="411"/>
      <c r="AT570" s="411"/>
      <c r="AU570" s="411"/>
      <c r="AV570" s="411"/>
      <c r="AW570" s="411"/>
      <c r="AX570" s="411"/>
      <c r="AY570" s="411"/>
      <c r="AZ570" s="411"/>
      <c r="BA570" s="411"/>
      <c r="BB570" s="411"/>
      <c r="BC570" s="411"/>
      <c r="BD570" s="411"/>
      <c r="BE570" s="411"/>
      <c r="BF570" s="411"/>
      <c r="BG570" s="411"/>
      <c r="BH570" s="411"/>
      <c r="BI570" s="411"/>
      <c r="BJ570" s="411"/>
      <c r="BK570" s="411"/>
      <c r="BL570" s="411"/>
      <c r="BM570" s="411"/>
      <c r="BN570" s="411"/>
      <c r="BO570" s="411"/>
      <c r="BP570" s="411"/>
      <c r="BQ570" s="411"/>
    </row>
    <row r="571" spans="1:69">
      <c r="A571" s="323"/>
      <c r="B571" s="324"/>
      <c r="C571" s="324"/>
      <c r="D571" s="324"/>
      <c r="E571" s="324"/>
      <c r="F571" s="324"/>
      <c r="G571" s="325"/>
      <c r="H571" s="325"/>
      <c r="I571" s="326"/>
      <c r="J571" s="326"/>
      <c r="K571" s="327"/>
      <c r="L571" s="411"/>
      <c r="M571" s="411"/>
      <c r="N571" s="411"/>
      <c r="O571" s="411"/>
      <c r="P571" s="411"/>
      <c r="Q571" s="411"/>
      <c r="R571" s="411"/>
      <c r="S571" s="411"/>
      <c r="T571" s="411"/>
      <c r="U571" s="411"/>
      <c r="V571" s="411"/>
      <c r="W571" s="411"/>
      <c r="X571" s="411"/>
      <c r="Y571" s="411"/>
      <c r="Z571" s="411"/>
      <c r="AA571" s="456"/>
      <c r="AB571" s="456"/>
      <c r="AC571" s="411"/>
      <c r="AD571" s="411"/>
      <c r="AE571" s="411"/>
      <c r="AF571" s="411"/>
      <c r="AG571" s="411"/>
      <c r="AH571" s="411"/>
      <c r="AI571" s="411"/>
      <c r="AJ571" s="411"/>
      <c r="AK571" s="411"/>
      <c r="AL571" s="411"/>
      <c r="AM571" s="411"/>
      <c r="AN571" s="411"/>
      <c r="AO571" s="411"/>
      <c r="AP571" s="411"/>
      <c r="AQ571" s="411"/>
      <c r="AR571" s="411"/>
      <c r="AS571" s="411"/>
      <c r="AT571" s="411"/>
      <c r="AU571" s="411"/>
      <c r="AV571" s="411"/>
      <c r="AW571" s="411"/>
      <c r="AX571" s="411"/>
      <c r="AY571" s="411"/>
      <c r="AZ571" s="411"/>
      <c r="BA571" s="411"/>
      <c r="BB571" s="411"/>
      <c r="BC571" s="411"/>
      <c r="BD571" s="411"/>
      <c r="BE571" s="411"/>
      <c r="BF571" s="411"/>
      <c r="BG571" s="411"/>
      <c r="BH571" s="411"/>
      <c r="BI571" s="411"/>
      <c r="BJ571" s="411"/>
      <c r="BK571" s="411"/>
      <c r="BL571" s="411"/>
      <c r="BM571" s="411"/>
      <c r="BN571" s="411"/>
      <c r="BO571" s="411"/>
      <c r="BP571" s="411"/>
      <c r="BQ571" s="411"/>
    </row>
    <row r="572" spans="1:69">
      <c r="A572" s="323"/>
      <c r="B572" s="324"/>
      <c r="C572" s="324"/>
      <c r="D572" s="324"/>
      <c r="E572" s="324"/>
      <c r="F572" s="324"/>
      <c r="G572" s="325"/>
      <c r="H572" s="325"/>
      <c r="I572" s="326"/>
      <c r="J572" s="326"/>
      <c r="K572" s="327"/>
      <c r="L572" s="411"/>
      <c r="M572" s="411"/>
      <c r="N572" s="411"/>
      <c r="O572" s="411"/>
      <c r="P572" s="411"/>
      <c r="Q572" s="411"/>
      <c r="R572" s="411"/>
      <c r="S572" s="411"/>
      <c r="T572" s="411"/>
      <c r="U572" s="411"/>
      <c r="V572" s="411"/>
      <c r="W572" s="411"/>
      <c r="X572" s="411"/>
      <c r="Y572" s="411"/>
      <c r="Z572" s="411"/>
      <c r="AA572" s="456"/>
      <c r="AB572" s="456"/>
      <c r="AC572" s="411"/>
      <c r="AD572" s="411"/>
      <c r="AE572" s="411"/>
      <c r="AF572" s="411"/>
      <c r="AG572" s="411"/>
      <c r="AH572" s="411"/>
      <c r="AI572" s="411"/>
      <c r="AJ572" s="411"/>
      <c r="AK572" s="411"/>
      <c r="AL572" s="411"/>
      <c r="AM572" s="411"/>
      <c r="AN572" s="411"/>
      <c r="AO572" s="411"/>
      <c r="AP572" s="411"/>
      <c r="AQ572" s="411"/>
      <c r="AR572" s="411"/>
      <c r="AS572" s="411"/>
      <c r="AT572" s="411"/>
      <c r="AU572" s="411"/>
      <c r="AV572" s="411"/>
      <c r="AW572" s="411"/>
      <c r="AX572" s="411"/>
      <c r="AY572" s="411"/>
      <c r="AZ572" s="411"/>
      <c r="BA572" s="411"/>
      <c r="BB572" s="411"/>
      <c r="BC572" s="411"/>
      <c r="BD572" s="411"/>
      <c r="BE572" s="411"/>
      <c r="BF572" s="411"/>
      <c r="BG572" s="411"/>
      <c r="BH572" s="411"/>
      <c r="BI572" s="411"/>
      <c r="BJ572" s="411"/>
      <c r="BK572" s="411"/>
      <c r="BL572" s="411"/>
      <c r="BM572" s="411"/>
      <c r="BN572" s="411"/>
      <c r="BO572" s="411"/>
      <c r="BP572" s="411"/>
      <c r="BQ572" s="411"/>
    </row>
    <row r="573" spans="1:69">
      <c r="A573" s="323"/>
      <c r="B573" s="324"/>
      <c r="C573" s="324"/>
      <c r="D573" s="324"/>
      <c r="E573" s="324"/>
      <c r="F573" s="324"/>
      <c r="G573" s="325"/>
      <c r="H573" s="325"/>
      <c r="I573" s="326"/>
      <c r="J573" s="326"/>
      <c r="K573" s="327"/>
      <c r="L573" s="411"/>
      <c r="M573" s="411"/>
      <c r="N573" s="411"/>
      <c r="O573" s="411"/>
      <c r="P573" s="411"/>
      <c r="Q573" s="411"/>
      <c r="R573" s="411"/>
      <c r="S573" s="411"/>
      <c r="T573" s="411"/>
      <c r="U573" s="411"/>
      <c r="V573" s="411"/>
      <c r="W573" s="411"/>
      <c r="X573" s="411"/>
      <c r="Y573" s="411"/>
      <c r="Z573" s="411"/>
      <c r="AA573" s="456"/>
      <c r="AB573" s="456"/>
      <c r="AC573" s="411"/>
      <c r="AD573" s="411"/>
      <c r="AE573" s="411"/>
      <c r="AF573" s="411"/>
      <c r="AG573" s="411"/>
      <c r="AH573" s="411"/>
      <c r="AI573" s="411"/>
      <c r="AJ573" s="411"/>
      <c r="AK573" s="411"/>
      <c r="AL573" s="411"/>
      <c r="AM573" s="411"/>
      <c r="AN573" s="411"/>
      <c r="AO573" s="411"/>
      <c r="AP573" s="411"/>
      <c r="AQ573" s="411"/>
      <c r="AR573" s="411"/>
      <c r="AS573" s="411"/>
      <c r="AT573" s="411"/>
      <c r="AU573" s="411"/>
      <c r="AV573" s="411"/>
      <c r="AW573" s="411"/>
      <c r="AX573" s="411"/>
      <c r="AY573" s="411"/>
      <c r="AZ573" s="411"/>
      <c r="BA573" s="411"/>
      <c r="BB573" s="411"/>
      <c r="BC573" s="411"/>
      <c r="BD573" s="411"/>
      <c r="BE573" s="411"/>
      <c r="BF573" s="411"/>
      <c r="BG573" s="411"/>
      <c r="BH573" s="411"/>
      <c r="BI573" s="411"/>
      <c r="BJ573" s="411"/>
      <c r="BK573" s="411"/>
      <c r="BL573" s="411"/>
      <c r="BM573" s="411"/>
      <c r="BN573" s="411"/>
      <c r="BO573" s="411"/>
      <c r="BP573" s="411"/>
      <c r="BQ573" s="411"/>
    </row>
    <row r="574" spans="1:69">
      <c r="A574" s="323"/>
      <c r="B574" s="324"/>
      <c r="C574" s="324"/>
      <c r="D574" s="324"/>
      <c r="E574" s="324"/>
      <c r="F574" s="324"/>
      <c r="G574" s="325"/>
      <c r="H574" s="325"/>
      <c r="I574" s="326"/>
      <c r="J574" s="326"/>
      <c r="K574" s="327"/>
      <c r="L574" s="411"/>
      <c r="M574" s="411"/>
      <c r="N574" s="411"/>
      <c r="O574" s="411"/>
      <c r="P574" s="411"/>
      <c r="Q574" s="411"/>
      <c r="R574" s="411"/>
      <c r="S574" s="411"/>
      <c r="T574" s="411"/>
      <c r="U574" s="411"/>
      <c r="V574" s="411"/>
      <c r="W574" s="411"/>
      <c r="X574" s="411"/>
      <c r="Y574" s="411"/>
      <c r="Z574" s="411"/>
      <c r="AA574" s="456"/>
      <c r="AB574" s="456"/>
      <c r="AC574" s="411"/>
      <c r="AD574" s="411"/>
      <c r="AE574" s="411"/>
      <c r="AF574" s="411"/>
      <c r="AG574" s="411"/>
      <c r="AH574" s="411"/>
      <c r="AI574" s="411"/>
      <c r="AJ574" s="411"/>
      <c r="AK574" s="411"/>
      <c r="AL574" s="411"/>
      <c r="AM574" s="411"/>
      <c r="AN574" s="411"/>
      <c r="AO574" s="411"/>
      <c r="AP574" s="411"/>
      <c r="AQ574" s="411"/>
      <c r="AR574" s="411"/>
      <c r="AS574" s="411"/>
      <c r="AT574" s="411"/>
      <c r="AU574" s="411"/>
      <c r="AV574" s="411"/>
      <c r="AW574" s="411"/>
      <c r="AX574" s="411"/>
      <c r="AY574" s="411"/>
      <c r="AZ574" s="411"/>
      <c r="BA574" s="411"/>
      <c r="BB574" s="411"/>
      <c r="BC574" s="411"/>
      <c r="BD574" s="411"/>
      <c r="BE574" s="411"/>
      <c r="BF574" s="411"/>
      <c r="BG574" s="411"/>
      <c r="BH574" s="411"/>
      <c r="BI574" s="411"/>
      <c r="BJ574" s="411"/>
      <c r="BK574" s="411"/>
      <c r="BL574" s="411"/>
      <c r="BM574" s="411"/>
      <c r="BN574" s="411"/>
      <c r="BO574" s="411"/>
      <c r="BP574" s="411"/>
      <c r="BQ574" s="411"/>
    </row>
    <row r="575" spans="1:69">
      <c r="A575" s="323"/>
      <c r="B575" s="324"/>
      <c r="C575" s="324"/>
      <c r="D575" s="324"/>
      <c r="E575" s="324"/>
      <c r="F575" s="324"/>
      <c r="G575" s="325"/>
      <c r="H575" s="325"/>
      <c r="I575" s="326"/>
      <c r="J575" s="326"/>
      <c r="K575" s="327"/>
      <c r="L575" s="411"/>
      <c r="M575" s="411"/>
      <c r="N575" s="411"/>
      <c r="O575" s="411"/>
      <c r="P575" s="411"/>
      <c r="Q575" s="411"/>
      <c r="R575" s="411"/>
      <c r="S575" s="411"/>
      <c r="T575" s="411"/>
      <c r="U575" s="411"/>
      <c r="V575" s="411"/>
      <c r="W575" s="411"/>
      <c r="X575" s="411"/>
      <c r="Y575" s="411"/>
      <c r="Z575" s="411"/>
      <c r="AA575" s="456"/>
      <c r="AB575" s="456"/>
      <c r="AC575" s="411"/>
      <c r="AD575" s="411"/>
      <c r="AE575" s="411"/>
      <c r="AF575" s="411"/>
      <c r="AG575" s="411"/>
      <c r="AH575" s="411"/>
      <c r="AI575" s="411"/>
      <c r="AJ575" s="411"/>
      <c r="AK575" s="411"/>
      <c r="AL575" s="411"/>
      <c r="AM575" s="411"/>
      <c r="AN575" s="411"/>
      <c r="AO575" s="411"/>
      <c r="AP575" s="411"/>
      <c r="AQ575" s="411"/>
      <c r="AR575" s="411"/>
      <c r="AS575" s="411"/>
      <c r="AT575" s="411"/>
      <c r="AU575" s="411"/>
      <c r="AV575" s="411"/>
      <c r="AW575" s="411"/>
      <c r="AX575" s="411"/>
      <c r="AY575" s="411"/>
      <c r="AZ575" s="411"/>
      <c r="BA575" s="411"/>
      <c r="BB575" s="411"/>
      <c r="BC575" s="411"/>
      <c r="BD575" s="411"/>
      <c r="BE575" s="411"/>
      <c r="BF575" s="411"/>
      <c r="BG575" s="411"/>
      <c r="BH575" s="411"/>
      <c r="BI575" s="411"/>
      <c r="BJ575" s="411"/>
      <c r="BK575" s="411"/>
      <c r="BL575" s="411"/>
      <c r="BM575" s="411"/>
      <c r="BN575" s="411"/>
      <c r="BO575" s="411"/>
      <c r="BP575" s="411"/>
      <c r="BQ575" s="411"/>
    </row>
    <row r="576" spans="1:69">
      <c r="A576" s="323"/>
      <c r="B576" s="324"/>
      <c r="C576" s="324"/>
      <c r="D576" s="324"/>
      <c r="E576" s="324"/>
      <c r="F576" s="324"/>
      <c r="G576" s="325"/>
      <c r="H576" s="325"/>
      <c r="I576" s="326"/>
      <c r="J576" s="326"/>
      <c r="K576" s="327"/>
      <c r="L576" s="411"/>
      <c r="M576" s="411"/>
      <c r="N576" s="411"/>
      <c r="O576" s="411"/>
      <c r="P576" s="411"/>
      <c r="Q576" s="411"/>
      <c r="R576" s="411"/>
      <c r="S576" s="411"/>
      <c r="T576" s="411"/>
      <c r="U576" s="411"/>
      <c r="V576" s="411"/>
      <c r="W576" s="411"/>
      <c r="X576" s="411"/>
      <c r="Y576" s="411"/>
      <c r="Z576" s="411"/>
      <c r="AA576" s="456"/>
      <c r="AB576" s="456"/>
      <c r="AC576" s="411"/>
      <c r="AD576" s="411"/>
      <c r="AE576" s="411"/>
      <c r="AF576" s="411"/>
      <c r="AG576" s="411"/>
      <c r="AH576" s="411"/>
      <c r="AI576" s="411"/>
      <c r="AJ576" s="411"/>
      <c r="AK576" s="411"/>
      <c r="AL576" s="411"/>
      <c r="AM576" s="411"/>
      <c r="AN576" s="411"/>
      <c r="AO576" s="411"/>
      <c r="AP576" s="411"/>
      <c r="AQ576" s="411"/>
      <c r="AR576" s="411"/>
      <c r="AS576" s="411"/>
      <c r="AT576" s="411"/>
      <c r="AU576" s="411"/>
      <c r="AV576" s="411"/>
      <c r="AW576" s="411"/>
      <c r="AX576" s="411"/>
      <c r="AY576" s="411"/>
      <c r="AZ576" s="411"/>
      <c r="BA576" s="411"/>
      <c r="BB576" s="411"/>
      <c r="BC576" s="411"/>
      <c r="BD576" s="411"/>
      <c r="BE576" s="411"/>
      <c r="BF576" s="411"/>
      <c r="BG576" s="411"/>
      <c r="BH576" s="411"/>
      <c r="BI576" s="411"/>
      <c r="BJ576" s="411"/>
      <c r="BK576" s="411"/>
      <c r="BL576" s="411"/>
      <c r="BM576" s="411"/>
      <c r="BN576" s="411"/>
      <c r="BO576" s="411"/>
      <c r="BP576" s="411"/>
      <c r="BQ576" s="411"/>
    </row>
    <row r="577" spans="1:69">
      <c r="A577" s="323"/>
      <c r="B577" s="324"/>
      <c r="C577" s="324"/>
      <c r="D577" s="324"/>
      <c r="E577" s="324"/>
      <c r="F577" s="324"/>
      <c r="G577" s="325"/>
      <c r="H577" s="325"/>
      <c r="I577" s="326"/>
      <c r="J577" s="326"/>
      <c r="K577" s="327"/>
      <c r="L577" s="411"/>
      <c r="M577" s="411"/>
      <c r="N577" s="411"/>
      <c r="O577" s="411"/>
      <c r="P577" s="411"/>
      <c r="Q577" s="411"/>
      <c r="R577" s="411"/>
      <c r="S577" s="411"/>
      <c r="T577" s="411"/>
      <c r="U577" s="411"/>
      <c r="V577" s="411"/>
      <c r="W577" s="411"/>
      <c r="X577" s="411"/>
      <c r="Y577" s="411"/>
      <c r="Z577" s="411"/>
      <c r="AA577" s="456"/>
      <c r="AB577" s="456"/>
      <c r="AC577" s="411"/>
      <c r="AD577" s="411"/>
      <c r="AE577" s="411"/>
      <c r="AF577" s="411"/>
      <c r="AG577" s="411"/>
      <c r="AH577" s="411"/>
      <c r="AI577" s="411"/>
      <c r="AJ577" s="411"/>
      <c r="AK577" s="411"/>
      <c r="AL577" s="411"/>
      <c r="AM577" s="411"/>
      <c r="AN577" s="411"/>
      <c r="AO577" s="411"/>
      <c r="AP577" s="411"/>
      <c r="AQ577" s="411"/>
      <c r="AR577" s="411"/>
      <c r="AS577" s="411"/>
      <c r="AT577" s="411"/>
      <c r="AU577" s="411"/>
      <c r="AV577" s="411"/>
      <c r="AW577" s="411"/>
      <c r="AX577" s="411"/>
      <c r="AY577" s="411"/>
      <c r="AZ577" s="411"/>
      <c r="BA577" s="411"/>
      <c r="BB577" s="411"/>
      <c r="BC577" s="411"/>
      <c r="BD577" s="411"/>
      <c r="BE577" s="411"/>
      <c r="BF577" s="411"/>
      <c r="BG577" s="411"/>
      <c r="BH577" s="411"/>
      <c r="BI577" s="411"/>
      <c r="BJ577" s="411"/>
      <c r="BK577" s="411"/>
      <c r="BL577" s="411"/>
      <c r="BM577" s="411"/>
      <c r="BN577" s="411"/>
      <c r="BO577" s="411"/>
      <c r="BP577" s="411"/>
      <c r="BQ577" s="411"/>
    </row>
    <row r="578" spans="1:69">
      <c r="A578" s="323"/>
      <c r="B578" s="324"/>
      <c r="C578" s="324"/>
      <c r="D578" s="324"/>
      <c r="E578" s="324"/>
      <c r="F578" s="324"/>
      <c r="G578" s="325"/>
      <c r="H578" s="325"/>
      <c r="I578" s="326"/>
      <c r="J578" s="326"/>
      <c r="K578" s="327"/>
      <c r="L578" s="411"/>
      <c r="M578" s="411"/>
      <c r="N578" s="411"/>
      <c r="O578" s="411"/>
      <c r="P578" s="411"/>
      <c r="Q578" s="411"/>
      <c r="R578" s="411"/>
      <c r="S578" s="411"/>
      <c r="T578" s="411"/>
      <c r="U578" s="411"/>
      <c r="V578" s="411"/>
      <c r="W578" s="411"/>
      <c r="X578" s="411"/>
      <c r="Y578" s="411"/>
      <c r="Z578" s="411"/>
      <c r="AA578" s="456"/>
      <c r="AB578" s="456"/>
      <c r="AC578" s="411"/>
      <c r="AD578" s="411"/>
      <c r="AE578" s="411"/>
      <c r="AF578" s="411"/>
      <c r="AG578" s="411"/>
      <c r="AH578" s="411"/>
      <c r="AI578" s="411"/>
      <c r="AJ578" s="411"/>
      <c r="AK578" s="411"/>
      <c r="AL578" s="411"/>
      <c r="AM578" s="411"/>
      <c r="AN578" s="411"/>
      <c r="AO578" s="411"/>
      <c r="AP578" s="411"/>
      <c r="AQ578" s="411"/>
      <c r="AR578" s="411"/>
      <c r="AS578" s="411"/>
      <c r="AT578" s="411"/>
      <c r="AU578" s="411"/>
      <c r="AV578" s="411"/>
      <c r="AW578" s="411"/>
      <c r="AX578" s="411"/>
      <c r="AY578" s="411"/>
      <c r="AZ578" s="411"/>
      <c r="BA578" s="411"/>
      <c r="BB578" s="411"/>
      <c r="BC578" s="411"/>
      <c r="BD578" s="411"/>
      <c r="BE578" s="411"/>
      <c r="BF578" s="411"/>
      <c r="BG578" s="411"/>
      <c r="BH578" s="411"/>
      <c r="BI578" s="411"/>
      <c r="BJ578" s="411"/>
      <c r="BK578" s="411"/>
      <c r="BL578" s="411"/>
      <c r="BM578" s="411"/>
      <c r="BN578" s="411"/>
      <c r="BO578" s="411"/>
      <c r="BP578" s="411"/>
      <c r="BQ578" s="411"/>
    </row>
    <row r="579" spans="1:69">
      <c r="A579" s="323"/>
      <c r="B579" s="324"/>
      <c r="C579" s="324"/>
      <c r="D579" s="324"/>
      <c r="E579" s="324"/>
      <c r="F579" s="324"/>
      <c r="G579" s="325"/>
      <c r="H579" s="325"/>
      <c r="I579" s="326"/>
      <c r="J579" s="326"/>
      <c r="K579" s="327"/>
      <c r="L579" s="411"/>
      <c r="M579" s="411"/>
      <c r="N579" s="411"/>
      <c r="O579" s="411"/>
      <c r="P579" s="411"/>
      <c r="Q579" s="411"/>
      <c r="R579" s="411"/>
      <c r="S579" s="411"/>
      <c r="T579" s="411"/>
      <c r="U579" s="411"/>
      <c r="V579" s="411"/>
      <c r="W579" s="411"/>
      <c r="X579" s="411"/>
      <c r="Y579" s="411"/>
      <c r="Z579" s="411"/>
      <c r="AA579" s="456"/>
      <c r="AB579" s="456"/>
      <c r="AC579" s="411"/>
      <c r="AD579" s="411"/>
      <c r="AE579" s="411"/>
      <c r="AF579" s="411"/>
      <c r="AG579" s="411"/>
      <c r="AH579" s="411"/>
      <c r="AI579" s="411"/>
      <c r="AJ579" s="411"/>
      <c r="AK579" s="411"/>
      <c r="AL579" s="411"/>
      <c r="AM579" s="411"/>
      <c r="AN579" s="411"/>
      <c r="AO579" s="411"/>
      <c r="AP579" s="411"/>
      <c r="AQ579" s="411"/>
      <c r="AR579" s="411"/>
      <c r="AS579" s="411"/>
      <c r="AT579" s="411"/>
      <c r="AU579" s="411"/>
      <c r="AV579" s="411"/>
      <c r="AW579" s="411"/>
      <c r="AX579" s="411"/>
      <c r="AY579" s="411"/>
      <c r="AZ579" s="411"/>
      <c r="BA579" s="411"/>
      <c r="BB579" s="411"/>
      <c r="BC579" s="411"/>
      <c r="BD579" s="411"/>
      <c r="BE579" s="411"/>
      <c r="BF579" s="411"/>
      <c r="BG579" s="411"/>
      <c r="BH579" s="411"/>
      <c r="BI579" s="411"/>
      <c r="BJ579" s="411"/>
      <c r="BK579" s="411"/>
      <c r="BL579" s="411"/>
      <c r="BM579" s="411"/>
      <c r="BN579" s="411"/>
      <c r="BO579" s="411"/>
      <c r="BP579" s="411"/>
      <c r="BQ579" s="411"/>
    </row>
    <row r="580" spans="1:69">
      <c r="A580" s="323"/>
      <c r="B580" s="324"/>
      <c r="C580" s="324"/>
      <c r="D580" s="324"/>
      <c r="E580" s="324"/>
      <c r="F580" s="324"/>
      <c r="G580" s="325"/>
      <c r="H580" s="325"/>
      <c r="I580" s="326"/>
      <c r="J580" s="326"/>
      <c r="K580" s="327"/>
      <c r="L580" s="411"/>
      <c r="M580" s="411"/>
      <c r="N580" s="411"/>
      <c r="O580" s="411"/>
      <c r="P580" s="411"/>
      <c r="Q580" s="411"/>
      <c r="R580" s="411"/>
      <c r="S580" s="411"/>
      <c r="T580" s="411"/>
      <c r="U580" s="411"/>
      <c r="V580" s="411"/>
      <c r="W580" s="411"/>
      <c r="X580" s="411"/>
      <c r="Y580" s="411"/>
      <c r="Z580" s="411"/>
      <c r="AA580" s="456"/>
      <c r="AB580" s="456"/>
      <c r="AC580" s="411"/>
      <c r="AD580" s="411"/>
      <c r="AE580" s="411"/>
      <c r="AF580" s="411"/>
      <c r="AG580" s="411"/>
      <c r="AH580" s="411"/>
      <c r="AI580" s="411"/>
      <c r="AJ580" s="411"/>
      <c r="AK580" s="411"/>
      <c r="AL580" s="411"/>
      <c r="AM580" s="411"/>
      <c r="AN580" s="411"/>
      <c r="AO580" s="411"/>
      <c r="AP580" s="411"/>
      <c r="AQ580" s="411"/>
      <c r="AR580" s="411"/>
      <c r="AS580" s="411"/>
      <c r="AT580" s="411"/>
      <c r="AU580" s="411"/>
      <c r="AV580" s="411"/>
      <c r="AW580" s="411"/>
      <c r="AX580" s="411"/>
      <c r="AY580" s="411"/>
      <c r="AZ580" s="411"/>
      <c r="BA580" s="411"/>
      <c r="BB580" s="411"/>
      <c r="BC580" s="411"/>
      <c r="BD580" s="411"/>
      <c r="BE580" s="411"/>
      <c r="BF580" s="411"/>
      <c r="BG580" s="411"/>
      <c r="BH580" s="411"/>
      <c r="BI580" s="411"/>
      <c r="BJ580" s="411"/>
      <c r="BK580" s="411"/>
      <c r="BL580" s="411"/>
      <c r="BM580" s="411"/>
      <c r="BN580" s="411"/>
      <c r="BO580" s="411"/>
      <c r="BP580" s="411"/>
      <c r="BQ580" s="411"/>
    </row>
    <row r="581" spans="1:69">
      <c r="A581" s="323"/>
      <c r="B581" s="324"/>
      <c r="C581" s="324"/>
      <c r="D581" s="324"/>
      <c r="E581" s="324"/>
      <c r="F581" s="324"/>
      <c r="G581" s="325"/>
      <c r="H581" s="325"/>
      <c r="I581" s="326"/>
      <c r="J581" s="326"/>
      <c r="K581" s="327"/>
      <c r="L581" s="411"/>
      <c r="M581" s="411"/>
      <c r="N581" s="411"/>
      <c r="O581" s="411"/>
      <c r="P581" s="411"/>
      <c r="Q581" s="411"/>
      <c r="R581" s="411"/>
      <c r="S581" s="411"/>
      <c r="T581" s="411"/>
      <c r="U581" s="411"/>
      <c r="V581" s="411"/>
      <c r="W581" s="411"/>
      <c r="X581" s="411"/>
      <c r="Y581" s="411"/>
      <c r="Z581" s="411"/>
      <c r="AA581" s="456"/>
      <c r="AB581" s="456"/>
      <c r="AC581" s="411"/>
      <c r="AD581" s="411"/>
      <c r="AE581" s="411"/>
      <c r="AF581" s="411"/>
      <c r="AG581" s="411"/>
      <c r="AH581" s="411"/>
      <c r="AI581" s="411"/>
      <c r="AJ581" s="411"/>
      <c r="AK581" s="411"/>
      <c r="AL581" s="411"/>
      <c r="AM581" s="411"/>
      <c r="AN581" s="411"/>
      <c r="AO581" s="411"/>
      <c r="AP581" s="411"/>
      <c r="AQ581" s="411"/>
      <c r="AR581" s="411"/>
      <c r="AS581" s="411"/>
      <c r="AT581" s="411"/>
      <c r="AU581" s="411"/>
      <c r="AV581" s="411"/>
      <c r="AW581" s="411"/>
      <c r="AX581" s="411"/>
      <c r="AY581" s="411"/>
      <c r="AZ581" s="411"/>
      <c r="BA581" s="411"/>
      <c r="BB581" s="411"/>
      <c r="BC581" s="411"/>
      <c r="BD581" s="411"/>
      <c r="BE581" s="411"/>
      <c r="BF581" s="411"/>
      <c r="BG581" s="411"/>
      <c r="BH581" s="411"/>
      <c r="BI581" s="411"/>
      <c r="BJ581" s="411"/>
      <c r="BK581" s="411"/>
      <c r="BL581" s="411"/>
      <c r="BM581" s="411"/>
      <c r="BN581" s="411"/>
      <c r="BO581" s="411"/>
      <c r="BP581" s="411"/>
      <c r="BQ581" s="411"/>
    </row>
    <row r="582" spans="1:69">
      <c r="A582" s="323"/>
      <c r="B582" s="324"/>
      <c r="C582" s="324"/>
      <c r="D582" s="324"/>
      <c r="E582" s="324"/>
      <c r="F582" s="324"/>
      <c r="G582" s="325"/>
      <c r="H582" s="325"/>
      <c r="I582" s="326"/>
      <c r="J582" s="326"/>
      <c r="K582" s="327"/>
      <c r="L582" s="411"/>
      <c r="M582" s="411"/>
      <c r="N582" s="411"/>
      <c r="O582" s="411"/>
      <c r="P582" s="411"/>
      <c r="Q582" s="411"/>
      <c r="R582" s="411"/>
      <c r="S582" s="411"/>
      <c r="T582" s="411"/>
      <c r="U582" s="411"/>
      <c r="V582" s="411"/>
      <c r="W582" s="411"/>
      <c r="X582" s="411"/>
      <c r="Y582" s="411"/>
      <c r="Z582" s="411"/>
      <c r="AA582" s="456"/>
      <c r="AB582" s="456"/>
      <c r="AC582" s="411"/>
      <c r="AD582" s="411"/>
      <c r="AE582" s="411"/>
      <c r="AF582" s="411"/>
      <c r="AG582" s="411"/>
      <c r="AH582" s="411"/>
      <c r="AI582" s="411"/>
      <c r="AJ582" s="411"/>
      <c r="AK582" s="411"/>
      <c r="AL582" s="411"/>
      <c r="AM582" s="411"/>
      <c r="AN582" s="411"/>
      <c r="AO582" s="411"/>
      <c r="AP582" s="411"/>
      <c r="AQ582" s="411"/>
      <c r="AR582" s="411"/>
      <c r="AS582" s="411"/>
      <c r="AT582" s="411"/>
      <c r="AU582" s="411"/>
      <c r="AV582" s="411"/>
      <c r="AW582" s="411"/>
      <c r="AX582" s="411"/>
      <c r="AY582" s="411"/>
      <c r="AZ582" s="411"/>
      <c r="BA582" s="411"/>
      <c r="BB582" s="411"/>
      <c r="BC582" s="411"/>
      <c r="BD582" s="411"/>
      <c r="BE582" s="411"/>
      <c r="BF582" s="411"/>
      <c r="BG582" s="411"/>
      <c r="BH582" s="411"/>
      <c r="BI582" s="411"/>
      <c r="BJ582" s="411"/>
      <c r="BK582" s="411"/>
      <c r="BL582" s="411"/>
      <c r="BM582" s="411"/>
      <c r="BN582" s="411"/>
      <c r="BO582" s="411"/>
      <c r="BP582" s="411"/>
      <c r="BQ582" s="411"/>
    </row>
    <row r="583" spans="1:69">
      <c r="A583" s="323"/>
      <c r="B583" s="324"/>
      <c r="C583" s="324"/>
      <c r="D583" s="324"/>
      <c r="E583" s="324"/>
      <c r="F583" s="324"/>
      <c r="G583" s="325"/>
      <c r="H583" s="325"/>
      <c r="I583" s="326"/>
      <c r="J583" s="326"/>
      <c r="K583" s="327"/>
      <c r="L583" s="411"/>
      <c r="M583" s="411"/>
      <c r="N583" s="411"/>
      <c r="O583" s="411"/>
      <c r="P583" s="411"/>
      <c r="Q583" s="411"/>
      <c r="R583" s="411"/>
      <c r="S583" s="411"/>
      <c r="T583" s="411"/>
      <c r="U583" s="411"/>
      <c r="V583" s="411"/>
      <c r="W583" s="411"/>
      <c r="X583" s="411"/>
      <c r="Y583" s="411"/>
      <c r="Z583" s="411"/>
      <c r="AA583" s="456"/>
      <c r="AB583" s="456"/>
      <c r="AC583" s="411"/>
      <c r="AD583" s="411"/>
      <c r="AE583" s="411"/>
      <c r="AF583" s="411"/>
      <c r="AG583" s="411"/>
      <c r="AH583" s="411"/>
      <c r="AI583" s="411"/>
      <c r="AJ583" s="411"/>
      <c r="AK583" s="411"/>
      <c r="AL583" s="411"/>
      <c r="AM583" s="411"/>
      <c r="AN583" s="411"/>
      <c r="AO583" s="411"/>
      <c r="AP583" s="411"/>
      <c r="AQ583" s="411"/>
      <c r="AR583" s="411"/>
      <c r="AS583" s="411"/>
      <c r="AT583" s="411"/>
      <c r="AU583" s="411"/>
      <c r="AV583" s="411"/>
      <c r="AW583" s="411"/>
      <c r="AX583" s="411"/>
      <c r="AY583" s="411"/>
      <c r="AZ583" s="411"/>
      <c r="BA583" s="411"/>
      <c r="BB583" s="411"/>
      <c r="BC583" s="411"/>
      <c r="BD583" s="411"/>
      <c r="BE583" s="411"/>
      <c r="BF583" s="411"/>
      <c r="BG583" s="411"/>
      <c r="BH583" s="411"/>
      <c r="BI583" s="411"/>
      <c r="BJ583" s="411"/>
      <c r="BK583" s="411"/>
      <c r="BL583" s="411"/>
      <c r="BM583" s="411"/>
      <c r="BN583" s="411"/>
      <c r="BO583" s="411"/>
      <c r="BP583" s="411"/>
      <c r="BQ583" s="411"/>
    </row>
    <row r="584" spans="1:69">
      <c r="A584" s="323"/>
      <c r="B584" s="324"/>
      <c r="C584" s="324"/>
      <c r="D584" s="324"/>
      <c r="E584" s="324"/>
      <c r="F584" s="324"/>
      <c r="G584" s="325"/>
      <c r="H584" s="325"/>
      <c r="I584" s="326"/>
      <c r="J584" s="326"/>
      <c r="K584" s="327"/>
      <c r="L584" s="411"/>
      <c r="M584" s="411"/>
      <c r="N584" s="411"/>
      <c r="O584" s="411"/>
      <c r="P584" s="411"/>
      <c r="Q584" s="411"/>
      <c r="R584" s="411"/>
      <c r="S584" s="411"/>
      <c r="T584" s="411"/>
      <c r="U584" s="411"/>
      <c r="V584" s="411"/>
      <c r="W584" s="411"/>
      <c r="X584" s="411"/>
      <c r="Y584" s="411"/>
      <c r="Z584" s="411"/>
      <c r="AA584" s="456"/>
      <c r="AB584" s="456"/>
      <c r="AC584" s="411"/>
      <c r="AD584" s="411"/>
      <c r="AE584" s="411"/>
      <c r="AF584" s="411"/>
      <c r="AG584" s="411"/>
      <c r="AH584" s="411"/>
      <c r="AI584" s="411"/>
      <c r="AJ584" s="411"/>
      <c r="AK584" s="411"/>
      <c r="AL584" s="411"/>
      <c r="AM584" s="411"/>
      <c r="AN584" s="411"/>
      <c r="AO584" s="411"/>
      <c r="AP584" s="411"/>
      <c r="AQ584" s="411"/>
      <c r="AR584" s="411"/>
      <c r="AS584" s="411"/>
      <c r="AT584" s="411"/>
      <c r="AU584" s="411"/>
      <c r="AV584" s="411"/>
      <c r="AW584" s="411"/>
      <c r="AX584" s="411"/>
      <c r="AY584" s="411"/>
      <c r="AZ584" s="411"/>
      <c r="BA584" s="411"/>
      <c r="BB584" s="411"/>
      <c r="BC584" s="411"/>
      <c r="BD584" s="411"/>
      <c r="BE584" s="411"/>
      <c r="BF584" s="411"/>
      <c r="BG584" s="411"/>
      <c r="BH584" s="411"/>
      <c r="BI584" s="411"/>
      <c r="BJ584" s="411"/>
      <c r="BK584" s="411"/>
      <c r="BL584" s="411"/>
      <c r="BM584" s="411"/>
      <c r="BN584" s="411"/>
      <c r="BO584" s="411"/>
      <c r="BP584" s="411"/>
      <c r="BQ584" s="411"/>
    </row>
    <row r="585" spans="1:69">
      <c r="A585" s="323"/>
      <c r="B585" s="324"/>
      <c r="C585" s="324"/>
      <c r="D585" s="324"/>
      <c r="E585" s="324"/>
      <c r="F585" s="324"/>
      <c r="G585" s="325"/>
      <c r="H585" s="325"/>
      <c r="I585" s="326"/>
      <c r="J585" s="326"/>
      <c r="K585" s="327"/>
      <c r="L585" s="411"/>
      <c r="M585" s="411"/>
      <c r="N585" s="411"/>
      <c r="O585" s="411"/>
      <c r="P585" s="411"/>
      <c r="Q585" s="411"/>
      <c r="R585" s="411"/>
      <c r="S585" s="411"/>
      <c r="T585" s="411"/>
      <c r="U585" s="411"/>
      <c r="V585" s="411"/>
      <c r="W585" s="411"/>
      <c r="X585" s="411"/>
      <c r="Y585" s="411"/>
      <c r="Z585" s="411"/>
      <c r="AA585" s="456"/>
      <c r="AB585" s="456"/>
      <c r="AC585" s="411"/>
      <c r="AD585" s="411"/>
      <c r="AE585" s="411"/>
      <c r="AF585" s="411"/>
      <c r="AG585" s="411"/>
      <c r="AH585" s="411"/>
      <c r="AI585" s="411"/>
      <c r="AJ585" s="411"/>
      <c r="AK585" s="411"/>
      <c r="AL585" s="411"/>
      <c r="AM585" s="411"/>
      <c r="AN585" s="411"/>
      <c r="AO585" s="411"/>
      <c r="AP585" s="411"/>
      <c r="AQ585" s="411"/>
      <c r="AR585" s="411"/>
      <c r="AS585" s="411"/>
      <c r="AT585" s="411"/>
      <c r="AU585" s="411"/>
      <c r="AV585" s="411"/>
      <c r="AW585" s="411"/>
      <c r="AX585" s="411"/>
      <c r="AY585" s="411"/>
      <c r="AZ585" s="411"/>
      <c r="BA585" s="411"/>
      <c r="BB585" s="411"/>
      <c r="BC585" s="411"/>
      <c r="BD585" s="411"/>
      <c r="BE585" s="411"/>
      <c r="BF585" s="411"/>
      <c r="BG585" s="411"/>
      <c r="BH585" s="411"/>
      <c r="BI585" s="411"/>
      <c r="BJ585" s="411"/>
      <c r="BK585" s="411"/>
      <c r="BL585" s="411"/>
      <c r="BM585" s="411"/>
      <c r="BN585" s="411"/>
      <c r="BO585" s="411"/>
      <c r="BP585" s="411"/>
      <c r="BQ585" s="411"/>
    </row>
    <row r="586" spans="1:69">
      <c r="A586" s="323"/>
      <c r="B586" s="324"/>
      <c r="C586" s="324"/>
      <c r="D586" s="324"/>
      <c r="E586" s="324"/>
      <c r="F586" s="324"/>
      <c r="G586" s="325"/>
      <c r="H586" s="325"/>
      <c r="I586" s="326"/>
      <c r="J586" s="326"/>
      <c r="K586" s="327"/>
      <c r="L586" s="411"/>
      <c r="M586" s="411"/>
      <c r="N586" s="411"/>
      <c r="O586" s="411"/>
      <c r="P586" s="411"/>
      <c r="Q586" s="411"/>
      <c r="R586" s="411"/>
      <c r="S586" s="411"/>
      <c r="T586" s="411"/>
      <c r="U586" s="411"/>
      <c r="V586" s="411"/>
      <c r="W586" s="411"/>
      <c r="X586" s="411"/>
      <c r="Y586" s="411"/>
      <c r="Z586" s="411"/>
      <c r="AA586" s="456"/>
      <c r="AB586" s="456"/>
      <c r="AC586" s="411"/>
      <c r="AD586" s="411"/>
      <c r="AE586" s="411"/>
      <c r="AF586" s="411"/>
      <c r="AG586" s="411"/>
      <c r="AH586" s="411"/>
      <c r="AI586" s="411"/>
      <c r="AJ586" s="411"/>
      <c r="AK586" s="411"/>
      <c r="AL586" s="411"/>
      <c r="AM586" s="411"/>
      <c r="AN586" s="411"/>
      <c r="AO586" s="411"/>
      <c r="AP586" s="411"/>
      <c r="AQ586" s="411"/>
      <c r="AR586" s="411"/>
      <c r="AS586" s="411"/>
      <c r="AT586" s="411"/>
      <c r="AU586" s="411"/>
      <c r="AV586" s="411"/>
      <c r="AW586" s="411"/>
      <c r="AX586" s="411"/>
      <c r="AY586" s="411"/>
      <c r="AZ586" s="411"/>
      <c r="BA586" s="411"/>
      <c r="BB586" s="411"/>
      <c r="BC586" s="411"/>
      <c r="BD586" s="411"/>
      <c r="BE586" s="411"/>
      <c r="BF586" s="411"/>
      <c r="BG586" s="411"/>
      <c r="BH586" s="411"/>
      <c r="BI586" s="411"/>
      <c r="BJ586" s="411"/>
      <c r="BK586" s="411"/>
      <c r="BL586" s="411"/>
      <c r="BM586" s="411"/>
      <c r="BN586" s="411"/>
      <c r="BO586" s="411"/>
      <c r="BP586" s="411"/>
      <c r="BQ586" s="411"/>
    </row>
    <row r="587" spans="1:69">
      <c r="A587" s="323"/>
      <c r="B587" s="324"/>
      <c r="C587" s="324"/>
      <c r="D587" s="324"/>
      <c r="E587" s="324"/>
      <c r="F587" s="324"/>
      <c r="G587" s="325"/>
      <c r="H587" s="325"/>
      <c r="I587" s="326"/>
      <c r="J587" s="326"/>
      <c r="K587" s="327"/>
      <c r="L587" s="411"/>
      <c r="M587" s="411"/>
      <c r="N587" s="411"/>
      <c r="O587" s="411"/>
      <c r="P587" s="411"/>
      <c r="Q587" s="411"/>
      <c r="R587" s="411"/>
      <c r="S587" s="411"/>
      <c r="T587" s="411"/>
      <c r="U587" s="411"/>
      <c r="V587" s="411"/>
      <c r="W587" s="411"/>
      <c r="X587" s="411"/>
      <c r="Y587" s="411"/>
      <c r="Z587" s="411"/>
      <c r="AA587" s="456"/>
      <c r="AB587" s="456"/>
      <c r="AC587" s="411"/>
      <c r="AD587" s="411"/>
      <c r="AE587" s="411"/>
      <c r="AF587" s="411"/>
      <c r="AG587" s="411"/>
      <c r="AH587" s="411"/>
      <c r="AI587" s="411"/>
      <c r="AJ587" s="411"/>
      <c r="AK587" s="411"/>
      <c r="AL587" s="411"/>
      <c r="AM587" s="411"/>
      <c r="AN587" s="411"/>
      <c r="AO587" s="411"/>
      <c r="AP587" s="411"/>
      <c r="AQ587" s="411"/>
      <c r="AR587" s="411"/>
      <c r="AS587" s="411"/>
      <c r="AT587" s="411"/>
      <c r="AU587" s="411"/>
      <c r="AV587" s="411"/>
      <c r="AW587" s="411"/>
      <c r="AX587" s="411"/>
      <c r="AY587" s="411"/>
      <c r="AZ587" s="411"/>
      <c r="BA587" s="411"/>
      <c r="BB587" s="411"/>
      <c r="BC587" s="411"/>
      <c r="BD587" s="411"/>
      <c r="BE587" s="411"/>
      <c r="BF587" s="411"/>
      <c r="BG587" s="411"/>
      <c r="BH587" s="411"/>
      <c r="BI587" s="411"/>
      <c r="BJ587" s="411"/>
      <c r="BK587" s="411"/>
      <c r="BL587" s="411"/>
      <c r="BM587" s="411"/>
      <c r="BN587" s="411"/>
      <c r="BO587" s="411"/>
      <c r="BP587" s="411"/>
      <c r="BQ587" s="411"/>
    </row>
    <row r="588" spans="1:69">
      <c r="A588" s="323"/>
      <c r="B588" s="324"/>
      <c r="C588" s="324"/>
      <c r="D588" s="324"/>
      <c r="E588" s="324"/>
      <c r="F588" s="324"/>
      <c r="G588" s="325"/>
      <c r="H588" s="325"/>
      <c r="I588" s="326"/>
      <c r="J588" s="326"/>
      <c r="K588" s="327"/>
      <c r="L588" s="411"/>
      <c r="M588" s="411"/>
      <c r="N588" s="411"/>
      <c r="O588" s="411"/>
      <c r="P588" s="411"/>
      <c r="Q588" s="411"/>
      <c r="R588" s="411"/>
      <c r="S588" s="411"/>
      <c r="T588" s="411"/>
      <c r="U588" s="411"/>
      <c r="V588" s="411"/>
      <c r="W588" s="411"/>
      <c r="X588" s="411"/>
      <c r="Y588" s="411"/>
      <c r="Z588" s="411"/>
      <c r="AA588" s="456"/>
      <c r="AB588" s="456"/>
      <c r="AC588" s="411"/>
      <c r="AD588" s="411"/>
      <c r="AE588" s="411"/>
      <c r="AF588" s="411"/>
      <c r="AG588" s="411"/>
      <c r="AH588" s="411"/>
      <c r="AI588" s="411"/>
      <c r="AJ588" s="411"/>
      <c r="AK588" s="411"/>
      <c r="AL588" s="411"/>
      <c r="AM588" s="411"/>
      <c r="AN588" s="411"/>
      <c r="AO588" s="411"/>
      <c r="AP588" s="411"/>
      <c r="AQ588" s="411"/>
      <c r="AR588" s="411"/>
      <c r="AS588" s="411"/>
      <c r="AT588" s="411"/>
      <c r="AU588" s="411"/>
      <c r="AV588" s="411"/>
      <c r="AW588" s="411"/>
      <c r="AX588" s="411"/>
      <c r="AY588" s="411"/>
      <c r="AZ588" s="411"/>
      <c r="BA588" s="411"/>
      <c r="BB588" s="411"/>
      <c r="BC588" s="411"/>
      <c r="BD588" s="411"/>
      <c r="BE588" s="411"/>
      <c r="BF588" s="411"/>
      <c r="BG588" s="411"/>
      <c r="BH588" s="411"/>
      <c r="BI588" s="411"/>
      <c r="BJ588" s="411"/>
      <c r="BK588" s="411"/>
      <c r="BL588" s="411"/>
      <c r="BM588" s="411"/>
      <c r="BN588" s="411"/>
      <c r="BO588" s="411"/>
      <c r="BP588" s="411"/>
      <c r="BQ588" s="411"/>
    </row>
    <row r="589" spans="1:69">
      <c r="A589" s="323"/>
      <c r="B589" s="324"/>
      <c r="C589" s="324"/>
      <c r="D589" s="324"/>
      <c r="E589" s="324"/>
      <c r="F589" s="324"/>
      <c r="G589" s="325"/>
      <c r="H589" s="325"/>
      <c r="I589" s="326"/>
      <c r="J589" s="326"/>
      <c r="K589" s="327"/>
      <c r="L589" s="411"/>
      <c r="M589" s="411"/>
      <c r="N589" s="411"/>
      <c r="O589" s="411"/>
      <c r="P589" s="411"/>
      <c r="Q589" s="411"/>
      <c r="R589" s="411"/>
      <c r="S589" s="411"/>
      <c r="T589" s="411"/>
      <c r="U589" s="411"/>
      <c r="V589" s="411"/>
      <c r="W589" s="411"/>
      <c r="X589" s="411"/>
      <c r="Y589" s="411"/>
      <c r="Z589" s="411"/>
      <c r="AA589" s="456"/>
      <c r="AB589" s="456"/>
      <c r="AC589" s="411"/>
      <c r="AD589" s="411"/>
      <c r="AE589" s="411"/>
      <c r="AF589" s="411"/>
      <c r="AG589" s="411"/>
      <c r="AH589" s="411"/>
      <c r="AI589" s="411"/>
      <c r="AJ589" s="411"/>
      <c r="AK589" s="411"/>
      <c r="AL589" s="411"/>
      <c r="AM589" s="411"/>
      <c r="AN589" s="411"/>
      <c r="AO589" s="411"/>
      <c r="AP589" s="411"/>
      <c r="AQ589" s="411"/>
      <c r="AR589" s="411"/>
      <c r="AS589" s="411"/>
      <c r="AT589" s="411"/>
      <c r="AU589" s="411"/>
      <c r="AV589" s="411"/>
      <c r="AW589" s="411"/>
      <c r="AX589" s="411"/>
      <c r="AY589" s="411"/>
      <c r="AZ589" s="411"/>
      <c r="BA589" s="411"/>
      <c r="BB589" s="411"/>
      <c r="BC589" s="411"/>
      <c r="BD589" s="411"/>
      <c r="BE589" s="411"/>
      <c r="BF589" s="411"/>
      <c r="BG589" s="411"/>
      <c r="BH589" s="411"/>
      <c r="BI589" s="411"/>
      <c r="BJ589" s="411"/>
      <c r="BK589" s="411"/>
      <c r="BL589" s="411"/>
      <c r="BM589" s="411"/>
      <c r="BN589" s="411"/>
      <c r="BO589" s="411"/>
      <c r="BP589" s="411"/>
      <c r="BQ589" s="411"/>
    </row>
    <row r="590" spans="1:69">
      <c r="A590" s="323"/>
      <c r="B590" s="324"/>
      <c r="C590" s="324"/>
      <c r="D590" s="324"/>
      <c r="E590" s="324"/>
      <c r="F590" s="324"/>
      <c r="G590" s="325"/>
      <c r="H590" s="325"/>
      <c r="I590" s="326"/>
      <c r="J590" s="326"/>
      <c r="K590" s="327"/>
      <c r="L590" s="411"/>
      <c r="M590" s="411"/>
      <c r="N590" s="411"/>
      <c r="O590" s="411"/>
      <c r="P590" s="411"/>
      <c r="Q590" s="411"/>
      <c r="R590" s="411"/>
      <c r="S590" s="411"/>
      <c r="T590" s="411"/>
      <c r="U590" s="411"/>
      <c r="V590" s="411"/>
      <c r="W590" s="411"/>
      <c r="X590" s="411"/>
      <c r="Y590" s="411"/>
      <c r="Z590" s="411"/>
      <c r="AA590" s="456"/>
      <c r="AB590" s="456"/>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11"/>
      <c r="AY590" s="411"/>
      <c r="AZ590" s="411"/>
      <c r="BA590" s="411"/>
      <c r="BB590" s="411"/>
      <c r="BC590" s="411"/>
      <c r="BD590" s="411"/>
      <c r="BE590" s="411"/>
      <c r="BF590" s="411"/>
      <c r="BG590" s="411"/>
      <c r="BH590" s="411"/>
      <c r="BI590" s="411"/>
      <c r="BJ590" s="411"/>
      <c r="BK590" s="411"/>
      <c r="BL590" s="411"/>
      <c r="BM590" s="411"/>
      <c r="BN590" s="411"/>
      <c r="BO590" s="411"/>
      <c r="BP590" s="411"/>
      <c r="BQ590" s="411"/>
    </row>
    <row r="591" spans="1:69">
      <c r="A591" s="323"/>
      <c r="B591" s="324"/>
      <c r="C591" s="324"/>
      <c r="D591" s="324"/>
      <c r="E591" s="324"/>
      <c r="F591" s="324"/>
      <c r="G591" s="325"/>
      <c r="H591" s="325"/>
      <c r="I591" s="326"/>
      <c r="J591" s="326"/>
      <c r="K591" s="327"/>
      <c r="L591" s="411"/>
      <c r="M591" s="411"/>
      <c r="N591" s="411"/>
      <c r="O591" s="411"/>
      <c r="P591" s="411"/>
      <c r="Q591" s="411"/>
      <c r="R591" s="411"/>
      <c r="S591" s="411"/>
      <c r="T591" s="411"/>
      <c r="U591" s="411"/>
      <c r="V591" s="411"/>
      <c r="W591" s="411"/>
      <c r="X591" s="411"/>
      <c r="Y591" s="411"/>
      <c r="Z591" s="411"/>
      <c r="AA591" s="456"/>
      <c r="AB591" s="456"/>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11"/>
      <c r="AY591" s="411"/>
      <c r="AZ591" s="411"/>
      <c r="BA591" s="411"/>
      <c r="BB591" s="411"/>
      <c r="BC591" s="411"/>
      <c r="BD591" s="411"/>
      <c r="BE591" s="411"/>
      <c r="BF591" s="411"/>
      <c r="BG591" s="411"/>
      <c r="BH591" s="411"/>
      <c r="BI591" s="411"/>
      <c r="BJ591" s="411"/>
      <c r="BK591" s="411"/>
      <c r="BL591" s="411"/>
      <c r="BM591" s="411"/>
      <c r="BN591" s="411"/>
      <c r="BO591" s="411"/>
      <c r="BP591" s="411"/>
      <c r="BQ591" s="411"/>
    </row>
    <row r="592" spans="1:69">
      <c r="A592" s="323"/>
      <c r="B592" s="324"/>
      <c r="C592" s="324"/>
      <c r="D592" s="324"/>
      <c r="E592" s="324"/>
      <c r="F592" s="324"/>
      <c r="G592" s="325"/>
      <c r="H592" s="325"/>
      <c r="I592" s="326"/>
      <c r="J592" s="326"/>
      <c r="K592" s="327"/>
      <c r="L592" s="411"/>
      <c r="M592" s="411"/>
      <c r="N592" s="411"/>
      <c r="O592" s="411"/>
      <c r="P592" s="411"/>
      <c r="Q592" s="411"/>
      <c r="R592" s="411"/>
      <c r="S592" s="411"/>
      <c r="T592" s="411"/>
      <c r="U592" s="411"/>
      <c r="V592" s="411"/>
      <c r="W592" s="411"/>
      <c r="X592" s="411"/>
      <c r="Y592" s="411"/>
      <c r="Z592" s="411"/>
      <c r="AA592" s="456"/>
      <c r="AB592" s="456"/>
      <c r="AC592" s="411"/>
      <c r="AD592" s="411"/>
      <c r="AE592" s="411"/>
      <c r="AF592" s="411"/>
      <c r="AG592" s="411"/>
      <c r="AH592" s="411"/>
      <c r="AI592" s="411"/>
      <c r="AJ592" s="411"/>
      <c r="AK592" s="411"/>
      <c r="AL592" s="411"/>
      <c r="AM592" s="411"/>
      <c r="AN592" s="411"/>
      <c r="AO592" s="411"/>
      <c r="AP592" s="411"/>
      <c r="AQ592" s="411"/>
      <c r="AR592" s="411"/>
      <c r="AS592" s="411"/>
      <c r="AT592" s="411"/>
      <c r="AU592" s="411"/>
      <c r="AV592" s="411"/>
      <c r="AW592" s="411"/>
      <c r="AX592" s="411"/>
      <c r="AY592" s="411"/>
      <c r="AZ592" s="411"/>
      <c r="BA592" s="411"/>
      <c r="BB592" s="411"/>
      <c r="BC592" s="411"/>
      <c r="BD592" s="411"/>
      <c r="BE592" s="411"/>
      <c r="BF592" s="411"/>
      <c r="BG592" s="411"/>
      <c r="BH592" s="411"/>
      <c r="BI592" s="411"/>
      <c r="BJ592" s="411"/>
      <c r="BK592" s="411"/>
      <c r="BL592" s="411"/>
      <c r="BM592" s="411"/>
      <c r="BN592" s="411"/>
      <c r="BO592" s="411"/>
      <c r="BP592" s="411"/>
      <c r="BQ592" s="411"/>
    </row>
    <row r="593" spans="1:69">
      <c r="A593" s="323"/>
      <c r="B593" s="324"/>
      <c r="C593" s="324"/>
      <c r="D593" s="324"/>
      <c r="E593" s="324"/>
      <c r="F593" s="324"/>
      <c r="G593" s="325"/>
      <c r="H593" s="325"/>
      <c r="I593" s="326"/>
      <c r="J593" s="326"/>
      <c r="K593" s="327"/>
      <c r="L593" s="411"/>
      <c r="M593" s="411"/>
      <c r="N593" s="411"/>
      <c r="O593" s="411"/>
      <c r="P593" s="411"/>
      <c r="Q593" s="411"/>
      <c r="R593" s="411"/>
      <c r="S593" s="411"/>
      <c r="T593" s="411"/>
      <c r="U593" s="411"/>
      <c r="V593" s="411"/>
      <c r="W593" s="411"/>
      <c r="X593" s="411"/>
      <c r="Y593" s="411"/>
      <c r="Z593" s="411"/>
      <c r="AA593" s="456"/>
      <c r="AB593" s="456"/>
      <c r="AC593" s="411"/>
      <c r="AD593" s="411"/>
      <c r="AE593" s="411"/>
      <c r="AF593" s="411"/>
      <c r="AG593" s="411"/>
      <c r="AH593" s="411"/>
      <c r="AI593" s="411"/>
      <c r="AJ593" s="411"/>
      <c r="AK593" s="411"/>
      <c r="AL593" s="411"/>
      <c r="AM593" s="411"/>
      <c r="AN593" s="411"/>
      <c r="AO593" s="411"/>
      <c r="AP593" s="411"/>
      <c r="AQ593" s="411"/>
      <c r="AR593" s="411"/>
      <c r="AS593" s="411"/>
      <c r="AT593" s="411"/>
      <c r="AU593" s="411"/>
      <c r="AV593" s="411"/>
      <c r="AW593" s="411"/>
      <c r="AX593" s="411"/>
      <c r="AY593" s="411"/>
      <c r="AZ593" s="411"/>
      <c r="BA593" s="411"/>
      <c r="BB593" s="411"/>
      <c r="BC593" s="411"/>
      <c r="BD593" s="411"/>
      <c r="BE593" s="411"/>
      <c r="BF593" s="411"/>
      <c r="BG593" s="411"/>
      <c r="BH593" s="411"/>
      <c r="BI593" s="411"/>
      <c r="BJ593" s="411"/>
      <c r="BK593" s="411"/>
      <c r="BL593" s="411"/>
      <c r="BM593" s="411"/>
      <c r="BN593" s="411"/>
      <c r="BO593" s="411"/>
      <c r="BP593" s="411"/>
      <c r="BQ593" s="411"/>
    </row>
    <row r="594" spans="1:69">
      <c r="A594" s="323"/>
      <c r="B594" s="324"/>
      <c r="C594" s="324"/>
      <c r="D594" s="324"/>
      <c r="E594" s="324"/>
      <c r="F594" s="324"/>
      <c r="G594" s="325"/>
      <c r="H594" s="325"/>
      <c r="I594" s="326"/>
      <c r="J594" s="326"/>
      <c r="K594" s="327"/>
      <c r="L594" s="411"/>
      <c r="M594" s="411"/>
      <c r="N594" s="411"/>
      <c r="O594" s="411"/>
      <c r="P594" s="411"/>
      <c r="Q594" s="411"/>
      <c r="R594" s="411"/>
      <c r="S594" s="411"/>
      <c r="T594" s="411"/>
      <c r="U594" s="411"/>
      <c r="V594" s="411"/>
      <c r="W594" s="411"/>
      <c r="X594" s="411"/>
      <c r="Y594" s="411"/>
      <c r="Z594" s="411"/>
      <c r="AA594" s="456"/>
      <c r="AB594" s="456"/>
      <c r="AC594" s="411"/>
      <c r="AD594" s="411"/>
      <c r="AE594" s="411"/>
      <c r="AF594" s="411"/>
      <c r="AG594" s="411"/>
      <c r="AH594" s="411"/>
      <c r="AI594" s="411"/>
      <c r="AJ594" s="411"/>
      <c r="AK594" s="411"/>
      <c r="AL594" s="411"/>
      <c r="AM594" s="411"/>
      <c r="AN594" s="411"/>
      <c r="AO594" s="411"/>
      <c r="AP594" s="411"/>
      <c r="AQ594" s="411"/>
      <c r="AR594" s="411"/>
      <c r="AS594" s="411"/>
      <c r="AT594" s="411"/>
      <c r="AU594" s="411"/>
      <c r="AV594" s="411"/>
      <c r="AW594" s="411"/>
      <c r="AX594" s="411"/>
      <c r="AY594" s="411"/>
      <c r="AZ594" s="411"/>
      <c r="BA594" s="411"/>
      <c r="BB594" s="411"/>
      <c r="BC594" s="411"/>
      <c r="BD594" s="411"/>
      <c r="BE594" s="411"/>
      <c r="BF594" s="411"/>
      <c r="BG594" s="411"/>
      <c r="BH594" s="411"/>
      <c r="BI594" s="411"/>
      <c r="BJ594" s="411"/>
      <c r="BK594" s="411"/>
      <c r="BL594" s="411"/>
      <c r="BM594" s="411"/>
      <c r="BN594" s="411"/>
      <c r="BO594" s="411"/>
      <c r="BP594" s="411"/>
      <c r="BQ594" s="411"/>
    </row>
    <row r="595" spans="1:69">
      <c r="A595" s="323"/>
      <c r="B595" s="324"/>
      <c r="C595" s="324"/>
      <c r="D595" s="324"/>
      <c r="E595" s="324"/>
      <c r="F595" s="324"/>
      <c r="G595" s="325"/>
      <c r="H595" s="325"/>
      <c r="I595" s="326"/>
      <c r="J595" s="326"/>
      <c r="K595" s="327"/>
      <c r="L595" s="411"/>
      <c r="M595" s="411"/>
      <c r="N595" s="411"/>
      <c r="O595" s="411"/>
      <c r="P595" s="411"/>
      <c r="Q595" s="411"/>
      <c r="R595" s="411"/>
      <c r="S595" s="411"/>
      <c r="T595" s="411"/>
      <c r="U595" s="411"/>
      <c r="V595" s="411"/>
      <c r="W595" s="411"/>
      <c r="X595" s="411"/>
      <c r="Y595" s="411"/>
      <c r="Z595" s="411"/>
      <c r="AA595" s="456"/>
      <c r="AB595" s="456"/>
      <c r="AC595" s="411"/>
      <c r="AD595" s="411"/>
      <c r="AE595" s="411"/>
      <c r="AF595" s="411"/>
      <c r="AG595" s="411"/>
      <c r="AH595" s="411"/>
      <c r="AI595" s="411"/>
      <c r="AJ595" s="411"/>
      <c r="AK595" s="411"/>
      <c r="AL595" s="411"/>
      <c r="AM595" s="411"/>
      <c r="AN595" s="411"/>
      <c r="AO595" s="411"/>
      <c r="AP595" s="411"/>
      <c r="AQ595" s="411"/>
      <c r="AR595" s="411"/>
      <c r="AS595" s="411"/>
      <c r="AT595" s="411"/>
      <c r="AU595" s="411"/>
      <c r="AV595" s="411"/>
      <c r="AW595" s="411"/>
      <c r="AX595" s="411"/>
      <c r="AY595" s="411"/>
      <c r="AZ595" s="411"/>
      <c r="BA595" s="411"/>
      <c r="BB595" s="411"/>
      <c r="BC595" s="411"/>
      <c r="BD595" s="411"/>
      <c r="BE595" s="411"/>
      <c r="BF595" s="411"/>
      <c r="BG595" s="411"/>
      <c r="BH595" s="411"/>
      <c r="BI595" s="411"/>
      <c r="BJ595" s="411"/>
      <c r="BK595" s="411"/>
      <c r="BL595" s="411"/>
      <c r="BM595" s="411"/>
      <c r="BN595" s="411"/>
      <c r="BO595" s="411"/>
      <c r="BP595" s="411"/>
      <c r="BQ595" s="411"/>
    </row>
    <row r="596" spans="1:69">
      <c r="A596" s="323"/>
      <c r="B596" s="324"/>
      <c r="C596" s="324"/>
      <c r="D596" s="324"/>
      <c r="E596" s="324"/>
      <c r="F596" s="324"/>
      <c r="G596" s="325"/>
      <c r="H596" s="325"/>
      <c r="I596" s="326"/>
      <c r="J596" s="326"/>
      <c r="K596" s="327"/>
      <c r="L596" s="411"/>
      <c r="M596" s="411"/>
      <c r="N596" s="411"/>
      <c r="O596" s="411"/>
      <c r="P596" s="411"/>
      <c r="Q596" s="411"/>
      <c r="R596" s="411"/>
      <c r="S596" s="411"/>
      <c r="T596" s="411"/>
      <c r="U596" s="411"/>
      <c r="V596" s="411"/>
      <c r="W596" s="411"/>
      <c r="X596" s="411"/>
      <c r="Y596" s="411"/>
      <c r="Z596" s="411"/>
      <c r="AA596" s="456"/>
      <c r="AB596" s="456"/>
      <c r="AC596" s="411"/>
      <c r="AD596" s="411"/>
      <c r="AE596" s="411"/>
      <c r="AF596" s="411"/>
      <c r="AG596" s="411"/>
      <c r="AH596" s="411"/>
      <c r="AI596" s="411"/>
      <c r="AJ596" s="411"/>
      <c r="AK596" s="411"/>
      <c r="AL596" s="411"/>
      <c r="AM596" s="411"/>
      <c r="AN596" s="411"/>
      <c r="AO596" s="411"/>
      <c r="AP596" s="411"/>
      <c r="AQ596" s="411"/>
      <c r="AR596" s="411"/>
      <c r="AS596" s="411"/>
      <c r="AT596" s="411"/>
      <c r="AU596" s="411"/>
      <c r="AV596" s="411"/>
      <c r="AW596" s="411"/>
      <c r="AX596" s="411"/>
      <c r="AY596" s="411"/>
      <c r="AZ596" s="411"/>
      <c r="BA596" s="411"/>
      <c r="BB596" s="411"/>
      <c r="BC596" s="411"/>
      <c r="BD596" s="411"/>
      <c r="BE596" s="411"/>
      <c r="BF596" s="411"/>
      <c r="BG596" s="411"/>
      <c r="BH596" s="411"/>
      <c r="BI596" s="411"/>
      <c r="BJ596" s="411"/>
      <c r="BK596" s="411"/>
      <c r="BL596" s="411"/>
      <c r="BM596" s="411"/>
      <c r="BN596" s="411"/>
      <c r="BO596" s="411"/>
      <c r="BP596" s="411"/>
      <c r="BQ596" s="411"/>
    </row>
    <row r="597" spans="1:69">
      <c r="A597" s="323"/>
      <c r="B597" s="324"/>
      <c r="C597" s="324"/>
      <c r="D597" s="324"/>
      <c r="E597" s="324"/>
      <c r="F597" s="324"/>
      <c r="G597" s="325"/>
      <c r="H597" s="325"/>
      <c r="I597" s="326"/>
      <c r="J597" s="326"/>
      <c r="K597" s="327"/>
      <c r="L597" s="411"/>
      <c r="M597" s="411"/>
      <c r="N597" s="411"/>
      <c r="O597" s="411"/>
      <c r="P597" s="411"/>
      <c r="Q597" s="411"/>
      <c r="R597" s="411"/>
      <c r="S597" s="411"/>
      <c r="T597" s="411"/>
      <c r="U597" s="411"/>
      <c r="V597" s="411"/>
      <c r="W597" s="411"/>
      <c r="X597" s="411"/>
      <c r="Y597" s="411"/>
      <c r="Z597" s="411"/>
      <c r="AA597" s="456"/>
      <c r="AB597" s="456"/>
      <c r="AC597" s="411"/>
      <c r="AD597" s="411"/>
      <c r="AE597" s="411"/>
      <c r="AF597" s="411"/>
      <c r="AG597" s="411"/>
      <c r="AH597" s="411"/>
      <c r="AI597" s="411"/>
      <c r="AJ597" s="411"/>
      <c r="AK597" s="411"/>
      <c r="AL597" s="411"/>
      <c r="AM597" s="411"/>
      <c r="AN597" s="411"/>
      <c r="AO597" s="411"/>
      <c r="AP597" s="411"/>
      <c r="AQ597" s="411"/>
      <c r="AR597" s="411"/>
      <c r="AS597" s="411"/>
      <c r="AT597" s="411"/>
      <c r="AU597" s="411"/>
      <c r="AV597" s="411"/>
      <c r="AW597" s="411"/>
      <c r="AX597" s="411"/>
      <c r="AY597" s="411"/>
      <c r="AZ597" s="411"/>
      <c r="BA597" s="411"/>
      <c r="BB597" s="411"/>
      <c r="BC597" s="411"/>
      <c r="BD597" s="411"/>
      <c r="BE597" s="411"/>
      <c r="BF597" s="411"/>
      <c r="BG597" s="411"/>
      <c r="BH597" s="411"/>
      <c r="BI597" s="411"/>
      <c r="BJ597" s="411"/>
      <c r="BK597" s="411"/>
      <c r="BL597" s="411"/>
      <c r="BM597" s="411"/>
      <c r="BN597" s="411"/>
      <c r="BO597" s="411"/>
      <c r="BP597" s="411"/>
      <c r="BQ597" s="411"/>
    </row>
    <row r="598" spans="1:69">
      <c r="A598" s="323"/>
      <c r="B598" s="324"/>
      <c r="C598" s="324"/>
      <c r="D598" s="324"/>
      <c r="E598" s="324"/>
      <c r="F598" s="324"/>
      <c r="G598" s="325"/>
      <c r="H598" s="325"/>
      <c r="I598" s="326"/>
      <c r="J598" s="326"/>
      <c r="K598" s="327"/>
      <c r="L598" s="411"/>
      <c r="M598" s="411"/>
      <c r="N598" s="411"/>
      <c r="O598" s="411"/>
      <c r="P598" s="411"/>
      <c r="Q598" s="411"/>
      <c r="R598" s="411"/>
      <c r="S598" s="411"/>
      <c r="T598" s="411"/>
      <c r="U598" s="411"/>
      <c r="V598" s="411"/>
      <c r="W598" s="411"/>
      <c r="X598" s="411"/>
      <c r="Y598" s="411"/>
      <c r="Z598" s="411"/>
      <c r="AA598" s="456"/>
      <c r="AB598" s="456"/>
      <c r="AC598" s="411"/>
      <c r="AD598" s="411"/>
      <c r="AE598" s="411"/>
      <c r="AF598" s="411"/>
      <c r="AG598" s="411"/>
      <c r="AH598" s="411"/>
      <c r="AI598" s="411"/>
      <c r="AJ598" s="411"/>
      <c r="AK598" s="411"/>
      <c r="AL598" s="411"/>
      <c r="AM598" s="411"/>
      <c r="AN598" s="411"/>
      <c r="AO598" s="411"/>
      <c r="AP598" s="411"/>
      <c r="AQ598" s="411"/>
      <c r="AR598" s="411"/>
      <c r="AS598" s="411"/>
      <c r="AT598" s="411"/>
      <c r="AU598" s="411"/>
      <c r="AV598" s="411"/>
      <c r="AW598" s="411"/>
      <c r="AX598" s="411"/>
      <c r="AY598" s="411"/>
      <c r="AZ598" s="411"/>
      <c r="BA598" s="411"/>
      <c r="BB598" s="411"/>
      <c r="BC598" s="411"/>
      <c r="BD598" s="411"/>
      <c r="BE598" s="411"/>
      <c r="BF598" s="411"/>
      <c r="BG598" s="411"/>
      <c r="BH598" s="411"/>
      <c r="BI598" s="411"/>
      <c r="BJ598" s="411"/>
      <c r="BK598" s="411"/>
      <c r="BL598" s="411"/>
      <c r="BM598" s="411"/>
      <c r="BN598" s="411"/>
      <c r="BO598" s="411"/>
      <c r="BP598" s="411"/>
      <c r="BQ598" s="411"/>
    </row>
    <row r="599" spans="1:69">
      <c r="A599" s="323"/>
      <c r="B599" s="324"/>
      <c r="C599" s="324"/>
      <c r="D599" s="324"/>
      <c r="E599" s="324"/>
      <c r="F599" s="324"/>
      <c r="G599" s="325"/>
      <c r="H599" s="325"/>
      <c r="I599" s="326"/>
      <c r="J599" s="326"/>
      <c r="K599" s="327"/>
      <c r="L599" s="411"/>
      <c r="M599" s="411"/>
      <c r="N599" s="411"/>
      <c r="O599" s="411"/>
      <c r="P599" s="411"/>
      <c r="Q599" s="411"/>
      <c r="R599" s="411"/>
      <c r="S599" s="411"/>
      <c r="T599" s="411"/>
      <c r="U599" s="411"/>
      <c r="V599" s="411"/>
      <c r="W599" s="411"/>
      <c r="X599" s="411"/>
      <c r="Y599" s="411"/>
      <c r="Z599" s="411"/>
      <c r="AA599" s="456"/>
      <c r="AB599" s="456"/>
      <c r="AC599" s="411"/>
      <c r="AD599" s="411"/>
      <c r="AE599" s="411"/>
      <c r="AF599" s="411"/>
      <c r="AG599" s="411"/>
      <c r="AH599" s="411"/>
      <c r="AI599" s="411"/>
      <c r="AJ599" s="411"/>
      <c r="AK599" s="411"/>
      <c r="AL599" s="411"/>
      <c r="AM599" s="411"/>
      <c r="AN599" s="411"/>
      <c r="AO599" s="411"/>
      <c r="AP599" s="411"/>
      <c r="AQ599" s="411"/>
      <c r="AR599" s="411"/>
      <c r="AS599" s="411"/>
      <c r="AT599" s="411"/>
      <c r="AU599" s="411"/>
      <c r="AV599" s="411"/>
      <c r="AW599" s="411"/>
      <c r="AX599" s="411"/>
      <c r="AY599" s="411"/>
      <c r="AZ599" s="411"/>
      <c r="BA599" s="411"/>
      <c r="BB599" s="411"/>
      <c r="BC599" s="411"/>
      <c r="BD599" s="411"/>
      <c r="BE599" s="411"/>
      <c r="BF599" s="411"/>
      <c r="BG599" s="411"/>
      <c r="BH599" s="411"/>
      <c r="BI599" s="411"/>
      <c r="BJ599" s="411"/>
      <c r="BK599" s="411"/>
      <c r="BL599" s="411"/>
      <c r="BM599" s="411"/>
      <c r="BN599" s="411"/>
      <c r="BO599" s="411"/>
      <c r="BP599" s="411"/>
      <c r="BQ599" s="411"/>
    </row>
    <row r="600" spans="1:69">
      <c r="A600" s="323"/>
      <c r="B600" s="324"/>
      <c r="C600" s="324"/>
      <c r="D600" s="324"/>
      <c r="E600" s="324"/>
      <c r="F600" s="324"/>
      <c r="G600" s="325"/>
      <c r="H600" s="325"/>
      <c r="I600" s="326"/>
      <c r="J600" s="326"/>
      <c r="K600" s="327"/>
      <c r="L600" s="411"/>
      <c r="M600" s="411"/>
      <c r="N600" s="411"/>
      <c r="O600" s="411"/>
      <c r="P600" s="411"/>
      <c r="Q600" s="411"/>
      <c r="R600" s="411"/>
      <c r="S600" s="411"/>
      <c r="T600" s="411"/>
      <c r="U600" s="411"/>
      <c r="V600" s="411"/>
      <c r="W600" s="411"/>
      <c r="X600" s="411"/>
      <c r="Y600" s="411"/>
      <c r="Z600" s="411"/>
      <c r="AA600" s="456"/>
      <c r="AB600" s="456"/>
      <c r="AC600" s="411"/>
      <c r="AD600" s="411"/>
      <c r="AE600" s="411"/>
      <c r="AF600" s="411"/>
      <c r="AG600" s="411"/>
      <c r="AH600" s="411"/>
      <c r="AI600" s="411"/>
      <c r="AJ600" s="411"/>
      <c r="AK600" s="411"/>
      <c r="AL600" s="411"/>
      <c r="AM600" s="411"/>
      <c r="AN600" s="411"/>
      <c r="AO600" s="411"/>
      <c r="AP600" s="411"/>
      <c r="AQ600" s="411"/>
      <c r="AR600" s="411"/>
      <c r="AS600" s="411"/>
      <c r="AT600" s="411"/>
      <c r="AU600" s="411"/>
      <c r="AV600" s="411"/>
      <c r="AW600" s="411"/>
      <c r="AX600" s="411"/>
      <c r="AY600" s="411"/>
      <c r="AZ600" s="411"/>
      <c r="BA600" s="411"/>
      <c r="BB600" s="411"/>
      <c r="BC600" s="411"/>
      <c r="BD600" s="411"/>
      <c r="BE600" s="411"/>
      <c r="BF600" s="411"/>
      <c r="BG600" s="411"/>
      <c r="BH600" s="411"/>
      <c r="BI600" s="411"/>
      <c r="BJ600" s="411"/>
      <c r="BK600" s="411"/>
      <c r="BL600" s="411"/>
      <c r="BM600" s="411"/>
      <c r="BN600" s="411"/>
      <c r="BO600" s="411"/>
      <c r="BP600" s="411"/>
      <c r="BQ600" s="411"/>
    </row>
    <row r="601" spans="1:69">
      <c r="A601" s="323"/>
      <c r="B601" s="324"/>
      <c r="C601" s="324"/>
      <c r="D601" s="324"/>
      <c r="E601" s="324"/>
      <c r="F601" s="324"/>
      <c r="G601" s="325"/>
      <c r="H601" s="325"/>
      <c r="I601" s="326"/>
      <c r="J601" s="326"/>
      <c r="K601" s="327"/>
      <c r="L601" s="411"/>
      <c r="M601" s="411"/>
      <c r="N601" s="411"/>
      <c r="O601" s="411"/>
      <c r="P601" s="411"/>
      <c r="Q601" s="411"/>
      <c r="R601" s="411"/>
      <c r="S601" s="411"/>
      <c r="T601" s="411"/>
      <c r="U601" s="411"/>
      <c r="V601" s="411"/>
      <c r="W601" s="411"/>
      <c r="X601" s="411"/>
      <c r="Y601" s="411"/>
      <c r="Z601" s="411"/>
      <c r="AA601" s="456"/>
      <c r="AB601" s="456"/>
      <c r="AC601" s="411"/>
      <c r="AD601" s="411"/>
      <c r="AE601" s="411"/>
      <c r="AF601" s="411"/>
      <c r="AG601" s="411"/>
      <c r="AH601" s="411"/>
      <c r="AI601" s="411"/>
      <c r="AJ601" s="411"/>
      <c r="AK601" s="411"/>
      <c r="AL601" s="411"/>
      <c r="AM601" s="411"/>
      <c r="AN601" s="411"/>
      <c r="AO601" s="411"/>
      <c r="AP601" s="411"/>
      <c r="AQ601" s="411"/>
      <c r="AR601" s="411"/>
      <c r="AS601" s="411"/>
      <c r="AT601" s="411"/>
      <c r="AU601" s="411"/>
      <c r="AV601" s="411"/>
      <c r="AW601" s="411"/>
      <c r="AX601" s="411"/>
      <c r="AY601" s="411"/>
      <c r="AZ601" s="411"/>
      <c r="BA601" s="411"/>
      <c r="BB601" s="411"/>
      <c r="BC601" s="411"/>
      <c r="BD601" s="411"/>
      <c r="BE601" s="411"/>
      <c r="BF601" s="411"/>
      <c r="BG601" s="411"/>
      <c r="BH601" s="411"/>
      <c r="BI601" s="411"/>
      <c r="BJ601" s="411"/>
      <c r="BK601" s="411"/>
      <c r="BL601" s="411"/>
      <c r="BM601" s="411"/>
      <c r="BN601" s="411"/>
      <c r="BO601" s="411"/>
      <c r="BP601" s="411"/>
      <c r="BQ601" s="411"/>
    </row>
    <row r="602" spans="1:69">
      <c r="A602" s="323"/>
      <c r="B602" s="324"/>
      <c r="C602" s="324"/>
      <c r="D602" s="324"/>
      <c r="E602" s="324"/>
      <c r="F602" s="324"/>
      <c r="G602" s="325"/>
      <c r="H602" s="325"/>
      <c r="I602" s="326"/>
      <c r="J602" s="326"/>
      <c r="K602" s="327"/>
      <c r="L602" s="411"/>
      <c r="M602" s="411"/>
      <c r="N602" s="411"/>
      <c r="O602" s="411"/>
      <c r="P602" s="411"/>
      <c r="Q602" s="411"/>
      <c r="R602" s="411"/>
      <c r="S602" s="411"/>
      <c r="T602" s="411"/>
      <c r="U602" s="411"/>
      <c r="V602" s="411"/>
      <c r="W602" s="411"/>
      <c r="X602" s="411"/>
      <c r="Y602" s="411"/>
      <c r="Z602" s="411"/>
      <c r="AA602" s="456"/>
      <c r="AB602" s="456"/>
      <c r="AC602" s="411"/>
      <c r="AD602" s="411"/>
      <c r="AE602" s="411"/>
      <c r="AF602" s="411"/>
      <c r="AG602" s="411"/>
      <c r="AH602" s="411"/>
      <c r="AI602" s="411"/>
      <c r="AJ602" s="411"/>
      <c r="AK602" s="411"/>
      <c r="AL602" s="411"/>
      <c r="AM602" s="411"/>
      <c r="AN602" s="411"/>
      <c r="AO602" s="411"/>
      <c r="AP602" s="411"/>
      <c r="AQ602" s="411"/>
      <c r="AR602" s="411"/>
      <c r="AS602" s="411"/>
      <c r="AT602" s="411"/>
      <c r="AU602" s="411"/>
      <c r="AV602" s="411"/>
      <c r="AW602" s="411"/>
      <c r="AX602" s="411"/>
      <c r="AY602" s="411"/>
      <c r="AZ602" s="411"/>
      <c r="BA602" s="411"/>
      <c r="BB602" s="411"/>
      <c r="BC602" s="411"/>
      <c r="BD602" s="411"/>
      <c r="BE602" s="411"/>
      <c r="BF602" s="411"/>
      <c r="BG602" s="411"/>
      <c r="BH602" s="411"/>
      <c r="BI602" s="411"/>
      <c r="BJ602" s="411"/>
      <c r="BK602" s="411"/>
      <c r="BL602" s="411"/>
      <c r="BM602" s="411"/>
      <c r="BN602" s="411"/>
      <c r="BO602" s="411"/>
      <c r="BP602" s="411"/>
      <c r="BQ602" s="411"/>
    </row>
    <row r="603" spans="1:69">
      <c r="A603" s="323"/>
      <c r="B603" s="324"/>
      <c r="C603" s="324"/>
      <c r="D603" s="324"/>
      <c r="E603" s="324"/>
      <c r="F603" s="324"/>
      <c r="G603" s="325"/>
      <c r="H603" s="325"/>
      <c r="I603" s="326"/>
      <c r="J603" s="326"/>
      <c r="K603" s="327"/>
      <c r="L603" s="411"/>
      <c r="M603" s="411"/>
      <c r="N603" s="411"/>
      <c r="O603" s="411"/>
      <c r="P603" s="411"/>
      <c r="Q603" s="411"/>
      <c r="R603" s="411"/>
      <c r="S603" s="411"/>
      <c r="T603" s="411"/>
      <c r="U603" s="411"/>
      <c r="V603" s="411"/>
      <c r="W603" s="411"/>
      <c r="X603" s="411"/>
      <c r="Y603" s="411"/>
      <c r="Z603" s="411"/>
      <c r="AA603" s="456"/>
      <c r="AB603" s="456"/>
      <c r="AC603" s="411"/>
      <c r="AD603" s="411"/>
      <c r="AE603" s="411"/>
      <c r="AF603" s="411"/>
      <c r="AG603" s="411"/>
      <c r="AH603" s="411"/>
      <c r="AI603" s="411"/>
      <c r="AJ603" s="411"/>
      <c r="AK603" s="411"/>
      <c r="AL603" s="411"/>
      <c r="AM603" s="411"/>
      <c r="AN603" s="411"/>
      <c r="AO603" s="411"/>
      <c r="AP603" s="411"/>
      <c r="AQ603" s="411"/>
      <c r="AR603" s="411"/>
      <c r="AS603" s="411"/>
      <c r="AT603" s="411"/>
      <c r="AU603" s="411"/>
      <c r="AV603" s="411"/>
      <c r="AW603" s="411"/>
      <c r="AX603" s="411"/>
      <c r="AY603" s="411"/>
      <c r="AZ603" s="411"/>
      <c r="BA603" s="411"/>
      <c r="BB603" s="411"/>
      <c r="BC603" s="411"/>
      <c r="BD603" s="411"/>
      <c r="BE603" s="411"/>
      <c r="BF603" s="411"/>
      <c r="BG603" s="411"/>
      <c r="BH603" s="411"/>
      <c r="BI603" s="411"/>
      <c r="BJ603" s="411"/>
      <c r="BK603" s="411"/>
      <c r="BL603" s="411"/>
      <c r="BM603" s="411"/>
      <c r="BN603" s="411"/>
      <c r="BO603" s="411"/>
      <c r="BP603" s="411"/>
      <c r="BQ603" s="411"/>
    </row>
    <row r="604" spans="1:69">
      <c r="A604" s="323"/>
      <c r="B604" s="324"/>
      <c r="C604" s="324"/>
      <c r="D604" s="324"/>
      <c r="E604" s="324"/>
      <c r="F604" s="324"/>
      <c r="G604" s="325"/>
      <c r="H604" s="325"/>
      <c r="I604" s="326"/>
      <c r="J604" s="326"/>
      <c r="K604" s="327"/>
      <c r="L604" s="411"/>
      <c r="M604" s="411"/>
      <c r="N604" s="411"/>
      <c r="O604" s="411"/>
      <c r="P604" s="411"/>
      <c r="Q604" s="411"/>
      <c r="R604" s="411"/>
      <c r="S604" s="411"/>
      <c r="T604" s="411"/>
      <c r="U604" s="411"/>
      <c r="V604" s="411"/>
      <c r="W604" s="411"/>
      <c r="X604" s="411"/>
      <c r="Y604" s="411"/>
      <c r="Z604" s="411"/>
      <c r="AA604" s="456"/>
      <c r="AB604" s="456"/>
      <c r="AC604" s="411"/>
      <c r="AD604" s="411"/>
      <c r="AE604" s="411"/>
      <c r="AF604" s="411"/>
      <c r="AG604" s="411"/>
      <c r="AH604" s="411"/>
      <c r="AI604" s="411"/>
      <c r="AJ604" s="411"/>
      <c r="AK604" s="411"/>
      <c r="AL604" s="411"/>
      <c r="AM604" s="411"/>
      <c r="AN604" s="411"/>
      <c r="AO604" s="411"/>
      <c r="AP604" s="411"/>
      <c r="AQ604" s="411"/>
      <c r="AR604" s="411"/>
      <c r="AS604" s="411"/>
      <c r="AT604" s="411"/>
      <c r="AU604" s="411"/>
      <c r="AV604" s="411"/>
      <c r="AW604" s="411"/>
      <c r="AX604" s="411"/>
      <c r="AY604" s="411"/>
      <c r="AZ604" s="411"/>
      <c r="BA604" s="411"/>
      <c r="BB604" s="411"/>
      <c r="BC604" s="411"/>
      <c r="BD604" s="411"/>
      <c r="BE604" s="411"/>
      <c r="BF604" s="411"/>
      <c r="BG604" s="411"/>
      <c r="BH604" s="411"/>
      <c r="BI604" s="411"/>
      <c r="BJ604" s="411"/>
      <c r="BK604" s="411"/>
      <c r="BL604" s="411"/>
      <c r="BM604" s="411"/>
      <c r="BN604" s="411"/>
      <c r="BO604" s="411"/>
      <c r="BP604" s="411"/>
      <c r="BQ604" s="411"/>
    </row>
    <row r="605" spans="1:69">
      <c r="A605" s="323"/>
      <c r="B605" s="324"/>
      <c r="C605" s="324"/>
      <c r="D605" s="324"/>
      <c r="E605" s="324"/>
      <c r="F605" s="324"/>
      <c r="G605" s="325"/>
      <c r="H605" s="325"/>
      <c r="I605" s="326"/>
      <c r="J605" s="326"/>
      <c r="K605" s="327"/>
      <c r="L605" s="411"/>
      <c r="M605" s="411"/>
      <c r="N605" s="411"/>
      <c r="O605" s="411"/>
      <c r="P605" s="411"/>
      <c r="Q605" s="411"/>
      <c r="R605" s="411"/>
      <c r="S605" s="411"/>
      <c r="T605" s="411"/>
      <c r="U605" s="411"/>
      <c r="V605" s="411"/>
      <c r="W605" s="411"/>
      <c r="X605" s="411"/>
      <c r="Y605" s="411"/>
      <c r="Z605" s="411"/>
      <c r="AA605" s="456"/>
      <c r="AB605" s="456"/>
      <c r="AC605" s="411"/>
      <c r="AD605" s="411"/>
      <c r="AE605" s="411"/>
      <c r="AF605" s="411"/>
      <c r="AG605" s="411"/>
      <c r="AH605" s="411"/>
      <c r="AI605" s="411"/>
      <c r="AJ605" s="411"/>
      <c r="AK605" s="411"/>
      <c r="AL605" s="411"/>
      <c r="AM605" s="411"/>
      <c r="AN605" s="411"/>
      <c r="AO605" s="411"/>
      <c r="AP605" s="411"/>
      <c r="AQ605" s="411"/>
      <c r="AR605" s="411"/>
      <c r="AS605" s="411"/>
      <c r="AT605" s="411"/>
      <c r="AU605" s="411"/>
      <c r="AV605" s="411"/>
      <c r="AW605" s="411"/>
      <c r="AX605" s="411"/>
      <c r="AY605" s="411"/>
      <c r="AZ605" s="411"/>
      <c r="BA605" s="411"/>
      <c r="BB605" s="411"/>
      <c r="BC605" s="411"/>
      <c r="BD605" s="411"/>
      <c r="BE605" s="411"/>
      <c r="BF605" s="411"/>
      <c r="BG605" s="411"/>
      <c r="BH605" s="411"/>
      <c r="BI605" s="411"/>
      <c r="BJ605" s="411"/>
      <c r="BK605" s="411"/>
      <c r="BL605" s="411"/>
      <c r="BM605" s="411"/>
      <c r="BN605" s="411"/>
      <c r="BO605" s="411"/>
      <c r="BP605" s="411"/>
      <c r="BQ605" s="411"/>
    </row>
    <row r="606" spans="1:69">
      <c r="A606" s="323"/>
      <c r="B606" s="324"/>
      <c r="C606" s="324"/>
      <c r="D606" s="324"/>
      <c r="E606" s="324"/>
      <c r="F606" s="324"/>
      <c r="G606" s="325"/>
      <c r="H606" s="325"/>
      <c r="I606" s="326"/>
      <c r="J606" s="326"/>
      <c r="K606" s="327"/>
      <c r="L606" s="411"/>
      <c r="M606" s="411"/>
      <c r="N606" s="411"/>
      <c r="O606" s="411"/>
      <c r="P606" s="411"/>
      <c r="Q606" s="411"/>
      <c r="R606" s="411"/>
      <c r="S606" s="411"/>
      <c r="T606" s="411"/>
      <c r="U606" s="411"/>
      <c r="V606" s="411"/>
      <c r="W606" s="411"/>
      <c r="X606" s="411"/>
      <c r="Y606" s="411"/>
      <c r="Z606" s="411"/>
      <c r="AA606" s="456"/>
      <c r="AB606" s="456"/>
      <c r="AC606" s="411"/>
      <c r="AD606" s="411"/>
      <c r="AE606" s="411"/>
      <c r="AF606" s="411"/>
      <c r="AG606" s="411"/>
      <c r="AH606" s="411"/>
      <c r="AI606" s="411"/>
      <c r="AJ606" s="411"/>
      <c r="AK606" s="411"/>
      <c r="AL606" s="411"/>
      <c r="AM606" s="411"/>
      <c r="AN606" s="411"/>
      <c r="AO606" s="411"/>
      <c r="AP606" s="411"/>
      <c r="AQ606" s="411"/>
      <c r="AR606" s="411"/>
      <c r="AS606" s="411"/>
      <c r="AT606" s="411"/>
      <c r="AU606" s="411"/>
      <c r="AV606" s="411"/>
      <c r="AW606" s="411"/>
      <c r="AX606" s="411"/>
      <c r="AY606" s="411"/>
      <c r="AZ606" s="411"/>
      <c r="BA606" s="411"/>
      <c r="BB606" s="411"/>
      <c r="BC606" s="411"/>
      <c r="BD606" s="411"/>
      <c r="BE606" s="411"/>
      <c r="BF606" s="411"/>
      <c r="BG606" s="411"/>
      <c r="BH606" s="411"/>
      <c r="BI606" s="411"/>
      <c r="BJ606" s="411"/>
      <c r="BK606" s="411"/>
      <c r="BL606" s="411"/>
      <c r="BM606" s="411"/>
      <c r="BN606" s="411"/>
      <c r="BO606" s="411"/>
      <c r="BP606" s="411"/>
      <c r="BQ606" s="411"/>
    </row>
    <row r="607" spans="1:69">
      <c r="A607" s="323"/>
      <c r="B607" s="324"/>
      <c r="C607" s="324"/>
      <c r="D607" s="324"/>
      <c r="E607" s="324"/>
      <c r="F607" s="324"/>
      <c r="G607" s="325"/>
      <c r="H607" s="325"/>
      <c r="I607" s="326"/>
      <c r="J607" s="326"/>
      <c r="K607" s="327"/>
      <c r="L607" s="411"/>
      <c r="M607" s="411"/>
      <c r="N607" s="411"/>
      <c r="O607" s="411"/>
      <c r="P607" s="411"/>
      <c r="Q607" s="411"/>
      <c r="R607" s="411"/>
      <c r="S607" s="411"/>
      <c r="T607" s="411"/>
      <c r="U607" s="411"/>
      <c r="V607" s="411"/>
      <c r="W607" s="411"/>
      <c r="X607" s="411"/>
      <c r="Y607" s="411"/>
      <c r="Z607" s="411"/>
      <c r="AA607" s="456"/>
      <c r="AB607" s="456"/>
      <c r="AC607" s="411"/>
      <c r="AD607" s="411"/>
      <c r="AE607" s="411"/>
      <c r="AF607" s="411"/>
      <c r="AG607" s="411"/>
      <c r="AH607" s="411"/>
      <c r="AI607" s="411"/>
      <c r="AJ607" s="411"/>
      <c r="AK607" s="411"/>
      <c r="AL607" s="411"/>
      <c r="AM607" s="411"/>
      <c r="AN607" s="411"/>
      <c r="AO607" s="411"/>
      <c r="AP607" s="411"/>
      <c r="AQ607" s="411"/>
      <c r="AR607" s="411"/>
      <c r="AS607" s="411"/>
      <c r="AT607" s="411"/>
      <c r="AU607" s="411"/>
      <c r="AV607" s="411"/>
      <c r="AW607" s="411"/>
      <c r="AX607" s="411"/>
      <c r="AY607" s="411"/>
      <c r="AZ607" s="411"/>
      <c r="BA607" s="411"/>
      <c r="BB607" s="411"/>
      <c r="BC607" s="411"/>
      <c r="BD607" s="411"/>
      <c r="BE607" s="411"/>
      <c r="BF607" s="411"/>
      <c r="BG607" s="411"/>
      <c r="BH607" s="411"/>
      <c r="BI607" s="411"/>
      <c r="BJ607" s="411"/>
      <c r="BK607" s="411"/>
      <c r="BL607" s="411"/>
      <c r="BM607" s="411"/>
      <c r="BN607" s="411"/>
      <c r="BO607" s="411"/>
      <c r="BP607" s="411"/>
      <c r="BQ607" s="411"/>
    </row>
    <row r="608" spans="1:69">
      <c r="A608" s="323"/>
      <c r="B608" s="324"/>
      <c r="C608" s="324"/>
      <c r="D608" s="324"/>
      <c r="E608" s="324"/>
      <c r="F608" s="324"/>
      <c r="G608" s="325"/>
      <c r="H608" s="325"/>
      <c r="I608" s="326"/>
      <c r="J608" s="326"/>
      <c r="K608" s="327"/>
      <c r="L608" s="411"/>
      <c r="M608" s="411"/>
      <c r="N608" s="411"/>
      <c r="O608" s="411"/>
      <c r="P608" s="411"/>
      <c r="Q608" s="411"/>
      <c r="R608" s="411"/>
      <c r="S608" s="411"/>
      <c r="T608" s="411"/>
      <c r="U608" s="411"/>
      <c r="V608" s="411"/>
      <c r="W608" s="411"/>
      <c r="X608" s="411"/>
      <c r="Y608" s="411"/>
      <c r="Z608" s="411"/>
      <c r="AA608" s="456"/>
      <c r="AB608" s="456"/>
      <c r="AC608" s="411"/>
      <c r="AD608" s="411"/>
      <c r="AE608" s="411"/>
      <c r="AF608" s="411"/>
      <c r="AG608" s="411"/>
      <c r="AH608" s="411"/>
      <c r="AI608" s="411"/>
      <c r="AJ608" s="411"/>
      <c r="AK608" s="411"/>
      <c r="AL608" s="411"/>
      <c r="AM608" s="411"/>
      <c r="AN608" s="411"/>
      <c r="AO608" s="411"/>
      <c r="AP608" s="411"/>
      <c r="AQ608" s="411"/>
      <c r="AR608" s="411"/>
      <c r="AS608" s="411"/>
      <c r="AT608" s="411"/>
      <c r="AU608" s="411"/>
      <c r="AV608" s="411"/>
      <c r="AW608" s="411"/>
      <c r="AX608" s="411"/>
      <c r="AY608" s="411"/>
      <c r="AZ608" s="411"/>
      <c r="BA608" s="411"/>
      <c r="BB608" s="411"/>
      <c r="BC608" s="411"/>
      <c r="BD608" s="411"/>
      <c r="BE608" s="411"/>
      <c r="BF608" s="411"/>
      <c r="BG608" s="411"/>
      <c r="BH608" s="411"/>
      <c r="BI608" s="411"/>
      <c r="BJ608" s="411"/>
      <c r="BK608" s="411"/>
      <c r="BL608" s="411"/>
      <c r="BM608" s="411"/>
      <c r="BN608" s="411"/>
      <c r="BO608" s="411"/>
      <c r="BP608" s="411"/>
      <c r="BQ608" s="411"/>
    </row>
    <row r="609" spans="1:69">
      <c r="A609" s="323"/>
      <c r="B609" s="324"/>
      <c r="C609" s="324"/>
      <c r="D609" s="324"/>
      <c r="E609" s="324"/>
      <c r="F609" s="324"/>
      <c r="G609" s="325"/>
      <c r="H609" s="325"/>
      <c r="I609" s="326"/>
      <c r="J609" s="326"/>
      <c r="K609" s="327"/>
      <c r="L609" s="411"/>
      <c r="M609" s="411"/>
      <c r="N609" s="411"/>
      <c r="O609" s="411"/>
      <c r="P609" s="411"/>
      <c r="Q609" s="411"/>
      <c r="R609" s="411"/>
      <c r="S609" s="411"/>
      <c r="T609" s="411"/>
      <c r="U609" s="411"/>
      <c r="V609" s="411"/>
      <c r="W609" s="411"/>
      <c r="X609" s="411"/>
      <c r="Y609" s="411"/>
      <c r="Z609" s="411"/>
      <c r="AA609" s="456"/>
      <c r="AB609" s="456"/>
      <c r="AC609" s="411"/>
      <c r="AD609" s="411"/>
      <c r="AE609" s="411"/>
      <c r="AF609" s="411"/>
      <c r="AG609" s="411"/>
      <c r="AH609" s="411"/>
      <c r="AI609" s="411"/>
      <c r="AJ609" s="411"/>
      <c r="AK609" s="411"/>
      <c r="AL609" s="411"/>
      <c r="AM609" s="411"/>
      <c r="AN609" s="411"/>
      <c r="AO609" s="411"/>
      <c r="AP609" s="411"/>
      <c r="AQ609" s="411"/>
      <c r="AR609" s="411"/>
      <c r="AS609" s="411"/>
      <c r="AT609" s="411"/>
      <c r="AU609" s="411"/>
      <c r="AV609" s="411"/>
      <c r="AW609" s="411"/>
      <c r="AX609" s="411"/>
      <c r="AY609" s="411"/>
      <c r="AZ609" s="411"/>
      <c r="BA609" s="411"/>
      <c r="BB609" s="411"/>
      <c r="BC609" s="411"/>
      <c r="BD609" s="411"/>
      <c r="BE609" s="411"/>
      <c r="BF609" s="411"/>
      <c r="BG609" s="411"/>
      <c r="BH609" s="411"/>
      <c r="BI609" s="411"/>
      <c r="BJ609" s="411"/>
      <c r="BK609" s="411"/>
      <c r="BL609" s="411"/>
      <c r="BM609" s="411"/>
      <c r="BN609" s="411"/>
      <c r="BO609" s="411"/>
      <c r="BP609" s="411"/>
      <c r="BQ609" s="411"/>
    </row>
    <row r="610" spans="1:69">
      <c r="A610" s="323"/>
      <c r="B610" s="324"/>
      <c r="C610" s="324"/>
      <c r="D610" s="324"/>
      <c r="E610" s="324"/>
      <c r="F610" s="324"/>
      <c r="G610" s="325"/>
      <c r="H610" s="325"/>
      <c r="I610" s="326"/>
      <c r="J610" s="326"/>
      <c r="K610" s="327"/>
      <c r="L610" s="411"/>
      <c r="M610" s="411"/>
      <c r="N610" s="411"/>
      <c r="O610" s="411"/>
      <c r="P610" s="411"/>
      <c r="Q610" s="411"/>
      <c r="R610" s="411"/>
      <c r="S610" s="411"/>
      <c r="T610" s="411"/>
      <c r="U610" s="411"/>
      <c r="V610" s="411"/>
      <c r="W610" s="411"/>
      <c r="X610" s="411"/>
      <c r="Y610" s="411"/>
      <c r="Z610" s="411"/>
      <c r="AA610" s="456"/>
      <c r="AB610" s="456"/>
      <c r="AC610" s="411"/>
      <c r="AD610" s="411"/>
      <c r="AE610" s="411"/>
      <c r="AF610" s="411"/>
      <c r="AG610" s="411"/>
      <c r="AH610" s="411"/>
      <c r="AI610" s="411"/>
      <c r="AJ610" s="411"/>
      <c r="AK610" s="411"/>
      <c r="AL610" s="411"/>
      <c r="AM610" s="411"/>
      <c r="AN610" s="411"/>
      <c r="AO610" s="411"/>
      <c r="AP610" s="411"/>
      <c r="AQ610" s="411"/>
      <c r="AR610" s="411"/>
      <c r="AS610" s="411"/>
      <c r="AT610" s="411"/>
      <c r="AU610" s="411"/>
      <c r="AV610" s="411"/>
      <c r="AW610" s="411"/>
      <c r="AX610" s="411"/>
      <c r="AY610" s="411"/>
      <c r="AZ610" s="411"/>
      <c r="BA610" s="411"/>
      <c r="BB610" s="411"/>
      <c r="BC610" s="411"/>
      <c r="BD610" s="411"/>
      <c r="BE610" s="411"/>
      <c r="BF610" s="411"/>
      <c r="BG610" s="411"/>
      <c r="BH610" s="411"/>
      <c r="BI610" s="411"/>
      <c r="BJ610" s="411"/>
      <c r="BK610" s="411"/>
      <c r="BL610" s="411"/>
      <c r="BM610" s="411"/>
      <c r="BN610" s="411"/>
      <c r="BO610" s="411"/>
      <c r="BP610" s="411"/>
      <c r="BQ610" s="411"/>
    </row>
    <row r="611" spans="1:69">
      <c r="A611" s="323"/>
      <c r="B611" s="324"/>
      <c r="C611" s="324"/>
      <c r="D611" s="324"/>
      <c r="E611" s="324"/>
      <c r="F611" s="324"/>
      <c r="G611" s="325"/>
      <c r="H611" s="325"/>
      <c r="I611" s="326"/>
      <c r="J611" s="326"/>
      <c r="K611" s="327"/>
      <c r="L611" s="411"/>
      <c r="M611" s="411"/>
      <c r="N611" s="411"/>
      <c r="O611" s="411"/>
      <c r="P611" s="411"/>
      <c r="Q611" s="411"/>
      <c r="R611" s="411"/>
      <c r="S611" s="411"/>
      <c r="T611" s="411"/>
      <c r="U611" s="411"/>
      <c r="V611" s="411"/>
      <c r="W611" s="411"/>
      <c r="X611" s="411"/>
      <c r="Y611" s="411"/>
      <c r="Z611" s="411"/>
      <c r="AA611" s="456"/>
      <c r="AB611" s="456"/>
      <c r="AC611" s="411"/>
      <c r="AD611" s="411"/>
      <c r="AE611" s="411"/>
      <c r="AF611" s="411"/>
      <c r="AG611" s="411"/>
      <c r="AH611" s="411"/>
      <c r="AI611" s="411"/>
      <c r="AJ611" s="411"/>
      <c r="AK611" s="411"/>
      <c r="AL611" s="411"/>
      <c r="AM611" s="411"/>
      <c r="AN611" s="411"/>
      <c r="AO611" s="411"/>
      <c r="AP611" s="411"/>
      <c r="AQ611" s="411"/>
      <c r="AR611" s="411"/>
      <c r="AS611" s="411"/>
      <c r="AT611" s="411"/>
      <c r="AU611" s="411"/>
      <c r="AV611" s="411"/>
      <c r="AW611" s="411"/>
      <c r="AX611" s="411"/>
      <c r="AY611" s="411"/>
      <c r="AZ611" s="411"/>
      <c r="BA611" s="411"/>
      <c r="BB611" s="411"/>
      <c r="BC611" s="411"/>
      <c r="BD611" s="411"/>
      <c r="BE611" s="411"/>
      <c r="BF611" s="411"/>
      <c r="BG611" s="411"/>
      <c r="BH611" s="411"/>
      <c r="BI611" s="411"/>
      <c r="BJ611" s="411"/>
      <c r="BK611" s="411"/>
      <c r="BL611" s="411"/>
      <c r="BM611" s="411"/>
      <c r="BN611" s="411"/>
      <c r="BO611" s="411"/>
      <c r="BP611" s="411"/>
      <c r="BQ611" s="411"/>
    </row>
    <row r="612" spans="1:69">
      <c r="A612" s="323"/>
      <c r="B612" s="324"/>
      <c r="C612" s="324"/>
      <c r="D612" s="324"/>
      <c r="E612" s="324"/>
      <c r="F612" s="324"/>
      <c r="G612" s="325"/>
      <c r="H612" s="325"/>
      <c r="I612" s="326"/>
      <c r="J612" s="326"/>
      <c r="K612" s="327"/>
      <c r="L612" s="411"/>
      <c r="M612" s="411"/>
      <c r="N612" s="411"/>
      <c r="O612" s="411"/>
      <c r="P612" s="411"/>
      <c r="Q612" s="411"/>
      <c r="R612" s="411"/>
      <c r="S612" s="411"/>
      <c r="T612" s="411"/>
      <c r="U612" s="411"/>
      <c r="V612" s="411"/>
      <c r="W612" s="411"/>
      <c r="X612" s="411"/>
      <c r="Y612" s="411"/>
      <c r="Z612" s="411"/>
      <c r="AA612" s="456"/>
      <c r="AB612" s="456"/>
      <c r="AC612" s="411"/>
      <c r="AD612" s="411"/>
      <c r="AE612" s="411"/>
      <c r="AF612" s="411"/>
      <c r="AG612" s="411"/>
      <c r="AH612" s="411"/>
      <c r="AI612" s="411"/>
      <c r="AJ612" s="411"/>
      <c r="AK612" s="411"/>
      <c r="AL612" s="411"/>
      <c r="AM612" s="411"/>
      <c r="AN612" s="411"/>
      <c r="AO612" s="411"/>
      <c r="AP612" s="411"/>
      <c r="AQ612" s="411"/>
      <c r="AR612" s="411"/>
      <c r="AS612" s="411"/>
      <c r="AT612" s="411"/>
      <c r="AU612" s="411"/>
      <c r="AV612" s="411"/>
      <c r="AW612" s="411"/>
      <c r="AX612" s="411"/>
      <c r="AY612" s="411"/>
      <c r="AZ612" s="411"/>
      <c r="BA612" s="411"/>
      <c r="BB612" s="411"/>
      <c r="BC612" s="411"/>
      <c r="BD612" s="411"/>
      <c r="BE612" s="411"/>
      <c r="BF612" s="411"/>
      <c r="BG612" s="411"/>
      <c r="BH612" s="411"/>
      <c r="BI612" s="411"/>
      <c r="BJ612" s="411"/>
      <c r="BK612" s="411"/>
      <c r="BL612" s="411"/>
      <c r="BM612" s="411"/>
      <c r="BN612" s="411"/>
      <c r="BO612" s="411"/>
      <c r="BP612" s="411"/>
      <c r="BQ612" s="411"/>
    </row>
    <row r="613" spans="1:69">
      <c r="A613" s="323"/>
      <c r="B613" s="324"/>
      <c r="C613" s="324"/>
      <c r="D613" s="324"/>
      <c r="E613" s="324"/>
      <c r="F613" s="324"/>
      <c r="G613" s="325"/>
      <c r="H613" s="325"/>
      <c r="I613" s="326"/>
      <c r="J613" s="326"/>
      <c r="K613" s="327"/>
      <c r="L613" s="411"/>
      <c r="M613" s="411"/>
      <c r="N613" s="411"/>
      <c r="O613" s="411"/>
      <c r="P613" s="411"/>
      <c r="Q613" s="411"/>
      <c r="R613" s="411"/>
      <c r="S613" s="411"/>
      <c r="T613" s="411"/>
      <c r="U613" s="411"/>
      <c r="V613" s="411"/>
      <c r="W613" s="411"/>
      <c r="X613" s="411"/>
      <c r="Y613" s="411"/>
      <c r="Z613" s="411"/>
      <c r="AA613" s="456"/>
      <c r="AB613" s="456"/>
      <c r="AC613" s="411"/>
      <c r="AD613" s="411"/>
      <c r="AE613" s="411"/>
      <c r="AF613" s="411"/>
      <c r="AG613" s="411"/>
      <c r="AH613" s="411"/>
      <c r="AI613" s="411"/>
      <c r="AJ613" s="411"/>
      <c r="AK613" s="411"/>
      <c r="AL613" s="411"/>
      <c r="AM613" s="411"/>
      <c r="AN613" s="411"/>
      <c r="AO613" s="411"/>
      <c r="AP613" s="411"/>
      <c r="AQ613" s="411"/>
      <c r="AR613" s="411"/>
      <c r="AS613" s="411"/>
      <c r="AT613" s="411"/>
      <c r="AU613" s="411"/>
      <c r="AV613" s="411"/>
      <c r="AW613" s="411"/>
      <c r="AX613" s="411"/>
      <c r="AY613" s="411"/>
      <c r="AZ613" s="411"/>
      <c r="BA613" s="411"/>
      <c r="BB613" s="411"/>
      <c r="BC613" s="411"/>
      <c r="BD613" s="411"/>
      <c r="BE613" s="411"/>
      <c r="BF613" s="411"/>
      <c r="BG613" s="411"/>
      <c r="BH613" s="411"/>
      <c r="BI613" s="411"/>
      <c r="BJ613" s="411"/>
      <c r="BK613" s="411"/>
      <c r="BL613" s="411"/>
      <c r="BM613" s="411"/>
      <c r="BN613" s="411"/>
      <c r="BO613" s="411"/>
      <c r="BP613" s="411"/>
      <c r="BQ613" s="411"/>
    </row>
    <row r="614" spans="1:69">
      <c r="A614" s="323"/>
      <c r="B614" s="324"/>
      <c r="C614" s="324"/>
      <c r="D614" s="324"/>
      <c r="E614" s="324"/>
      <c r="F614" s="324"/>
      <c r="G614" s="325"/>
      <c r="H614" s="325"/>
      <c r="I614" s="326"/>
      <c r="J614" s="326"/>
      <c r="K614" s="327"/>
      <c r="L614" s="411"/>
      <c r="M614" s="411"/>
      <c r="N614" s="411"/>
      <c r="O614" s="411"/>
      <c r="P614" s="411"/>
      <c r="Q614" s="411"/>
      <c r="R614" s="411"/>
      <c r="S614" s="411"/>
      <c r="T614" s="411"/>
      <c r="U614" s="411"/>
      <c r="V614" s="411"/>
      <c r="W614" s="411"/>
      <c r="X614" s="411"/>
      <c r="Y614" s="411"/>
      <c r="Z614" s="411"/>
      <c r="AA614" s="456"/>
      <c r="AB614" s="456"/>
      <c r="AC614" s="411"/>
      <c r="AD614" s="411"/>
      <c r="AE614" s="411"/>
      <c r="AF614" s="411"/>
      <c r="AG614" s="411"/>
      <c r="AH614" s="411"/>
      <c r="AI614" s="411"/>
      <c r="AJ614" s="411"/>
      <c r="AK614" s="411"/>
      <c r="AL614" s="411"/>
      <c r="AM614" s="411"/>
      <c r="AN614" s="411"/>
      <c r="AO614" s="411"/>
      <c r="AP614" s="411"/>
      <c r="AQ614" s="411"/>
      <c r="AR614" s="411"/>
      <c r="AS614" s="411"/>
      <c r="AT614" s="411"/>
      <c r="AU614" s="411"/>
      <c r="AV614" s="411"/>
      <c r="AW614" s="411"/>
      <c r="AX614" s="411"/>
      <c r="AY614" s="411"/>
      <c r="AZ614" s="411"/>
      <c r="BA614" s="411"/>
      <c r="BB614" s="411"/>
      <c r="BC614" s="411"/>
      <c r="BD614" s="411"/>
      <c r="BE614" s="411"/>
      <c r="BF614" s="411"/>
      <c r="BG614" s="411"/>
      <c r="BH614" s="411"/>
      <c r="BI614" s="411"/>
      <c r="BJ614" s="411"/>
      <c r="BK614" s="411"/>
      <c r="BL614" s="411"/>
      <c r="BM614" s="411"/>
      <c r="BN614" s="411"/>
      <c r="BO614" s="411"/>
      <c r="BP614" s="411"/>
      <c r="BQ614" s="411"/>
    </row>
    <row r="615" spans="1:69">
      <c r="A615" s="323"/>
      <c r="B615" s="324"/>
      <c r="C615" s="324"/>
      <c r="D615" s="324"/>
      <c r="E615" s="324"/>
      <c r="F615" s="324"/>
      <c r="G615" s="325"/>
      <c r="H615" s="325"/>
      <c r="I615" s="326"/>
      <c r="J615" s="326"/>
      <c r="K615" s="327"/>
      <c r="L615" s="411"/>
      <c r="M615" s="411"/>
      <c r="N615" s="411"/>
      <c r="O615" s="411"/>
      <c r="P615" s="411"/>
      <c r="Q615" s="411"/>
      <c r="R615" s="411"/>
      <c r="S615" s="411"/>
      <c r="T615" s="411"/>
      <c r="U615" s="411"/>
      <c r="V615" s="411"/>
      <c r="W615" s="411"/>
      <c r="X615" s="411"/>
      <c r="Y615" s="411"/>
      <c r="Z615" s="411"/>
      <c r="AA615" s="456"/>
      <c r="AB615" s="456"/>
      <c r="AC615" s="411"/>
      <c r="AD615" s="411"/>
      <c r="AE615" s="411"/>
      <c r="AF615" s="411"/>
      <c r="AG615" s="411"/>
      <c r="AH615" s="411"/>
      <c r="AI615" s="411"/>
      <c r="AJ615" s="411"/>
      <c r="AK615" s="411"/>
      <c r="AL615" s="411"/>
      <c r="AM615" s="411"/>
      <c r="AN615" s="411"/>
      <c r="AO615" s="411"/>
      <c r="AP615" s="411"/>
      <c r="AQ615" s="411"/>
      <c r="AR615" s="411"/>
      <c r="AS615" s="411"/>
      <c r="AT615" s="411"/>
      <c r="AU615" s="411"/>
      <c r="AV615" s="411"/>
      <c r="AW615" s="411"/>
      <c r="AX615" s="411"/>
      <c r="AY615" s="411"/>
      <c r="AZ615" s="411"/>
      <c r="BA615" s="411"/>
      <c r="BB615" s="411"/>
      <c r="BC615" s="411"/>
      <c r="BD615" s="411"/>
      <c r="BE615" s="411"/>
      <c r="BF615" s="411"/>
      <c r="BG615" s="411"/>
      <c r="BH615" s="411"/>
      <c r="BI615" s="411"/>
      <c r="BJ615" s="411"/>
      <c r="BK615" s="411"/>
      <c r="BL615" s="411"/>
      <c r="BM615" s="411"/>
      <c r="BN615" s="411"/>
      <c r="BO615" s="411"/>
      <c r="BP615" s="411"/>
      <c r="BQ615" s="411"/>
    </row>
    <row r="616" spans="1:69">
      <c r="A616" s="323"/>
    </row>
  </sheetData>
  <sheetProtection selectLockedCells="1"/>
  <dataConsolidate/>
  <mergeCells count="30">
    <mergeCell ref="G2:J2"/>
    <mergeCell ref="AA2:AB2"/>
    <mergeCell ref="G41:H41"/>
    <mergeCell ref="E41:F41"/>
    <mergeCell ref="B65:C65"/>
    <mergeCell ref="B59:C59"/>
    <mergeCell ref="B44:C44"/>
    <mergeCell ref="B56:C56"/>
    <mergeCell ref="B48:C48"/>
    <mergeCell ref="B46:C46"/>
    <mergeCell ref="B47:C47"/>
    <mergeCell ref="E34:J36"/>
    <mergeCell ref="D8:H9"/>
    <mergeCell ref="B8:B18"/>
    <mergeCell ref="E11:J13"/>
    <mergeCell ref="E16:J17"/>
    <mergeCell ref="E18:J19"/>
    <mergeCell ref="B4:E4"/>
    <mergeCell ref="B66:C66"/>
    <mergeCell ref="B62:C62"/>
    <mergeCell ref="B45:C45"/>
    <mergeCell ref="B55:C55"/>
    <mergeCell ref="B57:C57"/>
    <mergeCell ref="B64:C64"/>
    <mergeCell ref="B63:C63"/>
    <mergeCell ref="E25:J27"/>
    <mergeCell ref="E28:J30"/>
    <mergeCell ref="E31:J33"/>
    <mergeCell ref="E20:J22"/>
    <mergeCell ref="E23:J24"/>
  </mergeCells>
  <conditionalFormatting sqref="J39 J44:J65">
    <cfRule type="expression" dxfId="3261" priority="1358" stopIfTrue="1">
      <formula>IF($J39&lt;TODAY(),TRUE)</formula>
    </cfRule>
  </conditionalFormatting>
  <conditionalFormatting sqref="J39 J44:J65">
    <cfRule type="expression" dxfId="3260" priority="658" stopIfTrue="1">
      <formula>IF(WORKDAY($J39-1,1,DEQClosed)&lt;&gt;$J39,TRUE)</formula>
    </cfRule>
  </conditionalFormatting>
  <conditionalFormatting sqref="I39 I44:I65">
    <cfRule type="expression" dxfId="3259" priority="657" stopIfTrue="1">
      <formula>IF(WORKDAY($I39-1,1,DEQClosed)&lt;&gt;$I39,TRUE)</formula>
    </cfRule>
    <cfRule type="expression" dxfId="3258" priority="818" stopIfTrue="1">
      <formula>IF($I39&lt;TODAY(),TRUE)</formula>
    </cfRule>
  </conditionalFormatting>
  <conditionalFormatting sqref="I68:J87 I39:J39 I44:J65">
    <cfRule type="expression" dxfId="3257" priority="633" stopIfTrue="1">
      <formula>IF($K39="T",TRUE)</formula>
    </cfRule>
    <cfRule type="expression" dxfId="3256" priority="634" stopIfTrue="1">
      <formula>IF($K39="Y",TRUE)</formula>
    </cfRule>
    <cfRule type="expression" dxfId="3255" priority="640" stopIfTrue="1">
      <formula>IF($K39="W",TRUE)</formula>
    </cfRule>
  </conditionalFormatting>
  <conditionalFormatting sqref="I72:J87 I55:J57">
    <cfRule type="expression" dxfId="3254" priority="644" stopIfTrue="1">
      <formula>IF(AND($K55="F",ScopeFee&lt;&gt;TRUE),TRUE)</formula>
    </cfRule>
    <cfRule type="expression" dxfId="3253" priority="646" stopIfTrue="1">
      <formula>IF(AND($K51="H",ScopeHearing&lt;&gt;TRUE),TRUE)</formula>
    </cfRule>
    <cfRule type="expression" dxfId="3252" priority="647" stopIfTrue="1">
      <formula>IF(AND($K55="N",ScopePublicNotice&lt;&gt;TRUE),TRUE)</formula>
    </cfRule>
    <cfRule type="expression" dxfId="3251" priority="648" stopIfTrue="1">
      <formula>IF(AND($K55="S",ScopeStateImplementationPlan&lt;&gt;TRUE),TRUE)</formula>
    </cfRule>
  </conditionalFormatting>
  <conditionalFormatting sqref="I68:J71 I49:J50">
    <cfRule type="expression" dxfId="3250" priority="4302" stopIfTrue="1">
      <formula>IF(AND($K49="F",ScopeFee&lt;&gt;TRUE),TRUE)</formula>
    </cfRule>
    <cfRule type="expression" dxfId="3249" priority="4303" stopIfTrue="1">
      <formula>IF(AND(#REF!="H",ScopeHearing&lt;&gt;TRUE),TRUE)</formula>
    </cfRule>
    <cfRule type="expression" dxfId="3248" priority="4304" stopIfTrue="1">
      <formula>IF(AND($K49="N",ScopePublicNotice&lt;&gt;TRUE),TRUE)</formula>
    </cfRule>
    <cfRule type="expression" dxfId="3247" priority="4305" stopIfTrue="1">
      <formula>IF(AND($K49="S",ScopeStateImplementationPlan&lt;&gt;TRUE),TRUE)</formula>
    </cfRule>
  </conditionalFormatting>
  <conditionalFormatting sqref="I54:J54">
    <cfRule type="expression" dxfId="3246" priority="4344" stopIfTrue="1">
      <formula>IF(AND($K54="F",ScopeFee&lt;&gt;TRUE),TRUE)</formula>
    </cfRule>
    <cfRule type="expression" dxfId="3245" priority="4345" stopIfTrue="1">
      <formula>IF(AND(#REF!="H",ScopeHearing&lt;&gt;TRUE),TRUE)</formula>
    </cfRule>
    <cfRule type="expression" dxfId="3244" priority="4346" stopIfTrue="1">
      <formula>IF(AND($K54="N",ScopePublicNotice&lt;&gt;TRUE),TRUE)</formula>
    </cfRule>
    <cfRule type="expression" dxfId="3243" priority="4347" stopIfTrue="1">
      <formula>IF(AND($K54="S",ScopeStateImplementationPlan&lt;&gt;TRUE),TRUE)</formula>
    </cfRule>
  </conditionalFormatting>
  <conditionalFormatting sqref="I58:J63">
    <cfRule type="expression" dxfId="3242" priority="4370" stopIfTrue="1">
      <formula>IF(AND($K58="F",ScopeFee&lt;&gt;TRUE),TRUE)</formula>
    </cfRule>
    <cfRule type="expression" dxfId="3241" priority="4371" stopIfTrue="1">
      <formula>IF(AND($K53="H",ScopeHearing&lt;&gt;TRUE),TRUE)</formula>
    </cfRule>
    <cfRule type="expression" dxfId="3240" priority="4372" stopIfTrue="1">
      <formula>IF(AND($K58="N",ScopePublicNotice&lt;&gt;TRUE),TRUE)</formula>
    </cfRule>
    <cfRule type="expression" dxfId="3239" priority="4373" stopIfTrue="1">
      <formula>IF(AND($K58="S",ScopeStateImplementationPlan&lt;&gt;TRUE),TRUE)</formula>
    </cfRule>
  </conditionalFormatting>
  <conditionalFormatting sqref="I44:J45">
    <cfRule type="expression" dxfId="3238" priority="4404" stopIfTrue="1">
      <formula>IF(AND($K44="F",ScopeFee&lt;&gt;TRUE),TRUE)</formula>
    </cfRule>
    <cfRule type="expression" dxfId="3237" priority="4405" stopIfTrue="1">
      <formula>IF(AND(#REF!="H",ScopeHearing&lt;&gt;TRUE),TRUE)</formula>
    </cfRule>
    <cfRule type="expression" dxfId="3236" priority="4406" stopIfTrue="1">
      <formula>IF(AND($K44="N",ScopePublicNotice&lt;&gt;TRUE),TRUE)</formula>
    </cfRule>
    <cfRule type="expression" dxfId="3235" priority="4407" stopIfTrue="1">
      <formula>IF(AND($K44="S",ScopeStateImplementationPlan&lt;&gt;TRUE),TRUE)</formula>
    </cfRule>
  </conditionalFormatting>
  <conditionalFormatting sqref="I46:J47">
    <cfRule type="expression" dxfId="3234" priority="4420" stopIfTrue="1">
      <formula>IF(AND($K46="F",ScopeFee&lt;&gt;TRUE),TRUE)</formula>
    </cfRule>
    <cfRule type="expression" dxfId="3233" priority="4421" stopIfTrue="1">
      <formula>IF(AND($K39="H",ScopeHearing&lt;&gt;TRUE),TRUE)</formula>
    </cfRule>
    <cfRule type="expression" dxfId="3232" priority="4422" stopIfTrue="1">
      <formula>IF(AND($K46="N",ScopePublicNotice&lt;&gt;TRUE),TRUE)</formula>
    </cfRule>
    <cfRule type="expression" dxfId="3231" priority="4423" stopIfTrue="1">
      <formula>IF(AND($K46="S",ScopeStateImplementationPlan&lt;&gt;TRUE),TRUE)</formula>
    </cfRule>
  </conditionalFormatting>
  <conditionalFormatting sqref="I45:J45">
    <cfRule type="expression" dxfId="3230" priority="51" stopIfTrue="1">
      <formula>IF(AND($K45="F",ScopeFee&lt;&gt;TRUE),TRUE)</formula>
    </cfRule>
    <cfRule type="expression" dxfId="3229" priority="52" stopIfTrue="1">
      <formula>IF(AND($K38="H",ScopeHearing&lt;&gt;TRUE),TRUE)</formula>
    </cfRule>
    <cfRule type="expression" dxfId="3228" priority="53" stopIfTrue="1">
      <formula>IF(AND($K45="N",ScopePublicNotice&lt;&gt;TRUE),TRUE)</formula>
    </cfRule>
    <cfRule type="expression" dxfId="3227" priority="54" stopIfTrue="1">
      <formula>IF(AND($K45="S",ScopeStateImplementationPlan&lt;&gt;TRUE),TRUE)</formula>
    </cfRule>
  </conditionalFormatting>
  <conditionalFormatting sqref="I52:J53">
    <cfRule type="expression" dxfId="3226" priority="4438" stopIfTrue="1">
      <formula>IF(AND($K52="F",ScopeFee&lt;&gt;TRUE),TRUE)</formula>
    </cfRule>
    <cfRule type="expression" dxfId="3225" priority="4439" stopIfTrue="1">
      <formula>IF(AND($K49="H",ScopeHearing&lt;&gt;TRUE),TRUE)</formula>
    </cfRule>
    <cfRule type="expression" dxfId="3224" priority="4440" stopIfTrue="1">
      <formula>IF(AND($K52="N",ScopePublicNotice&lt;&gt;TRUE),TRUE)</formula>
    </cfRule>
    <cfRule type="expression" dxfId="3223" priority="4441" stopIfTrue="1">
      <formula>IF(AND($K52="S",ScopeStateImplementationPlan&lt;&gt;TRUE),TRUE)</formula>
    </cfRule>
  </conditionalFormatting>
  <conditionalFormatting sqref="I51:J51">
    <cfRule type="expression" dxfId="3222" priority="4460" stopIfTrue="1">
      <formula>IF(AND($K51="F",ScopeFee&lt;&gt;TRUE),TRUE)</formula>
    </cfRule>
    <cfRule type="expression" dxfId="3221" priority="4461" stopIfTrue="1">
      <formula>IF(AND(#REF!="H",ScopeHearing&lt;&gt;TRUE),TRUE)</formula>
    </cfRule>
    <cfRule type="expression" dxfId="3220" priority="4462" stopIfTrue="1">
      <formula>IF(AND($K51="N",ScopePublicNotice&lt;&gt;TRUE),TRUE)</formula>
    </cfRule>
    <cfRule type="expression" dxfId="3219" priority="4463" stopIfTrue="1">
      <formula>IF(AND($K51="S",ScopeStateImplementationPlan&lt;&gt;TRUE),TRUE)</formula>
    </cfRule>
  </conditionalFormatting>
  <conditionalFormatting sqref="I48:J53">
    <cfRule type="expression" dxfId="3218" priority="4468" stopIfTrue="1">
      <formula>IF(AND($K48="F",ScopeFee&lt;&gt;TRUE),TRUE)</formula>
    </cfRule>
    <cfRule type="expression" dxfId="3217" priority="4469" stopIfTrue="1">
      <formula>IF(AND($K40="H",ScopeHearing&lt;&gt;TRUE),TRUE)</formula>
    </cfRule>
    <cfRule type="expression" dxfId="3216" priority="4470" stopIfTrue="1">
      <formula>IF(AND($K48="N",ScopePublicNotice&lt;&gt;TRUE),TRUE)</formula>
    </cfRule>
    <cfRule type="expression" dxfId="3215" priority="4471" stopIfTrue="1">
      <formula>IF(AND($K48="S",ScopeStateImplementationPlan&lt;&gt;TRUE),TRUE)</formula>
    </cfRule>
  </conditionalFormatting>
  <conditionalFormatting sqref="I64:J65">
    <cfRule type="expression" dxfId="3214" priority="4476" stopIfTrue="1">
      <formula>IF(AND($K64="F",ScopeFee&lt;&gt;TRUE),TRUE)</formula>
    </cfRule>
    <cfRule type="expression" dxfId="3213" priority="4477" stopIfTrue="1">
      <formula>IF(AND($K58="H",ScopeHearing&lt;&gt;TRUE),TRUE)</formula>
    </cfRule>
    <cfRule type="expression" dxfId="3212" priority="4478" stopIfTrue="1">
      <formula>IF(AND($K64="N",ScopePublicNotice&lt;&gt;TRUE),TRUE)</formula>
    </cfRule>
    <cfRule type="expression" dxfId="3211" priority="4479" stopIfTrue="1">
      <formula>IF(AND($K64="S",ScopeStateImplementationPlan&lt;&gt;TRUE),TRUE)</formula>
    </cfRule>
  </conditionalFormatting>
  <conditionalFormatting sqref="I64:J64">
    <cfRule type="expression" dxfId="3210" priority="43" stopIfTrue="1">
      <formula>IF(AND($K64="F",ScopeFee&lt;&gt;TRUE),TRUE)</formula>
    </cfRule>
    <cfRule type="expression" dxfId="3209" priority="44" stopIfTrue="1">
      <formula>IF(AND($K57="H",ScopeHearing&lt;&gt;TRUE),TRUE)</formula>
    </cfRule>
    <cfRule type="expression" dxfId="3208" priority="45" stopIfTrue="1">
      <formula>IF(AND($K64="N",ScopePublicNotice&lt;&gt;TRUE),TRUE)</formula>
    </cfRule>
    <cfRule type="expression" dxfId="3207" priority="46" stopIfTrue="1">
      <formula>IF(AND($K64="S",ScopeStateImplementationPlan&lt;&gt;TRUE),TRUE)</formula>
    </cfRule>
  </conditionalFormatting>
  <conditionalFormatting sqref="I63:J63">
    <cfRule type="expression" dxfId="3206" priority="39" stopIfTrue="1">
      <formula>IF(AND($K63="F",ScopeFee&lt;&gt;TRUE),TRUE)</formula>
    </cfRule>
    <cfRule type="expression" dxfId="3205" priority="40" stopIfTrue="1">
      <formula>IF(AND($K56="H",ScopeHearing&lt;&gt;TRUE),TRUE)</formula>
    </cfRule>
    <cfRule type="expression" dxfId="3204" priority="41" stopIfTrue="1">
      <formula>IF(AND($K63="N",ScopePublicNotice&lt;&gt;TRUE),TRUE)</formula>
    </cfRule>
    <cfRule type="expression" dxfId="3203" priority="42" stopIfTrue="1">
      <formula>IF(AND($K63="S",ScopeStateImplementationPlan&lt;&gt;TRUE),TRUE)</formula>
    </cfRule>
  </conditionalFormatting>
  <conditionalFormatting sqref="K39">
    <cfRule type="expression" dxfId="3202" priority="13" stopIfTrue="1">
      <formula>IF($J39&lt;TODAY(),TRUE)</formula>
    </cfRule>
  </conditionalFormatting>
  <conditionalFormatting sqref="K39">
    <cfRule type="expression" dxfId="3201" priority="12" stopIfTrue="1">
      <formula>IF(WORKDAY($J39-1,1,DEQClosed)&lt;&gt;$J39,TRUE)</formula>
    </cfRule>
  </conditionalFormatting>
  <conditionalFormatting sqref="K39">
    <cfRule type="expression" dxfId="3200" priority="9" stopIfTrue="1">
      <formula>IF($K39="T",TRUE)</formula>
    </cfRule>
    <cfRule type="expression" dxfId="3199" priority="10" stopIfTrue="1">
      <formula>IF($K39="Y",TRUE)</formula>
    </cfRule>
    <cfRule type="expression" dxfId="3198" priority="11" stopIfTrue="1">
      <formula>IF($K39="W",TRUE)</formula>
    </cfRule>
  </conditionalFormatting>
  <conditionalFormatting sqref="K68">
    <cfRule type="expression" dxfId="3197" priority="18" stopIfTrue="1">
      <formula>IF($K68="T",TRUE)</formula>
    </cfRule>
    <cfRule type="expression" dxfId="3196" priority="19" stopIfTrue="1">
      <formula>IF($K68="Y",TRUE)</formula>
    </cfRule>
    <cfRule type="expression" dxfId="3195" priority="20" stopIfTrue="1">
      <formula>IF($K68="W",TRUE)</formula>
    </cfRule>
  </conditionalFormatting>
  <conditionalFormatting sqref="K68">
    <cfRule type="expression" dxfId="3194" priority="14" stopIfTrue="1">
      <formula>IF(AND($K68="F",ScopeFee&lt;&gt;TRUE),TRUE)</formula>
    </cfRule>
    <cfRule type="expression" dxfId="3193" priority="15" stopIfTrue="1">
      <formula>IF(AND(#REF!="H",ScopeHearing&lt;&gt;TRUE),TRUE)</formula>
    </cfRule>
    <cfRule type="expression" dxfId="3192" priority="16" stopIfTrue="1">
      <formula>IF(AND($K68="N",ScopePublicNotice&lt;&gt;TRUE),TRUE)</formula>
    </cfRule>
    <cfRule type="expression" dxfId="3191" priority="17" stopIfTrue="1">
      <formula>IF(AND($K68="S",ScopeStateImplementationPlan&lt;&gt;TRUE),TRUE)</formula>
    </cfRule>
  </conditionalFormatting>
  <conditionalFormatting sqref="I39:K39">
    <cfRule type="expression" dxfId="3190" priority="4480" stopIfTrue="1">
      <formula>IF(AND($K39="F",ScopeFee&lt;&gt;TRUE),TRUE)</formula>
    </cfRule>
    <cfRule type="expression" dxfId="3189" priority="4481" stopIfTrue="1">
      <formula>IF(AND(#REF!="H",ScopeHearing&lt;&gt;TRUE),TRUE)</formula>
    </cfRule>
    <cfRule type="expression" dxfId="3188" priority="4482" stopIfTrue="1">
      <formula>IF(AND($K39="N",ScopePublicNotice&lt;&gt;TRUE),TRUE)</formula>
    </cfRule>
    <cfRule type="expression" dxfId="3187" priority="4483" stopIfTrue="1">
      <formula>IF(AND($K39="S",ScopeStateImplementationPlan&lt;&gt;TRUE),TRUE)</formula>
    </cfRule>
  </conditionalFormatting>
  <conditionalFormatting sqref="I47:J47">
    <cfRule type="expression" dxfId="3186" priority="1" stopIfTrue="1">
      <formula>IF(AND($K47="F",ScopeFee&lt;&gt;TRUE),TRUE)</formula>
    </cfRule>
    <cfRule type="expression" dxfId="3185" priority="2" stopIfTrue="1">
      <formula>IF(AND(#REF!="H",ScopeHearing&lt;&gt;TRUE),TRUE)</formula>
    </cfRule>
    <cfRule type="expression" dxfId="3184" priority="3" stopIfTrue="1">
      <formula>IF(AND($K47="N",ScopePublicNotice&lt;&gt;TRUE),TRUE)</formula>
    </cfRule>
    <cfRule type="expression" dxfId="3183" priority="4" stopIfTrue="1">
      <formula>IF(AND($K47="S",ScopeStateImplementationPlan&lt;&gt;TRUE),TRUE)</formula>
    </cfRule>
  </conditionalFormatting>
  <dataValidations disablePrompts="1" xWindow="838" yWindow="257" count="7">
    <dataValidation type="date" allowBlank="1" showInputMessage="1" showErrorMessage="1" sqref="AB39">
      <formula1>KDEMTApproved-150</formula1>
      <formula2>KDEMTApproved+365</formula2>
    </dataValidation>
    <dataValidation allowBlank="1" showInputMessage="1" showErrorMessage="1" promptTitle="START CONCEPT " prompt="DESCRIPTION  Start developing concept for the annual DEQ rulemaking plan._x000a_DEFAULT          150 days before EMT annual plan review meeting_x000a_OVERWRITE     No_x000a_RESTORE         Current cell number preceded by   =AH_x000a_" sqref="I39 I5"/>
    <dataValidation allowBlank="1" showInputMessage="1" showErrorMessage="1" promptTitle="END CONCEPT" prompt="DESCRIPTION EMT meeting to decide whether to expend resources for this rulemaking. RG enters date in cell AHN2._x000a_DEFAULT          Established between agency rules group and the EMT_x000a_OVERWRITE     No_x000a_RESTORE         Current cell number preceded by   =AH_x000a_" sqref="J39 J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I42"/>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J42"/>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2"/>
    <dataValidation allowBlank="1" showInputMessage="1" showErrorMessage="1" promptTitle="CALENDAR DAYS FOR TASK" prompt="_x000a_CALCULATION   The numbers in this column represent the number of calendar days between the dates in columns I and J of the current row. _x000a_" sqref="G42"/>
  </dataValidations>
  <hyperlinks>
    <hyperlink ref="C49" location="Considerations!Print_Area" display="&gt;"/>
    <hyperlink ref="C50" location="Resources!Print_Area" display="&gt;"/>
  </hyperlinks>
  <pageMargins left="0.25" right="0.25" top="0.36" bottom="0.75" header="0.3" footer="0.3"/>
  <pageSetup orientation="portrait" r:id="rId1"/>
  <rowBreaks count="1" manualBreakCount="1">
    <brk id="38" min="1" max="10" man="1"/>
  </rowBreaks>
  <ignoredErrors>
    <ignoredError sqref="I65 I58:I60 J56 I54:I56 I57:J57 I48:J49 I51:J53 J50 I45:J46 I62:I63" unlockedFormula="1"/>
    <ignoredError sqref="AA49" formula="1"/>
  </ignoredErrors>
  <drawing r:id="rId2"/>
</worksheet>
</file>

<file path=xl/worksheets/sheet2.xml><?xml version="1.0" encoding="utf-8"?>
<worksheet xmlns="http://schemas.openxmlformats.org/spreadsheetml/2006/main" xmlns:r="http://schemas.openxmlformats.org/officeDocument/2006/relationships">
  <sheetPr codeName="Sheet1"/>
  <dimension ref="L2:L4"/>
  <sheetViews>
    <sheetView workbookViewId="0">
      <selection activeCell="L4" sqref="L4"/>
    </sheetView>
  </sheetViews>
  <sheetFormatPr defaultRowHeight="14.25"/>
  <sheetData>
    <row r="2" spans="12:12">
      <c r="L2" s="87" t="s">
        <v>39</v>
      </c>
    </row>
    <row r="4" spans="12:12">
      <c r="L4" s="87"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E2338"/>
  <sheetViews>
    <sheetView workbookViewId="0">
      <selection activeCell="B37" sqref="B37"/>
    </sheetView>
  </sheetViews>
  <sheetFormatPr defaultColWidth="9" defaultRowHeight="15.75"/>
  <cols>
    <col min="1" max="1" width="42.125" style="104" customWidth="1"/>
    <col min="2" max="2" width="26.875" style="104" customWidth="1"/>
    <col min="3" max="3" width="20" style="22" customWidth="1"/>
    <col min="4" max="4" width="12.5" style="22" customWidth="1"/>
    <col min="5" max="5" width="5.875" style="22" customWidth="1"/>
    <col min="6" max="16384" width="9" style="22"/>
  </cols>
  <sheetData>
    <row r="1" spans="1:5">
      <c r="A1" s="101"/>
      <c r="B1" s="101"/>
      <c r="C1" s="70"/>
      <c r="D1" s="70"/>
      <c r="E1" s="70"/>
    </row>
    <row r="2" spans="1:5">
      <c r="A2" s="101"/>
      <c r="B2" s="101"/>
      <c r="C2" s="70"/>
      <c r="D2" s="70"/>
      <c r="E2" s="70"/>
    </row>
    <row r="3" spans="1:5" ht="22.5">
      <c r="A3" s="103" t="s">
        <v>46</v>
      </c>
      <c r="B3" s="101"/>
      <c r="C3" s="70"/>
      <c r="D3" s="70"/>
      <c r="E3" s="70"/>
    </row>
    <row r="4" spans="1:5">
      <c r="A4" s="102" t="s">
        <v>230</v>
      </c>
      <c r="B4" s="100" t="s">
        <v>72</v>
      </c>
      <c r="C4" s="70" t="s">
        <v>0</v>
      </c>
      <c r="D4" s="70"/>
      <c r="E4" s="70"/>
    </row>
    <row r="5" spans="1:5">
      <c r="A5" s="107" t="s">
        <v>3</v>
      </c>
      <c r="B5" s="108">
        <v>0</v>
      </c>
      <c r="C5" s="70"/>
      <c r="D5" s="70"/>
      <c r="E5" s="70"/>
    </row>
    <row r="6" spans="1:5">
      <c r="A6" s="107" t="s">
        <v>67</v>
      </c>
      <c r="B6" s="108">
        <v>2</v>
      </c>
      <c r="C6" s="70"/>
      <c r="D6" s="70"/>
      <c r="E6" s="70"/>
    </row>
    <row r="7" spans="1:5">
      <c r="A7" s="107" t="s">
        <v>68</v>
      </c>
      <c r="B7" s="108">
        <v>4</v>
      </c>
      <c r="C7" s="70"/>
      <c r="D7" s="70"/>
      <c r="E7" s="70"/>
    </row>
    <row r="8" spans="1:5">
      <c r="A8" s="107" t="s">
        <v>69</v>
      </c>
      <c r="B8" s="108">
        <v>6</v>
      </c>
      <c r="C8" s="70"/>
      <c r="D8" s="70"/>
      <c r="E8" s="70"/>
    </row>
    <row r="9" spans="1:5">
      <c r="A9" s="107" t="s">
        <v>70</v>
      </c>
      <c r="B9" s="108">
        <v>8</v>
      </c>
      <c r="C9" s="70"/>
      <c r="D9" s="70"/>
      <c r="E9" s="70"/>
    </row>
    <row r="10" spans="1:5">
      <c r="A10" s="107" t="s">
        <v>71</v>
      </c>
      <c r="B10" s="108">
        <v>10</v>
      </c>
      <c r="C10" s="70"/>
      <c r="D10" s="70"/>
      <c r="E10" s="70"/>
    </row>
    <row r="11" spans="1:5">
      <c r="A11" s="105" t="s">
        <v>47</v>
      </c>
      <c r="B11" s="106"/>
      <c r="C11" s="70"/>
      <c r="D11" s="70"/>
      <c r="E11" s="70"/>
    </row>
    <row r="12" spans="1:5">
      <c r="A12" s="101"/>
      <c r="B12" s="101"/>
      <c r="C12" s="70"/>
      <c r="D12" s="70"/>
      <c r="E12" s="70"/>
    </row>
    <row r="13" spans="1:5">
      <c r="A13" s="101"/>
      <c r="B13" s="101"/>
      <c r="C13" s="70"/>
      <c r="D13" s="70"/>
      <c r="E13" s="70"/>
    </row>
    <row r="14" spans="1:5">
      <c r="A14" s="102" t="s">
        <v>231</v>
      </c>
      <c r="B14" s="624" t="s">
        <v>232</v>
      </c>
      <c r="C14" s="624" t="s">
        <v>109</v>
      </c>
      <c r="D14" s="624" t="s">
        <v>110</v>
      </c>
      <c r="E14" s="70"/>
    </row>
    <row r="15" spans="1:5">
      <c r="A15" s="107" t="s">
        <v>7</v>
      </c>
      <c r="B15" s="108">
        <v>0</v>
      </c>
      <c r="C15" s="108">
        <v>0</v>
      </c>
      <c r="D15" s="108">
        <v>0</v>
      </c>
      <c r="E15" s="70"/>
    </row>
    <row r="16" spans="1:5">
      <c r="A16" s="107" t="s">
        <v>111</v>
      </c>
      <c r="B16" s="108">
        <v>1</v>
      </c>
      <c r="C16" s="108">
        <v>0</v>
      </c>
      <c r="D16" s="108">
        <v>4</v>
      </c>
      <c r="E16" s="70"/>
    </row>
    <row r="17" spans="1:5">
      <c r="A17" s="107" t="s">
        <v>113</v>
      </c>
      <c r="B17" s="108">
        <v>2</v>
      </c>
      <c r="C17" s="108">
        <v>4</v>
      </c>
      <c r="D17" s="108">
        <v>41</v>
      </c>
      <c r="E17" s="70"/>
    </row>
    <row r="18" spans="1:5">
      <c r="A18" s="107" t="s">
        <v>112</v>
      </c>
      <c r="B18" s="108">
        <v>3</v>
      </c>
      <c r="C18" s="108">
        <v>40</v>
      </c>
      <c r="D18" s="108">
        <v>81</v>
      </c>
      <c r="E18" s="70"/>
    </row>
    <row r="19" spans="1:5">
      <c r="A19" s="107" t="s">
        <v>114</v>
      </c>
      <c r="B19" s="108">
        <v>4</v>
      </c>
      <c r="C19" s="108">
        <v>80</v>
      </c>
      <c r="D19" s="108">
        <v>161</v>
      </c>
      <c r="E19" s="70"/>
    </row>
    <row r="20" spans="1:5">
      <c r="A20" s="107" t="s">
        <v>115</v>
      </c>
      <c r="B20" s="108">
        <v>5</v>
      </c>
      <c r="C20" s="108">
        <v>160</v>
      </c>
      <c r="D20" s="108">
        <v>301</v>
      </c>
      <c r="E20" s="70"/>
    </row>
    <row r="21" spans="1:5">
      <c r="A21" s="107" t="s">
        <v>116</v>
      </c>
      <c r="B21" s="108">
        <v>6</v>
      </c>
      <c r="C21" s="108">
        <v>300</v>
      </c>
      <c r="D21" s="108">
        <v>501</v>
      </c>
      <c r="E21" s="70"/>
    </row>
    <row r="22" spans="1:5">
      <c r="A22" s="107" t="s">
        <v>120</v>
      </c>
      <c r="B22" s="108">
        <v>7</v>
      </c>
      <c r="C22" s="108">
        <v>500</v>
      </c>
      <c r="D22" s="108">
        <v>1001</v>
      </c>
      <c r="E22" s="70"/>
    </row>
    <row r="23" spans="1:5">
      <c r="A23" s="107" t="s">
        <v>119</v>
      </c>
      <c r="B23" s="108">
        <v>8</v>
      </c>
      <c r="C23" s="108">
        <v>1000</v>
      </c>
      <c r="D23" s="108">
        <v>1501</v>
      </c>
      <c r="E23" s="70"/>
    </row>
    <row r="24" spans="1:5">
      <c r="A24" s="107" t="s">
        <v>117</v>
      </c>
      <c r="B24" s="108">
        <v>9</v>
      </c>
      <c r="C24" s="108">
        <v>1500</v>
      </c>
      <c r="D24" s="108">
        <v>2001</v>
      </c>
      <c r="E24" s="70"/>
    </row>
    <row r="25" spans="1:5">
      <c r="A25" s="107" t="s">
        <v>118</v>
      </c>
      <c r="B25" s="108">
        <v>10</v>
      </c>
      <c r="C25" s="108">
        <v>2000</v>
      </c>
      <c r="D25" s="686" t="s">
        <v>248</v>
      </c>
      <c r="E25" s="70"/>
    </row>
    <row r="26" spans="1:5">
      <c r="A26" s="105" t="s">
        <v>47</v>
      </c>
      <c r="B26" s="106"/>
      <c r="C26" s="70"/>
      <c r="D26" s="70"/>
      <c r="E26" s="70"/>
    </row>
    <row r="27" spans="1:5">
      <c r="A27" s="101"/>
      <c r="B27" s="101"/>
      <c r="C27" s="70"/>
      <c r="D27" s="70"/>
      <c r="E27" s="70"/>
    </row>
    <row r="28" spans="1:5">
      <c r="A28" s="101"/>
      <c r="B28" s="101"/>
      <c r="C28" s="70"/>
      <c r="D28" s="70"/>
      <c r="E28" s="70"/>
    </row>
    <row r="29" spans="1:5">
      <c r="A29" s="102" t="s">
        <v>233</v>
      </c>
      <c r="B29" s="291"/>
      <c r="C29" s="70" t="s">
        <v>0</v>
      </c>
      <c r="D29" s="70"/>
      <c r="E29" s="70"/>
    </row>
    <row r="30" spans="1:5">
      <c r="A30" s="107" t="s">
        <v>0</v>
      </c>
      <c r="B30" s="291"/>
      <c r="C30" s="70"/>
      <c r="D30" s="70"/>
      <c r="E30" s="70"/>
    </row>
    <row r="31" spans="1:5">
      <c r="A31" s="107" t="s">
        <v>61</v>
      </c>
      <c r="B31" s="291"/>
      <c r="C31" s="70"/>
      <c r="D31" s="70"/>
      <c r="E31" s="70"/>
    </row>
    <row r="32" spans="1:5">
      <c r="A32" s="107" t="s">
        <v>62</v>
      </c>
      <c r="B32" s="291"/>
      <c r="C32" s="70"/>
      <c r="D32" s="70"/>
      <c r="E32" s="70"/>
    </row>
    <row r="33" spans="1:5">
      <c r="A33" s="107" t="s">
        <v>63</v>
      </c>
      <c r="B33" s="291"/>
      <c r="C33" s="70"/>
      <c r="D33" s="70"/>
      <c r="E33" s="70"/>
    </row>
    <row r="34" spans="1:5">
      <c r="A34" s="105" t="s">
        <v>47</v>
      </c>
      <c r="B34" s="106"/>
      <c r="C34" s="70"/>
      <c r="D34" s="70"/>
      <c r="E34" s="70"/>
    </row>
    <row r="35" spans="1:5">
      <c r="A35" s="101"/>
      <c r="B35" s="101"/>
      <c r="C35" s="70"/>
      <c r="D35" s="70"/>
      <c r="E35" s="70"/>
    </row>
    <row r="36" spans="1:5" customFormat="1" ht="14.25"/>
    <row r="37" spans="1:5" customFormat="1" ht="14.25"/>
    <row r="38" spans="1:5" customFormat="1" ht="14.25"/>
    <row r="39" spans="1:5" customFormat="1" ht="14.25"/>
    <row r="40" spans="1:5" customFormat="1" ht="14.25"/>
    <row r="41" spans="1:5" customFormat="1" ht="14.25"/>
    <row r="42" spans="1:5" customFormat="1" ht="14.25"/>
    <row r="43" spans="1:5" customFormat="1" ht="14.25"/>
    <row r="44" spans="1:5" customFormat="1" ht="14.25"/>
    <row r="45" spans="1:5" customFormat="1" ht="14.25"/>
    <row r="46" spans="1:5" customFormat="1" ht="14.25"/>
    <row r="47" spans="1:5" customFormat="1" ht="14.25"/>
    <row r="48" spans="1:5" customFormat="1" ht="14.25"/>
    <row r="49" customFormat="1" ht="14.25"/>
    <row r="50" customFormat="1" ht="14.25"/>
    <row r="51" customFormat="1" ht="14.25"/>
    <row r="52" customFormat="1" ht="14.25"/>
    <row r="53" customFormat="1" ht="14.25"/>
    <row r="54" customFormat="1" ht="14.25"/>
    <row r="55" customFormat="1" ht="14.25"/>
    <row r="56" customFormat="1" ht="14.25"/>
    <row r="57" customFormat="1" ht="14.25"/>
    <row r="58" customFormat="1" ht="14.25"/>
    <row r="59" customFormat="1" ht="14.25"/>
    <row r="60" customFormat="1" ht="14.25"/>
    <row r="61" customFormat="1" ht="14.25"/>
    <row r="62" customFormat="1" ht="14.25"/>
    <row r="63" customFormat="1" ht="14.25"/>
    <row r="64" customFormat="1" ht="14.25"/>
    <row r="65" customFormat="1" ht="14.25"/>
    <row r="66" customFormat="1" ht="14.25"/>
    <row r="67" customFormat="1" ht="14.25"/>
    <row r="68" customFormat="1" ht="14.25"/>
    <row r="69" customFormat="1" ht="14.25"/>
    <row r="70" customFormat="1" ht="14.25"/>
    <row r="71" customFormat="1" ht="14.25"/>
    <row r="72" customFormat="1" ht="14.25"/>
    <row r="73" customFormat="1" ht="14.25"/>
    <row r="74" customFormat="1" ht="14.25"/>
    <row r="75" customFormat="1" ht="14.25"/>
    <row r="76" customFormat="1" ht="14.25"/>
    <row r="77" customFormat="1" ht="14.25"/>
    <row r="78" customFormat="1" ht="14.25"/>
    <row r="79" customFormat="1" ht="14.25"/>
    <row r="80"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row r="2312" customFormat="1" ht="14.25"/>
    <row r="2313" customFormat="1" ht="14.25"/>
    <row r="2314" customFormat="1" ht="14.25"/>
    <row r="2315" customFormat="1" ht="14.25"/>
    <row r="2316" customFormat="1" ht="14.25"/>
    <row r="2317" customFormat="1" ht="14.25"/>
    <row r="2318" customFormat="1" ht="14.25"/>
    <row r="2319" customFormat="1" ht="14.25"/>
    <row r="2320" customFormat="1" ht="14.25"/>
    <row r="2321" customFormat="1" ht="14.25"/>
    <row r="2322" customFormat="1" ht="14.25"/>
    <row r="2323" customFormat="1" ht="14.25"/>
    <row r="2324" customFormat="1" ht="14.25"/>
    <row r="2325" customFormat="1" ht="14.25"/>
    <row r="2326" customFormat="1" ht="14.25"/>
    <row r="2327" customFormat="1" ht="14.25"/>
    <row r="2328" customFormat="1" ht="14.25"/>
    <row r="2329" customFormat="1" ht="14.25"/>
    <row r="2330" customFormat="1" ht="14.25"/>
    <row r="2331" customFormat="1" ht="14.25"/>
    <row r="2332" customFormat="1" ht="14.25"/>
    <row r="2333" customFormat="1" ht="14.25"/>
    <row r="2334" customFormat="1" ht="14.25"/>
    <row r="2335" customFormat="1" ht="14.25"/>
    <row r="2336" customFormat="1" ht="14.25"/>
    <row r="2337" customFormat="1" ht="14.25"/>
    <row r="2338" customFormat="1" 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AL40"/>
  <sheetViews>
    <sheetView showGridLines="0" showRowColHeaders="0" zoomScale="80" zoomScaleNormal="80" workbookViewId="0">
      <selection activeCell="D7" sqref="D7:E7"/>
    </sheetView>
  </sheetViews>
  <sheetFormatPr defaultRowHeight="20.25" outlineLevelCol="1"/>
  <cols>
    <col min="1" max="1" width="14" style="821" customWidth="1"/>
    <col min="2" max="2" width="2.625" style="617" customWidth="1"/>
    <col min="3" max="3" width="4" style="218" customWidth="1"/>
    <col min="4" max="4" width="11.75" style="124" customWidth="1"/>
    <col min="5" max="5" width="13.75" style="124" customWidth="1"/>
    <col min="6" max="7" width="11.375" style="124" customWidth="1"/>
    <col min="8" max="8" width="2.75" style="617" customWidth="1"/>
    <col min="9" max="9" width="18.25" style="124" customWidth="1"/>
    <col min="10" max="10" width="12.375" style="617" customWidth="1"/>
    <col min="11" max="12" width="2.625" customWidth="1"/>
    <col min="13" max="13" width="30.375" style="162" customWidth="1"/>
    <col min="14" max="14" width="24" hidden="1" customWidth="1" outlineLevel="1"/>
    <col min="15" max="15" width="14.875" style="183" hidden="1" customWidth="1" outlineLevel="1"/>
    <col min="16" max="16" width="24.625" customWidth="1" collapsed="1"/>
    <col min="17" max="17" width="16.5" customWidth="1"/>
    <col min="18" max="18" width="18" customWidth="1"/>
    <col min="19" max="27" width="31.125" customWidth="1"/>
  </cols>
  <sheetData>
    <row r="1" spans="1:38" s="617" customFormat="1" ht="21" customHeight="1">
      <c r="A1" s="821"/>
      <c r="B1" s="856"/>
      <c r="C1" s="856"/>
      <c r="D1" s="856"/>
      <c r="E1" s="856"/>
      <c r="F1" s="856"/>
      <c r="G1" s="856"/>
      <c r="H1" s="856"/>
      <c r="I1" s="856"/>
      <c r="J1" s="856"/>
      <c r="K1" s="856"/>
      <c r="L1" s="856"/>
      <c r="M1" s="162"/>
    </row>
    <row r="2" spans="1:38" s="25" customFormat="1" ht="21" customHeight="1">
      <c r="A2" s="151"/>
      <c r="B2" s="856"/>
      <c r="C2" s="481"/>
      <c r="D2" s="929" t="s">
        <v>29</v>
      </c>
      <c r="E2" s="929"/>
      <c r="F2" s="927">
        <f ca="1">TODAY()</f>
        <v>41380</v>
      </c>
      <c r="G2" s="927"/>
      <c r="H2" s="927"/>
      <c r="I2" s="927"/>
      <c r="J2" s="619"/>
      <c r="K2" s="482"/>
      <c r="L2" s="856"/>
      <c r="M2" s="563" t="s">
        <v>0</v>
      </c>
      <c r="N2" s="489"/>
      <c r="O2" s="489"/>
      <c r="P2" s="220"/>
      <c r="Q2" s="220"/>
      <c r="R2" s="147"/>
      <c r="S2" s="147"/>
      <c r="T2" s="147"/>
      <c r="U2" s="147"/>
      <c r="V2" s="220"/>
      <c r="W2" s="220"/>
      <c r="X2" s="147"/>
      <c r="Y2" s="147"/>
      <c r="Z2" s="147"/>
      <c r="AA2" s="147"/>
      <c r="AB2" s="147"/>
      <c r="AC2" s="147"/>
      <c r="AD2" s="147"/>
      <c r="AE2" s="147"/>
      <c r="AF2" s="147"/>
      <c r="AG2" s="147"/>
      <c r="AH2" s="147"/>
      <c r="AI2" s="147"/>
      <c r="AJ2" s="147"/>
      <c r="AK2" s="147"/>
      <c r="AL2" s="147"/>
    </row>
    <row r="3" spans="1:38" s="25" customFormat="1" ht="70.5" customHeight="1">
      <c r="A3" s="151"/>
      <c r="B3" s="856"/>
      <c r="C3" s="216"/>
      <c r="D3" s="146"/>
      <c r="E3" s="147"/>
      <c r="F3" s="822"/>
      <c r="G3" s="822"/>
      <c r="H3" s="822"/>
      <c r="I3" s="822"/>
      <c r="J3" s="620"/>
      <c r="K3" s="159" t="s">
        <v>0</v>
      </c>
      <c r="L3" s="856"/>
      <c r="M3" s="491"/>
      <c r="N3"/>
      <c r="O3" s="490"/>
      <c r="P3" s="563" t="s">
        <v>0</v>
      </c>
      <c r="Q3" s="220"/>
      <c r="R3" s="147"/>
      <c r="S3" s="492"/>
      <c r="T3" s="147"/>
      <c r="U3" s="147"/>
      <c r="V3" s="220"/>
      <c r="W3" s="220"/>
      <c r="X3" s="147"/>
      <c r="Y3" s="147"/>
      <c r="Z3" s="147"/>
      <c r="AA3" s="147"/>
      <c r="AB3" s="147"/>
      <c r="AC3" s="147"/>
      <c r="AD3" s="147"/>
      <c r="AE3" s="147"/>
      <c r="AF3" s="147"/>
      <c r="AG3" s="147"/>
      <c r="AH3" s="147"/>
      <c r="AI3" s="147"/>
      <c r="AJ3" s="147"/>
      <c r="AK3" s="147"/>
      <c r="AL3" s="147"/>
    </row>
    <row r="4" spans="1:38" s="25" customFormat="1" ht="50.25" customHeight="1">
      <c r="A4" s="151"/>
      <c r="B4" s="856"/>
      <c r="C4" s="217"/>
      <c r="D4" s="148" t="s">
        <v>0</v>
      </c>
      <c r="E4" s="928" t="str">
        <f>R.1ProjectName</f>
        <v>AQ permitting program updates</v>
      </c>
      <c r="F4" s="928"/>
      <c r="G4" s="928"/>
      <c r="H4" s="928"/>
      <c r="I4" s="928"/>
      <c r="J4" s="621"/>
      <c r="K4" s="156"/>
      <c r="L4" s="856"/>
      <c r="M4" s="493"/>
      <c r="N4"/>
      <c r="O4" s="487"/>
      <c r="P4" s="220"/>
      <c r="Q4" s="220"/>
      <c r="R4" s="147"/>
      <c r="S4" s="147"/>
      <c r="T4" s="147"/>
      <c r="U4" s="147"/>
      <c r="V4" s="220"/>
      <c r="W4" s="220"/>
      <c r="X4" s="147"/>
      <c r="Y4" s="147"/>
      <c r="Z4" s="147"/>
      <c r="AA4" s="147"/>
      <c r="AB4" s="147"/>
      <c r="AC4" s="147"/>
      <c r="AD4" s="147"/>
      <c r="AE4" s="147"/>
      <c r="AF4" s="147"/>
      <c r="AG4" s="147"/>
      <c r="AH4" s="147"/>
      <c r="AI4" s="147"/>
      <c r="AJ4" s="147"/>
      <c r="AK4" s="147"/>
      <c r="AL4" s="147"/>
    </row>
    <row r="5" spans="1:38" s="25" customFormat="1" ht="17.25" customHeight="1">
      <c r="A5" s="151"/>
      <c r="B5" s="856"/>
      <c r="C5" s="931" t="s">
        <v>257</v>
      </c>
      <c r="D5" s="931"/>
      <c r="E5" s="931"/>
      <c r="F5" s="931"/>
      <c r="G5" s="931"/>
      <c r="H5" s="931"/>
      <c r="I5" s="931"/>
      <c r="J5" s="625"/>
      <c r="K5" s="149"/>
      <c r="L5" s="856"/>
      <c r="M5" s="488"/>
      <c r="N5" s="540"/>
      <c r="O5" s="540"/>
      <c r="P5" s="220"/>
      <c r="Q5" s="220"/>
      <c r="R5" s="147"/>
      <c r="S5" s="147"/>
      <c r="T5" s="147"/>
      <c r="U5" s="147"/>
      <c r="V5" s="220"/>
      <c r="W5" s="220"/>
      <c r="X5" s="147"/>
      <c r="Y5" s="147"/>
      <c r="Z5" s="147"/>
      <c r="AA5" s="147"/>
      <c r="AB5" s="147"/>
      <c r="AC5" s="147"/>
      <c r="AD5" s="147"/>
      <c r="AE5" s="147"/>
      <c r="AF5" s="147"/>
      <c r="AG5" s="147"/>
      <c r="AH5" s="147"/>
      <c r="AI5" s="147"/>
      <c r="AJ5" s="147"/>
      <c r="AK5" s="147"/>
      <c r="AL5" s="147"/>
    </row>
    <row r="6" spans="1:38" s="151" customFormat="1" ht="14.25" customHeight="1">
      <c r="B6" s="856"/>
      <c r="C6" s="805"/>
      <c r="D6" s="805"/>
      <c r="E6" s="805"/>
      <c r="F6" s="805"/>
      <c r="G6" s="805"/>
      <c r="H6" s="805"/>
      <c r="I6" s="805"/>
      <c r="J6" s="625"/>
      <c r="K6" s="149"/>
      <c r="L6" s="856"/>
      <c r="M6" s="488"/>
      <c r="N6" s="540"/>
      <c r="O6" s="540"/>
      <c r="P6" s="220"/>
      <c r="Q6" s="220"/>
      <c r="R6" s="147"/>
      <c r="S6" s="147"/>
      <c r="T6" s="147"/>
      <c r="U6" s="147"/>
      <c r="V6" s="220"/>
      <c r="W6" s="220"/>
      <c r="X6" s="147"/>
      <c r="Y6" s="147"/>
      <c r="Z6" s="147"/>
      <c r="AA6" s="147"/>
      <c r="AB6" s="147"/>
      <c r="AC6" s="147"/>
      <c r="AD6" s="147"/>
      <c r="AE6" s="147"/>
      <c r="AF6" s="147"/>
      <c r="AG6" s="147"/>
      <c r="AH6" s="147"/>
      <c r="AI6" s="147"/>
      <c r="AJ6" s="147"/>
      <c r="AK6" s="147"/>
      <c r="AL6" s="147"/>
    </row>
    <row r="7" spans="1:38" s="151" customFormat="1" ht="15.75" customHeight="1">
      <c r="B7" s="856"/>
      <c r="C7" s="683">
        <v>1</v>
      </c>
      <c r="D7" s="926" t="str">
        <f>'1ProjectRecord'!D2</f>
        <v>Project record</v>
      </c>
      <c r="E7" s="926"/>
      <c r="F7" s="930" t="s">
        <v>246</v>
      </c>
      <c r="G7" s="930"/>
      <c r="H7" s="696"/>
      <c r="I7" s="798"/>
      <c r="J7" s="798"/>
      <c r="K7" s="798"/>
      <c r="L7" s="856"/>
      <c r="M7" s="147"/>
      <c r="N7" s="147"/>
      <c r="O7" s="147"/>
      <c r="P7" s="147"/>
      <c r="Q7" s="147"/>
      <c r="R7" s="147"/>
      <c r="S7" s="147"/>
      <c r="T7" s="147"/>
      <c r="U7" s="147"/>
      <c r="V7" s="147"/>
      <c r="W7" s="147"/>
      <c r="X7" s="147"/>
      <c r="Y7" s="147"/>
      <c r="Z7" s="147"/>
    </row>
    <row r="8" spans="1:38" s="151" customFormat="1" ht="15.75" customHeight="1">
      <c r="B8" s="856"/>
      <c r="C8" s="683">
        <v>2</v>
      </c>
      <c r="D8" s="936" t="s">
        <v>377</v>
      </c>
      <c r="E8" s="936"/>
      <c r="F8" s="797" t="s">
        <v>236</v>
      </c>
      <c r="G8" s="793" t="s">
        <v>237</v>
      </c>
      <c r="H8" s="682"/>
      <c r="I8" s="933" t="s">
        <v>179</v>
      </c>
      <c r="J8" s="933"/>
      <c r="K8" s="933"/>
      <c r="L8" s="856"/>
      <c r="M8" s="147"/>
      <c r="N8" s="147"/>
      <c r="O8" s="147"/>
      <c r="P8" s="147"/>
      <c r="Q8" s="147"/>
      <c r="R8" s="147"/>
      <c r="S8" s="147"/>
      <c r="T8" s="147"/>
      <c r="U8" s="147"/>
      <c r="V8" s="147"/>
      <c r="W8" s="147"/>
      <c r="X8" s="147"/>
      <c r="Y8" s="147"/>
      <c r="Z8" s="147"/>
    </row>
    <row r="9" spans="1:38" s="25" customFormat="1" ht="15.75" customHeight="1">
      <c r="A9" s="151"/>
      <c r="B9" s="856"/>
      <c r="C9" s="683">
        <v>3</v>
      </c>
      <c r="D9" s="937" t="str">
        <f>'3CoreTeam'!D2</f>
        <v>Core Team</v>
      </c>
      <c r="E9" s="937"/>
      <c r="F9" s="684">
        <f>R.3LowHrs</f>
        <v>1624</v>
      </c>
      <c r="G9" s="685">
        <f>R.3HighHrs</f>
        <v>2284</v>
      </c>
      <c r="H9" s="697"/>
      <c r="I9" s="794" t="s">
        <v>163</v>
      </c>
      <c r="J9" s="795" t="str">
        <f>O9</f>
        <v>Medium</v>
      </c>
      <c r="K9" s="796"/>
      <c r="L9" s="856"/>
      <c r="M9" s="226"/>
      <c r="N9" s="770">
        <f>R.2aOrgRisk</f>
        <v>3</v>
      </c>
      <c r="O9" s="771" t="str">
        <f>IF(N9=1,"Low",IF(N9=2,"Low/Medium",IF(N9=3,"Medium",IF(N9=4,"Medium/High","High"))))</f>
        <v>Medium</v>
      </c>
      <c r="P9" s="147"/>
      <c r="Q9" s="147"/>
      <c r="R9" s="147"/>
      <c r="S9" s="147"/>
      <c r="T9" s="147"/>
      <c r="U9" s="147"/>
      <c r="V9" s="147"/>
      <c r="W9" s="147"/>
      <c r="X9" s="147"/>
      <c r="Y9" s="147"/>
      <c r="Z9" s="147"/>
    </row>
    <row r="10" spans="1:38" s="25" customFormat="1" ht="15.75" customHeight="1">
      <c r="A10" s="151"/>
      <c r="B10" s="856"/>
      <c r="C10" s="683">
        <v>4</v>
      </c>
      <c r="D10" s="926" t="str">
        <f>'4Advisors'!D2</f>
        <v>Advisors</v>
      </c>
      <c r="E10" s="926"/>
      <c r="F10" s="684">
        <f>R.4LowHrs</f>
        <v>84</v>
      </c>
      <c r="G10" s="685">
        <f>R.4HighHrs</f>
        <v>203</v>
      </c>
      <c r="H10" s="697"/>
      <c r="I10" s="794" t="s">
        <v>164</v>
      </c>
      <c r="J10" s="795" t="str">
        <f>O10</f>
        <v>Low</v>
      </c>
      <c r="K10" s="796"/>
      <c r="L10" s="856"/>
      <c r="M10" s="226"/>
      <c r="N10" s="770">
        <f>R.2bOrgRisk</f>
        <v>1</v>
      </c>
      <c r="O10" s="771" t="str">
        <f>IF(N10=1,"Low",IF(N10=2,"Low/Medium",IF(N10=3,"Medium",IF(N10=4,"Medium/High","High"))))</f>
        <v>Low</v>
      </c>
      <c r="P10" s="147"/>
      <c r="Q10" s="147"/>
      <c r="R10" s="147"/>
      <c r="S10" s="147"/>
      <c r="T10" s="147"/>
      <c r="U10" s="147"/>
      <c r="V10" s="147"/>
      <c r="W10" s="147"/>
      <c r="X10" s="147"/>
      <c r="Y10" s="147"/>
      <c r="Z10" s="147"/>
    </row>
    <row r="11" spans="1:38" s="25" customFormat="1" ht="15.75" customHeight="1">
      <c r="A11" s="151"/>
      <c r="B11" s="856"/>
      <c r="C11" s="683">
        <v>5</v>
      </c>
      <c r="D11" s="926" t="str">
        <f>'5InterestedStaff'!D2</f>
        <v>Interested Staff</v>
      </c>
      <c r="E11" s="926"/>
      <c r="F11" s="684">
        <f>R.5LowHrs</f>
        <v>44</v>
      </c>
      <c r="G11" s="685">
        <f>R.5HighHrs</f>
        <v>126</v>
      </c>
      <c r="H11" s="697"/>
      <c r="I11" s="794" t="s">
        <v>165</v>
      </c>
      <c r="J11" s="795" t="str">
        <f>O11</f>
        <v>Low</v>
      </c>
      <c r="K11" s="796"/>
      <c r="L11" s="856"/>
      <c r="M11" s="226"/>
      <c r="N11" s="770">
        <f>R.2cOrgRisk</f>
        <v>1</v>
      </c>
      <c r="O11" s="771" t="str">
        <f>IF(N11=1,"Low",IF(N11=2,"Low/Medium",IF(N11=3,"Medium",IF(N11=4,"Medium/High","High"))))</f>
        <v>Low</v>
      </c>
      <c r="P11" s="147"/>
      <c r="Q11" s="147"/>
      <c r="R11" s="147"/>
      <c r="S11" s="147"/>
      <c r="T11" s="147"/>
      <c r="U11" s="147"/>
      <c r="V11" s="147"/>
      <c r="W11" s="147"/>
      <c r="X11" s="147"/>
      <c r="Y11" s="147"/>
      <c r="Z11" s="147"/>
    </row>
    <row r="12" spans="1:38" s="25" customFormat="1" ht="15.75" customHeight="1">
      <c r="A12" s="151"/>
      <c r="B12" s="856"/>
      <c r="C12" s="683">
        <v>6</v>
      </c>
      <c r="D12" s="926" t="str">
        <f>'6OtherDivisions'!D2</f>
        <v>Other Divisions</v>
      </c>
      <c r="E12" s="926"/>
      <c r="F12" s="684">
        <f>R.6LowHrs</f>
        <v>0</v>
      </c>
      <c r="G12" s="685">
        <f>R.6HighHrs</f>
        <v>0</v>
      </c>
      <c r="H12" s="697"/>
      <c r="I12" s="798"/>
      <c r="J12" s="798"/>
      <c r="K12" s="798"/>
      <c r="L12" s="856"/>
      <c r="R12" s="147"/>
      <c r="S12" s="147"/>
      <c r="T12" s="147"/>
      <c r="U12" s="147"/>
      <c r="V12" s="147"/>
      <c r="W12" s="147"/>
      <c r="X12" s="147"/>
      <c r="Y12" s="147"/>
      <c r="Z12" s="147"/>
    </row>
    <row r="13" spans="1:38" s="25" customFormat="1" ht="15.75" customHeight="1">
      <c r="A13" s="151"/>
      <c r="B13" s="856"/>
      <c r="C13" s="683">
        <v>7</v>
      </c>
      <c r="D13" s="926" t="str">
        <f>'7Regions'!D2</f>
        <v>Regions</v>
      </c>
      <c r="E13" s="926"/>
      <c r="F13" s="684">
        <f>R.7LowHrs</f>
        <v>648</v>
      </c>
      <c r="G13" s="685">
        <f>R.7HighHrs</f>
        <v>1308</v>
      </c>
      <c r="H13" s="697"/>
      <c r="I13" s="798"/>
      <c r="J13" s="798"/>
      <c r="K13" s="799"/>
      <c r="L13" s="856"/>
      <c r="M13" s="147"/>
      <c r="N13" s="147"/>
      <c r="O13"/>
      <c r="P13" s="147"/>
      <c r="Q13" s="147"/>
      <c r="R13" s="147"/>
      <c r="S13" s="147"/>
      <c r="T13" s="147"/>
      <c r="U13" s="147"/>
      <c r="V13" s="147"/>
      <c r="W13" s="147"/>
      <c r="X13" s="147"/>
      <c r="Y13" s="147"/>
      <c r="Z13" s="147"/>
    </row>
    <row r="14" spans="1:38" s="25" customFormat="1" ht="15.75" customHeight="1">
      <c r="A14" s="151"/>
      <c r="B14" s="856"/>
      <c r="C14" s="683">
        <v>8</v>
      </c>
      <c r="D14" s="926" t="str">
        <f>'8FinancialServices'!D2</f>
        <v>Financial Services</v>
      </c>
      <c r="E14" s="926"/>
      <c r="F14" s="684">
        <f>R.8LowHrs</f>
        <v>0</v>
      </c>
      <c r="G14" s="685">
        <f>R.8HighHrs</f>
        <v>8</v>
      </c>
      <c r="H14" s="697"/>
      <c r="K14" s="803"/>
      <c r="L14" s="856"/>
      <c r="M14" s="147"/>
      <c r="N14" s="147"/>
      <c r="O14" s="147"/>
      <c r="P14" s="147"/>
      <c r="Q14" s="147"/>
      <c r="R14" s="147"/>
      <c r="S14" s="147"/>
      <c r="T14" s="147"/>
      <c r="U14" s="147"/>
      <c r="V14" s="147"/>
      <c r="W14" s="147"/>
      <c r="X14" s="147"/>
      <c r="Y14" s="147"/>
      <c r="Z14" s="147"/>
    </row>
    <row r="15" spans="1:38" s="25" customFormat="1" ht="15.75" customHeight="1">
      <c r="A15" s="151"/>
      <c r="B15" s="856"/>
      <c r="C15" s="683">
        <v>9</v>
      </c>
      <c r="D15" s="926" t="str">
        <f>'9OCO'!D2</f>
        <v>Communications and Outreach</v>
      </c>
      <c r="E15" s="926"/>
      <c r="F15" s="684">
        <f>R.9LowHrs</f>
        <v>4</v>
      </c>
      <c r="G15" s="685">
        <f>R.9HighHrs</f>
        <v>61</v>
      </c>
      <c r="H15" s="697"/>
      <c r="I15" s="798"/>
      <c r="J15" s="798"/>
      <c r="K15" s="799"/>
      <c r="L15" s="856"/>
      <c r="M15" s="147"/>
      <c r="N15" s="147"/>
      <c r="O15" s="147"/>
      <c r="P15" s="147"/>
      <c r="Q15" s="147"/>
      <c r="R15" s="147"/>
      <c r="S15" s="147"/>
      <c r="T15" s="147"/>
      <c r="U15" s="147"/>
      <c r="V15" s="147"/>
      <c r="W15" s="147"/>
      <c r="X15" s="147"/>
      <c r="Y15" s="147"/>
      <c r="Z15" s="147"/>
    </row>
    <row r="16" spans="1:38" s="25" customFormat="1" ht="15.75" customHeight="1">
      <c r="A16" s="151"/>
      <c r="B16" s="856"/>
      <c r="C16" s="683">
        <v>10</v>
      </c>
      <c r="D16" s="926" t="str">
        <f>'10OrgServices'!D2</f>
        <v>Organizational Services</v>
      </c>
      <c r="E16" s="926"/>
      <c r="F16" s="684">
        <f>R.10LowHrs</f>
        <v>0</v>
      </c>
      <c r="G16" s="685">
        <f>R.10HighHrs</f>
        <v>0</v>
      </c>
      <c r="H16" s="697"/>
      <c r="I16" s="803" t="s">
        <v>256</v>
      </c>
      <c r="J16" s="804">
        <f>SUM(R.10StaffCount,R.9StaffCount,R.8StaffCount,R.7StaffCount,R.6StaffCount,R.5StaffCount,R.4StaffCount,R.3StaffCount)</f>
        <v>26</v>
      </c>
      <c r="K16" s="799"/>
      <c r="L16" s="856"/>
      <c r="M16" s="147"/>
      <c r="N16" s="147"/>
      <c r="O16" s="147"/>
      <c r="P16" s="147"/>
      <c r="Q16" s="147"/>
      <c r="R16" s="147"/>
      <c r="S16" s="147"/>
      <c r="T16" s="147"/>
      <c r="U16" s="147"/>
      <c r="V16" s="147"/>
      <c r="W16" s="147"/>
      <c r="X16" s="147"/>
      <c r="Y16" s="147"/>
      <c r="Z16" s="147"/>
    </row>
    <row r="17" spans="1:38" s="25" customFormat="1" ht="15.75" customHeight="1">
      <c r="A17" s="151"/>
      <c r="B17" s="856"/>
      <c r="C17" s="683">
        <v>11</v>
      </c>
      <c r="D17" s="926" t="str">
        <f>'11TechServices'!D2</f>
        <v>Technical Services</v>
      </c>
      <c r="E17" s="926"/>
      <c r="F17" s="684">
        <f>R.11LowHrs</f>
        <v>40</v>
      </c>
      <c r="G17" s="685">
        <f>R.11HighHrs</f>
        <v>89</v>
      </c>
      <c r="H17" s="697"/>
      <c r="I17" s="798"/>
      <c r="J17" s="798"/>
      <c r="K17" s="799"/>
      <c r="L17" s="856"/>
      <c r="M17" s="147"/>
      <c r="N17" s="147"/>
      <c r="O17" s="147"/>
      <c r="P17" s="147"/>
      <c r="Q17" s="147"/>
      <c r="R17" s="147"/>
      <c r="S17" s="147"/>
      <c r="T17" s="147"/>
      <c r="U17" s="147"/>
      <c r="V17" s="147"/>
      <c r="W17" s="147"/>
      <c r="X17" s="147"/>
      <c r="Y17" s="147"/>
      <c r="Z17" s="147"/>
    </row>
    <row r="18" spans="1:38" s="151" customFormat="1" ht="15.75" customHeight="1">
      <c r="B18" s="856"/>
      <c r="C18" s="683">
        <v>12</v>
      </c>
      <c r="D18" s="926" t="s">
        <v>324</v>
      </c>
      <c r="E18" s="926"/>
      <c r="F18" s="684">
        <f>R.12LowHrs</f>
        <v>0</v>
      </c>
      <c r="G18" s="685">
        <f>R.12HighHrs</f>
        <v>0</v>
      </c>
      <c r="H18" s="697"/>
      <c r="I18" s="798"/>
      <c r="J18" s="798"/>
      <c r="K18" s="799"/>
      <c r="L18" s="856"/>
      <c r="M18" s="147"/>
      <c r="N18" s="147"/>
      <c r="O18" s="147"/>
      <c r="P18" s="147"/>
      <c r="Q18" s="147"/>
      <c r="R18" s="147"/>
      <c r="S18" s="147"/>
      <c r="T18" s="147"/>
      <c r="U18" s="147"/>
      <c r="V18" s="147"/>
      <c r="W18" s="147"/>
      <c r="X18" s="147"/>
      <c r="Y18" s="147"/>
      <c r="Z18" s="147"/>
    </row>
    <row r="19" spans="1:38" s="25" customFormat="1" ht="15.75" customHeight="1">
      <c r="A19" s="151"/>
      <c r="B19" s="856"/>
      <c r="C19" s="683">
        <v>13</v>
      </c>
      <c r="D19" s="926" t="str">
        <f>'13LEAD'!D2</f>
        <v>LEAD</v>
      </c>
      <c r="E19" s="926"/>
      <c r="F19" s="684">
        <f>R.13LowHrs</f>
        <v>0</v>
      </c>
      <c r="G19" s="685">
        <f>R.13HighHrs</f>
        <v>0</v>
      </c>
      <c r="H19" s="697"/>
      <c r="I19" s="798"/>
      <c r="J19" s="798"/>
      <c r="K19" s="799"/>
      <c r="L19" s="856"/>
      <c r="M19" s="147"/>
      <c r="N19" s="147"/>
      <c r="O19" s="147"/>
      <c r="P19" s="147"/>
      <c r="Q19" s="147"/>
      <c r="R19" s="147"/>
      <c r="S19" s="147"/>
      <c r="T19" s="147"/>
      <c r="U19" s="147"/>
      <c r="V19" s="147"/>
      <c r="W19" s="147"/>
      <c r="X19" s="147"/>
      <c r="Y19" s="147"/>
      <c r="Z19" s="147"/>
    </row>
    <row r="20" spans="1:38" s="25" customFormat="1" ht="15.75" customHeight="1">
      <c r="A20" s="151"/>
      <c r="B20" s="856"/>
      <c r="C20" s="683">
        <v>14</v>
      </c>
      <c r="D20" s="926" t="str">
        <f>'14Intergovernmental'!D2</f>
        <v>Intergovernmental</v>
      </c>
      <c r="E20" s="926"/>
      <c r="F20" s="684">
        <f>R.14LowHrs</f>
        <v>0</v>
      </c>
      <c r="G20" s="685">
        <f>R.14HighHrs</f>
        <v>0</v>
      </c>
      <c r="H20" s="697"/>
      <c r="I20" s="798"/>
      <c r="J20" s="798"/>
      <c r="K20" s="799"/>
      <c r="L20" s="856"/>
      <c r="M20" s="147"/>
      <c r="N20" s="147"/>
      <c r="O20" s="147"/>
      <c r="P20" s="147"/>
      <c r="Q20" s="147"/>
      <c r="R20" s="147"/>
      <c r="S20" s="147"/>
      <c r="T20" s="147"/>
      <c r="U20" s="147"/>
      <c r="V20" s="147"/>
      <c r="W20" s="147"/>
      <c r="X20" s="147"/>
      <c r="Y20" s="147"/>
      <c r="Z20" s="147"/>
    </row>
    <row r="21" spans="1:38" s="25" customFormat="1" ht="15.75" customHeight="1">
      <c r="A21" s="151"/>
      <c r="B21" s="856"/>
      <c r="C21" s="683">
        <v>15</v>
      </c>
      <c r="D21" s="926" t="str">
        <f>'15CustomParticipants'!D2</f>
        <v>Custom Participants</v>
      </c>
      <c r="E21" s="926"/>
      <c r="F21" s="684">
        <f>R.15LowHrs</f>
        <v>0</v>
      </c>
      <c r="G21" s="685">
        <f>R.15HighHrs</f>
        <v>0</v>
      </c>
      <c r="H21" s="697"/>
      <c r="I21" s="800"/>
      <c r="J21" s="800"/>
      <c r="K21" s="799"/>
      <c r="L21" s="856"/>
      <c r="M21" s="147"/>
      <c r="N21" s="147"/>
      <c r="O21" s="147"/>
      <c r="P21" s="147"/>
      <c r="Q21" s="147"/>
      <c r="R21" s="147"/>
      <c r="S21" s="147"/>
      <c r="T21" s="147"/>
      <c r="U21" s="147"/>
      <c r="V21" s="147"/>
      <c r="W21" s="147"/>
      <c r="X21" s="147"/>
      <c r="Y21" s="147"/>
      <c r="Z21" s="147"/>
    </row>
    <row r="22" spans="1:38" s="151" customFormat="1" ht="15.75" customHeight="1">
      <c r="B22" s="856"/>
      <c r="C22" s="692"/>
      <c r="D22" s="934" t="s">
        <v>247</v>
      </c>
      <c r="E22" s="934"/>
      <c r="F22" s="693">
        <f>SUM(F9:F21)</f>
        <v>2444</v>
      </c>
      <c r="G22" s="693">
        <f>SUM(G9:G21)</f>
        <v>4079</v>
      </c>
      <c r="H22" s="693"/>
      <c r="I22" s="800"/>
      <c r="J22" s="800"/>
      <c r="K22" s="799"/>
      <c r="L22" s="856"/>
      <c r="M22" s="147"/>
      <c r="N22" s="147"/>
      <c r="O22" s="147"/>
      <c r="P22" s="147"/>
      <c r="Q22" s="147"/>
      <c r="R22" s="147"/>
      <c r="S22" s="147"/>
      <c r="T22" s="147"/>
      <c r="U22" s="147"/>
      <c r="V22" s="147"/>
      <c r="W22" s="147"/>
      <c r="X22" s="147"/>
      <c r="Y22" s="147"/>
      <c r="Z22" s="147"/>
    </row>
    <row r="23" spans="1:38" s="151" customFormat="1" ht="15.75" customHeight="1" thickBot="1">
      <c r="B23" s="856"/>
      <c r="C23" s="935" t="s">
        <v>250</v>
      </c>
      <c r="D23" s="935"/>
      <c r="E23" s="935"/>
      <c r="F23" s="694" t="str">
        <f>"X    $"&amp;R.AvgHrDEQCost</f>
        <v>X    $58</v>
      </c>
      <c r="G23" s="694" t="str">
        <f>"X    $"&amp;R.AvgHrDEQCost</f>
        <v>X    $58</v>
      </c>
      <c r="H23" s="698"/>
      <c r="I23" s="801"/>
      <c r="J23" s="801"/>
      <c r="K23" s="799"/>
      <c r="L23" s="856"/>
      <c r="M23" s="147"/>
      <c r="N23" s="147"/>
      <c r="O23" s="147"/>
      <c r="P23" s="147"/>
      <c r="Q23" s="147"/>
      <c r="R23" s="147"/>
      <c r="S23" s="147"/>
      <c r="T23" s="147"/>
      <c r="U23" s="147"/>
      <c r="V23" s="147"/>
      <c r="W23" s="147"/>
      <c r="X23" s="147"/>
      <c r="Y23" s="147"/>
      <c r="Z23" s="147"/>
    </row>
    <row r="24" spans="1:38" s="25" customFormat="1" ht="15.75" customHeight="1" thickTop="1">
      <c r="A24" s="151"/>
      <c r="B24" s="856"/>
      <c r="C24" s="692"/>
      <c r="D24" s="932" t="s">
        <v>249</v>
      </c>
      <c r="E24" s="932"/>
      <c r="F24" s="695">
        <f>F22*R.AvgHrDEQCost</f>
        <v>141752</v>
      </c>
      <c r="G24" s="695">
        <f>G22*R.AvgHrDEQCost</f>
        <v>236582</v>
      </c>
      <c r="H24" s="695"/>
      <c r="I24" s="801"/>
      <c r="J24" s="801"/>
      <c r="K24" s="802"/>
      <c r="L24" s="856"/>
      <c r="M24" s="488"/>
      <c r="N24" s="487"/>
      <c r="O24" s="487"/>
      <c r="P24" s="220"/>
      <c r="Q24" s="220"/>
      <c r="R24" s="147"/>
      <c r="S24" s="147"/>
      <c r="T24" s="147"/>
      <c r="U24" s="147"/>
      <c r="V24" s="220"/>
      <c r="W24" s="220"/>
      <c r="X24" s="147"/>
      <c r="Y24" s="147"/>
      <c r="Z24" s="147"/>
      <c r="AA24" s="147"/>
      <c r="AB24" s="147"/>
      <c r="AC24" s="147"/>
      <c r="AD24" s="147"/>
      <c r="AE24" s="147"/>
      <c r="AF24" s="147"/>
      <c r="AG24" s="147"/>
      <c r="AH24" s="147"/>
      <c r="AI24" s="147"/>
      <c r="AJ24" s="147"/>
      <c r="AK24" s="147"/>
      <c r="AL24" s="147"/>
    </row>
    <row r="25" spans="1:38" s="25" customFormat="1" ht="15.75" customHeight="1">
      <c r="A25" s="151"/>
      <c r="B25" s="856"/>
      <c r="C25" s="217"/>
      <c r="D25" s="158"/>
      <c r="E25" s="157"/>
      <c r="F25" s="220"/>
      <c r="G25" s="220"/>
      <c r="H25" s="220"/>
      <c r="I25" s="220"/>
      <c r="J25" s="220"/>
      <c r="K25" s="149"/>
      <c r="L25" s="856"/>
      <c r="M25" s="488"/>
      <c r="N25" s="487"/>
      <c r="O25" s="487"/>
      <c r="P25" s="220"/>
      <c r="Q25" s="220"/>
      <c r="R25" s="147"/>
      <c r="S25" s="147"/>
      <c r="T25" s="147"/>
      <c r="U25" s="147"/>
      <c r="V25" s="220"/>
      <c r="W25" s="220"/>
      <c r="X25" s="147"/>
      <c r="Y25" s="147"/>
      <c r="Z25" s="147"/>
      <c r="AA25" s="147"/>
      <c r="AB25" s="147"/>
      <c r="AC25" s="147"/>
      <c r="AD25" s="147"/>
      <c r="AE25" s="147"/>
      <c r="AF25" s="147"/>
      <c r="AG25" s="147"/>
      <c r="AH25" s="147"/>
      <c r="AI25" s="147"/>
      <c r="AJ25" s="147"/>
      <c r="AK25" s="147"/>
      <c r="AL25" s="147"/>
    </row>
    <row r="26" spans="1:38" s="25" customFormat="1" ht="15.75" customHeight="1">
      <c r="A26" s="151"/>
      <c r="B26" s="856"/>
      <c r="C26" s="217"/>
      <c r="D26" s="158"/>
      <c r="E26" s="157"/>
      <c r="F26" s="220"/>
      <c r="G26" s="220"/>
      <c r="H26" s="220"/>
      <c r="I26" s="220"/>
      <c r="J26" s="220"/>
      <c r="K26" s="149"/>
      <c r="L26" s="856"/>
      <c r="M26" s="488"/>
      <c r="N26" s="149"/>
      <c r="O26" s="149"/>
      <c r="P26" s="220"/>
      <c r="Q26" s="220"/>
      <c r="R26" s="147"/>
      <c r="S26" s="147"/>
      <c r="T26" s="147"/>
      <c r="U26" s="147"/>
      <c r="V26" s="220"/>
      <c r="W26" s="220"/>
      <c r="X26" s="147"/>
      <c r="Y26" s="147"/>
      <c r="Z26" s="147"/>
      <c r="AA26" s="147"/>
      <c r="AB26" s="147"/>
      <c r="AC26" s="147"/>
      <c r="AD26" s="147"/>
      <c r="AE26" s="147"/>
      <c r="AF26" s="147"/>
      <c r="AG26" s="147"/>
      <c r="AH26" s="147"/>
      <c r="AI26" s="147"/>
      <c r="AJ26" s="147"/>
      <c r="AK26" s="147"/>
      <c r="AL26" s="147"/>
    </row>
    <row r="27" spans="1:38" s="151" customFormat="1" ht="14.25" customHeight="1">
      <c r="B27" s="856"/>
      <c r="C27" s="856"/>
      <c r="D27" s="856"/>
      <c r="E27" s="856"/>
      <c r="F27" s="856"/>
      <c r="G27" s="856"/>
      <c r="H27" s="856"/>
      <c r="I27" s="856"/>
      <c r="J27" s="856"/>
      <c r="K27" s="856"/>
      <c r="L27" s="856"/>
      <c r="M27" s="488"/>
      <c r="N27" s="149"/>
      <c r="O27" s="149"/>
      <c r="P27" s="220"/>
      <c r="Q27" s="220"/>
      <c r="R27" s="147"/>
      <c r="S27" s="147"/>
      <c r="T27" s="147"/>
      <c r="U27" s="147"/>
      <c r="V27" s="220"/>
      <c r="W27" s="220"/>
      <c r="X27" s="147"/>
      <c r="Y27" s="147"/>
      <c r="Z27" s="147"/>
      <c r="AA27" s="147"/>
      <c r="AB27" s="147"/>
      <c r="AC27" s="147"/>
      <c r="AD27" s="147"/>
      <c r="AE27" s="147"/>
      <c r="AF27" s="147"/>
      <c r="AG27" s="147"/>
      <c r="AH27" s="147"/>
      <c r="AI27" s="147"/>
      <c r="AJ27" s="147"/>
      <c r="AK27" s="147"/>
      <c r="AL27" s="147"/>
    </row>
    <row r="28" spans="1:38">
      <c r="C28" s="217"/>
      <c r="D28" s="220"/>
      <c r="E28" s="220"/>
      <c r="F28" s="220"/>
      <c r="G28" s="220"/>
      <c r="H28" s="220"/>
      <c r="I28" s="220"/>
      <c r="J28" s="220"/>
      <c r="K28" s="220"/>
      <c r="L28" s="220"/>
      <c r="M28" s="212"/>
      <c r="N28" s="220"/>
      <c r="O28" s="220"/>
      <c r="P28" s="220"/>
      <c r="Q28" s="220"/>
      <c r="R28" s="220"/>
      <c r="S28" s="220"/>
      <c r="T28" s="220"/>
    </row>
    <row r="29" spans="1:38">
      <c r="C29" s="217"/>
      <c r="D29" s="220"/>
      <c r="E29" s="220"/>
      <c r="F29" s="220"/>
      <c r="G29" s="220"/>
      <c r="H29" s="220"/>
      <c r="I29" s="220"/>
      <c r="J29" s="220"/>
      <c r="K29" s="220"/>
      <c r="L29" s="220"/>
      <c r="M29" s="212"/>
      <c r="N29" s="220"/>
      <c r="O29" s="220"/>
      <c r="P29" s="220"/>
      <c r="Q29" s="220"/>
      <c r="R29" s="220"/>
      <c r="S29" s="220"/>
      <c r="T29" s="220"/>
    </row>
    <row r="30" spans="1:38">
      <c r="C30" s="217"/>
      <c r="D30" s="220"/>
      <c r="E30" s="220"/>
      <c r="F30" s="220"/>
      <c r="G30" s="220"/>
      <c r="H30" s="220"/>
      <c r="I30" s="220"/>
      <c r="J30" s="220"/>
      <c r="K30" s="220"/>
      <c r="L30" s="220"/>
      <c r="M30" s="212"/>
      <c r="N30" s="220"/>
      <c r="O30" s="220"/>
      <c r="P30" s="220"/>
      <c r="Q30" s="220"/>
      <c r="R30" s="220"/>
      <c r="S30" s="220"/>
      <c r="T30" s="220"/>
    </row>
    <row r="31" spans="1:38">
      <c r="C31" s="217"/>
      <c r="D31" s="220"/>
      <c r="E31" s="220"/>
      <c r="F31" s="220"/>
      <c r="G31" s="220"/>
      <c r="H31" s="220"/>
      <c r="I31" s="220"/>
      <c r="J31" s="220"/>
      <c r="K31" s="220"/>
      <c r="L31" s="220"/>
      <c r="M31" s="212"/>
      <c r="N31" s="220"/>
      <c r="O31" s="220"/>
      <c r="P31" s="220"/>
      <c r="Q31" s="220"/>
      <c r="R31" s="220"/>
      <c r="S31" s="220"/>
      <c r="T31" s="220"/>
    </row>
    <row r="32" spans="1:38">
      <c r="C32" s="217"/>
      <c r="D32" s="220"/>
      <c r="E32" s="220"/>
      <c r="F32" s="220"/>
      <c r="G32" s="220"/>
      <c r="H32" s="220"/>
      <c r="I32" s="220"/>
      <c r="J32" s="220"/>
      <c r="K32" s="220"/>
      <c r="L32" s="220"/>
      <c r="M32" s="212"/>
      <c r="N32" s="220"/>
      <c r="O32" s="220"/>
      <c r="P32" s="220"/>
      <c r="Q32" s="220"/>
      <c r="R32" s="220"/>
      <c r="S32" s="220"/>
      <c r="T32" s="220"/>
    </row>
    <row r="33" spans="3:20">
      <c r="C33" s="217"/>
      <c r="D33" s="220"/>
      <c r="E33" s="220"/>
      <c r="F33" s="220"/>
      <c r="G33" s="220"/>
      <c r="H33" s="220"/>
      <c r="I33" s="220"/>
      <c r="J33" s="220"/>
      <c r="K33" s="220"/>
      <c r="L33" s="220"/>
      <c r="M33" s="212"/>
      <c r="N33" s="220"/>
      <c r="O33" s="220"/>
      <c r="P33" s="220"/>
      <c r="Q33" s="220"/>
      <c r="R33" s="220"/>
      <c r="S33" s="220"/>
      <c r="T33" s="220"/>
    </row>
    <row r="34" spans="3:20">
      <c r="C34" s="217"/>
      <c r="D34" s="220"/>
      <c r="E34" s="220"/>
      <c r="F34" s="220"/>
      <c r="G34" s="220"/>
      <c r="H34" s="220"/>
      <c r="I34" s="220"/>
      <c r="J34" s="220"/>
      <c r="K34" s="220"/>
      <c r="L34" s="220"/>
      <c r="M34" s="212"/>
      <c r="N34" s="220"/>
      <c r="O34" s="220"/>
      <c r="P34" s="220"/>
      <c r="Q34" s="220"/>
      <c r="R34" s="220"/>
      <c r="S34" s="220"/>
      <c r="T34" s="220"/>
    </row>
    <row r="35" spans="3:20">
      <c r="C35" s="217"/>
      <c r="D35" s="220"/>
      <c r="E35" s="220"/>
      <c r="F35" s="220"/>
      <c r="G35" s="220"/>
      <c r="H35" s="220"/>
      <c r="I35" s="220"/>
      <c r="J35" s="220"/>
      <c r="K35" s="220"/>
      <c r="L35" s="220"/>
      <c r="M35" s="212"/>
      <c r="N35" s="220"/>
      <c r="O35" s="220"/>
      <c r="P35" s="220"/>
      <c r="Q35" s="220"/>
      <c r="R35" s="220"/>
      <c r="S35" s="220"/>
      <c r="T35" s="220"/>
    </row>
    <row r="36" spans="3:20">
      <c r="C36" s="217"/>
      <c r="D36" s="220"/>
      <c r="E36" s="220"/>
      <c r="K36" s="220"/>
      <c r="L36" s="220"/>
      <c r="M36" s="212"/>
      <c r="N36" s="220"/>
      <c r="O36" s="220"/>
      <c r="P36" s="220"/>
      <c r="Q36" s="220"/>
      <c r="R36" s="220"/>
      <c r="S36" s="220"/>
      <c r="T36" s="220"/>
    </row>
    <row r="37" spans="3:20">
      <c r="C37" s="217"/>
      <c r="D37" s="220"/>
      <c r="E37" s="220"/>
      <c r="K37" s="220"/>
      <c r="L37" s="220"/>
      <c r="M37" s="212"/>
      <c r="N37" s="220"/>
      <c r="O37" s="220"/>
      <c r="P37" s="220"/>
      <c r="Q37" s="220"/>
      <c r="R37" s="220"/>
      <c r="S37" s="220"/>
      <c r="T37" s="220"/>
    </row>
    <row r="38" spans="3:20">
      <c r="C38" s="217"/>
      <c r="D38" s="220"/>
      <c r="E38" s="220"/>
      <c r="K38" s="220"/>
      <c r="L38" s="220"/>
      <c r="M38" s="212"/>
      <c r="N38" s="220"/>
      <c r="O38" s="220"/>
      <c r="P38" s="220"/>
      <c r="Q38" s="220"/>
      <c r="R38" s="220"/>
      <c r="S38" s="220"/>
      <c r="T38" s="220"/>
    </row>
    <row r="39" spans="3:20">
      <c r="C39" s="217"/>
      <c r="D39" s="220"/>
      <c r="E39" s="220"/>
      <c r="K39" s="220"/>
      <c r="L39" s="220"/>
      <c r="M39" s="212"/>
      <c r="N39" s="220"/>
      <c r="O39" s="220"/>
      <c r="P39" s="220"/>
      <c r="Q39" s="220"/>
      <c r="R39" s="220"/>
      <c r="S39" s="220"/>
      <c r="T39" s="220"/>
    </row>
    <row r="40" spans="3:20">
      <c r="D40" s="220"/>
      <c r="E40" s="220"/>
    </row>
  </sheetData>
  <sheetProtection sheet="1" scenarios="1" formatCells="0" insertHyperlinks="0" selectLockedCells="1"/>
  <mergeCells count="24">
    <mergeCell ref="D24:E24"/>
    <mergeCell ref="I8:K8"/>
    <mergeCell ref="D22:E22"/>
    <mergeCell ref="C23:E23"/>
    <mergeCell ref="D8:E8"/>
    <mergeCell ref="D9:E9"/>
    <mergeCell ref="D10:E10"/>
    <mergeCell ref="D11:E11"/>
    <mergeCell ref="D13:E13"/>
    <mergeCell ref="D19:E19"/>
    <mergeCell ref="D20:E20"/>
    <mergeCell ref="D21:E21"/>
    <mergeCell ref="D12:E12"/>
    <mergeCell ref="D14:E14"/>
    <mergeCell ref="D16:E16"/>
    <mergeCell ref="D17:E17"/>
    <mergeCell ref="D15:E15"/>
    <mergeCell ref="D18:E18"/>
    <mergeCell ref="F2:I2"/>
    <mergeCell ref="E4:I4"/>
    <mergeCell ref="D2:E2"/>
    <mergeCell ref="D7:E7"/>
    <mergeCell ref="F7:G7"/>
    <mergeCell ref="C5:I5"/>
  </mergeCells>
  <conditionalFormatting sqref="F25:H26 F28:H60">
    <cfRule type="colorScale" priority="147">
      <colorScale>
        <cfvo type="num" val="0"/>
        <cfvo type="num" val="5"/>
        <cfvo type="num" val="10"/>
        <color rgb="FF00B050"/>
        <color rgb="FFFFFF00"/>
        <color rgb="FFFF0000"/>
      </colorScale>
    </cfRule>
  </conditionalFormatting>
  <conditionalFormatting sqref="J9:J11">
    <cfRule type="expression" dxfId="3182" priority="1" stopIfTrue="1">
      <formula>IF($J9="Low",TRUE)</formula>
    </cfRule>
    <cfRule type="expression" dxfId="3181" priority="2" stopIfTrue="1">
      <formula>IF($J9="Low/Medium",TRUE)</formula>
    </cfRule>
    <cfRule type="expression" dxfId="3180" priority="3" stopIfTrue="1">
      <formula>IF($J9="Medium",TRUE)</formula>
    </cfRule>
    <cfRule type="expression" dxfId="3179" priority="4" stopIfTrue="1">
      <formula>IF($J9="Medium/High",TRUE)</formula>
    </cfRule>
    <cfRule type="expression" dxfId="3178" priority="5" stopIfTrue="1">
      <formula>IF($J9="High",TRUE)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I11 K11:L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I10 K10:L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I9"/>
  </dataValidations>
  <hyperlinks>
    <hyperlink ref="D9:E9" location="'3CoreTeam'!D7" display="'3CoreTeam'!D7"/>
    <hyperlink ref="D10:E10" location="'4Advisors'!D7" display="'4Advisors'!D7"/>
    <hyperlink ref="D11:E11" location="'5InterestedStaff'!D7" display="'5InterestedStaff'!D7"/>
    <hyperlink ref="D12:E12" location="'6OtherDivisions'!D7" display="'6OtherDivisions'!D7"/>
    <hyperlink ref="D13:E13" location="'7Regions'!D7" display="'7Regions'!D7"/>
    <hyperlink ref="D14:E14" location="'8FinancialServices'!D7" display="'8FinancialServices'!D7"/>
    <hyperlink ref="D15:E15" location="'9OCO'!D7" display="'9OCO'!D7"/>
    <hyperlink ref="D16:E16" location="'10OrgServices'!D7" display="'10OrgServices'!D7"/>
    <hyperlink ref="D17:E17" location="'11TechServices'!D7" display="'11TechServices'!D7"/>
    <hyperlink ref="D19:E19" location="'13LEAD'!D8" display="'13LEAD'!D8"/>
    <hyperlink ref="D20:E20" location="'14Intergovernmental'!D7" display="'14Intergovernmental'!D7"/>
    <hyperlink ref="D21:E21" location="'15CustomParticipants'!D7" display="'15CustomParticipants'!D7"/>
    <hyperlink ref="D7:E7" location="'1ProjectRecord'!B2" display="'1ProjectRecord'!B2"/>
    <hyperlink ref="D18:E18" location="'12OCE'!D7" display="Compliance and Enforcement"/>
    <hyperlink ref="D8:E8" location="'2Risks'!A1" display="Risks"/>
  </hyperlinks>
  <pageMargins left="0.56000000000000005"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6"/>
  <dimension ref="A1:BA117"/>
  <sheetViews>
    <sheetView topLeftCell="A29" zoomScaleNormal="100" workbookViewId="0">
      <selection activeCell="C29" sqref="C29:G29"/>
    </sheetView>
  </sheetViews>
  <sheetFormatPr defaultColWidth="5.625" defaultRowHeight="14.25" outlineLevelRow="1" outlineLevelCol="1"/>
  <cols>
    <col min="1" max="1" width="2.75" customWidth="1"/>
    <col min="2" max="2" width="2.625" customWidth="1"/>
    <col min="3" max="12" width="7.125" customWidth="1"/>
    <col min="13" max="21" width="1.625" customWidth="1"/>
    <col min="22" max="23" width="2.625" customWidth="1"/>
    <col min="25" max="25" width="40" customWidth="1"/>
    <col min="27" max="28" width="5.625" hidden="1" customWidth="1" outlineLevel="1"/>
    <col min="29" max="31" width="9.875" hidden="1" customWidth="1" outlineLevel="1"/>
    <col min="32" max="36" width="5.625" hidden="1" customWidth="1" outlineLevel="1"/>
    <col min="37" max="37" width="5.625" collapsed="1"/>
    <col min="51" max="51" width="23.5" customWidth="1"/>
    <col min="52" max="53" width="34.5" customWidth="1"/>
  </cols>
  <sheetData>
    <row r="1" spans="1:53" s="96" customFormat="1" ht="15.75" customHeight="1">
      <c r="A1" s="17" t="s">
        <v>0</v>
      </c>
      <c r="B1" s="475"/>
      <c r="C1" s="475"/>
      <c r="D1" s="475"/>
      <c r="E1" s="475"/>
      <c r="F1" s="475"/>
      <c r="G1" s="475"/>
      <c r="H1" s="475"/>
      <c r="I1" s="475"/>
      <c r="J1" s="475"/>
      <c r="K1" s="475"/>
      <c r="L1" s="475"/>
      <c r="M1" s="475"/>
      <c r="N1" s="475"/>
      <c r="O1" s="475"/>
      <c r="P1" s="475"/>
      <c r="Q1" s="475"/>
      <c r="R1" s="475"/>
      <c r="S1" s="475"/>
      <c r="T1" s="475"/>
      <c r="U1" s="475"/>
      <c r="V1" s="475"/>
      <c r="W1" s="475"/>
      <c r="X1" s="97"/>
      <c r="Y1" s="97"/>
      <c r="Z1" s="987"/>
      <c r="AA1" s="987"/>
      <c r="AB1" s="97"/>
      <c r="AC1" s="97"/>
      <c r="AD1" s="97"/>
      <c r="AE1" s="97"/>
      <c r="AF1" s="97"/>
      <c r="AG1" s="97"/>
      <c r="AH1" s="987" t="s">
        <v>0</v>
      </c>
      <c r="AI1" s="987"/>
      <c r="AJ1" s="97"/>
      <c r="AK1" s="97"/>
      <c r="AL1" s="97"/>
      <c r="AM1" s="97"/>
      <c r="AN1" s="97"/>
      <c r="AO1" s="97"/>
      <c r="AP1" s="97"/>
      <c r="AQ1" s="97"/>
      <c r="AR1" s="97"/>
      <c r="AS1" s="97"/>
      <c r="AT1" s="97"/>
      <c r="AU1" s="97"/>
      <c r="AV1" s="97"/>
      <c r="AW1" s="97"/>
      <c r="AX1" s="98"/>
      <c r="AY1" s="98"/>
      <c r="AZ1" s="98"/>
      <c r="BA1" s="97"/>
    </row>
    <row r="2" spans="1:53" s="96" customFormat="1" ht="21" customHeight="1">
      <c r="A2" s="97"/>
      <c r="B2" s="483" t="s">
        <v>0</v>
      </c>
      <c r="C2" s="988" t="s">
        <v>29</v>
      </c>
      <c r="D2" s="988"/>
      <c r="E2" s="988"/>
      <c r="F2" s="988"/>
      <c r="G2" s="988"/>
      <c r="H2" s="484"/>
      <c r="I2" s="484"/>
      <c r="J2" s="484"/>
      <c r="K2" s="484"/>
      <c r="L2" s="989">
        <f ca="1">TODAY()</f>
        <v>41380</v>
      </c>
      <c r="M2" s="989"/>
      <c r="N2" s="989"/>
      <c r="O2" s="989"/>
      <c r="P2" s="989"/>
      <c r="Q2" s="989"/>
      <c r="R2" s="989"/>
      <c r="S2" s="989"/>
      <c r="T2" s="989"/>
      <c r="U2" s="989"/>
      <c r="V2" s="989"/>
      <c r="W2" s="485"/>
      <c r="X2" s="97"/>
      <c r="Y2" s="12"/>
      <c r="Z2" s="987"/>
      <c r="AA2" s="987"/>
      <c r="AB2" s="97"/>
      <c r="AC2" s="97"/>
      <c r="AD2" s="97"/>
      <c r="AE2" s="97"/>
      <c r="AF2" s="97"/>
      <c r="AG2" s="97"/>
      <c r="AH2" s="6" t="s">
        <v>0</v>
      </c>
      <c r="AI2" s="7" t="s">
        <v>0</v>
      </c>
      <c r="AJ2" s="97"/>
      <c r="AK2" s="97"/>
      <c r="AL2" s="97"/>
      <c r="AM2" s="97"/>
      <c r="AN2" s="97"/>
      <c r="AO2" s="97"/>
      <c r="AP2" s="97"/>
      <c r="AQ2" s="97"/>
      <c r="AR2" s="97"/>
      <c r="AS2" s="97"/>
      <c r="AT2" s="97"/>
      <c r="AU2" s="97"/>
      <c r="AV2" s="97"/>
      <c r="AW2" s="97"/>
      <c r="AX2" s="98"/>
      <c r="AY2" s="98"/>
      <c r="AZ2" s="98"/>
      <c r="BA2" s="97"/>
    </row>
    <row r="3" spans="1:53" s="96" customFormat="1" ht="30" customHeight="1">
      <c r="A3" s="97"/>
      <c r="B3" s="95"/>
      <c r="C3" s="29" t="s">
        <v>0</v>
      </c>
      <c r="D3" s="19" t="s">
        <v>175</v>
      </c>
      <c r="E3" s="19"/>
      <c r="F3" s="19"/>
      <c r="G3" s="19"/>
      <c r="H3" s="19"/>
      <c r="I3" s="19"/>
      <c r="J3" s="19"/>
      <c r="K3" s="991" t="s">
        <v>172</v>
      </c>
      <c r="L3" s="991"/>
      <c r="M3" s="991"/>
      <c r="N3" s="991"/>
      <c r="O3" s="991"/>
      <c r="P3" s="991"/>
      <c r="Q3" s="991"/>
      <c r="R3" s="991"/>
      <c r="S3" s="991"/>
      <c r="T3" s="991"/>
      <c r="U3" s="991"/>
      <c r="V3" s="991"/>
      <c r="W3" s="282"/>
      <c r="X3" s="97"/>
      <c r="Y3" s="12"/>
      <c r="Z3" s="6"/>
      <c r="AA3" s="308"/>
      <c r="AB3" s="63"/>
      <c r="AC3" s="63"/>
      <c r="AD3" s="63"/>
      <c r="AE3" s="63"/>
      <c r="AF3" s="63"/>
      <c r="AG3" s="63"/>
      <c r="AH3" s="990" t="s">
        <v>0</v>
      </c>
      <c r="AI3" s="309"/>
      <c r="AJ3" s="63"/>
      <c r="AK3" s="97"/>
      <c r="AL3" s="97"/>
      <c r="AM3" s="97"/>
      <c r="AN3" s="97"/>
      <c r="AO3" s="97"/>
      <c r="AP3" s="97"/>
      <c r="AQ3" s="97"/>
      <c r="AR3" s="97"/>
      <c r="AS3" s="97"/>
      <c r="AT3" s="97"/>
      <c r="AU3" s="97"/>
      <c r="AV3" s="97"/>
      <c r="AW3" s="97"/>
      <c r="AX3" s="98"/>
      <c r="AY3" s="98"/>
      <c r="AZ3" s="98"/>
      <c r="BA3" s="97"/>
    </row>
    <row r="4" spans="1:53" s="96" customFormat="1" ht="22.5" customHeight="1">
      <c r="A4" s="97"/>
      <c r="B4" s="95"/>
      <c r="C4" s="1"/>
      <c r="D4" s="95"/>
      <c r="E4" s="992" t="e">
        <f>RMCaption</f>
        <v>#NAME?</v>
      </c>
      <c r="F4" s="992"/>
      <c r="G4" s="992"/>
      <c r="H4" s="992"/>
      <c r="I4" s="992"/>
      <c r="J4" s="992"/>
      <c r="K4" s="992"/>
      <c r="L4" s="992"/>
      <c r="M4" s="992"/>
      <c r="N4" s="992"/>
      <c r="O4" s="992"/>
      <c r="P4" s="992"/>
      <c r="Q4" s="992"/>
      <c r="R4" s="992"/>
      <c r="S4" s="992"/>
      <c r="T4" s="992"/>
      <c r="U4" s="992"/>
      <c r="V4" s="992"/>
      <c r="W4" s="38"/>
      <c r="X4" s="97"/>
      <c r="Y4" s="13" t="s">
        <v>0</v>
      </c>
      <c r="Z4" s="18"/>
      <c r="AA4" s="309"/>
      <c r="AB4" s="63"/>
      <c r="AC4" s="63"/>
      <c r="AD4" s="63"/>
      <c r="AE4" s="63"/>
      <c r="AF4" s="63"/>
      <c r="AG4" s="63"/>
      <c r="AH4" s="990"/>
      <c r="AI4" s="309"/>
      <c r="AJ4" s="63"/>
      <c r="AK4" s="97"/>
      <c r="AL4" s="97"/>
      <c r="AM4" s="97"/>
      <c r="AN4" s="97"/>
      <c r="AO4" s="97"/>
      <c r="AP4" s="97"/>
      <c r="AQ4" s="97"/>
      <c r="AR4" s="97"/>
      <c r="AS4" s="97"/>
      <c r="AT4" s="97"/>
      <c r="AU4" s="97"/>
      <c r="AV4" s="97"/>
      <c r="AW4" s="97"/>
      <c r="AX4" s="98"/>
      <c r="AY4" s="98"/>
      <c r="AZ4" s="98"/>
      <c r="BA4" s="97"/>
    </row>
    <row r="5" spans="1:53" s="96" customFormat="1" ht="28.15" customHeight="1">
      <c r="A5" s="97"/>
      <c r="B5" s="95"/>
      <c r="C5" s="38"/>
      <c r="D5" s="279"/>
      <c r="E5" s="992"/>
      <c r="F5" s="992"/>
      <c r="G5" s="992"/>
      <c r="H5" s="992"/>
      <c r="I5" s="992"/>
      <c r="J5" s="992"/>
      <c r="K5" s="992"/>
      <c r="L5" s="992"/>
      <c r="M5" s="992"/>
      <c r="N5" s="992"/>
      <c r="O5" s="992"/>
      <c r="P5" s="992"/>
      <c r="Q5" s="992"/>
      <c r="R5" s="992"/>
      <c r="S5" s="992"/>
      <c r="T5" s="992"/>
      <c r="U5" s="992"/>
      <c r="V5" s="992"/>
      <c r="W5" s="38"/>
      <c r="X5" s="97"/>
      <c r="Y5" s="12"/>
      <c r="Z5" s="122"/>
      <c r="AA5" s="63"/>
      <c r="AB5" s="63"/>
      <c r="AC5" s="63"/>
      <c r="AD5" s="63"/>
      <c r="AE5" s="63"/>
      <c r="AF5" s="63"/>
      <c r="AG5" s="63"/>
      <c r="AH5" s="63"/>
      <c r="AI5" s="310"/>
      <c r="AJ5" s="63"/>
      <c r="AK5" s="97"/>
      <c r="AL5" s="97"/>
      <c r="AM5" s="97"/>
      <c r="AN5" s="97"/>
      <c r="AO5" s="97"/>
      <c r="AP5" s="97"/>
      <c r="AQ5" s="97"/>
      <c r="AR5" s="97"/>
      <c r="AS5" s="97"/>
      <c r="AT5" s="97"/>
      <c r="AU5" s="97"/>
      <c r="AV5" s="97"/>
      <c r="AW5" s="97"/>
      <c r="AX5" s="98"/>
      <c r="AY5" s="98"/>
      <c r="AZ5" s="98"/>
      <c r="BA5" s="97"/>
    </row>
    <row r="6" spans="1:53" s="96" customFormat="1" ht="60.75" customHeight="1">
      <c r="A6" s="97"/>
      <c r="B6" s="95"/>
      <c r="C6" s="997" t="e">
        <f>"If adopted, amended or repealed, this concept would "&amp;LOWER(RMType)&amp;"ly"&amp;AB6&amp;RMProgram&amp;" owns this proposal. The subject expert is "&amp;R.3.SEName&amp;" and the manager is "&amp;R.3.LMName&amp;". "</f>
        <v>#NAME?</v>
      </c>
      <c r="D6" s="997"/>
      <c r="E6" s="997"/>
      <c r="F6" s="997"/>
      <c r="G6" s="997"/>
      <c r="H6" s="997"/>
      <c r="I6" s="997"/>
      <c r="J6" s="997"/>
      <c r="K6" s="997"/>
      <c r="L6" s="997"/>
      <c r="M6" s="997"/>
      <c r="N6" s="997"/>
      <c r="O6" s="997"/>
      <c r="P6" s="997"/>
      <c r="Q6" s="997"/>
      <c r="R6" s="997"/>
      <c r="S6" s="997"/>
      <c r="T6" s="997"/>
      <c r="U6" s="997"/>
      <c r="V6" s="997"/>
      <c r="W6" s="38"/>
      <c r="X6" s="97"/>
      <c r="Y6" s="12"/>
      <c r="Z6" s="283"/>
      <c r="AA6" s="63"/>
      <c r="AB6" s="311" t="e">
        <f>IF(RMMedia="air"," change air quality rules.",IF(RMMedia="water"," change water quality rules.",IF(RMMedia="land"," change land quality rules.",IF(RMMedia="cross-media."," change cross-media rules.","" ))))</f>
        <v>#NAME?</v>
      </c>
      <c r="AC6" s="63"/>
      <c r="AD6" s="63"/>
      <c r="AE6" s="63"/>
      <c r="AF6" s="63"/>
      <c r="AG6" s="63"/>
      <c r="AH6" s="63"/>
      <c r="AI6" s="310"/>
      <c r="AJ6" s="63"/>
      <c r="AK6" s="97"/>
      <c r="AL6" s="97"/>
      <c r="AM6" s="97"/>
      <c r="AN6" s="97"/>
      <c r="AO6" s="97"/>
      <c r="AP6" s="97"/>
      <c r="AQ6" s="97"/>
      <c r="AR6" s="97"/>
      <c r="AS6" s="97"/>
      <c r="AT6" s="97"/>
      <c r="AU6" s="97"/>
      <c r="AV6" s="97"/>
      <c r="AW6" s="97"/>
      <c r="AX6" s="98"/>
      <c r="AY6" s="98"/>
      <c r="AZ6" s="98"/>
      <c r="BA6" s="97"/>
    </row>
    <row r="7" spans="1:53" s="61" customFormat="1" ht="27" customHeight="1" outlineLevel="1" thickBot="1">
      <c r="A7" s="64"/>
      <c r="B7" s="66"/>
      <c r="C7" s="1014" t="s">
        <v>124</v>
      </c>
      <c r="D7" s="1014"/>
      <c r="E7" s="1014"/>
      <c r="F7" s="1014"/>
      <c r="G7" s="205"/>
      <c r="H7" s="204"/>
      <c r="I7" s="1011"/>
      <c r="J7" s="1011"/>
      <c r="K7" s="1011"/>
      <c r="L7" s="1011"/>
      <c r="M7" s="1011"/>
      <c r="N7" s="1011"/>
      <c r="O7" s="1011"/>
      <c r="P7" s="1011"/>
      <c r="Q7" s="1011"/>
      <c r="R7" s="1011"/>
      <c r="S7" s="1011"/>
      <c r="T7" s="206"/>
      <c r="U7" s="206"/>
      <c r="V7" s="200"/>
      <c r="W7" s="50"/>
      <c r="X7" s="64"/>
      <c r="Y7" s="64"/>
      <c r="Z7" s="64"/>
      <c r="AA7" s="188"/>
      <c r="AB7" s="99"/>
      <c r="AC7" s="68"/>
      <c r="AD7" s="68"/>
      <c r="AE7" s="68"/>
      <c r="AF7" s="68"/>
      <c r="AG7" s="68"/>
      <c r="AH7" s="99"/>
      <c r="AI7" s="70"/>
      <c r="AJ7" s="70"/>
      <c r="AK7" s="67"/>
      <c r="AL7" s="67"/>
      <c r="AM7" s="67"/>
      <c r="AN7" s="67"/>
      <c r="AO7" s="67"/>
      <c r="AP7" s="67"/>
      <c r="AQ7" s="67"/>
      <c r="AR7" s="67"/>
      <c r="AS7" s="67"/>
      <c r="AT7" s="67"/>
      <c r="AU7" s="67"/>
      <c r="AV7" s="67"/>
      <c r="AW7" s="67"/>
      <c r="AX7" s="67"/>
      <c r="AY7" s="67"/>
      <c r="AZ7" s="67"/>
      <c r="BA7" s="67"/>
    </row>
    <row r="8" spans="1:53" s="61" customFormat="1" ht="24" customHeight="1" outlineLevel="1" thickTop="1">
      <c r="A8" s="64"/>
      <c r="B8" s="66"/>
      <c r="C8" s="1010" t="s">
        <v>123</v>
      </c>
      <c r="D8" s="1010"/>
      <c r="E8" s="1010"/>
      <c r="F8" s="1010"/>
      <c r="G8" s="1010"/>
      <c r="H8" s="200"/>
      <c r="I8" s="200"/>
      <c r="J8" s="200"/>
      <c r="K8" s="200"/>
      <c r="L8" s="200"/>
      <c r="M8" s="200"/>
      <c r="N8" s="200"/>
      <c r="O8" s="200"/>
      <c r="P8" s="200"/>
      <c r="Q8" s="200"/>
      <c r="R8" s="200"/>
      <c r="S8" s="200"/>
      <c r="T8" s="200"/>
      <c r="U8" s="200"/>
      <c r="V8" s="200"/>
      <c r="W8" s="50"/>
      <c r="X8" s="64"/>
      <c r="Y8" s="64"/>
      <c r="Z8" s="64"/>
      <c r="AA8" s="188"/>
      <c r="AB8" s="99"/>
      <c r="AC8" s="68"/>
      <c r="AD8" s="68"/>
      <c r="AE8" s="68"/>
      <c r="AF8" s="68"/>
      <c r="AG8" s="68"/>
      <c r="AH8" s="99"/>
      <c r="AI8" s="70"/>
      <c r="AJ8" s="70"/>
      <c r="AK8" s="67"/>
      <c r="AL8" s="67"/>
      <c r="AM8" s="67"/>
      <c r="AN8" s="67"/>
      <c r="AO8" s="67"/>
      <c r="AP8" s="67"/>
      <c r="AQ8" s="67"/>
      <c r="AR8" s="67"/>
      <c r="AS8" s="67"/>
      <c r="AT8" s="67"/>
      <c r="AU8" s="67"/>
      <c r="AV8" s="67"/>
      <c r="AW8" s="67"/>
      <c r="AX8" s="67"/>
      <c r="AY8" s="67"/>
      <c r="AZ8" s="67"/>
      <c r="BA8" s="67"/>
    </row>
    <row r="9" spans="1:53" s="61" customFormat="1" ht="33.75" customHeight="1" outlineLevel="1">
      <c r="A9" s="64"/>
      <c r="B9" s="66"/>
      <c r="C9" s="1016" t="e">
        <f>SummaryFromConsiderations</f>
        <v>#NAME?</v>
      </c>
      <c r="D9" s="1017"/>
      <c r="E9" s="1017"/>
      <c r="F9" s="1017"/>
      <c r="G9" s="1017"/>
      <c r="H9" s="1017"/>
      <c r="I9" s="1017"/>
      <c r="J9" s="1017"/>
      <c r="K9" s="1017"/>
      <c r="L9" s="1017"/>
      <c r="M9" s="1017"/>
      <c r="N9" s="1017"/>
      <c r="O9" s="1017"/>
      <c r="P9" s="1017"/>
      <c r="Q9" s="1017"/>
      <c r="R9" s="1017"/>
      <c r="S9" s="1017"/>
      <c r="T9" s="1017"/>
      <c r="U9" s="1017"/>
      <c r="V9" s="1018"/>
      <c r="W9" s="50"/>
      <c r="X9" s="64"/>
      <c r="Y9" s="64"/>
      <c r="Z9" s="64"/>
      <c r="AA9" s="99"/>
      <c r="AB9" s="99"/>
      <c r="AC9" s="68"/>
      <c r="AD9" s="289"/>
      <c r="AE9" s="68"/>
      <c r="AF9" s="68"/>
      <c r="AG9" s="68"/>
      <c r="AH9" s="99"/>
      <c r="AI9" s="70"/>
      <c r="AJ9" s="70"/>
      <c r="AK9" s="67"/>
      <c r="AL9" s="67"/>
      <c r="AM9" s="67"/>
      <c r="AN9" s="67"/>
      <c r="AO9" s="67"/>
      <c r="AP9" s="67"/>
      <c r="AQ9" s="67"/>
      <c r="AR9" s="67"/>
      <c r="AS9" s="67"/>
      <c r="AT9" s="67"/>
      <c r="AU9" s="67"/>
      <c r="AV9" s="67"/>
      <c r="AW9" s="67"/>
      <c r="AX9" s="67"/>
      <c r="AY9" s="67"/>
      <c r="AZ9" s="67"/>
      <c r="BA9" s="67"/>
    </row>
    <row r="10" spans="1:53" s="61" customFormat="1" ht="9" customHeight="1" outlineLevel="1">
      <c r="A10" s="64"/>
      <c r="B10" s="66"/>
      <c r="C10" s="199"/>
      <c r="D10" s="199"/>
      <c r="E10" s="199"/>
      <c r="F10" s="199"/>
      <c r="G10" s="203"/>
      <c r="H10" s="199"/>
      <c r="I10" s="199"/>
      <c r="J10" s="199"/>
      <c r="K10" s="199"/>
      <c r="L10" s="199"/>
      <c r="M10" s="199"/>
      <c r="N10" s="199"/>
      <c r="O10" s="199"/>
      <c r="P10" s="199"/>
      <c r="Q10" s="199"/>
      <c r="R10" s="199"/>
      <c r="S10" s="199"/>
      <c r="T10" s="199"/>
      <c r="U10" s="199"/>
      <c r="V10" s="199"/>
      <c r="W10" s="50"/>
      <c r="X10" s="64"/>
      <c r="Y10" s="64"/>
      <c r="Z10" s="64"/>
      <c r="AA10" s="99"/>
      <c r="AB10" s="99"/>
      <c r="AC10" s="68"/>
      <c r="AD10" s="289"/>
      <c r="AE10" s="68"/>
      <c r="AF10" s="68"/>
      <c r="AG10" s="68"/>
      <c r="AH10" s="99"/>
      <c r="AI10" s="70"/>
      <c r="AJ10" s="70"/>
      <c r="AK10" s="67"/>
      <c r="AL10" s="67"/>
      <c r="AM10" s="67"/>
      <c r="AN10" s="67"/>
      <c r="AO10" s="67"/>
      <c r="AP10" s="67"/>
      <c r="AQ10" s="67"/>
      <c r="AR10" s="67"/>
      <c r="AS10" s="67"/>
      <c r="AT10" s="67"/>
      <c r="AU10" s="67"/>
      <c r="AV10" s="67"/>
      <c r="AW10" s="67"/>
      <c r="AX10" s="67"/>
      <c r="AY10" s="67"/>
      <c r="AZ10" s="67"/>
      <c r="BA10" s="67"/>
    </row>
    <row r="11" spans="1:53" s="61" customFormat="1" ht="15.75" customHeight="1" outlineLevel="1">
      <c r="A11" s="64"/>
      <c r="B11" s="28"/>
      <c r="C11" s="993" t="s">
        <v>104</v>
      </c>
      <c r="D11" s="993"/>
      <c r="E11" s="993"/>
      <c r="F11" s="993"/>
      <c r="G11" s="993" t="s">
        <v>105</v>
      </c>
      <c r="H11" s="993"/>
      <c r="I11" s="993"/>
      <c r="J11" s="993"/>
      <c r="K11" s="993" t="s">
        <v>106</v>
      </c>
      <c r="L11" s="993"/>
      <c r="M11" s="993"/>
      <c r="N11" s="993"/>
      <c r="O11" s="993"/>
      <c r="P11" s="993"/>
      <c r="Q11" s="993"/>
      <c r="R11" s="993"/>
      <c r="S11" s="993"/>
      <c r="T11" s="993"/>
      <c r="U11" s="993"/>
      <c r="V11" s="187"/>
      <c r="W11" s="50"/>
      <c r="X11" s="64"/>
      <c r="Y11" s="64"/>
      <c r="Z11" s="64"/>
      <c r="AA11" s="48"/>
      <c r="AB11" s="99"/>
      <c r="AC11" s="68"/>
      <c r="AD11" s="68"/>
      <c r="AE11" s="68"/>
      <c r="AF11" s="68"/>
      <c r="AG11" s="68"/>
      <c r="AH11" s="99"/>
      <c r="AI11" s="70"/>
      <c r="AJ11" s="70"/>
      <c r="AK11" s="67"/>
      <c r="AL11" s="67"/>
      <c r="AM11" s="67"/>
      <c r="AN11" s="67"/>
      <c r="AO11" s="67"/>
      <c r="AP11" s="67"/>
      <c r="AQ11" s="67"/>
      <c r="AR11" s="67"/>
      <c r="AS11" s="67"/>
      <c r="AT11" s="67"/>
      <c r="AU11" s="67"/>
      <c r="AV11" s="67"/>
      <c r="AW11" s="67"/>
      <c r="AX11" s="67"/>
      <c r="AY11" s="67"/>
      <c r="AZ11" s="67"/>
      <c r="BA11" s="67"/>
    </row>
    <row r="12" spans="1:53" s="61" customFormat="1" ht="14.25" customHeight="1" outlineLevel="1">
      <c r="A12" s="64"/>
      <c r="B12" s="28"/>
      <c r="C12" s="1015" t="s">
        <v>127</v>
      </c>
      <c r="D12" s="1015"/>
      <c r="E12" s="1015"/>
      <c r="F12" s="1015"/>
      <c r="G12" s="1015" t="s">
        <v>177</v>
      </c>
      <c r="H12" s="1015"/>
      <c r="I12" s="1015"/>
      <c r="J12" s="1015"/>
      <c r="K12" s="1015" t="s">
        <v>178</v>
      </c>
      <c r="L12" s="1015"/>
      <c r="M12" s="1015"/>
      <c r="N12" s="1015"/>
      <c r="O12" s="1015"/>
      <c r="P12" s="1015"/>
      <c r="Q12" s="1015"/>
      <c r="R12" s="1015"/>
      <c r="S12" s="1015"/>
      <c r="T12" s="1015"/>
      <c r="U12" s="1015"/>
      <c r="V12" s="187"/>
      <c r="W12" s="50"/>
      <c r="X12" s="64"/>
      <c r="Y12" s="64"/>
      <c r="Z12" s="64"/>
      <c r="AA12" s="188"/>
      <c r="AB12" s="99"/>
      <c r="AC12" s="68"/>
      <c r="AD12" s="68"/>
      <c r="AE12" s="68"/>
      <c r="AF12" s="68"/>
      <c r="AG12" s="68"/>
      <c r="AH12" s="99"/>
      <c r="AI12" s="70"/>
      <c r="AJ12" s="70"/>
      <c r="AK12" s="67"/>
      <c r="AL12" s="67"/>
      <c r="AM12" s="67"/>
      <c r="AN12" s="67"/>
      <c r="AO12" s="67"/>
      <c r="AP12" s="67"/>
      <c r="AQ12" s="67"/>
      <c r="AR12" s="67"/>
      <c r="AS12" s="67"/>
      <c r="AT12" s="67"/>
      <c r="AU12" s="67"/>
      <c r="AV12" s="67"/>
      <c r="AW12" s="67"/>
      <c r="AX12" s="67"/>
      <c r="AY12" s="67"/>
      <c r="AZ12" s="67"/>
      <c r="BA12" s="67"/>
    </row>
    <row r="13" spans="1:53" s="3" customFormat="1" ht="54.75" customHeight="1" outlineLevel="1">
      <c r="A13" s="11"/>
      <c r="B13" s="284"/>
      <c r="C13" s="994" t="e">
        <f>#REF!</f>
        <v>#REF!</v>
      </c>
      <c r="D13" s="995"/>
      <c r="E13" s="995"/>
      <c r="F13" s="996"/>
      <c r="G13" s="999" t="e">
        <f>#REF!</f>
        <v>#REF!</v>
      </c>
      <c r="H13" s="1000"/>
      <c r="I13" s="1000"/>
      <c r="J13" s="1001"/>
      <c r="K13" s="1002" t="e">
        <f>#REF!</f>
        <v>#REF!</v>
      </c>
      <c r="L13" s="1003"/>
      <c r="M13" s="1003"/>
      <c r="N13" s="1003"/>
      <c r="O13" s="1003"/>
      <c r="P13" s="1003"/>
      <c r="Q13" s="1003"/>
      <c r="R13" s="1003"/>
      <c r="S13" s="1003"/>
      <c r="T13" s="1003"/>
      <c r="U13" s="1004"/>
      <c r="V13" s="285"/>
      <c r="W13" s="280"/>
      <c r="X13" s="11"/>
      <c r="Y13" s="11"/>
      <c r="Z13" s="11"/>
      <c r="AA13" s="286"/>
      <c r="AB13" s="161"/>
      <c r="AC13" s="26" t="s">
        <v>0</v>
      </c>
      <c r="AD13" s="26"/>
      <c r="AE13" s="26"/>
      <c r="AF13" s="26"/>
      <c r="AG13" s="26"/>
      <c r="AH13" s="161"/>
      <c r="AI13" s="45"/>
      <c r="AJ13" s="45"/>
      <c r="AK13" s="24"/>
      <c r="AL13" s="24"/>
      <c r="AM13" s="24"/>
      <c r="AN13" s="24"/>
      <c r="AO13" s="24"/>
      <c r="AP13" s="24"/>
      <c r="AQ13" s="24"/>
      <c r="AR13" s="24"/>
      <c r="AS13" s="24"/>
      <c r="AT13" s="24"/>
      <c r="AU13" s="24"/>
      <c r="AV13" s="24"/>
      <c r="AW13" s="24"/>
      <c r="AX13" s="24"/>
      <c r="AY13" s="24"/>
      <c r="AZ13" s="24"/>
      <c r="BA13" s="24"/>
    </row>
    <row r="14" spans="1:53" s="61" customFormat="1" ht="10.5" customHeight="1" outlineLevel="1">
      <c r="A14" s="64"/>
      <c r="B14" s="66"/>
      <c r="C14" s="186"/>
      <c r="D14" s="186"/>
      <c r="E14" s="186"/>
      <c r="F14" s="186"/>
      <c r="G14" s="186"/>
      <c r="H14" s="186"/>
      <c r="I14" s="186"/>
      <c r="J14" s="186"/>
      <c r="K14" s="186"/>
      <c r="L14" s="186"/>
      <c r="M14" s="186"/>
      <c r="N14" s="186"/>
      <c r="O14" s="186"/>
      <c r="P14" s="186"/>
      <c r="Q14" s="186"/>
      <c r="R14" s="186"/>
      <c r="S14" s="186"/>
      <c r="T14" s="186"/>
      <c r="U14" s="186"/>
      <c r="V14" s="186"/>
      <c r="W14" s="50"/>
      <c r="X14" s="64"/>
      <c r="Y14" s="64"/>
      <c r="Z14" s="64"/>
      <c r="AA14" s="48"/>
      <c r="AB14" s="99"/>
      <c r="AC14" s="68"/>
      <c r="AD14" s="68"/>
      <c r="AE14" s="68"/>
      <c r="AF14" s="68"/>
      <c r="AG14" s="68"/>
      <c r="AH14" s="99"/>
      <c r="AI14" s="70"/>
      <c r="AJ14" s="70"/>
      <c r="AK14" s="67"/>
      <c r="AL14" s="67"/>
      <c r="AM14" s="67"/>
      <c r="AN14" s="67"/>
      <c r="AO14" s="67"/>
      <c r="AP14" s="67"/>
      <c r="AQ14" s="67"/>
      <c r="AR14" s="67"/>
      <c r="AS14" s="67"/>
      <c r="AT14" s="67"/>
      <c r="AU14" s="67"/>
      <c r="AV14" s="67"/>
      <c r="AW14" s="67"/>
      <c r="AX14" s="67"/>
      <c r="AY14" s="67"/>
      <c r="AZ14" s="67"/>
      <c r="BA14" s="67"/>
    </row>
    <row r="15" spans="1:53" s="61" customFormat="1" ht="15.75" customHeight="1" outlineLevel="1">
      <c r="A15" s="287"/>
      <c r="B15" s="973" t="s">
        <v>23</v>
      </c>
      <c r="C15" s="973"/>
      <c r="D15" s="973"/>
      <c r="E15" s="973"/>
      <c r="F15" s="973"/>
      <c r="G15" s="302"/>
      <c r="H15" s="974" t="s">
        <v>173</v>
      </c>
      <c r="I15" s="975"/>
      <c r="J15" s="975"/>
      <c r="K15" s="301"/>
      <c r="L15" s="301"/>
      <c r="M15" s="301"/>
      <c r="N15" s="301"/>
      <c r="O15" s="301"/>
      <c r="P15" s="301"/>
      <c r="Q15" s="301"/>
      <c r="R15" s="301"/>
      <c r="S15" s="301"/>
      <c r="T15" s="301"/>
      <c r="U15" s="300"/>
      <c r="V15" s="300"/>
      <c r="W15" s="293"/>
      <c r="X15" s="287"/>
      <c r="Y15" s="287"/>
      <c r="Z15" s="287"/>
      <c r="AA15" s="292"/>
      <c r="AB15" s="290"/>
      <c r="AC15" s="289"/>
      <c r="AD15" s="289"/>
      <c r="AE15" s="289"/>
      <c r="AF15" s="289"/>
      <c r="AG15" s="289"/>
      <c r="AH15" s="290"/>
      <c r="AI15" s="291"/>
      <c r="AJ15" s="291"/>
      <c r="AK15" s="288"/>
      <c r="AL15" s="288"/>
      <c r="AM15" s="288"/>
      <c r="AN15" s="288"/>
      <c r="AO15" s="288"/>
      <c r="AP15" s="288"/>
      <c r="AQ15" s="288"/>
      <c r="AR15" s="288"/>
      <c r="AS15" s="288"/>
      <c r="AT15" s="288"/>
      <c r="AU15" s="288"/>
      <c r="AV15" s="288"/>
      <c r="AW15" s="288"/>
      <c r="AX15" s="288"/>
      <c r="AY15" s="288"/>
      <c r="AZ15" s="288"/>
      <c r="BA15" s="288"/>
    </row>
    <row r="16" spans="1:53" s="61" customFormat="1" ht="3" customHeight="1" outlineLevel="1">
      <c r="A16" s="287"/>
      <c r="B16" s="294"/>
      <c r="C16" s="1007" t="s">
        <v>0</v>
      </c>
      <c r="D16" s="1007"/>
      <c r="E16" s="1007"/>
      <c r="F16" s="1007"/>
      <c r="G16" s="1007"/>
      <c r="H16" s="1007"/>
      <c r="I16" s="1007"/>
      <c r="J16" s="1007"/>
      <c r="K16" s="1007"/>
      <c r="L16" s="1007"/>
      <c r="M16" s="1007"/>
      <c r="N16" s="1007"/>
      <c r="O16" s="1007"/>
      <c r="P16" s="1007"/>
      <c r="Q16" s="1007"/>
      <c r="R16" s="1007"/>
      <c r="S16" s="1007"/>
      <c r="T16" s="1007"/>
      <c r="U16" s="295"/>
      <c r="V16" s="295"/>
      <c r="W16" s="298"/>
      <c r="X16" s="287"/>
      <c r="Y16" s="287"/>
      <c r="Z16" s="287"/>
      <c r="AA16" s="292"/>
      <c r="AB16" s="290"/>
      <c r="AC16" s="289"/>
      <c r="AD16" s="289"/>
      <c r="AE16" s="289"/>
      <c r="AF16" s="289"/>
      <c r="AG16" s="289"/>
      <c r="AH16" s="290"/>
      <c r="AI16" s="291"/>
      <c r="AJ16" s="291"/>
      <c r="AK16" s="288"/>
      <c r="AL16" s="288"/>
      <c r="AM16" s="288"/>
      <c r="AN16" s="288"/>
      <c r="AO16" s="288"/>
      <c r="AP16" s="288"/>
      <c r="AQ16" s="288"/>
      <c r="AR16" s="288"/>
      <c r="AS16" s="288"/>
      <c r="AT16" s="288"/>
      <c r="AU16" s="288"/>
      <c r="AV16" s="288"/>
      <c r="AW16" s="288"/>
      <c r="AX16" s="288"/>
      <c r="AY16" s="288"/>
      <c r="AZ16" s="288"/>
      <c r="BA16" s="288"/>
    </row>
    <row r="17" spans="1:53" s="61" customFormat="1" ht="12.75" customHeight="1" outlineLevel="1">
      <c r="A17" s="287"/>
      <c r="B17" s="294"/>
      <c r="C17" s="979" t="e">
        <f>E.SStartYr</f>
        <v>#NAME?</v>
      </c>
      <c r="D17" s="980"/>
      <c r="E17" s="980"/>
      <c r="F17" s="981"/>
      <c r="G17" s="979" t="e">
        <f>C17+1</f>
        <v>#NAME?</v>
      </c>
      <c r="H17" s="980"/>
      <c r="I17" s="980"/>
      <c r="J17" s="981"/>
      <c r="K17" s="979" t="e">
        <f>G17+1</f>
        <v>#NAME?</v>
      </c>
      <c r="L17" s="980"/>
      <c r="M17" s="980"/>
      <c r="N17" s="980"/>
      <c r="O17" s="980"/>
      <c r="P17" s="980"/>
      <c r="Q17" s="980"/>
      <c r="R17" s="980"/>
      <c r="S17" s="980"/>
      <c r="T17" s="981"/>
      <c r="U17" s="294"/>
      <c r="V17" s="294"/>
      <c r="W17" s="293"/>
      <c r="X17" s="287"/>
      <c r="Y17" s="287"/>
      <c r="Z17" s="287"/>
      <c r="AA17" s="46"/>
      <c r="AB17" s="313"/>
      <c r="AC17" s="313"/>
      <c r="AD17" s="313"/>
      <c r="AE17" s="313"/>
      <c r="AF17" s="313"/>
      <c r="AG17" s="313"/>
      <c r="AH17" s="313"/>
      <c r="AI17" s="313"/>
      <c r="AJ17" s="313"/>
      <c r="AK17" s="288"/>
      <c r="AL17" s="314"/>
      <c r="AM17" s="314"/>
      <c r="AN17" s="314"/>
      <c r="AO17" s="314"/>
      <c r="AP17" s="314"/>
      <c r="AQ17" s="314"/>
      <c r="AR17" s="288"/>
      <c r="AS17" s="288"/>
      <c r="AT17" s="288"/>
      <c r="AU17" s="288"/>
      <c r="AV17" s="288"/>
      <c r="AW17" s="288"/>
      <c r="AX17" s="288"/>
      <c r="AY17" s="288"/>
      <c r="AZ17" s="288"/>
      <c r="BA17" s="288"/>
    </row>
    <row r="18" spans="1:53" s="61" customFormat="1" ht="12.75" customHeight="1" outlineLevel="1">
      <c r="A18" s="287"/>
      <c r="B18" s="294"/>
      <c r="C18" s="211" t="s">
        <v>10</v>
      </c>
      <c r="D18" s="299" t="s">
        <v>103</v>
      </c>
      <c r="E18" s="299" t="s">
        <v>107</v>
      </c>
      <c r="F18" s="299" t="s">
        <v>58</v>
      </c>
      <c r="G18" s="211" t="s">
        <v>10</v>
      </c>
      <c r="H18" s="299" t="s">
        <v>103</v>
      </c>
      <c r="I18" s="299" t="s">
        <v>107</v>
      </c>
      <c r="J18" s="299" t="s">
        <v>58</v>
      </c>
      <c r="K18" s="211" t="s">
        <v>10</v>
      </c>
      <c r="L18" s="299" t="s">
        <v>103</v>
      </c>
      <c r="M18" s="982" t="s">
        <v>107</v>
      </c>
      <c r="N18" s="983"/>
      <c r="O18" s="983"/>
      <c r="P18" s="983"/>
      <c r="Q18" s="982" t="s">
        <v>58</v>
      </c>
      <c r="R18" s="983"/>
      <c r="S18" s="983"/>
      <c r="T18" s="984"/>
      <c r="U18" s="294"/>
      <c r="V18" s="294"/>
      <c r="W18" s="293"/>
      <c r="X18" s="287"/>
      <c r="Y18" s="287"/>
      <c r="Z18" s="287"/>
      <c r="AA18" s="313" t="s">
        <v>0</v>
      </c>
      <c r="AB18" s="313"/>
      <c r="AC18" s="313"/>
      <c r="AD18" s="313"/>
      <c r="AE18" s="313"/>
      <c r="AF18" s="313"/>
      <c r="AG18" s="313"/>
      <c r="AH18" s="313"/>
      <c r="AI18" s="313"/>
      <c r="AJ18" s="313"/>
      <c r="AK18" s="288"/>
      <c r="AL18" s="288"/>
      <c r="AM18" s="288"/>
      <c r="AN18" s="288"/>
      <c r="AO18" s="288"/>
      <c r="AP18" s="288"/>
      <c r="AQ18" s="288"/>
      <c r="AR18" s="288"/>
      <c r="AS18" s="288"/>
      <c r="AT18" s="288"/>
      <c r="AU18" s="288"/>
      <c r="AV18" s="288"/>
      <c r="AW18" s="288"/>
      <c r="AX18" s="288"/>
      <c r="AY18" s="288"/>
      <c r="AZ18" s="288"/>
      <c r="BA18" s="288"/>
    </row>
    <row r="19" spans="1:53" s="61" customFormat="1" ht="10.5" customHeight="1" outlineLevel="1">
      <c r="A19" s="287"/>
      <c r="B19" s="294"/>
      <c r="C19" s="315" t="e">
        <f>IF(AND(E.SStartYr=$C$17,E.SStartQtr=1),"&lt;Start","")</f>
        <v>#NAME?</v>
      </c>
      <c r="D19" s="316" t="e">
        <f>IF(C19="Effective&gt;","",IF(AND(E.SStartYr=$C$17,E.SStartQtr=2),"&lt;Start",IF(AND(E.SEffectiveYr=$C$17,E.SEffectiveQtr=2),"Effective&gt;",IF(OR(C19="&lt;Start",C19="---"),"---",""))))</f>
        <v>#NAME?</v>
      </c>
      <c r="E19" s="316" t="e">
        <f>IF(D19="Effective&gt;","",IF(AND(E.SStartYr=$C$17,E.SStartQtr=3),"&lt;Start",IF(AND(E.SEffectiveYr=$C$17,E.SEffectiveQtr=3),"Effective&gt;",IF(OR(D19="&lt;Start",D19="---"),"---",""))))</f>
        <v>#NAME?</v>
      </c>
      <c r="F19" s="316" t="e">
        <f>IF(E19="Effective&gt;","",IF(AND(E.SStartYr=$C$17,E.SStartQtr=4),"&lt;Start",IF(AND(E.SEffectiveYr=$C$17,E.SEffectiveQtr=4),"Effective&gt;",IF(OR(E19="&lt;Start",E19="---"),"---",""))))</f>
        <v>#NAME?</v>
      </c>
      <c r="G19" s="315" t="e">
        <f>IF(F19="Effective&gt;","",IF(AND(E.SStartYr=$G$17,E.SStartQtr=1),"&lt;Start",IF(AND(E.SEffectiveYr=$G$17,E.SEffectiveQtr=1),"Effective&gt;",IF(OR(F19="&lt;Start",F19="---"),"---",""))))</f>
        <v>#NAME?</v>
      </c>
      <c r="H19" s="316" t="e">
        <f>IF(G19="Effective&gt;","",IF(AND(E.SStartYr=$G$17,E.SStartQtr=2),"&lt;Start",IF(AND(E.SEffectiveYr=$G$17,E.SEffectiveQtr=2),"Effective&gt;",IF(OR(G19="&lt;Start",G19="---"),"---",""))))</f>
        <v>#NAME?</v>
      </c>
      <c r="I19" s="316" t="e">
        <f>IF(H19="End&gt;","",IF(AND(E.SStartYr=$G$17,E.SStartQtr=3),"&lt;Start",IF(AND(E.SEffectiveYr=$G$17,E.SEffectiveQtr=3),"Effective&gt;",IF(OR(H19="&lt;Start",H19="---"),"---",""))))</f>
        <v>#NAME?</v>
      </c>
      <c r="J19" s="316" t="e">
        <f>IF(I19="Effective&gt;","",IF(AND(E.SStartYr=$G$17,E.SStartQtr=4),"&lt;Start",IF(AND(E.SEffectiveYr=$G$17,E.SEffectiveQtr=4),"Effective&gt;",IF(OR(I19="&lt;Start",I19="---"),"---",""))))</f>
        <v>#NAME?</v>
      </c>
      <c r="K19" s="315" t="e">
        <f>IF(J19="Effective&gt;","",IF(AND(E.SStartYr=$K$17,E.SStartQtr=1),"&lt;Start",IF(AND(E.SEffectiveYr=$K$17,E.SEffectiveQtr=1),"Effective&gt;",IF(OR(J19="&lt;Start",J19="---"),"---",""))))</f>
        <v>#NAME?</v>
      </c>
      <c r="L19" s="316" t="e">
        <f>IF(K19="Effective&gt;","",IF(AND(E.SStartYr=$K$17,E.SStartQtr=2),"&lt;Start",IF(AND(E.SEffectiveYr=$K$17,E.SEffectiveQtr=2),"Effective&gt;",IF(OR(K19="&lt;Start",K19="---"),"---",""))))</f>
        <v>#NAME?</v>
      </c>
      <c r="M19" s="976" t="e">
        <f>IF(L19="Effective&gt;","",IF(AND(E.SStartYr=$K$17,E.SStartQtr=3),"&lt;Start",IF(AND(E.SEffectiveYr=$K$17,E.SEffectiveQtr=3),"Effective&gt;",IF(OR(L19="&lt;Start",L19="---"),"---",""))))</f>
        <v>#NAME?</v>
      </c>
      <c r="N19" s="976"/>
      <c r="O19" s="976"/>
      <c r="P19" s="976"/>
      <c r="Q19" s="976" t="e">
        <f>IF(M19="Effective&gt;","",IF(AND(E.SStartYr=$K$17,E.SStartQtr=4),"&lt;Start",IF(AND(E.SEffectiveYr=$K$17,E.SEffectiveQtr=4),"Effective&gt;",IF(OR(M19="&lt;Start",M19="---"),"---",""))))</f>
        <v>#NAME?</v>
      </c>
      <c r="R19" s="976"/>
      <c r="S19" s="976"/>
      <c r="T19" s="976"/>
      <c r="U19" s="1005"/>
      <c r="V19" s="1006"/>
      <c r="W19" s="1006"/>
      <c r="X19" s="287"/>
      <c r="Y19" s="287"/>
      <c r="Z19" s="287"/>
      <c r="AA19" s="312" t="s">
        <v>0</v>
      </c>
      <c r="AB19" s="312"/>
      <c r="AC19" s="312"/>
      <c r="AD19" s="312"/>
      <c r="AE19" s="312"/>
      <c r="AF19" s="312"/>
      <c r="AG19" s="312"/>
      <c r="AH19" s="312"/>
      <c r="AI19" s="312"/>
      <c r="AJ19" s="312"/>
      <c r="AK19" s="288"/>
      <c r="AL19" s="288"/>
      <c r="AM19" s="288"/>
      <c r="AN19" s="288"/>
      <c r="AO19" s="288"/>
      <c r="AP19" s="288"/>
      <c r="AQ19" s="288"/>
      <c r="AR19" s="288"/>
      <c r="AS19" s="288"/>
      <c r="AT19" s="288"/>
      <c r="AU19" s="288"/>
      <c r="AV19" s="288"/>
      <c r="AW19" s="288"/>
      <c r="AX19" s="288"/>
      <c r="AY19" s="288"/>
      <c r="AZ19" s="288"/>
      <c r="BA19" s="288"/>
    </row>
    <row r="20" spans="1:53" s="61" customFormat="1" ht="10.5" customHeight="1" outlineLevel="1">
      <c r="A20" s="287"/>
      <c r="B20" s="294"/>
      <c r="C20" s="315" t="e">
        <f>IF(AND(E.SACStartYr=$C$17,E.SACStartQtr=1,E.SACEndYr=$C$17,E.SACEndQtr=1),"&lt;AdvCom&gt;",IF(AND(E.SACStartYr=$C$17,E.SACStartQtr=1),"&lt;AdvCom",""))</f>
        <v>#NAME?</v>
      </c>
      <c r="D20" s="316" t="e">
        <f>IF(OR(C20="&lt;AdvCom&gt;",C20="End&gt;"),"",IF(AND(E.SACStartYr=$C$17,E.SACStartQtr=2,E.SACEndYr=$C$17,E.SACEndQtr=2),"&lt;AdvCom&gt;",IF(AND(E.SACStartYr=$C$17,E.SACStartQtr=2),"&lt;AdvCom",IF(AND(E.SACEndYr=$C$17,E.SACEndQtr=2),"End&gt;",IF(OR(C20="&lt;AdvCom",C20="---"),"---","")))))</f>
        <v>#NAME?</v>
      </c>
      <c r="E20" s="316" t="e">
        <f>IF(OR(D20="&lt;AdvCom&gt;",D20="End&gt;"),"",IF(AND(E.SACStartYr=$C$17,E.SACStartQtr=3,E.SACEndYr=$C$17,E.SACEndQtr=3),"&lt;AdvCom&gt;",IF(AND(E.SACStartYr=$C$17,E.SACStartQtr=3),"&lt;AdvCom",IF(AND(E.SACEndYr=$C$17,E.SACEndQtr=3),"End&gt;",IF(OR(D20="&lt;AdvCom",D20="---"),"---","")))))</f>
        <v>#NAME?</v>
      </c>
      <c r="F20" s="316" t="e">
        <f>IF(OR(E20="&lt;AdvCom&gt;",E20="End&gt;"),"",IF(AND(E.SACStartYr=$C$17,E.SACStartQtr=4,E.SACEndYr=$C$17,E.SACEndQtr=4),"&lt;AdvCom&gt;",IF(AND(E.SACStartYr=$C$17,E.SACStartQtr=4),"&lt;AdvCom",IF(AND(E.SACEndYr=$C$17,E.SACEndQtr=4),"End&gt;",IF(OR(E20="&lt;AdvCom",E20="---"),"---","")))))</f>
        <v>#NAME?</v>
      </c>
      <c r="G20" s="315" t="e">
        <f>IF(OR(F20="&lt;AdvCom&gt;",F20="End&gt;"),"",IF(AND(E.SACStartYr=$G$17,E.SACStartQtr=1,E.SACEndYr=$G$17,E.SACEndQtr=1),"&lt;AdvCom&gt;",IF(AND(E.SACStartYr=$G$17,E.SACStartQtr=1),"&lt;AdvCom",IF(AND(E.SACEndYr=$G$17,E.SACEndQtr=1),"End&gt;",IF(OR(F20="&lt;AdvCom",F20="---"),"---","")))))</f>
        <v>#NAME?</v>
      </c>
      <c r="H20" s="316" t="e">
        <f>IF(OR(G20="&lt;AdvCom&gt;",G20="End&gt;"),"",IF(AND(E.SACStartYr=$G$17,E.SACStartQtr=2,E.SACEndYr=$G$17,E.SACEndQtr=2),"&lt;AdvCom&gt;",IF(AND(E.SACStartYr=$G$17,E.SACStartQtr=2),"&lt;AdvCom",IF(AND(E.SACEndYr=$G$17,E.SACEndQtr=2),"End&gt;",IF(OR(G20="&lt;AdvCom",G20="---"),"---","")))))</f>
        <v>#NAME?</v>
      </c>
      <c r="I20" s="316" t="e">
        <f>IF(OR(G20="&lt;AdvCom&gt;",G20="End&gt;"),"",IF(AND(E.SACStartYr=$G$17,E.SACStartQtr=3,E.SACEndYr=$G$17,E.SACEndQtr=3),"&lt;AdvCom&gt;",IF(AND(E.SACStartYr=$G$17,E.SACStartQtr=3),"&lt;AdvCom",IF(AND(E.SACEndYr=$G$17,E.SACEndQtr=3),"End&gt;",IF(OR(G20="&lt;AdvCom",G20="---"),"---","")))))</f>
        <v>#NAME?</v>
      </c>
      <c r="J20" s="317" t="e">
        <f>IF(OR(I20="&lt;AdvCom&gt;",I20="End&gt;"),"",IF(AND(E.SACStartYr=$G$17,E.SACStartQtr=4,E.SACEndYr=$G$17,E.SACEndQtr=4),"&lt;AdvCom&gt;",IF(AND(E.SACStartYr=$G$17,E.SACStartQtr=4),"&lt;AdvCom",IF(AND(E.SACEndYr=$G$17,E.SACEndQtr=4),"End&gt;",IF(OR(I20="&lt;AdvCom",I20="---"),"---","")))))</f>
        <v>#NAME?</v>
      </c>
      <c r="K20" s="315" t="e">
        <f>IF(OR(J20="&lt;AdvCom&gt;",J20="End&gt;"),"",IF(AND(E.SACStartYr=$K$17,E.SACStartQtr=1,E.SACEndYr=$K$17,E.SACEndQtr=1),"&lt;AdvCom&gt;",IF(AND(E.SACStartYr=$K$17,E.SACStartQtr=1),"&lt;AdvCom",IF(AND(E.SACEndYr=$K$17,E.SACEndQtr=1),"End&gt;",IF(OR(J20="&lt;AdvCom",J20="---"),"---","")))))</f>
        <v>#NAME?</v>
      </c>
      <c r="L20" s="316" t="e">
        <f>IF(OR(K20="&lt;AdvCom&gt;",K20="End&gt;"),"",IF(AND(E.SACStartYr=$K$17,E.SACStartQtr=2,E.SACEndYr=$K$17,E.SACEndQtr=2),"&lt;AdvCom&gt;",IF(AND(E.SACStartYr=$K$17,E.SACStartQtr=2),"&lt;AdvCom",IF(AND(E.SACEndYr=$K$17,E.SACEndQtr=2),"End&gt;",IF(OR(K20="&lt;AdvCom",K20="---"),"---","")))))</f>
        <v>#NAME?</v>
      </c>
      <c r="M20" s="976" t="e">
        <f>IF(OR(L20="&lt;AdvCom&gt;",L20="End&gt;"),"",IF(AND(E.SACStartYr=$K$17,E.SACStartQtr=2,E.SACEndYr=$K$17,E.SACEndQtr=3),"&lt;AdvCom&gt;",IF(AND(E.SACStartYr=$K$17,E.SACStartQtr=3),"&lt;AdvCom",IF(AND(E.SACEndYr=$K$17,E.SACEndQtr=3),"End&gt;",IF(OR(L20="&lt;AdvCom",L20="---"),"---","")))))</f>
        <v>#NAME?</v>
      </c>
      <c r="N20" s="976"/>
      <c r="O20" s="976"/>
      <c r="P20" s="976"/>
      <c r="Q20" s="976" t="e">
        <f>IF(OR(M20="&lt;AdvCom&gt;",M20="End&gt;"),"",IF(AND(E.SACStartYr=$K$17,E.SACStartQtr=4,E.SACEndYr=$K$17,E.SACEndQtr=4),"&lt;AdvCom&gt;",IF(AND(E.SACStartYr=$K$17,E.SACStartQtr=4),"&lt;AdvCom",IF(AND(E.SACEndYr=$K$17,E.SACEndQtr=4),"End&gt;",IF(OR(M20="&lt;AdvCom",M20="---"),"---","")))))</f>
        <v>#NAME?</v>
      </c>
      <c r="R20" s="976"/>
      <c r="S20" s="976"/>
      <c r="T20" s="985"/>
      <c r="U20" s="297"/>
      <c r="V20" s="295"/>
      <c r="W20" s="298"/>
      <c r="X20" s="287"/>
      <c r="Y20" s="287"/>
      <c r="Z20" s="287"/>
      <c r="AA20" s="292" t="s">
        <v>0</v>
      </c>
      <c r="AB20" s="290"/>
      <c r="AC20" s="289"/>
      <c r="AD20" s="289" t="s">
        <v>0</v>
      </c>
      <c r="AE20" s="289"/>
      <c r="AF20" s="289"/>
      <c r="AG20" s="289"/>
      <c r="AH20" s="290"/>
      <c r="AI20" s="291"/>
      <c r="AJ20" s="291"/>
      <c r="AK20" s="288"/>
      <c r="AL20" s="288"/>
      <c r="AM20" s="288"/>
      <c r="AN20" s="288"/>
      <c r="AO20" s="288"/>
      <c r="AP20" s="288"/>
      <c r="AQ20" s="288"/>
      <c r="AR20" s="288"/>
      <c r="AS20" s="288"/>
      <c r="AT20" s="288"/>
      <c r="AU20" s="288"/>
      <c r="AV20" s="288"/>
      <c r="AW20" s="288"/>
      <c r="AX20" s="288"/>
      <c r="AY20" s="288"/>
      <c r="AZ20" s="288"/>
      <c r="BA20" s="288"/>
    </row>
    <row r="21" spans="1:53" s="61" customFormat="1" ht="10.5" customHeight="1" outlineLevel="1">
      <c r="A21" s="287"/>
      <c r="B21" s="294"/>
      <c r="C21" s="315" t="e">
        <f>IF(AND(E.SNoticeStartYr=$C$17,E.SNoticeStartQtr=1,E.SNoticeEndYr=$C$17,E.SNoticeEndQtr=1),"&lt;Notice&gt;",IF(AND(E.SNoticeStartYr=$C$17,E.SNoticeStartQtr=1),"&lt;Notice",""))</f>
        <v>#NAME?</v>
      </c>
      <c r="D21" s="316" t="e">
        <f>IF(OR(C21="&lt;Notice&gt;",C21="End&gt;"),"",IF(AND(E.SNoticeStartYr=$C$17,E.SNoticeStartQtr=2,E.SNoticeEndYr=$C$17,E.SNoticeEndQtr=2),"&lt;Notice&gt;",IF(AND(E.SNoticeStartYr=$C$17,E.SNoticeStartQtr=2),"&lt;Notice",IF(AND(E.SNoticeEndYr=$C$17,E.SNoticeEndQtr=2),"End&gt;",IF(OR(C21="&lt;Notice",C21="---"),"---","")))))</f>
        <v>#NAME?</v>
      </c>
      <c r="E21" s="316" t="e">
        <f>IF(OR(D21="&lt;Notice&gt;",D21="End&gt;"),"",IF(AND(E.SNoticeStartYr=$C$17,E.SNoticeStartQtr=3,E.SNoticeEndYr=$C$17,E.SNoticeEndQtr=3),"&lt;Notice&gt;",IF(AND(E.SNoticeStartYr=$C$17,E.SNoticeStartQtr=3),"&lt;ANotice",IF(AND(E.SNoticeEndYr=$C$17,E.SNoticeEndQtr=3),"End&gt;",IF(OR(D21="&lt;Notice",D21="---"),"---","")))))</f>
        <v>#NAME?</v>
      </c>
      <c r="F21" s="316" t="e">
        <f>IF(OR(E21="&lt;Notice&gt;",E21="End&gt;"),"",IF(AND(E.SNoticeStartYr=$C$17,E.SNoticeStartQtr=4,E.SNoticeEndYr=$C$17,E.SNoticeEndQtr=4),"&lt;Notice&gt;",IF(AND(E.SNoticeStartYr=$C$17,E.SNoticeStartQtr=4),"&lt;Notice",IF(AND(E.SNoticeEndYr=$C$17,E.SNoticeEndQtr=4),"End&gt;",IF(OR(E21="&lt;Notice",E21="---"),"---","")))))</f>
        <v>#NAME?</v>
      </c>
      <c r="G21" s="315" t="e">
        <f>IF(OR(F21="&lt;Notice&gt;",F21="End&gt;"),"",IF(AND(E.SNoticeStartYr=$G$17,E.SNoticeStartQtr=1,E.SNoticeEndYr=$G$17,E.SNoticeEndQtr=1),"&lt;Notice&gt;",IF(AND(E.SNoticeStartYr=$G$17,E.SNoticeStartQtr=1),"&lt;Notice",IF(AND(E.SNoticeEndYr=$G$17,E.SNoticeEndQtr=1),"End&gt;",IF(OR(F21="&lt;Notice",F21="---"),"---","")))))</f>
        <v>#NAME?</v>
      </c>
      <c r="H21" s="316" t="e">
        <f>IF(OR(G21="&lt;Notice&gt;",G21="End&gt;"),"",IF(AND(E.SNoticeStartYr=$G$17,E.SNoticeStartQtr=2,E.SNoticeEndYr=$G$17,E.SNoticeEndQtr=2),"&lt;Notice&gt;",IF(AND(E.SNoticeStartYr=$G$17,E.SNoticeStartQtr=2),"&lt;Notice",IF(AND(E.SNoticeEndYr=$G$17,E.SNoticeEndQtr=2),"End&gt;",IF(OR(G21="&lt;Notice",G21="---"),"---","")))))</f>
        <v>#NAME?</v>
      </c>
      <c r="I21" s="316" t="e">
        <f>IF(OR(H21="&lt;Notice&gt;",H21="End&gt;"),"",IF(AND(E.SNoticeStartYr=$G$17,E.SNoticeStartQtr=3,E.SNoticeEndYr=$G$17,E.SNoticeEndQtr=3),"&lt;Notice&gt;",IF(AND(E.SNoticeStartYr=$G$17,E.SNoticeStartQtr=3),"&lt;Notice",IF(AND(E.SNoticeEndYr=$G$17,E.SNoticeEndQtr=3),"End&gt;",IF(OR(H21="&lt;Notice",H21="---"),"---","")))))</f>
        <v>#NAME?</v>
      </c>
      <c r="J21" s="317" t="e">
        <f>IF(OR(I21="&lt;Notice&gt;",I21="End&gt;"),"",IF(AND(E.SNoticeStartYr=$G$17,E.SNoticeStartQtr=4,E.SNoticeEndYr=$G$17,E.SNoticeEndQtr=4),"&lt;Notice&gt;",IF(AND(E.SNoticeStartYr=$G$17,E.SNoticeStartQtr=4),"&lt;ANotice",IF(AND(E.SNoticeEndYr=$G$17,E.SNoticeEndQtr=4),"End&gt;",IF(OR(I21="&lt;Notice",I21="---"),"---","")))))</f>
        <v>#NAME?</v>
      </c>
      <c r="K21" s="315" t="e">
        <f>IF(OR(J21="&lt;Notice&gt;",J21="End&gt;"),"",IF(AND(E.SNoticeStartYr=$K$17,E.SNoticeStartQtr=1,E.SNoticeEndYr=$K$17,E.SNoticeEndQtr=1),"&lt;Notice&gt;",IF(AND(E.SNoticeStartYr=$K$17,E.SNoticeStartQtr=1),"&lt;Notice",IF(AND(E.SNoticeEndYr=$K$17,E.SNoticeEndQtr=1),"End&gt;",IF(OR(J21="&lt;Notice",J21="---"),"---","")))))</f>
        <v>#NAME?</v>
      </c>
      <c r="L21" s="316" t="e">
        <f>IF(OR(K21="&lt;Notice&gt;",K21="End&gt;"),"",IF(AND(E.SNoticeStartYr=$K$17,E.SNoticeStartQtr=2,E.SNoticeEndYr=$K$17,E.SNoticeEndQtr=2),"&lt;Notice&gt;",IF(AND(E.SNoticeStartYr=$K$17,E.SNoticeStartQtr=2),"&lt;Notice",IF(AND(E.SNoticeEndYr=$K$17,E.SNoticeEndQtr=2),"End&gt;",IF(OR(K21="&lt;Notice",K21="---"),"---","")))))</f>
        <v>#NAME?</v>
      </c>
      <c r="M21" s="976" t="e">
        <f>IF(OR(L21="&lt;Notice&gt;",L21="End&gt;"),"",IF(AND(E.SNoticeStartYr=$K$17,E.SNoticeStartQtr=3,E.SNoticeEndYr=$K$17,E.SNoticeEndQtr=3),"&lt;Notice&gt;",IF(AND(E.SNoticeStartYr=$K$17,E.SNoticeStartQtr=3),"&lt;Notice",IF(AND(E.SNoticeEndYr=$K$17,E.SNoticeEndQtr=3),"End&gt;",IF(OR(L21="&lt;Notice",L21="---"),"---","")))))</f>
        <v>#NAME?</v>
      </c>
      <c r="N21" s="976"/>
      <c r="O21" s="976"/>
      <c r="P21" s="976"/>
      <c r="Q21" s="976" t="e">
        <f>IF(OR(M21="&lt;Notice&gt;",M21="End&gt;"),"",IF(AND(E.SNoticeStartYr=$K$17,E.SNoticeStartQtr=4,E.SNoticeEndYr=$K$17,E.SNoticeEndQtr=4),"&lt;Notice&gt;",IF(AND(E.SNoticeStartYr=$K$17,E.SNoticeStartQtr=4),"&lt;Notice",IF(AND(E.SNoticeEndYr=$K$17,E.SNoticeEndQtr=4),"End&gt;",IF(OR(M21="&lt;Notice",M21="---"),"---","")))))</f>
        <v>#NAME?</v>
      </c>
      <c r="R21" s="976"/>
      <c r="S21" s="976"/>
      <c r="T21" s="985"/>
      <c r="U21" s="297"/>
      <c r="V21" s="295"/>
      <c r="W21" s="298"/>
      <c r="X21" s="287"/>
      <c r="Y21" s="287"/>
      <c r="Z21" s="287"/>
      <c r="AA21" s="292" t="s">
        <v>0</v>
      </c>
      <c r="AB21" s="290"/>
      <c r="AC21" s="289"/>
      <c r="AD21" s="69" t="s">
        <v>0</v>
      </c>
      <c r="AE21" s="289"/>
      <c r="AF21" s="289"/>
      <c r="AG21" s="289"/>
      <c r="AH21" s="290"/>
      <c r="AI21" s="291"/>
      <c r="AJ21" s="291"/>
      <c r="AK21" s="288"/>
      <c r="AL21" s="288"/>
      <c r="AM21" s="288"/>
      <c r="AN21" s="288"/>
      <c r="AO21" s="288"/>
      <c r="AP21" s="288"/>
      <c r="AQ21" s="288"/>
      <c r="AR21" s="288"/>
      <c r="AS21" s="288"/>
      <c r="AT21" s="288"/>
      <c r="AU21" s="288"/>
      <c r="AV21" s="288"/>
      <c r="AW21" s="288"/>
      <c r="AX21" s="288"/>
      <c r="AY21" s="288"/>
      <c r="AZ21" s="288"/>
      <c r="BA21" s="288"/>
    </row>
    <row r="22" spans="1:53" s="61" customFormat="1" ht="10.5" customHeight="1" outlineLevel="1">
      <c r="A22" s="287"/>
      <c r="B22" s="294"/>
      <c r="C22" s="315" t="e">
        <f>IF(AND(E.SEQCYr=$C$17,E.SEQCQtr=1),"EQC","")</f>
        <v>#NAME?</v>
      </c>
      <c r="D22" s="316" t="e">
        <f>IF(AND(E.SEQCYr=$C$17,E.SEQCQtr=2),"EQC","")</f>
        <v>#NAME?</v>
      </c>
      <c r="E22" s="316" t="e">
        <f>IF(AND(E.SEQCYr=$C$17,E.SEQCQtr=3),"EQC","")</f>
        <v>#NAME?</v>
      </c>
      <c r="F22" s="316" t="e">
        <f>IF(AND(E.SEQCYr=$C$17,E.SEQCQtr=4),"EQC","")</f>
        <v>#NAME?</v>
      </c>
      <c r="G22" s="315" t="e">
        <f>IF(AND(E.SEQCYr=$G$17,E.SEQCQtr=1),"EQC","")</f>
        <v>#NAME?</v>
      </c>
      <c r="H22" s="316" t="e">
        <f>IF(AND(E.SEQCYr=$G$17,E.SEQCQtr=2),"EQC","")</f>
        <v>#NAME?</v>
      </c>
      <c r="I22" s="316" t="e">
        <f>IF(AND(E.SEQCYr=$G$17,E.SEQCQtr=3),"EQC","")</f>
        <v>#NAME?</v>
      </c>
      <c r="J22" s="316" t="e">
        <f>IF(AND(E.SEQCYr=$G$17,E.SEQCQtr=4),"EQC","")</f>
        <v>#NAME?</v>
      </c>
      <c r="K22" s="318" t="e">
        <f>IF(AND(E.SEQCYr=$K$17,E.SEQCQtr="1"),"EQC","")</f>
        <v>#NAME?</v>
      </c>
      <c r="L22" s="319" t="e">
        <f>IF(AND(E.SEQCYr=$K$17,E.SEQCQtr="2"),"EQC","")</f>
        <v>#NAME?</v>
      </c>
      <c r="M22" s="977" t="e">
        <f>IF(AND(E.SEQCYr=$K$17,E.SEQCQtr="3"),"EQC","")</f>
        <v>#NAME?</v>
      </c>
      <c r="N22" s="977"/>
      <c r="O22" s="977"/>
      <c r="P22" s="977"/>
      <c r="Q22" s="977" t="e">
        <f>IF(AND(E.SEQCYr=$K$17,E.SEQCQtr="4"),"EQC","")</f>
        <v>#NAME?</v>
      </c>
      <c r="R22" s="977"/>
      <c r="S22" s="977"/>
      <c r="T22" s="978"/>
      <c r="U22" s="297"/>
      <c r="V22" s="295"/>
      <c r="W22" s="298"/>
      <c r="X22" s="287"/>
      <c r="Y22" s="287"/>
      <c r="Z22" s="287"/>
      <c r="AA22" s="296" t="s">
        <v>0</v>
      </c>
      <c r="AB22" s="290"/>
      <c r="AC22" s="289"/>
      <c r="AD22" s="289"/>
      <c r="AE22" s="289"/>
      <c r="AF22" s="289"/>
      <c r="AG22" s="289"/>
      <c r="AH22" s="290"/>
      <c r="AI22" s="291"/>
      <c r="AJ22" s="291"/>
      <c r="AK22" s="288"/>
      <c r="AL22" s="288"/>
      <c r="AM22" s="288"/>
      <c r="AN22" s="288"/>
      <c r="AO22" s="288"/>
      <c r="AP22" s="288"/>
      <c r="AQ22" s="288"/>
      <c r="AR22" s="288"/>
      <c r="AS22" s="288"/>
      <c r="AT22" s="288"/>
      <c r="AU22" s="288"/>
      <c r="AV22" s="288"/>
      <c r="AW22" s="288"/>
      <c r="AX22" s="288"/>
      <c r="AY22" s="288"/>
      <c r="AZ22" s="288"/>
      <c r="BA22" s="288"/>
    </row>
    <row r="23" spans="1:53" s="5" customFormat="1" ht="30" customHeight="1" outlineLevel="1">
      <c r="A23" s="8"/>
      <c r="B23" s="16"/>
      <c r="C23" s="171"/>
      <c r="D23" s="171"/>
      <c r="E23" s="171"/>
      <c r="F23" s="171"/>
      <c r="G23" s="171"/>
      <c r="H23" s="110"/>
      <c r="I23" s="970" t="s">
        <v>38</v>
      </c>
      <c r="J23" s="970"/>
      <c r="K23" s="970"/>
      <c r="L23" s="109"/>
      <c r="M23" s="192"/>
      <c r="N23" s="110"/>
      <c r="O23" s="110"/>
      <c r="P23" s="189"/>
      <c r="Q23" s="110"/>
      <c r="R23" s="110"/>
      <c r="S23" s="110"/>
      <c r="T23" s="110"/>
      <c r="U23" s="189"/>
      <c r="V23" s="110"/>
      <c r="W23" s="110"/>
      <c r="X23" s="8"/>
      <c r="Y23" s="8"/>
      <c r="Z23" s="8"/>
      <c r="AA23" s="46"/>
      <c r="AB23" s="51" t="e">
        <f>"The proposed rules do not involve "&amp;LOWER(E.Compliance)&amp;" See section 8 below."</f>
        <v>#NAME?</v>
      </c>
      <c r="AC23" s="41"/>
      <c r="AD23" s="68"/>
      <c r="AE23" s="68"/>
      <c r="AF23" s="41"/>
      <c r="AG23" s="41"/>
      <c r="AH23" s="43"/>
      <c r="AI23" s="44"/>
      <c r="AJ23" s="44"/>
      <c r="AK23" s="21"/>
      <c r="AL23" s="21"/>
      <c r="AM23" s="21"/>
      <c r="AN23" s="21"/>
      <c r="AO23" s="21"/>
      <c r="AP23" s="21"/>
      <c r="AQ23" s="21"/>
      <c r="AR23" s="21"/>
      <c r="AS23" s="21"/>
      <c r="AT23" s="21"/>
      <c r="AU23" s="21"/>
      <c r="AV23" s="21"/>
      <c r="AW23" s="21"/>
      <c r="AX23" s="21"/>
      <c r="AY23" s="21"/>
      <c r="AZ23" s="21"/>
      <c r="BA23" s="21"/>
    </row>
    <row r="24" spans="1:53" s="5" customFormat="1" ht="15.75" customHeight="1" outlineLevel="1">
      <c r="A24" s="8"/>
      <c r="B24" s="16"/>
      <c r="C24" s="998" t="s">
        <v>186</v>
      </c>
      <c r="D24" s="998"/>
      <c r="E24" s="998"/>
      <c r="F24" s="998"/>
      <c r="G24" s="171"/>
      <c r="H24" s="194" t="s">
        <v>8</v>
      </c>
      <c r="I24" s="190" t="s">
        <v>41</v>
      </c>
      <c r="J24" s="190" t="s">
        <v>43</v>
      </c>
      <c r="K24" s="190" t="s">
        <v>42</v>
      </c>
      <c r="L24" s="305"/>
      <c r="M24" s="220"/>
      <c r="N24" s="220"/>
      <c r="O24" s="220"/>
      <c r="P24" s="220"/>
      <c r="Q24" s="110"/>
      <c r="R24" s="110"/>
      <c r="S24" s="110"/>
      <c r="T24" s="110"/>
      <c r="U24" s="110"/>
      <c r="V24" s="110"/>
      <c r="W24" s="110"/>
      <c r="X24" s="8"/>
      <c r="Y24" s="8"/>
      <c r="Z24" s="8"/>
      <c r="AA24" s="46"/>
      <c r="AB24" s="51" t="e">
        <f>"The proposed rules "&amp;LOWER(E.Penalites)&amp;" See section 8 below."</f>
        <v>#NAME?</v>
      </c>
      <c r="AC24" s="41"/>
      <c r="AD24" s="68"/>
      <c r="AE24" s="68"/>
      <c r="AF24" s="41"/>
      <c r="AG24" s="41"/>
      <c r="AH24" s="43"/>
      <c r="AI24" s="44"/>
      <c r="AJ24" s="44"/>
      <c r="AK24" s="21"/>
      <c r="AL24" s="21"/>
      <c r="AM24" s="21"/>
      <c r="AN24" s="21"/>
      <c r="AO24" s="21"/>
      <c r="AP24" s="21"/>
      <c r="AQ24" s="21"/>
      <c r="AR24" s="21"/>
      <c r="AS24" s="21"/>
      <c r="AT24" s="21"/>
      <c r="AU24" s="21"/>
      <c r="AV24" s="21"/>
      <c r="AW24" s="21"/>
      <c r="AX24" s="21"/>
      <c r="AY24" s="21"/>
      <c r="AZ24" s="21"/>
      <c r="BA24" s="21"/>
    </row>
    <row r="25" spans="1:53" s="5" customFormat="1" ht="15.75" customHeight="1" outlineLevel="1">
      <c r="A25" s="8"/>
      <c r="B25" s="16"/>
      <c r="C25" s="955" t="s">
        <v>36</v>
      </c>
      <c r="D25" s="956"/>
      <c r="E25" s="956"/>
      <c r="F25" s="956"/>
      <c r="G25" s="957"/>
      <c r="H25" s="94" t="e">
        <f>#REF!</f>
        <v>#REF!</v>
      </c>
      <c r="I25" s="320" t="e">
        <f>#REF!</f>
        <v>#REF!</v>
      </c>
      <c r="J25" s="320" t="e">
        <f>#REF!</f>
        <v>#REF!</v>
      </c>
      <c r="K25" s="320" t="e">
        <f>#REF!</f>
        <v>#REF!</v>
      </c>
      <c r="L25" s="220"/>
      <c r="M25" s="220"/>
      <c r="N25" s="220"/>
      <c r="O25" s="220"/>
      <c r="P25" s="220"/>
      <c r="Q25" s="2"/>
      <c r="R25" s="2"/>
      <c r="S25" s="2"/>
      <c r="T25" s="2"/>
      <c r="U25" s="2"/>
      <c r="V25" s="2"/>
      <c r="W25" s="2"/>
      <c r="X25" s="8"/>
      <c r="Y25" s="8"/>
      <c r="Z25" s="8"/>
      <c r="AA25" s="46"/>
      <c r="AB25" s="51" t="e">
        <f>"The proposed rules "&amp;LOWER(E.Regulatory)&amp;" See section 8 below."</f>
        <v>#NAME?</v>
      </c>
      <c r="AC25" s="41"/>
      <c r="AD25" s="68"/>
      <c r="AE25" s="68"/>
      <c r="AF25" s="41"/>
      <c r="AG25" s="41"/>
      <c r="AH25" s="43"/>
      <c r="AI25" s="44"/>
      <c r="AJ25" s="44"/>
      <c r="AK25" s="21"/>
      <c r="AL25" s="21"/>
      <c r="AM25" s="21"/>
      <c r="AN25" s="21"/>
      <c r="AO25" s="21"/>
      <c r="AP25" s="21"/>
      <c r="AQ25" s="21"/>
      <c r="AR25" s="21"/>
      <c r="AS25" s="21"/>
      <c r="AT25" s="21"/>
      <c r="AU25" s="21"/>
      <c r="AV25" s="21"/>
      <c r="AW25" s="21"/>
      <c r="AX25" s="21"/>
      <c r="AY25" s="21"/>
      <c r="AZ25" s="21"/>
      <c r="BA25" s="21"/>
    </row>
    <row r="26" spans="1:53" s="5" customFormat="1" ht="15.75" customHeight="1" outlineLevel="1">
      <c r="A26" s="8"/>
      <c r="B26" s="16"/>
      <c r="C26" s="952" t="s">
        <v>37</v>
      </c>
      <c r="D26" s="953"/>
      <c r="E26" s="953"/>
      <c r="F26" s="953"/>
      <c r="G26" s="954"/>
      <c r="H26" s="191" t="e">
        <f>#REF!</f>
        <v>#REF!</v>
      </c>
      <c r="I26" s="321" t="e">
        <f>#REF!</f>
        <v>#REF!</v>
      </c>
      <c r="J26" s="321" t="e">
        <f>#REF!</f>
        <v>#REF!</v>
      </c>
      <c r="K26" s="321" t="e">
        <f>#REF!</f>
        <v>#REF!</v>
      </c>
      <c r="L26" s="220"/>
      <c r="M26" s="220"/>
      <c r="N26" s="220"/>
      <c r="O26" s="220"/>
      <c r="P26" s="220"/>
      <c r="Q26" s="2"/>
      <c r="R26" s="2"/>
      <c r="S26" s="2"/>
      <c r="T26" s="2"/>
      <c r="U26" s="2"/>
      <c r="V26" s="2"/>
      <c r="W26" s="2"/>
      <c r="X26" s="8"/>
      <c r="Y26" s="8"/>
      <c r="Z26" s="8"/>
      <c r="AA26" s="46"/>
      <c r="AB26" s="53" t="e">
        <f>E.PermitsInvolved&amp;" See section 9 below."</f>
        <v>#NAME?</v>
      </c>
      <c r="AC26" s="41"/>
      <c r="AD26" s="68"/>
      <c r="AE26" s="68"/>
      <c r="AF26" s="41"/>
      <c r="AG26" s="41"/>
      <c r="AH26" s="43"/>
      <c r="AI26" s="44"/>
      <c r="AJ26" s="44"/>
      <c r="AK26" s="21"/>
      <c r="AL26" s="21"/>
      <c r="AM26" s="21"/>
      <c r="AN26" s="21"/>
      <c r="AO26" s="21"/>
      <c r="AP26" s="21"/>
      <c r="AQ26" s="21"/>
      <c r="AR26" s="21"/>
      <c r="AS26" s="21"/>
      <c r="AT26" s="21"/>
      <c r="AU26" s="21"/>
      <c r="AV26" s="21"/>
      <c r="AW26" s="21"/>
      <c r="AX26" s="21"/>
      <c r="AY26" s="21"/>
      <c r="AZ26" s="21"/>
      <c r="BA26" s="21"/>
    </row>
    <row r="27" spans="1:53" s="5" customFormat="1" ht="15.75" hidden="1" customHeight="1" outlineLevel="1">
      <c r="A27" s="8"/>
      <c r="B27" s="16"/>
      <c r="C27" s="303" t="e">
        <f>#REF!</f>
        <v>#REF!</v>
      </c>
      <c r="D27" s="303"/>
      <c r="E27" s="303"/>
      <c r="F27" s="303"/>
      <c r="G27" s="303"/>
      <c r="H27" s="94" t="e">
        <f>#REF!</f>
        <v>#REF!</v>
      </c>
      <c r="I27" s="320" t="e">
        <f>#REF!</f>
        <v>#REF!</v>
      </c>
      <c r="J27" s="320" t="e">
        <f>#REF!</f>
        <v>#REF!</v>
      </c>
      <c r="K27" s="320" t="e">
        <f>#REF!</f>
        <v>#REF!</v>
      </c>
      <c r="L27" s="220"/>
      <c r="M27" s="220"/>
      <c r="N27" s="220"/>
      <c r="O27" s="220"/>
      <c r="P27" s="220"/>
      <c r="Q27" s="2"/>
      <c r="R27" s="2"/>
      <c r="S27" s="2"/>
      <c r="T27" s="2"/>
      <c r="U27" s="2"/>
      <c r="V27" s="2"/>
      <c r="W27" s="2"/>
      <c r="X27" s="8"/>
      <c r="Y27" s="8"/>
      <c r="Z27" s="8"/>
      <c r="AA27" s="46"/>
      <c r="AB27" s="53" t="e">
        <f>E.Fees&amp;" See section 10 below."</f>
        <v>#NAME?</v>
      </c>
      <c r="AC27" s="41"/>
      <c r="AD27" s="68"/>
      <c r="AE27" s="68"/>
      <c r="AF27" s="41"/>
      <c r="AG27" s="41"/>
      <c r="AH27" s="43"/>
      <c r="AI27" s="44"/>
      <c r="AJ27" s="44"/>
      <c r="AK27" s="21"/>
      <c r="AL27" s="21"/>
      <c r="AM27" s="21"/>
      <c r="AN27" s="21"/>
      <c r="AO27" s="21"/>
      <c r="AP27" s="21"/>
      <c r="AQ27" s="21"/>
      <c r="AR27" s="21"/>
      <c r="AS27" s="21"/>
      <c r="AT27" s="21"/>
      <c r="AU27" s="21"/>
      <c r="AV27" s="21"/>
      <c r="AW27" s="21"/>
      <c r="AX27" s="21"/>
      <c r="AY27" s="21"/>
      <c r="AZ27" s="21"/>
      <c r="BA27" s="21"/>
    </row>
    <row r="28" spans="1:53" s="61" customFormat="1" ht="15.75" customHeight="1" outlineLevel="1">
      <c r="A28" s="64"/>
      <c r="B28" s="66"/>
      <c r="C28" s="303" t="s">
        <v>108</v>
      </c>
      <c r="D28" s="303"/>
      <c r="E28" s="303"/>
      <c r="F28" s="303"/>
      <c r="G28" s="303"/>
      <c r="H28" s="94" t="e">
        <f>#REF!</f>
        <v>#REF!</v>
      </c>
      <c r="I28" s="322" t="e">
        <f>#REF!</f>
        <v>#REF!</v>
      </c>
      <c r="J28" s="322" t="e">
        <f>#REF!</f>
        <v>#REF!</v>
      </c>
      <c r="K28" s="322" t="e">
        <f>#REF!</f>
        <v>#REF!</v>
      </c>
      <c r="L28" s="971" t="s">
        <v>168</v>
      </c>
      <c r="M28" s="972"/>
      <c r="N28" s="972"/>
      <c r="O28" s="972"/>
      <c r="P28" s="972"/>
      <c r="Q28" s="972"/>
      <c r="R28" s="972"/>
      <c r="S28" s="972"/>
      <c r="T28" s="972"/>
      <c r="U28" s="972"/>
      <c r="V28" s="972"/>
      <c r="W28" s="972"/>
      <c r="X28" s="64"/>
      <c r="Y28" s="64"/>
      <c r="Z28" s="64"/>
      <c r="AA28" s="46"/>
      <c r="AB28" s="193"/>
      <c r="AC28" s="68"/>
      <c r="AD28" s="68"/>
      <c r="AE28" s="68"/>
      <c r="AF28" s="68"/>
      <c r="AG28" s="68"/>
      <c r="AH28" s="99"/>
      <c r="AI28" s="70"/>
      <c r="AJ28" s="70"/>
      <c r="AK28" s="67"/>
      <c r="AL28" s="67"/>
      <c r="AM28" s="67"/>
      <c r="AN28" s="67"/>
      <c r="AO28" s="67"/>
      <c r="AP28" s="67"/>
      <c r="AQ28" s="67"/>
      <c r="AR28" s="67"/>
      <c r="AS28" s="67"/>
      <c r="AT28" s="67"/>
      <c r="AU28" s="67"/>
      <c r="AV28" s="67"/>
      <c r="AW28" s="67"/>
      <c r="AX28" s="67"/>
      <c r="AY28" s="67"/>
      <c r="AZ28" s="67"/>
      <c r="BA28" s="67"/>
    </row>
    <row r="29" spans="1:53" s="61" customFormat="1" ht="15.75" customHeight="1" outlineLevel="1">
      <c r="A29" s="64"/>
      <c r="B29" s="66"/>
      <c r="C29" s="955" t="s">
        <v>1</v>
      </c>
      <c r="D29" s="956"/>
      <c r="E29" s="956"/>
      <c r="F29" s="956"/>
      <c r="G29" s="957"/>
      <c r="H29" s="94" t="e">
        <f>IF(ScopeFee=FALSE,"","Y")</f>
        <v>#NAME?</v>
      </c>
      <c r="I29" s="320" t="e">
        <f>IF(#REF!=TRUE,"Y","")</f>
        <v>#REF!</v>
      </c>
      <c r="J29" s="320" t="e">
        <f>IF(#REF!=TRUE,"Y","")</f>
        <v>#REF!</v>
      </c>
      <c r="K29" s="320" t="e">
        <f>IF(#REF!=TRUE,"Y","")</f>
        <v>#REF!</v>
      </c>
      <c r="L29" s="220" t="s">
        <v>0</v>
      </c>
      <c r="M29" s="220"/>
      <c r="N29" s="220"/>
      <c r="O29" s="220"/>
      <c r="P29" s="220"/>
      <c r="Q29" s="2"/>
      <c r="R29" s="964" t="s">
        <v>45</v>
      </c>
      <c r="S29" s="964"/>
      <c r="T29" s="964"/>
      <c r="U29" s="964"/>
      <c r="V29" s="964"/>
      <c r="W29" s="2"/>
      <c r="X29" s="64"/>
      <c r="Y29" s="64"/>
      <c r="Z29" s="64"/>
      <c r="AA29" s="46"/>
      <c r="AB29" s="193"/>
      <c r="AC29" s="68"/>
      <c r="AD29" s="68"/>
      <c r="AE29" s="68"/>
      <c r="AF29" s="68"/>
      <c r="AG29" s="68"/>
      <c r="AH29" s="99"/>
      <c r="AI29" s="70"/>
      <c r="AJ29" s="70"/>
      <c r="AK29" s="67"/>
      <c r="AL29" s="67"/>
      <c r="AM29" s="67"/>
      <c r="AN29" s="67"/>
      <c r="AO29" s="67"/>
      <c r="AP29" s="67"/>
      <c r="AQ29" s="67"/>
      <c r="AR29" s="67"/>
      <c r="AS29" s="67"/>
      <c r="AT29" s="67"/>
      <c r="AU29" s="67"/>
      <c r="AV29" s="67"/>
      <c r="AW29" s="67"/>
      <c r="AX29" s="67"/>
      <c r="AY29" s="67"/>
      <c r="AZ29" s="67"/>
      <c r="BA29" s="67"/>
    </row>
    <row r="30" spans="1:53" s="61" customFormat="1" ht="15.75" customHeight="1" outlineLevel="1">
      <c r="A30" s="287"/>
      <c r="B30" s="66"/>
      <c r="C30" s="952" t="s">
        <v>185</v>
      </c>
      <c r="D30" s="953"/>
      <c r="E30" s="953"/>
      <c r="F30" s="953"/>
      <c r="G30" s="954"/>
      <c r="H30" s="321" t="e">
        <f>IF(ScopeCommittee=FALSE,"","Y")</f>
        <v>#NAME?</v>
      </c>
      <c r="I30" s="220"/>
      <c r="J30" s="220"/>
      <c r="K30" s="220"/>
      <c r="L30" s="220"/>
      <c r="M30" s="966" t="s">
        <v>198</v>
      </c>
      <c r="N30" s="966"/>
      <c r="O30" s="966"/>
      <c r="P30" s="966"/>
      <c r="Q30" s="966"/>
      <c r="R30" s="965"/>
      <c r="S30" s="965"/>
      <c r="T30" s="965"/>
      <c r="U30" s="965"/>
      <c r="V30" s="965"/>
      <c r="W30" s="305"/>
      <c r="X30" s="287"/>
      <c r="Y30" s="287" t="s">
        <v>0</v>
      </c>
      <c r="Z30" s="287"/>
      <c r="AA30" s="46"/>
      <c r="AB30" s="193" t="e">
        <f>ScopeFee</f>
        <v>#NAME?</v>
      </c>
      <c r="AC30" s="289"/>
      <c r="AD30" s="289"/>
      <c r="AE30" s="289"/>
      <c r="AF30" s="289"/>
      <c r="AG30" s="289"/>
      <c r="AH30" s="290"/>
      <c r="AI30" s="291"/>
      <c r="AJ30" s="291"/>
      <c r="AK30" s="288"/>
      <c r="AL30" s="288"/>
      <c r="AM30" s="288"/>
      <c r="AN30" s="288"/>
      <c r="AO30" s="288"/>
      <c r="AP30" s="288"/>
      <c r="AQ30" s="288"/>
      <c r="AR30" s="288"/>
      <c r="AS30" s="288"/>
      <c r="AT30" s="288"/>
      <c r="AU30" s="288"/>
      <c r="AV30" s="288"/>
      <c r="AW30" s="288"/>
      <c r="AX30" s="288"/>
      <c r="AY30" s="288"/>
      <c r="AZ30" s="288"/>
      <c r="BA30" s="288"/>
    </row>
    <row r="31" spans="1:53" s="61" customFormat="1" ht="15.75" customHeight="1" outlineLevel="1">
      <c r="A31" s="287"/>
      <c r="B31" s="66"/>
      <c r="C31" s="955" t="s">
        <v>184</v>
      </c>
      <c r="D31" s="956"/>
      <c r="E31" s="956"/>
      <c r="F31" s="956"/>
      <c r="G31" s="957"/>
      <c r="H31" s="94" t="e">
        <f>IF(ScopeStateImplementationPlan=FALSE,"","Y")</f>
        <v>#NAME?</v>
      </c>
      <c r="I31" s="220"/>
      <c r="J31" s="465" t="e">
        <f>#REF!</f>
        <v>#REF!</v>
      </c>
      <c r="K31" s="466"/>
      <c r="L31" s="467"/>
      <c r="M31" s="958" t="e">
        <f>#REF!</f>
        <v>#REF!</v>
      </c>
      <c r="N31" s="959"/>
      <c r="O31" s="959"/>
      <c r="P31" s="959"/>
      <c r="Q31" s="960"/>
      <c r="R31" s="958" t="e">
        <f>#REF!</f>
        <v>#REF!</v>
      </c>
      <c r="S31" s="959"/>
      <c r="T31" s="959"/>
      <c r="U31" s="959"/>
      <c r="V31" s="960"/>
      <c r="W31" s="305"/>
      <c r="X31" s="287"/>
      <c r="Y31" s="287"/>
      <c r="Z31" s="287"/>
      <c r="AA31" s="46"/>
      <c r="AB31" s="193"/>
      <c r="AC31" s="289"/>
      <c r="AD31" s="289"/>
      <c r="AE31" s="289"/>
      <c r="AF31" s="289"/>
      <c r="AG31" s="289"/>
      <c r="AH31" s="290"/>
      <c r="AI31" s="291"/>
      <c r="AJ31" s="291"/>
      <c r="AK31" s="288"/>
      <c r="AL31" s="288"/>
      <c r="AM31" s="288"/>
      <c r="AN31" s="288"/>
      <c r="AO31" s="288"/>
      <c r="AP31" s="288"/>
      <c r="AQ31" s="288"/>
      <c r="AR31" s="288"/>
      <c r="AS31" s="288"/>
      <c r="AT31" s="288"/>
      <c r="AU31" s="288"/>
      <c r="AV31" s="288"/>
      <c r="AW31" s="288"/>
      <c r="AX31" s="288"/>
      <c r="AY31" s="288"/>
      <c r="AZ31" s="288"/>
      <c r="BA31" s="288"/>
    </row>
    <row r="32" spans="1:53" s="61" customFormat="1" ht="15.75" customHeight="1" outlineLevel="1">
      <c r="A32" s="287"/>
      <c r="B32" s="66"/>
      <c r="C32" s="952" t="s">
        <v>44</v>
      </c>
      <c r="D32" s="953"/>
      <c r="E32" s="953"/>
      <c r="F32" s="953"/>
      <c r="G32" s="954"/>
      <c r="H32" s="321" t="e">
        <f>IF(ScopeLandUse=FALSE,"","Y")</f>
        <v>#NAME?</v>
      </c>
      <c r="I32" s="220"/>
      <c r="J32" s="944" t="e">
        <f>#REF!</f>
        <v>#REF!</v>
      </c>
      <c r="K32" s="944"/>
      <c r="L32" s="944"/>
      <c r="M32" s="961" t="e">
        <f>#REF!</f>
        <v>#REF!</v>
      </c>
      <c r="N32" s="962"/>
      <c r="O32" s="962"/>
      <c r="P32" s="962"/>
      <c r="Q32" s="963"/>
      <c r="R32" s="961" t="e">
        <f>#REF!</f>
        <v>#REF!</v>
      </c>
      <c r="S32" s="962"/>
      <c r="T32" s="962"/>
      <c r="U32" s="962"/>
      <c r="V32" s="963"/>
      <c r="W32" s="305"/>
      <c r="X32" s="287"/>
      <c r="Y32" s="287" t="s">
        <v>0</v>
      </c>
      <c r="Z32" s="287"/>
      <c r="AA32" s="46"/>
      <c r="AB32" s="193" t="e">
        <f>ScopeFee</f>
        <v>#NAME?</v>
      </c>
      <c r="AC32" s="289"/>
      <c r="AD32" s="289"/>
      <c r="AE32" s="289"/>
      <c r="AF32" s="289"/>
      <c r="AG32" s="289"/>
      <c r="AH32" s="290"/>
      <c r="AI32" s="291"/>
      <c r="AJ32" s="291"/>
      <c r="AK32" s="288"/>
      <c r="AL32" s="288"/>
      <c r="AM32" s="288"/>
      <c r="AN32" s="288"/>
      <c r="AO32" s="288"/>
      <c r="AP32" s="288"/>
      <c r="AQ32" s="288"/>
      <c r="AR32" s="288"/>
      <c r="AS32" s="288"/>
      <c r="AT32" s="288"/>
      <c r="AU32" s="288"/>
      <c r="AV32" s="288"/>
      <c r="AW32" s="288"/>
      <c r="AX32" s="288"/>
      <c r="AY32" s="288"/>
      <c r="AZ32" s="288"/>
      <c r="BA32" s="288"/>
    </row>
    <row r="33" spans="1:53" s="61" customFormat="1" ht="15.75" customHeight="1" outlineLevel="1">
      <c r="A33" s="287"/>
      <c r="B33" s="66"/>
      <c r="C33" s="955" t="s">
        <v>188</v>
      </c>
      <c r="D33" s="956"/>
      <c r="E33" s="956"/>
      <c r="F33" s="956"/>
      <c r="G33" s="957"/>
      <c r="H33" s="94" t="e">
        <f>IF(ScopePublicNotice=FALSE,"","Y")</f>
        <v>#NAME?</v>
      </c>
      <c r="I33" s="220"/>
      <c r="J33" s="967" t="e">
        <f>#REF!</f>
        <v>#REF!</v>
      </c>
      <c r="K33" s="968"/>
      <c r="L33" s="969"/>
      <c r="M33" s="958" t="e">
        <f>#REF!</f>
        <v>#REF!</v>
      </c>
      <c r="N33" s="959"/>
      <c r="O33" s="959"/>
      <c r="P33" s="959"/>
      <c r="Q33" s="960"/>
      <c r="R33" s="958" t="e">
        <f>#REF!</f>
        <v>#REF!</v>
      </c>
      <c r="S33" s="959"/>
      <c r="T33" s="959"/>
      <c r="U33" s="959"/>
      <c r="V33" s="960"/>
      <c r="W33" s="305"/>
      <c r="X33" s="287"/>
      <c r="Y33" s="287"/>
      <c r="Z33" s="287"/>
      <c r="AA33" s="46"/>
      <c r="AB33" s="193"/>
      <c r="AC33" s="289"/>
      <c r="AD33" s="289"/>
      <c r="AE33" s="289"/>
      <c r="AF33" s="289"/>
      <c r="AG33" s="289"/>
      <c r="AH33" s="290"/>
      <c r="AI33" s="291"/>
      <c r="AJ33" s="291"/>
      <c r="AK33" s="288"/>
      <c r="AL33" s="288"/>
      <c r="AM33" s="288"/>
      <c r="AN33" s="288"/>
      <c r="AO33" s="288"/>
      <c r="AP33" s="288"/>
      <c r="AQ33" s="288"/>
      <c r="AR33" s="288"/>
      <c r="AS33" s="288"/>
      <c r="AT33" s="288"/>
      <c r="AU33" s="288"/>
      <c r="AV33" s="288"/>
      <c r="AW33" s="288"/>
      <c r="AX33" s="288"/>
      <c r="AY33" s="288"/>
      <c r="AZ33" s="288"/>
      <c r="BA33" s="288"/>
    </row>
    <row r="34" spans="1:53" s="61" customFormat="1" ht="15.75" customHeight="1" outlineLevel="1">
      <c r="A34" s="287"/>
      <c r="B34" s="66"/>
      <c r="C34" s="952" t="s">
        <v>187</v>
      </c>
      <c r="D34" s="953"/>
      <c r="E34" s="953"/>
      <c r="F34" s="953"/>
      <c r="G34" s="954"/>
      <c r="H34" s="321" t="e">
        <f>IF(ScopeHearing=FALSE,"","Y")</f>
        <v>#NAME?</v>
      </c>
      <c r="I34" s="220"/>
      <c r="J34" s="943" t="e">
        <f>#REF!</f>
        <v>#REF!</v>
      </c>
      <c r="K34" s="944"/>
      <c r="L34" s="945"/>
      <c r="M34" s="961" t="e">
        <f>#REF!</f>
        <v>#REF!</v>
      </c>
      <c r="N34" s="962"/>
      <c r="O34" s="962"/>
      <c r="P34" s="962"/>
      <c r="Q34" s="963"/>
      <c r="R34" s="961" t="e">
        <f>#REF!</f>
        <v>#REF!</v>
      </c>
      <c r="S34" s="962"/>
      <c r="T34" s="962"/>
      <c r="U34" s="962"/>
      <c r="V34" s="963"/>
      <c r="W34" s="305"/>
      <c r="X34" s="287"/>
      <c r="Y34" s="287" t="s">
        <v>0</v>
      </c>
      <c r="Z34" s="287"/>
      <c r="AA34" s="46"/>
      <c r="AB34" s="193" t="e">
        <f>ScopeFee</f>
        <v>#NAME?</v>
      </c>
      <c r="AC34" s="289"/>
      <c r="AD34" s="289"/>
      <c r="AE34" s="289"/>
      <c r="AF34" s="289"/>
      <c r="AG34" s="289"/>
      <c r="AH34" s="290"/>
      <c r="AI34" s="291"/>
      <c r="AJ34" s="291"/>
      <c r="AK34" s="288"/>
      <c r="AL34" s="288"/>
      <c r="AM34" s="288"/>
      <c r="AN34" s="288"/>
      <c r="AO34" s="288"/>
      <c r="AP34" s="288"/>
      <c r="AQ34" s="288"/>
      <c r="AR34" s="288"/>
      <c r="AS34" s="288"/>
      <c r="AT34" s="288"/>
      <c r="AU34" s="288"/>
      <c r="AV34" s="288"/>
      <c r="AW34" s="288"/>
      <c r="AX34" s="288"/>
      <c r="AY34" s="288"/>
      <c r="AZ34" s="288"/>
      <c r="BA34" s="288"/>
    </row>
    <row r="35" spans="1:53" s="61" customFormat="1" ht="15.75" customHeight="1" outlineLevel="1">
      <c r="A35" s="287"/>
      <c r="B35" s="66"/>
      <c r="C35" s="955" t="s">
        <v>0</v>
      </c>
      <c r="D35" s="956"/>
      <c r="E35" s="956"/>
      <c r="F35" s="956"/>
      <c r="G35" s="957"/>
      <c r="H35" s="94" t="s">
        <v>0</v>
      </c>
      <c r="I35" s="220"/>
      <c r="J35" s="465" t="e">
        <f>#REF!</f>
        <v>#REF!</v>
      </c>
      <c r="K35" s="466"/>
      <c r="L35" s="468"/>
      <c r="M35" s="958" t="e">
        <f>#REF!</f>
        <v>#REF!</v>
      </c>
      <c r="N35" s="959"/>
      <c r="O35" s="959"/>
      <c r="P35" s="959"/>
      <c r="Q35" s="960"/>
      <c r="R35" s="958" t="e">
        <f>#REF!</f>
        <v>#REF!</v>
      </c>
      <c r="S35" s="959"/>
      <c r="T35" s="959"/>
      <c r="U35" s="959"/>
      <c r="V35" s="960"/>
      <c r="W35" s="305"/>
      <c r="X35" s="287"/>
      <c r="Y35" s="287"/>
      <c r="Z35" s="287"/>
      <c r="AA35" s="46"/>
      <c r="AB35" s="193"/>
      <c r="AC35" s="289"/>
      <c r="AD35" s="289"/>
      <c r="AE35" s="289"/>
      <c r="AF35" s="289"/>
      <c r="AG35" s="289"/>
      <c r="AH35" s="290"/>
      <c r="AI35" s="291"/>
      <c r="AJ35" s="291"/>
      <c r="AK35" s="288"/>
      <c r="AL35" s="288"/>
      <c r="AM35" s="288"/>
      <c r="AN35" s="288"/>
      <c r="AO35" s="288"/>
      <c r="AP35" s="288"/>
      <c r="AQ35" s="288"/>
      <c r="AR35" s="288"/>
      <c r="AS35" s="288"/>
      <c r="AT35" s="288"/>
      <c r="AU35" s="288"/>
      <c r="AV35" s="288"/>
      <c r="AW35" s="288"/>
      <c r="AX35" s="288"/>
      <c r="AY35" s="288"/>
      <c r="AZ35" s="288"/>
      <c r="BA35" s="288"/>
    </row>
    <row r="36" spans="1:53" s="61" customFormat="1" ht="12.75" customHeight="1" outlineLevel="1">
      <c r="A36" s="287"/>
      <c r="B36" s="66"/>
      <c r="C36" s="201"/>
      <c r="D36" s="201"/>
      <c r="E36" s="201"/>
      <c r="F36" s="201"/>
      <c r="G36" s="201"/>
      <c r="H36" s="202"/>
      <c r="I36" s="220"/>
      <c r="J36" s="469"/>
      <c r="K36" s="469"/>
      <c r="L36" s="470"/>
      <c r="M36" s="305"/>
      <c r="N36" s="305"/>
      <c r="O36" s="305"/>
      <c r="P36" s="305"/>
      <c r="Q36" s="305"/>
      <c r="R36" s="305"/>
      <c r="S36" s="305"/>
      <c r="T36" s="305"/>
      <c r="U36" s="305"/>
      <c r="V36" s="305"/>
      <c r="W36" s="305"/>
      <c r="X36" s="287"/>
      <c r="Y36" s="287"/>
      <c r="Z36" s="287"/>
      <c r="AA36" s="46"/>
      <c r="AB36" s="193"/>
      <c r="AC36" s="289"/>
      <c r="AD36" s="289"/>
      <c r="AE36" s="289"/>
      <c r="AF36" s="289"/>
      <c r="AG36" s="289"/>
      <c r="AH36" s="290"/>
      <c r="AI36" s="291"/>
      <c r="AJ36" s="291"/>
      <c r="AK36" s="288"/>
      <c r="AL36" s="288"/>
      <c r="AM36" s="288"/>
      <c r="AN36" s="288"/>
      <c r="AO36" s="288"/>
      <c r="AP36" s="288"/>
      <c r="AQ36" s="288"/>
      <c r="AR36" s="288"/>
      <c r="AS36" s="288"/>
      <c r="AT36" s="288"/>
      <c r="AU36" s="288"/>
      <c r="AV36" s="288"/>
      <c r="AW36" s="288"/>
      <c r="AX36" s="288"/>
      <c r="AY36" s="288"/>
      <c r="AZ36" s="288"/>
      <c r="BA36" s="288"/>
    </row>
    <row r="37" spans="1:53" s="5" customFormat="1" ht="18" customHeight="1" outlineLevel="1">
      <c r="A37" s="8"/>
      <c r="B37" s="16"/>
      <c r="C37" s="938" t="s">
        <v>203</v>
      </c>
      <c r="D37" s="938"/>
      <c r="E37" s="65"/>
      <c r="F37" s="65"/>
      <c r="G37" s="65"/>
      <c r="H37" s="185"/>
      <c r="I37" s="185"/>
      <c r="J37" s="185"/>
      <c r="K37" s="185"/>
      <c r="L37" s="75"/>
      <c r="M37" s="986" t="s">
        <v>199</v>
      </c>
      <c r="N37" s="986"/>
      <c r="O37" s="986"/>
      <c r="P37" s="986"/>
      <c r="Q37" s="986"/>
      <c r="R37" s="986"/>
      <c r="S37" s="986"/>
      <c r="T37" s="986"/>
      <c r="U37" s="986"/>
      <c r="V37" s="986"/>
      <c r="W37" s="50"/>
      <c r="X37" s="8"/>
      <c r="Y37" s="8"/>
      <c r="Z37" s="8"/>
      <c r="AA37" s="46"/>
      <c r="AB37" s="54"/>
      <c r="AC37" s="41"/>
      <c r="AD37" s="68"/>
      <c r="AE37" s="68"/>
      <c r="AF37" s="41"/>
      <c r="AG37" s="41"/>
      <c r="AH37" s="43"/>
      <c r="AI37" s="44"/>
      <c r="AJ37" s="44"/>
      <c r="AK37" s="21"/>
      <c r="AL37" s="21"/>
      <c r="AM37" s="21"/>
      <c r="AN37" s="21"/>
      <c r="AO37" s="21"/>
      <c r="AP37" s="21"/>
      <c r="AQ37" s="21"/>
      <c r="AR37" s="21"/>
      <c r="AS37" s="21"/>
      <c r="AT37" s="21"/>
      <c r="AU37" s="21"/>
      <c r="AV37" s="21"/>
      <c r="AW37" s="21"/>
      <c r="AX37" s="21"/>
      <c r="AY37" s="21"/>
      <c r="AZ37" s="21"/>
      <c r="BA37" s="21"/>
    </row>
    <row r="38" spans="1:53" s="5" customFormat="1" ht="15.6" customHeight="1" outlineLevel="1">
      <c r="A38" s="8"/>
      <c r="B38" s="16"/>
      <c r="C38" s="948" t="s">
        <v>201</v>
      </c>
      <c r="D38" s="948"/>
      <c r="E38" s="948"/>
      <c r="F38" s="226"/>
      <c r="G38" s="949" t="e">
        <f>AD38</f>
        <v>#REF!</v>
      </c>
      <c r="H38" s="949"/>
      <c r="I38" s="307"/>
      <c r="J38" s="946" t="s">
        <v>200</v>
      </c>
      <c r="K38" s="946"/>
      <c r="L38" s="947"/>
      <c r="M38" s="111">
        <v>1</v>
      </c>
      <c r="N38" s="112">
        <v>2</v>
      </c>
      <c r="O38" s="113">
        <v>3</v>
      </c>
      <c r="P38" s="114">
        <v>4</v>
      </c>
      <c r="Q38" s="115">
        <v>5</v>
      </c>
      <c r="R38" s="116">
        <v>6</v>
      </c>
      <c r="S38" s="117">
        <v>7</v>
      </c>
      <c r="T38" s="118">
        <v>8</v>
      </c>
      <c r="U38" s="119">
        <v>9</v>
      </c>
      <c r="V38" s="120">
        <v>10</v>
      </c>
      <c r="W38" s="59"/>
      <c r="X38" s="40"/>
      <c r="Y38" s="20"/>
      <c r="Z38" s="20"/>
      <c r="AA38" s="15"/>
      <c r="AB38" s="36" t="e">
        <f>#REF!</f>
        <v>#REF!</v>
      </c>
      <c r="AC38" s="42" t="e">
        <f>#REF!</f>
        <v>#REF!</v>
      </c>
      <c r="AD38" s="272" t="e">
        <f>IF(AC38=1,"Low",IF(AC38=2,"Low/Medium",IF(AC38=3,"Medium",IF(AC38=4,"Medium/High","High"))))</f>
        <v>#REF!</v>
      </c>
      <c r="AE38" s="304"/>
      <c r="AF38" s="41"/>
      <c r="AG38" s="41"/>
      <c r="AH38" s="43"/>
      <c r="AI38" s="44"/>
      <c r="AJ38" s="44"/>
      <c r="AK38" s="21"/>
      <c r="AL38" s="21"/>
      <c r="AM38" s="21"/>
      <c r="AN38" s="21"/>
      <c r="AO38" s="21"/>
      <c r="AP38" s="21"/>
      <c r="AQ38" s="21"/>
      <c r="AR38" s="21"/>
      <c r="AS38" s="21"/>
      <c r="AT38" s="21"/>
      <c r="AU38" s="21"/>
      <c r="AV38" s="21"/>
      <c r="AW38" s="21"/>
      <c r="AX38" s="21"/>
      <c r="AY38" s="21"/>
      <c r="AZ38" s="21"/>
      <c r="BA38" s="21"/>
    </row>
    <row r="39" spans="1:53" s="61" customFormat="1" ht="15.6" customHeight="1" outlineLevel="1">
      <c r="A39" s="287"/>
      <c r="B39" s="66"/>
      <c r="C39" s="940" t="s">
        <v>202</v>
      </c>
      <c r="D39" s="940"/>
      <c r="E39" s="940"/>
      <c r="F39" s="226"/>
      <c r="G39" s="941" t="e">
        <f>AD39</f>
        <v>#REF!</v>
      </c>
      <c r="H39" s="942"/>
      <c r="I39" s="307"/>
      <c r="J39" s="307"/>
      <c r="K39" s="307"/>
      <c r="L39" s="471"/>
      <c r="M39" s="172"/>
      <c r="N39" s="173"/>
      <c r="O39" s="174"/>
      <c r="P39" s="175"/>
      <c r="Q39" s="176"/>
      <c r="R39" s="177"/>
      <c r="S39" s="178"/>
      <c r="T39" s="179"/>
      <c r="U39" s="180"/>
      <c r="V39" s="181"/>
      <c r="W39" s="220"/>
      <c r="X39" s="98"/>
      <c r="Y39" s="97"/>
      <c r="Z39" s="97"/>
      <c r="AA39" s="63"/>
      <c r="AB39" s="472"/>
      <c r="AC39" s="42" t="e">
        <f>#REF!</f>
        <v>#REF!</v>
      </c>
      <c r="AD39" s="272" t="e">
        <f>IF(AC39=1,"Low",IF(AC39=2,"Low/Medium",IF(AC39=3,"Medium",IF(AC39=4,"Medium/High","High"))))</f>
        <v>#REF!</v>
      </c>
      <c r="AE39" s="304"/>
      <c r="AF39" s="289"/>
      <c r="AG39" s="289"/>
      <c r="AH39" s="290"/>
      <c r="AI39" s="291"/>
      <c r="AJ39" s="291"/>
      <c r="AK39" s="288"/>
      <c r="AL39" s="288"/>
      <c r="AM39" s="288"/>
      <c r="AN39" s="288"/>
      <c r="AO39" s="288"/>
      <c r="AP39" s="288"/>
      <c r="AQ39" s="288"/>
      <c r="AR39" s="288"/>
      <c r="AS39" s="288"/>
      <c r="AT39" s="288"/>
      <c r="AU39" s="288"/>
      <c r="AV39" s="288"/>
      <c r="AW39" s="288"/>
      <c r="AX39" s="288"/>
      <c r="AY39" s="288"/>
      <c r="AZ39" s="288"/>
      <c r="BA39" s="288"/>
    </row>
    <row r="40" spans="1:53" s="61" customFormat="1" ht="6" customHeight="1" outlineLevel="1">
      <c r="A40" s="64"/>
      <c r="B40" s="66"/>
      <c r="C40" s="71"/>
      <c r="D40" s="57"/>
      <c r="E40" s="185"/>
      <c r="F40" s="185"/>
      <c r="G40" s="185"/>
      <c r="H40" s="185"/>
      <c r="I40" s="185"/>
      <c r="J40" s="185"/>
      <c r="K40" s="185"/>
      <c r="L40" s="76"/>
      <c r="M40" s="77"/>
      <c r="N40" s="78"/>
      <c r="O40" s="79"/>
      <c r="P40" s="80"/>
      <c r="Q40" s="81"/>
      <c r="R40" s="82"/>
      <c r="S40" s="83"/>
      <c r="T40" s="84"/>
      <c r="U40" s="85"/>
      <c r="V40" s="86"/>
      <c r="W40" s="59"/>
      <c r="X40" s="58"/>
      <c r="Y40" s="62"/>
      <c r="Z40" s="62"/>
      <c r="AA40" s="63"/>
      <c r="AB40" s="37"/>
      <c r="AC40" s="290"/>
      <c r="AD40" s="290"/>
      <c r="AE40" s="93"/>
      <c r="AF40" s="68"/>
      <c r="AG40" s="68"/>
      <c r="AH40" s="60"/>
      <c r="AI40" s="70"/>
      <c r="AJ40" s="70"/>
      <c r="AK40" s="67"/>
      <c r="AL40" s="67"/>
      <c r="AM40" s="67"/>
      <c r="AN40" s="67"/>
      <c r="AO40" s="67"/>
      <c r="AP40" s="67"/>
      <c r="AQ40" s="67"/>
      <c r="AR40" s="67"/>
      <c r="AS40" s="67"/>
      <c r="AT40" s="67"/>
      <c r="AU40" s="67"/>
      <c r="AV40" s="67"/>
      <c r="AW40" s="67"/>
      <c r="AX40" s="67"/>
      <c r="AY40" s="67"/>
      <c r="AZ40" s="67"/>
      <c r="BA40" s="67"/>
    </row>
    <row r="41" spans="1:53" s="61" customFormat="1" ht="19.5" customHeight="1" outlineLevel="1" thickBot="1">
      <c r="A41" s="64"/>
      <c r="B41" s="66"/>
      <c r="C41" s="1020" t="s">
        <v>125</v>
      </c>
      <c r="D41" s="1020"/>
      <c r="E41" s="1020"/>
      <c r="F41" s="1020"/>
      <c r="G41" s="1020"/>
      <c r="H41" s="1020"/>
      <c r="I41" s="185"/>
      <c r="J41" s="1013" t="s">
        <v>126</v>
      </c>
      <c r="K41" s="1013"/>
      <c r="L41" s="1013"/>
      <c r="M41" s="1013"/>
      <c r="N41" s="1013"/>
      <c r="O41" s="1013"/>
      <c r="P41" s="1013"/>
      <c r="Q41" s="1013"/>
      <c r="R41" s="1013"/>
      <c r="S41" s="1013"/>
      <c r="T41" s="1013"/>
      <c r="U41" s="1013"/>
      <c r="V41" s="1013"/>
      <c r="W41" s="182"/>
      <c r="X41" s="98"/>
      <c r="Y41" s="97"/>
      <c r="Z41" s="97"/>
      <c r="AA41" s="63"/>
      <c r="AB41" s="37"/>
      <c r="AC41" s="184"/>
      <c r="AD41" s="184"/>
      <c r="AE41" s="184"/>
      <c r="AF41" s="68"/>
      <c r="AG41" s="68"/>
      <c r="AH41" s="99"/>
      <c r="AI41" s="70"/>
      <c r="AJ41" s="70"/>
      <c r="AK41" s="67"/>
      <c r="AL41" s="67"/>
      <c r="AM41" s="67"/>
      <c r="AN41" s="67"/>
      <c r="AO41" s="67"/>
      <c r="AP41" s="67"/>
      <c r="AQ41" s="67"/>
      <c r="AR41" s="67"/>
      <c r="AS41" s="67"/>
      <c r="AT41" s="67"/>
      <c r="AU41" s="67"/>
      <c r="AV41" s="67"/>
      <c r="AW41" s="67"/>
      <c r="AX41" s="67"/>
      <c r="AY41" s="67"/>
      <c r="AZ41" s="67"/>
      <c r="BA41" s="67"/>
    </row>
    <row r="42" spans="1:53" s="61" customFormat="1" ht="46.5" customHeight="1" outlineLevel="1" thickTop="1">
      <c r="A42" s="64"/>
      <c r="B42" s="66"/>
      <c r="C42" s="1012" t="s">
        <v>176</v>
      </c>
      <c r="D42" s="1012"/>
      <c r="E42" s="1012"/>
      <c r="F42" s="1012"/>
      <c r="G42" s="1012"/>
      <c r="H42" s="1012"/>
      <c r="I42" s="225"/>
      <c r="J42" s="950" t="s">
        <v>174</v>
      </c>
      <c r="K42" s="950"/>
      <c r="L42" s="950"/>
      <c r="M42" s="950"/>
      <c r="N42" s="950"/>
      <c r="O42" s="950"/>
      <c r="P42" s="950"/>
      <c r="Q42" s="950"/>
      <c r="R42" s="950"/>
      <c r="S42" s="950"/>
      <c r="T42" s="950"/>
      <c r="U42" s="950"/>
      <c r="V42" s="950"/>
      <c r="W42" s="182"/>
      <c r="X42" s="98"/>
      <c r="Y42" s="97"/>
      <c r="Z42" s="97"/>
      <c r="AA42" s="63"/>
      <c r="AB42" s="37"/>
      <c r="AC42" s="184"/>
      <c r="AD42" s="184"/>
      <c r="AE42" s="184"/>
      <c r="AF42" s="68"/>
      <c r="AG42" s="68"/>
      <c r="AH42" s="99"/>
      <c r="AI42" s="70"/>
      <c r="AJ42" s="70"/>
      <c r="AK42" s="67"/>
      <c r="AL42" s="67"/>
      <c r="AM42" s="67"/>
      <c r="AN42" s="67"/>
      <c r="AO42" s="67"/>
      <c r="AP42" s="67"/>
      <c r="AQ42" s="67"/>
      <c r="AR42" s="67"/>
      <c r="AS42" s="67"/>
      <c r="AT42" s="67"/>
      <c r="AU42" s="67"/>
      <c r="AV42" s="67"/>
      <c r="AW42" s="67"/>
      <c r="AX42" s="67"/>
      <c r="AY42" s="67"/>
      <c r="AZ42" s="67"/>
      <c r="BA42" s="67"/>
    </row>
    <row r="43" spans="1:53" s="61" customFormat="1" ht="15.75" customHeight="1" outlineLevel="1">
      <c r="A43" s="64"/>
      <c r="B43" s="66"/>
      <c r="C43" s="938" t="s">
        <v>179</v>
      </c>
      <c r="D43" s="938"/>
      <c r="E43" s="306"/>
      <c r="F43" s="226"/>
      <c r="G43" s="226"/>
      <c r="H43" s="226"/>
      <c r="I43" s="225"/>
      <c r="J43" s="951"/>
      <c r="K43" s="951"/>
      <c r="L43" s="951"/>
      <c r="M43" s="951"/>
      <c r="N43" s="951"/>
      <c r="O43" s="951"/>
      <c r="P43" s="951"/>
      <c r="Q43" s="951"/>
      <c r="R43" s="951"/>
      <c r="S43" s="951"/>
      <c r="T43" s="951"/>
      <c r="U43" s="951"/>
      <c r="V43" s="951"/>
      <c r="W43" s="220"/>
      <c r="X43" s="98"/>
      <c r="Y43" s="97"/>
      <c r="Z43" s="97"/>
      <c r="AA43" s="63"/>
      <c r="AB43" s="37"/>
      <c r="AC43" s="221"/>
      <c r="AD43" s="221"/>
      <c r="AE43" s="221"/>
      <c r="AF43" s="68"/>
      <c r="AG43" s="68"/>
      <c r="AH43" s="99"/>
      <c r="AI43" s="70"/>
      <c r="AJ43" s="70"/>
      <c r="AK43" s="67"/>
      <c r="AL43" s="67"/>
      <c r="AM43" s="67"/>
      <c r="AN43" s="67"/>
      <c r="AO43" s="67"/>
      <c r="AP43" s="67"/>
      <c r="AQ43" s="67"/>
      <c r="AR43" s="67"/>
      <c r="AS43" s="67"/>
      <c r="AT43" s="67"/>
      <c r="AU43" s="67"/>
      <c r="AV43" s="67"/>
      <c r="AW43" s="67"/>
      <c r="AX43" s="67"/>
      <c r="AY43" s="67"/>
      <c r="AZ43" s="67"/>
      <c r="BA43" s="67"/>
    </row>
    <row r="44" spans="1:53" s="61" customFormat="1" ht="15.75" customHeight="1" outlineLevel="1">
      <c r="A44" s="64"/>
      <c r="B44" s="66"/>
      <c r="C44" s="948" t="s">
        <v>163</v>
      </c>
      <c r="D44" s="948"/>
      <c r="E44" s="948"/>
      <c r="F44" s="226"/>
      <c r="G44" s="949" t="e">
        <f>AC45</f>
        <v>#REF!</v>
      </c>
      <c r="H44" s="949"/>
      <c r="I44" s="225"/>
      <c r="J44" s="951"/>
      <c r="K44" s="951"/>
      <c r="L44" s="951"/>
      <c r="M44" s="951"/>
      <c r="N44" s="951"/>
      <c r="O44" s="951"/>
      <c r="P44" s="951"/>
      <c r="Q44" s="951"/>
      <c r="R44" s="951"/>
      <c r="S44" s="951"/>
      <c r="T44" s="951"/>
      <c r="U44" s="951"/>
      <c r="V44" s="951"/>
      <c r="W44" s="220"/>
      <c r="X44" s="98"/>
      <c r="Y44" s="97"/>
      <c r="Z44" s="97"/>
      <c r="AA44" s="63"/>
      <c r="AB44" s="37"/>
      <c r="AC44" s="221"/>
      <c r="AD44" s="221"/>
      <c r="AE44" s="221"/>
      <c r="AF44" s="68"/>
      <c r="AG44" s="68"/>
      <c r="AH44" s="99"/>
      <c r="AI44" s="70"/>
      <c r="AJ44" s="70"/>
      <c r="AK44" s="67"/>
      <c r="AL44" s="67"/>
      <c r="AM44" s="67"/>
      <c r="AN44" s="67"/>
      <c r="AO44" s="67"/>
      <c r="AP44" s="67"/>
      <c r="AQ44" s="67"/>
      <c r="AR44" s="67"/>
      <c r="AS44" s="67"/>
      <c r="AT44" s="67"/>
      <c r="AU44" s="67"/>
      <c r="AV44" s="67"/>
      <c r="AW44" s="67"/>
      <c r="AX44" s="67"/>
      <c r="AY44" s="67"/>
      <c r="AZ44" s="67"/>
      <c r="BA44" s="67"/>
    </row>
    <row r="45" spans="1:53" s="61" customFormat="1" ht="15.75" customHeight="1" outlineLevel="1">
      <c r="A45" s="64"/>
      <c r="B45" s="66"/>
      <c r="C45" s="940" t="s">
        <v>164</v>
      </c>
      <c r="D45" s="940"/>
      <c r="E45" s="940"/>
      <c r="F45" s="226"/>
      <c r="G45" s="949" t="e">
        <f>AC46</f>
        <v>#REF!</v>
      </c>
      <c r="H45" s="949"/>
      <c r="I45" s="225"/>
      <c r="J45" s="951"/>
      <c r="K45" s="951"/>
      <c r="L45" s="951"/>
      <c r="M45" s="951"/>
      <c r="N45" s="951"/>
      <c r="O45" s="951"/>
      <c r="P45" s="951"/>
      <c r="Q45" s="951"/>
      <c r="R45" s="951"/>
      <c r="S45" s="951"/>
      <c r="T45" s="951"/>
      <c r="U45" s="951"/>
      <c r="V45" s="951"/>
      <c r="W45" s="220"/>
      <c r="X45" s="98"/>
      <c r="Y45" s="97"/>
      <c r="Z45" s="97"/>
      <c r="AA45" s="63"/>
      <c r="AB45" s="42" t="e">
        <f>Summary!#REF!</f>
        <v>#REF!</v>
      </c>
      <c r="AC45" s="272" t="e">
        <f>IF(AB45=1,"Low",IF(AB45=2,"Low/Medium",IF(AB45=3,"Medium",IF(AB45=4,"Medium/High","High"))))</f>
        <v>#REF!</v>
      </c>
      <c r="AD45" s="221"/>
      <c r="AE45" s="221"/>
      <c r="AF45" s="68"/>
      <c r="AG45" s="68"/>
      <c r="AH45" s="99"/>
      <c r="AI45" s="70"/>
      <c r="AJ45" s="70"/>
      <c r="AK45" s="67"/>
      <c r="AL45" s="67"/>
      <c r="AM45" s="67"/>
      <c r="AN45" s="67"/>
      <c r="AO45" s="67"/>
      <c r="AP45" s="67"/>
      <c r="AQ45" s="67"/>
      <c r="AR45" s="67"/>
      <c r="AS45" s="67"/>
      <c r="AT45" s="67"/>
      <c r="AU45" s="67"/>
      <c r="AV45" s="67"/>
      <c r="AW45" s="67"/>
      <c r="AX45" s="67"/>
      <c r="AY45" s="67"/>
      <c r="AZ45" s="67"/>
      <c r="BA45" s="67"/>
    </row>
    <row r="46" spans="1:53" s="61" customFormat="1" ht="15.75" customHeight="1" outlineLevel="1">
      <c r="A46" s="64"/>
      <c r="B46" s="66"/>
      <c r="C46" s="940" t="s">
        <v>165</v>
      </c>
      <c r="D46" s="940"/>
      <c r="E46" s="940"/>
      <c r="F46" s="226"/>
      <c r="G46" s="949" t="e">
        <f>AC47</f>
        <v>#REF!</v>
      </c>
      <c r="H46" s="949"/>
      <c r="I46" s="225"/>
      <c r="J46" s="951"/>
      <c r="K46" s="951"/>
      <c r="L46" s="951"/>
      <c r="M46" s="951"/>
      <c r="N46" s="951"/>
      <c r="O46" s="951"/>
      <c r="P46" s="951"/>
      <c r="Q46" s="951"/>
      <c r="R46" s="951"/>
      <c r="S46" s="951"/>
      <c r="T46" s="951"/>
      <c r="U46" s="951"/>
      <c r="V46" s="951"/>
      <c r="W46" s="220"/>
      <c r="X46" s="98"/>
      <c r="Y46" s="97"/>
      <c r="Z46" s="97"/>
      <c r="AA46" s="63"/>
      <c r="AB46" s="42" t="e">
        <f>Summary!#REF!</f>
        <v>#REF!</v>
      </c>
      <c r="AC46" s="272" t="e">
        <f>IF(AB46=1,"Low",IF(AB46=2,"Low/Medium",IF(AB46=3,"Medium",IF(AB46=4,"Medium/High","High"))))</f>
        <v>#REF!</v>
      </c>
      <c r="AD46" s="221"/>
      <c r="AE46" s="221"/>
      <c r="AF46" s="68"/>
      <c r="AG46" s="68"/>
      <c r="AH46" s="99"/>
      <c r="AI46" s="70"/>
      <c r="AJ46" s="70"/>
      <c r="AK46" s="67"/>
      <c r="AL46" s="67"/>
      <c r="AM46" s="67"/>
      <c r="AN46" s="67"/>
      <c r="AO46" s="67"/>
      <c r="AP46" s="67"/>
      <c r="AQ46" s="67"/>
      <c r="AR46" s="67"/>
      <c r="AS46" s="67"/>
      <c r="AT46" s="67"/>
      <c r="AU46" s="67"/>
      <c r="AV46" s="67"/>
      <c r="AW46" s="67"/>
      <c r="AX46" s="67"/>
      <c r="AY46" s="67"/>
      <c r="AZ46" s="67"/>
      <c r="BA46" s="67"/>
    </row>
    <row r="47" spans="1:53" s="61" customFormat="1" ht="15.75" customHeight="1" outlineLevel="1">
      <c r="A47" s="64"/>
      <c r="B47" s="66"/>
      <c r="C47" s="241"/>
      <c r="D47" s="249"/>
      <c r="E47" s="243"/>
      <c r="F47" s="226"/>
      <c r="G47" s="226"/>
      <c r="H47" s="226"/>
      <c r="I47" s="225"/>
      <c r="J47" s="951"/>
      <c r="K47" s="951"/>
      <c r="L47" s="951"/>
      <c r="M47" s="951"/>
      <c r="N47" s="951"/>
      <c r="O47" s="951"/>
      <c r="P47" s="951"/>
      <c r="Q47" s="951"/>
      <c r="R47" s="951"/>
      <c r="S47" s="951"/>
      <c r="T47" s="951"/>
      <c r="U47" s="951"/>
      <c r="V47" s="951"/>
      <c r="W47" s="220"/>
      <c r="X47" s="98"/>
      <c r="Y47" s="97"/>
      <c r="Z47" s="97"/>
      <c r="AA47" s="63"/>
      <c r="AB47" s="42" t="e">
        <f>Summary!#REF!</f>
        <v>#REF!</v>
      </c>
      <c r="AC47" s="272" t="e">
        <f>IF(AB47=1,"Low",IF(AB47=2,"Low/Medium",IF(AB47=3,"Medium",IF(AB47=4,"Medium/High","High"))))</f>
        <v>#REF!</v>
      </c>
      <c r="AD47" s="221"/>
      <c r="AE47" s="221"/>
      <c r="AF47" s="68"/>
      <c r="AG47" s="68"/>
      <c r="AH47" s="99"/>
      <c r="AI47" s="70"/>
      <c r="AJ47" s="70"/>
      <c r="AK47" s="67"/>
      <c r="AL47" s="67"/>
      <c r="AM47" s="67"/>
      <c r="AN47" s="67"/>
      <c r="AO47" s="67"/>
      <c r="AP47" s="67"/>
      <c r="AQ47" s="67"/>
      <c r="AR47" s="67"/>
      <c r="AS47" s="67"/>
      <c r="AT47" s="67"/>
      <c r="AU47" s="67"/>
      <c r="AV47" s="67"/>
      <c r="AW47" s="67"/>
      <c r="AX47" s="67"/>
      <c r="AY47" s="67"/>
      <c r="AZ47" s="67"/>
      <c r="BA47" s="67"/>
    </row>
    <row r="48" spans="1:53" s="61" customFormat="1" ht="12.75" customHeight="1" outlineLevel="1">
      <c r="A48" s="64"/>
      <c r="B48" s="66"/>
      <c r="C48" s="74"/>
      <c r="D48" s="227"/>
      <c r="E48" s="228"/>
      <c r="F48" s="225"/>
      <c r="G48" s="1021" t="s">
        <v>205</v>
      </c>
      <c r="H48" s="1021"/>
      <c r="I48" s="225"/>
      <c r="J48" s="225"/>
      <c r="K48" s="225"/>
      <c r="L48" s="229"/>
      <c r="M48" s="230"/>
      <c r="N48" s="231"/>
      <c r="O48" s="232"/>
      <c r="P48" s="233"/>
      <c r="Q48" s="234"/>
      <c r="R48" s="235"/>
      <c r="S48" s="236"/>
      <c r="T48" s="237"/>
      <c r="U48" s="238"/>
      <c r="V48" s="239"/>
      <c r="W48" s="182"/>
      <c r="X48" s="98"/>
      <c r="Y48" s="97"/>
      <c r="Z48" s="97"/>
      <c r="AA48" s="63"/>
      <c r="AB48" s="37"/>
      <c r="AC48" s="184"/>
      <c r="AD48" s="184"/>
      <c r="AE48" s="184"/>
      <c r="AF48" s="68"/>
      <c r="AG48" s="68"/>
      <c r="AH48" s="99"/>
      <c r="AI48" s="70"/>
      <c r="AJ48" s="70"/>
      <c r="AK48" s="67"/>
      <c r="AL48" s="67"/>
      <c r="AM48" s="67"/>
      <c r="AN48" s="67"/>
      <c r="AO48" s="67"/>
      <c r="AP48" s="67"/>
      <c r="AQ48" s="67"/>
      <c r="AR48" s="67"/>
      <c r="AS48" s="67"/>
      <c r="AT48" s="67"/>
      <c r="AU48" s="67"/>
      <c r="AV48" s="67"/>
      <c r="AW48" s="67"/>
      <c r="AX48" s="67"/>
      <c r="AY48" s="67"/>
      <c r="AZ48" s="67"/>
      <c r="BA48" s="67"/>
    </row>
    <row r="49" spans="1:53" s="5" customFormat="1" ht="18" customHeight="1" outlineLevel="1">
      <c r="A49" s="8"/>
      <c r="B49" s="66"/>
      <c r="C49" s="938" t="s">
        <v>27</v>
      </c>
      <c r="D49" s="938"/>
      <c r="E49" s="306"/>
      <c r="F49" s="240"/>
      <c r="G49" s="278" t="s">
        <v>121</v>
      </c>
      <c r="H49" s="278" t="s">
        <v>110</v>
      </c>
      <c r="I49" s="240"/>
      <c r="J49" s="39"/>
      <c r="K49" s="39"/>
      <c r="L49" s="39"/>
      <c r="M49" s="1019" t="s">
        <v>162</v>
      </c>
      <c r="N49" s="1019"/>
      <c r="O49" s="1019"/>
      <c r="P49" s="1019"/>
      <c r="Q49" s="1019"/>
      <c r="R49" s="1019"/>
      <c r="S49" s="1019"/>
      <c r="T49" s="1019"/>
      <c r="U49" s="1019"/>
      <c r="V49" s="1019"/>
      <c r="W49" s="50"/>
      <c r="X49" s="8"/>
      <c r="Y49" s="8"/>
      <c r="Z49" s="8"/>
      <c r="AA49" s="46"/>
      <c r="AB49" s="207" t="s">
        <v>128</v>
      </c>
      <c r="AC49" s="33" t="s">
        <v>129</v>
      </c>
      <c r="AD49" s="33" t="s">
        <v>130</v>
      </c>
      <c r="AE49" s="33" t="s">
        <v>15</v>
      </c>
      <c r="AF49" s="41"/>
      <c r="AG49" s="41"/>
      <c r="AH49" s="43"/>
      <c r="AI49" s="44"/>
      <c r="AJ49" s="44"/>
      <c r="AK49" s="21"/>
      <c r="AL49" s="21"/>
      <c r="AM49" s="21"/>
      <c r="AN49" s="21"/>
      <c r="AO49" s="21"/>
      <c r="AP49" s="21"/>
      <c r="AQ49" s="21"/>
      <c r="AR49" s="21"/>
      <c r="AS49" s="21"/>
      <c r="AT49" s="21"/>
      <c r="AU49" s="21"/>
      <c r="AV49" s="21"/>
      <c r="AW49" s="21"/>
      <c r="AX49" s="21"/>
      <c r="AY49" s="21"/>
      <c r="AZ49" s="21"/>
      <c r="BA49" s="21"/>
    </row>
    <row r="50" spans="1:53" s="3" customFormat="1" ht="15.75" customHeight="1" outlineLevel="1">
      <c r="A50" s="11"/>
      <c r="B50" s="66"/>
      <c r="C50" s="241" t="e">
        <f>Summary!#REF!</f>
        <v>#REF!</v>
      </c>
      <c r="D50" s="242"/>
      <c r="E50" s="243"/>
      <c r="F50" s="244"/>
      <c r="G50" s="273" t="e">
        <f>Summary!#REF!</f>
        <v>#REF!</v>
      </c>
      <c r="H50" s="274" t="e">
        <f>Summary!#REF!</f>
        <v>#REF!</v>
      </c>
      <c r="I50" s="38"/>
      <c r="J50" s="1008" t="s">
        <v>48</v>
      </c>
      <c r="K50" s="1008"/>
      <c r="L50" s="245"/>
      <c r="M50" s="251">
        <v>1</v>
      </c>
      <c r="N50" s="252">
        <v>2</v>
      </c>
      <c r="O50" s="253">
        <v>3</v>
      </c>
      <c r="P50" s="254">
        <v>4</v>
      </c>
      <c r="Q50" s="255">
        <v>5</v>
      </c>
      <c r="R50" s="256">
        <v>6</v>
      </c>
      <c r="S50" s="257">
        <v>7</v>
      </c>
      <c r="T50" s="258">
        <v>8</v>
      </c>
      <c r="U50" s="259">
        <v>9</v>
      </c>
      <c r="V50" s="260">
        <v>10</v>
      </c>
      <c r="W50" s="195"/>
      <c r="X50" s="40"/>
      <c r="Y50" s="11"/>
      <c r="Z50" s="20"/>
      <c r="AA50" s="47"/>
      <c r="AB50" s="34" t="e">
        <f>C.C1Rating</f>
        <v>#NAME?</v>
      </c>
      <c r="AC50" s="35" t="e">
        <f>C.C1Charter</f>
        <v>#NAME?</v>
      </c>
      <c r="AD50" s="55" t="e">
        <f>C.C1Message</f>
        <v>#NAME?</v>
      </c>
      <c r="AE50" s="55" t="e">
        <f>C.C1Proposal</f>
        <v>#NAME?</v>
      </c>
      <c r="AF50" s="99"/>
      <c r="AG50" s="47"/>
      <c r="AH50" s="43"/>
      <c r="AI50" s="47"/>
      <c r="AJ50" s="45"/>
      <c r="AK50" s="24"/>
      <c r="AL50" s="24"/>
      <c r="AM50" s="24"/>
      <c r="AN50" s="24"/>
      <c r="AO50" s="24"/>
      <c r="AP50" s="24"/>
      <c r="AQ50" s="24"/>
      <c r="AR50" s="24"/>
      <c r="AS50" s="24"/>
      <c r="AT50" s="24"/>
      <c r="AU50" s="24"/>
      <c r="AV50" s="24"/>
      <c r="AW50" s="24"/>
      <c r="AX50" s="24"/>
      <c r="AY50" s="24"/>
      <c r="AZ50" s="24"/>
      <c r="BA50" s="24"/>
    </row>
    <row r="51" spans="1:53" s="3" customFormat="1" ht="15.75" customHeight="1" outlineLevel="1">
      <c r="A51" s="52"/>
      <c r="B51" s="66"/>
      <c r="C51" s="241" t="e">
        <f>Summary!#REF!</f>
        <v>#REF!</v>
      </c>
      <c r="D51" s="242"/>
      <c r="E51" s="243"/>
      <c r="F51" s="244"/>
      <c r="G51" s="275" t="e">
        <f>Summary!#REF!</f>
        <v>#REF!</v>
      </c>
      <c r="H51" s="274" t="e">
        <f>Summary!#REF!</f>
        <v>#REF!</v>
      </c>
      <c r="I51" s="38"/>
      <c r="J51" s="246" t="s">
        <v>49</v>
      </c>
      <c r="K51" s="247"/>
      <c r="L51" s="248"/>
      <c r="M51" s="251">
        <v>1</v>
      </c>
      <c r="N51" s="252">
        <v>2</v>
      </c>
      <c r="O51" s="253">
        <v>3</v>
      </c>
      <c r="P51" s="254">
        <v>4</v>
      </c>
      <c r="Q51" s="255">
        <v>5</v>
      </c>
      <c r="R51" s="256">
        <v>6</v>
      </c>
      <c r="S51" s="257">
        <v>7</v>
      </c>
      <c r="T51" s="258">
        <v>8</v>
      </c>
      <c r="U51" s="259">
        <v>9</v>
      </c>
      <c r="V51" s="260">
        <v>10</v>
      </c>
      <c r="W51" s="195"/>
      <c r="X51" s="40"/>
      <c r="Y51" s="11"/>
      <c r="Z51" s="20"/>
      <c r="AA51" s="47"/>
      <c r="AB51" s="34" t="e">
        <f>C.C2Rating</f>
        <v>#NAME?</v>
      </c>
      <c r="AC51" s="35" t="e">
        <f>C.C2Charter</f>
        <v>#NAME?</v>
      </c>
      <c r="AD51" s="55" t="e">
        <f>C.C2Message</f>
        <v>#NAME?</v>
      </c>
      <c r="AE51" s="55" t="e">
        <f>C.C2Proposal</f>
        <v>#NAME?</v>
      </c>
      <c r="AF51" s="99"/>
      <c r="AG51" s="47"/>
      <c r="AH51" s="43"/>
      <c r="AI51" s="47"/>
      <c r="AJ51" s="45"/>
      <c r="AK51" s="24"/>
      <c r="AL51" s="24"/>
      <c r="AM51" s="24"/>
      <c r="AN51" s="24"/>
      <c r="AO51" s="24"/>
      <c r="AP51" s="24"/>
      <c r="AQ51" s="24"/>
      <c r="AR51" s="24"/>
      <c r="AS51" s="24"/>
      <c r="AT51" s="24"/>
      <c r="AU51" s="24"/>
      <c r="AV51" s="24"/>
      <c r="AW51" s="24"/>
      <c r="AX51" s="24"/>
      <c r="AY51" s="24"/>
      <c r="AZ51" s="24"/>
      <c r="BA51" s="24"/>
    </row>
    <row r="52" spans="1:53" s="5" customFormat="1" ht="15.75" customHeight="1" outlineLevel="1">
      <c r="A52" s="8"/>
      <c r="B52" s="66"/>
      <c r="C52" s="241" t="e">
        <f>Summary!#REF!</f>
        <v>#REF!</v>
      </c>
      <c r="D52" s="249"/>
      <c r="E52" s="243"/>
      <c r="F52" s="244"/>
      <c r="G52" s="275" t="e">
        <f>Summary!#REF!</f>
        <v>#REF!</v>
      </c>
      <c r="H52" s="274" t="e">
        <f>Summary!#REF!</f>
        <v>#REF!</v>
      </c>
      <c r="I52" s="38"/>
      <c r="J52" s="246" t="s">
        <v>50</v>
      </c>
      <c r="K52" s="247"/>
      <c r="L52" s="248"/>
      <c r="M52" s="251">
        <v>1</v>
      </c>
      <c r="N52" s="252">
        <v>2</v>
      </c>
      <c r="O52" s="253">
        <v>3</v>
      </c>
      <c r="P52" s="254">
        <v>4</v>
      </c>
      <c r="Q52" s="255">
        <v>5</v>
      </c>
      <c r="R52" s="256">
        <v>6</v>
      </c>
      <c r="S52" s="257">
        <v>7</v>
      </c>
      <c r="T52" s="258">
        <v>8</v>
      </c>
      <c r="U52" s="259">
        <v>9</v>
      </c>
      <c r="V52" s="260">
        <v>10</v>
      </c>
      <c r="W52" s="195"/>
      <c r="X52" s="40"/>
      <c r="Y52" s="8"/>
      <c r="Z52" s="8"/>
      <c r="AA52" s="46"/>
      <c r="AB52" s="34" t="e">
        <f>C.C3Rating</f>
        <v>#NAME?</v>
      </c>
      <c r="AC52" s="35" t="e">
        <f>C.C3Charter</f>
        <v>#NAME?</v>
      </c>
      <c r="AD52" s="55" t="e">
        <f>C.C3Message</f>
        <v>#NAME?</v>
      </c>
      <c r="AE52" s="55" t="e">
        <f>C.C3Proposal</f>
        <v>#NAME?</v>
      </c>
      <c r="AF52" s="99"/>
      <c r="AG52" s="46"/>
      <c r="AH52" s="43"/>
      <c r="AI52" s="46"/>
      <c r="AJ52" s="44"/>
      <c r="AK52" s="21"/>
      <c r="AL52" s="21"/>
      <c r="AM52" s="21"/>
      <c r="AN52" s="21"/>
      <c r="AO52" s="21"/>
      <c r="AP52" s="21"/>
      <c r="AQ52" s="21"/>
      <c r="AR52" s="21"/>
      <c r="AS52" s="21"/>
      <c r="AT52" s="21"/>
      <c r="AU52" s="21"/>
      <c r="AV52" s="21"/>
      <c r="AW52" s="21"/>
      <c r="AX52" s="21"/>
      <c r="AY52" s="21"/>
      <c r="AZ52" s="21"/>
      <c r="BA52" s="21"/>
    </row>
    <row r="53" spans="1:53" s="5" customFormat="1" ht="15.75" customHeight="1" outlineLevel="1">
      <c r="A53" s="8"/>
      <c r="B53" s="56"/>
      <c r="C53" s="241" t="e">
        <f>Summary!#REF!</f>
        <v>#REF!</v>
      </c>
      <c r="D53" s="249"/>
      <c r="E53" s="243"/>
      <c r="F53" s="244"/>
      <c r="G53" s="275" t="e">
        <f>Summary!#REF!</f>
        <v>#REF!</v>
      </c>
      <c r="H53" s="274" t="e">
        <f>Summary!#REF!</f>
        <v>#REF!</v>
      </c>
      <c r="I53" s="38"/>
      <c r="J53" s="246" t="s">
        <v>51</v>
      </c>
      <c r="K53" s="247"/>
      <c r="L53" s="248"/>
      <c r="M53" s="251">
        <v>1</v>
      </c>
      <c r="N53" s="252">
        <v>2</v>
      </c>
      <c r="O53" s="253">
        <v>3</v>
      </c>
      <c r="P53" s="254">
        <v>4</v>
      </c>
      <c r="Q53" s="255">
        <v>5</v>
      </c>
      <c r="R53" s="256">
        <v>6</v>
      </c>
      <c r="S53" s="257">
        <v>7</v>
      </c>
      <c r="T53" s="258">
        <v>8</v>
      </c>
      <c r="U53" s="259">
        <v>9</v>
      </c>
      <c r="V53" s="260">
        <v>10</v>
      </c>
      <c r="W53" s="195"/>
      <c r="X53" s="40"/>
      <c r="Y53" s="8"/>
      <c r="Z53" s="8"/>
      <c r="AA53" s="46"/>
      <c r="AB53" s="34" t="e">
        <f>C.C4Rating</f>
        <v>#NAME?</v>
      </c>
      <c r="AC53" s="35" t="e">
        <f>C.C4Charter</f>
        <v>#NAME?</v>
      </c>
      <c r="AD53" s="55" t="e">
        <f>C.C4Message</f>
        <v>#NAME?</v>
      </c>
      <c r="AE53" s="55" t="e">
        <f>C.C4Proposal</f>
        <v>#NAME?</v>
      </c>
      <c r="AF53" s="99"/>
      <c r="AG53" s="46"/>
      <c r="AH53" s="43"/>
      <c r="AI53" s="46"/>
      <c r="AJ53" s="44"/>
      <c r="AK53" s="21"/>
      <c r="AL53" s="21"/>
      <c r="AM53" s="21"/>
      <c r="AN53" s="21"/>
      <c r="AO53" s="21"/>
      <c r="AP53" s="21"/>
      <c r="AQ53" s="21"/>
      <c r="AR53" s="21"/>
      <c r="AS53" s="21"/>
      <c r="AT53" s="21"/>
      <c r="AU53" s="21"/>
      <c r="AV53" s="21"/>
      <c r="AW53" s="21"/>
      <c r="AX53" s="21"/>
      <c r="AY53" s="21"/>
      <c r="AZ53" s="21"/>
      <c r="BA53" s="21"/>
    </row>
    <row r="54" spans="1:53" s="5" customFormat="1" ht="15.75" customHeight="1" outlineLevel="1">
      <c r="A54" s="8"/>
      <c r="B54" s="72"/>
      <c r="C54" s="241" t="e">
        <f>Summary!#REF!</f>
        <v>#REF!</v>
      </c>
      <c r="D54" s="249"/>
      <c r="E54" s="243"/>
      <c r="F54" s="244"/>
      <c r="G54" s="275" t="e">
        <f>Summary!#REF!</f>
        <v>#REF!</v>
      </c>
      <c r="H54" s="274" t="e">
        <f>Summary!#REF!</f>
        <v>#REF!</v>
      </c>
      <c r="I54" s="38"/>
      <c r="J54" s="246" t="s">
        <v>52</v>
      </c>
      <c r="K54" s="247"/>
      <c r="L54" s="248"/>
      <c r="M54" s="251">
        <v>1</v>
      </c>
      <c r="N54" s="252">
        <v>2</v>
      </c>
      <c r="O54" s="253">
        <v>3</v>
      </c>
      <c r="P54" s="254">
        <v>4</v>
      </c>
      <c r="Q54" s="255">
        <v>5</v>
      </c>
      <c r="R54" s="256">
        <v>6</v>
      </c>
      <c r="S54" s="257">
        <v>7</v>
      </c>
      <c r="T54" s="258">
        <v>8</v>
      </c>
      <c r="U54" s="259">
        <v>9</v>
      </c>
      <c r="V54" s="260">
        <v>10</v>
      </c>
      <c r="W54" s="195"/>
      <c r="X54" s="40"/>
      <c r="Y54" s="8"/>
      <c r="Z54" s="8"/>
      <c r="AA54" s="46"/>
      <c r="AB54" s="34" t="e">
        <f>C.C5Rating</f>
        <v>#NAME?</v>
      </c>
      <c r="AC54" s="35" t="e">
        <f>C.C5Charter</f>
        <v>#NAME?</v>
      </c>
      <c r="AD54" s="55" t="e">
        <f>C.C5Message</f>
        <v>#NAME?</v>
      </c>
      <c r="AE54" s="55" t="e">
        <f>C.C5Proposal</f>
        <v>#NAME?</v>
      </c>
      <c r="AF54" s="99"/>
      <c r="AG54" s="46"/>
      <c r="AH54" s="43"/>
      <c r="AI54" s="46"/>
      <c r="AJ54" s="44"/>
      <c r="AK54" s="21"/>
      <c r="AL54" s="21"/>
      <c r="AM54" s="21"/>
      <c r="AN54" s="21"/>
      <c r="AO54" s="21"/>
      <c r="AP54" s="21"/>
      <c r="AQ54" s="21"/>
      <c r="AR54" s="21"/>
      <c r="AS54" s="21"/>
      <c r="AT54" s="21"/>
      <c r="AU54" s="21"/>
      <c r="AV54" s="21"/>
      <c r="AW54" s="21"/>
      <c r="AX54" s="21"/>
      <c r="AY54" s="21"/>
      <c r="AZ54" s="21"/>
      <c r="BA54" s="21"/>
    </row>
    <row r="55" spans="1:53" s="3" customFormat="1" ht="15.75" customHeight="1" outlineLevel="1">
      <c r="A55" s="52" t="s">
        <v>0</v>
      </c>
      <c r="B55" s="72"/>
      <c r="C55" s="241" t="e">
        <f>Summary!#REF!</f>
        <v>#REF!</v>
      </c>
      <c r="D55" s="242"/>
      <c r="E55" s="243"/>
      <c r="F55" s="244"/>
      <c r="G55" s="275" t="e">
        <f>Summary!#REF!</f>
        <v>#REF!</v>
      </c>
      <c r="H55" s="274" t="e">
        <f>Summary!#REF!</f>
        <v>#REF!</v>
      </c>
      <c r="I55" s="38"/>
      <c r="J55" s="246" t="s">
        <v>53</v>
      </c>
      <c r="K55" s="247"/>
      <c r="L55" s="248"/>
      <c r="M55" s="251">
        <v>1</v>
      </c>
      <c r="N55" s="252">
        <v>2</v>
      </c>
      <c r="O55" s="253">
        <v>3</v>
      </c>
      <c r="P55" s="254">
        <v>4</v>
      </c>
      <c r="Q55" s="255">
        <v>5</v>
      </c>
      <c r="R55" s="256">
        <v>6</v>
      </c>
      <c r="S55" s="257">
        <v>7</v>
      </c>
      <c r="T55" s="258">
        <v>8</v>
      </c>
      <c r="U55" s="259">
        <v>9</v>
      </c>
      <c r="V55" s="261">
        <v>10</v>
      </c>
      <c r="W55" s="195"/>
      <c r="X55" s="40"/>
      <c r="Y55" s="11"/>
      <c r="Z55" s="20"/>
      <c r="AA55" s="47"/>
      <c r="AB55" s="34" t="e">
        <f>C.C6Rating</f>
        <v>#NAME?</v>
      </c>
      <c r="AC55" s="35" t="e">
        <f>C.C6Charter</f>
        <v>#NAME?</v>
      </c>
      <c r="AD55" s="55" t="e">
        <f>C.C6Message</f>
        <v>#NAME?</v>
      </c>
      <c r="AE55" s="55" t="e">
        <f>C.C6Proposal</f>
        <v>#NAME?</v>
      </c>
      <c r="AF55" s="99"/>
      <c r="AG55" s="47"/>
      <c r="AH55" s="43"/>
      <c r="AI55" s="47"/>
      <c r="AJ55" s="45"/>
      <c r="AK55" s="24"/>
      <c r="AL55" s="24"/>
      <c r="AM55" s="24"/>
      <c r="AN55" s="24"/>
      <c r="AO55" s="24"/>
      <c r="AP55" s="24"/>
      <c r="AQ55" s="24"/>
      <c r="AR55" s="24"/>
      <c r="AS55" s="24"/>
      <c r="AT55" s="24"/>
      <c r="AU55" s="24"/>
      <c r="AV55" s="24"/>
      <c r="AW55" s="24"/>
      <c r="AX55" s="24"/>
      <c r="AY55" s="24"/>
      <c r="AZ55" s="24"/>
      <c r="BA55" s="24"/>
    </row>
    <row r="56" spans="1:53" s="3" customFormat="1" ht="15.75" customHeight="1" outlineLevel="1">
      <c r="A56" s="11"/>
      <c r="B56" s="73"/>
      <c r="C56" s="241" t="e">
        <f>Summary!#REF!</f>
        <v>#REF!</v>
      </c>
      <c r="D56" s="242"/>
      <c r="E56" s="243"/>
      <c r="F56" s="244"/>
      <c r="G56" s="275" t="e">
        <f>Summary!#REF!</f>
        <v>#REF!</v>
      </c>
      <c r="H56" s="274" t="e">
        <f>Summary!#REF!</f>
        <v>#REF!</v>
      </c>
      <c r="I56" s="38"/>
      <c r="J56" s="246" t="s">
        <v>54</v>
      </c>
      <c r="K56" s="247"/>
      <c r="L56" s="248"/>
      <c r="M56" s="251">
        <v>1</v>
      </c>
      <c r="N56" s="252">
        <v>2</v>
      </c>
      <c r="O56" s="253">
        <v>3</v>
      </c>
      <c r="P56" s="254">
        <v>4</v>
      </c>
      <c r="Q56" s="255">
        <v>5</v>
      </c>
      <c r="R56" s="256">
        <v>6</v>
      </c>
      <c r="S56" s="257">
        <v>7</v>
      </c>
      <c r="T56" s="258">
        <v>8</v>
      </c>
      <c r="U56" s="259">
        <v>9</v>
      </c>
      <c r="V56" s="260">
        <v>10</v>
      </c>
      <c r="W56" s="195"/>
      <c r="X56" s="40"/>
      <c r="Y56" s="11"/>
      <c r="Z56" s="20"/>
      <c r="AA56" s="47"/>
      <c r="AB56" s="34" t="e">
        <f>C.C7Rating</f>
        <v>#NAME?</v>
      </c>
      <c r="AC56" s="35" t="e">
        <f>C.C7Charter</f>
        <v>#NAME?</v>
      </c>
      <c r="AD56" s="55" t="e">
        <f>C.C7Message</f>
        <v>#NAME?</v>
      </c>
      <c r="AE56" s="55" t="e">
        <f>C.C7Proposal</f>
        <v>#NAME?</v>
      </c>
      <c r="AF56" s="99"/>
      <c r="AG56" s="47"/>
      <c r="AH56" s="43"/>
      <c r="AI56" s="43"/>
      <c r="AJ56" s="45"/>
      <c r="AK56" s="24"/>
      <c r="AL56" s="24"/>
      <c r="AM56" s="24"/>
      <c r="AN56" s="24"/>
      <c r="AO56" s="24"/>
      <c r="AP56" s="24"/>
      <c r="AQ56" s="24"/>
      <c r="AR56" s="24"/>
      <c r="AS56" s="24"/>
      <c r="AT56" s="24"/>
      <c r="AU56" s="24"/>
      <c r="AV56" s="24"/>
      <c r="AW56" s="24"/>
      <c r="AX56" s="24"/>
      <c r="AY56" s="24"/>
      <c r="AZ56" s="24"/>
      <c r="BA56" s="24"/>
    </row>
    <row r="57" spans="1:53" s="3" customFormat="1" ht="15.75" customHeight="1" outlineLevel="1">
      <c r="A57" s="11"/>
      <c r="B57" s="73"/>
      <c r="C57" s="241" t="e">
        <f>Summary!#REF!</f>
        <v>#REF!</v>
      </c>
      <c r="D57" s="242"/>
      <c r="E57" s="243"/>
      <c r="F57" s="244"/>
      <c r="G57" s="275" t="e">
        <f>Summary!#REF!</f>
        <v>#REF!</v>
      </c>
      <c r="H57" s="274" t="e">
        <f>Summary!#REF!</f>
        <v>#REF!</v>
      </c>
      <c r="I57" s="38"/>
      <c r="J57" s="246" t="s">
        <v>55</v>
      </c>
      <c r="K57" s="247"/>
      <c r="L57" s="248"/>
      <c r="M57" s="251">
        <v>1</v>
      </c>
      <c r="N57" s="252">
        <v>2</v>
      </c>
      <c r="O57" s="253">
        <v>3</v>
      </c>
      <c r="P57" s="254">
        <v>4</v>
      </c>
      <c r="Q57" s="255">
        <v>5</v>
      </c>
      <c r="R57" s="256">
        <v>6</v>
      </c>
      <c r="S57" s="257">
        <v>7</v>
      </c>
      <c r="T57" s="258">
        <v>8</v>
      </c>
      <c r="U57" s="259">
        <v>9</v>
      </c>
      <c r="V57" s="260">
        <v>10</v>
      </c>
      <c r="W57" s="195"/>
      <c r="X57" s="40"/>
      <c r="Y57" s="11"/>
      <c r="Z57" s="20"/>
      <c r="AA57" s="47"/>
      <c r="AB57" s="34" t="e">
        <f>C.C8Rating</f>
        <v>#NAME?</v>
      </c>
      <c r="AC57" s="35" t="e">
        <f>C.C8Charter</f>
        <v>#NAME?</v>
      </c>
      <c r="AD57" s="55" t="e">
        <f>C.C8Message</f>
        <v>#NAME?</v>
      </c>
      <c r="AE57" s="55" t="e">
        <f>C.C8Proposal</f>
        <v>#NAME?</v>
      </c>
      <c r="AF57" s="99"/>
      <c r="AG57" s="47"/>
      <c r="AH57" s="43"/>
      <c r="AI57" s="43"/>
      <c r="AJ57" s="45"/>
      <c r="AK57" s="24"/>
      <c r="AL57" s="24"/>
      <c r="AM57" s="24"/>
      <c r="AN57" s="24"/>
      <c r="AO57" s="24"/>
      <c r="AP57" s="24"/>
      <c r="AQ57" s="24"/>
      <c r="AR57" s="24"/>
      <c r="AS57" s="24"/>
      <c r="AT57" s="24"/>
      <c r="AU57" s="24"/>
      <c r="AV57" s="24"/>
      <c r="AW57" s="24"/>
      <c r="AX57" s="24"/>
      <c r="AY57" s="24"/>
      <c r="AZ57" s="24"/>
      <c r="BA57" s="24"/>
    </row>
    <row r="58" spans="1:53" s="5" customFormat="1" ht="15.75" customHeight="1" outlineLevel="1">
      <c r="A58" s="8"/>
      <c r="B58" s="73"/>
      <c r="C58" s="241" t="e">
        <f>Summary!#REF!</f>
        <v>#REF!</v>
      </c>
      <c r="D58" s="249"/>
      <c r="E58" s="243"/>
      <c r="F58" s="244"/>
      <c r="G58" s="275" t="e">
        <f>Summary!#REF!</f>
        <v>#REF!</v>
      </c>
      <c r="H58" s="274" t="e">
        <f>Summary!#REF!</f>
        <v>#REF!</v>
      </c>
      <c r="I58" s="38"/>
      <c r="J58" s="246" t="s">
        <v>56</v>
      </c>
      <c r="K58" s="247"/>
      <c r="L58" s="245"/>
      <c r="M58" s="262">
        <v>1</v>
      </c>
      <c r="N58" s="263">
        <v>2</v>
      </c>
      <c r="O58" s="264">
        <v>3</v>
      </c>
      <c r="P58" s="265">
        <v>4</v>
      </c>
      <c r="Q58" s="266">
        <v>5</v>
      </c>
      <c r="R58" s="267">
        <v>6</v>
      </c>
      <c r="S58" s="268">
        <v>7</v>
      </c>
      <c r="T58" s="269">
        <v>8</v>
      </c>
      <c r="U58" s="270">
        <v>9</v>
      </c>
      <c r="V58" s="271">
        <v>10</v>
      </c>
      <c r="W58" s="195"/>
      <c r="X58" s="40"/>
      <c r="Y58" s="8"/>
      <c r="Z58" s="8"/>
      <c r="AA58" s="46"/>
      <c r="AB58" s="34" t="e">
        <f>C.C4Rating</f>
        <v>#NAME?</v>
      </c>
      <c r="AC58" s="35" t="e">
        <f>C.C9Charter</f>
        <v>#NAME?</v>
      </c>
      <c r="AD58" s="55" t="e">
        <f>C.C9Message</f>
        <v>#NAME?</v>
      </c>
      <c r="AE58" s="55" t="e">
        <f>C.C9Proposal</f>
        <v>#NAME?</v>
      </c>
      <c r="AF58" s="99"/>
      <c r="AG58" s="46"/>
      <c r="AH58" s="43"/>
      <c r="AI58" s="43"/>
      <c r="AJ58" s="43"/>
      <c r="AK58" s="21"/>
      <c r="AL58" s="21"/>
      <c r="AM58" s="21"/>
      <c r="AN58" s="21"/>
      <c r="AO58" s="21"/>
      <c r="AP58" s="21"/>
      <c r="AQ58" s="21"/>
      <c r="AR58" s="21"/>
      <c r="AS58" s="21"/>
      <c r="AT58" s="21"/>
      <c r="AU58" s="21"/>
      <c r="AV58" s="21"/>
      <c r="AW58" s="21"/>
      <c r="AX58" s="21"/>
      <c r="AY58" s="21"/>
      <c r="AZ58" s="21"/>
      <c r="BA58" s="21"/>
    </row>
    <row r="59" spans="1:53" s="5" customFormat="1" ht="15.75" customHeight="1">
      <c r="A59" s="8"/>
      <c r="B59" s="72"/>
      <c r="C59" s="241" t="e">
        <f>Summary!#REF!</f>
        <v>#REF!</v>
      </c>
      <c r="D59" s="250"/>
      <c r="E59" s="250"/>
      <c r="F59" s="250"/>
      <c r="G59" s="274" t="e">
        <f>Summary!#REF!</f>
        <v>#REF!</v>
      </c>
      <c r="H59" s="274" t="e">
        <f>Summary!#REF!</f>
        <v>#REF!</v>
      </c>
      <c r="I59" s="250"/>
      <c r="J59" s="250"/>
      <c r="K59" s="250"/>
      <c r="L59" s="250"/>
      <c r="M59" s="250"/>
      <c r="N59" s="250"/>
      <c r="O59" s="250"/>
      <c r="P59" s="250"/>
      <c r="Q59" s="250"/>
      <c r="R59" s="250"/>
      <c r="S59" s="250"/>
      <c r="T59" s="250"/>
      <c r="U59" s="250"/>
      <c r="V59" s="250"/>
      <c r="W59" s="50"/>
      <c r="X59" s="8"/>
      <c r="Y59" s="8"/>
      <c r="Z59" s="8"/>
      <c r="AA59" s="46"/>
      <c r="AB59" s="49"/>
      <c r="AC59" s="41"/>
      <c r="AD59" s="68"/>
      <c r="AE59" s="68"/>
      <c r="AF59" s="27"/>
      <c r="AG59" s="41"/>
      <c r="AH59" s="43"/>
      <c r="AI59" s="44"/>
      <c r="AJ59" s="44"/>
      <c r="AK59" s="21"/>
      <c r="AL59" s="21"/>
      <c r="AM59" s="21"/>
      <c r="AN59" s="21"/>
      <c r="AO59" s="21"/>
      <c r="AP59" s="21"/>
      <c r="AQ59" s="21"/>
      <c r="AR59" s="21"/>
      <c r="AS59" s="21"/>
      <c r="AT59" s="21"/>
      <c r="AU59" s="21"/>
      <c r="AV59" s="21"/>
      <c r="AW59" s="21"/>
      <c r="AX59" s="21"/>
      <c r="AY59" s="21"/>
      <c r="AZ59" s="21"/>
      <c r="BA59" s="21"/>
    </row>
    <row r="60" spans="1:53" s="61" customFormat="1" ht="15.75" customHeight="1">
      <c r="A60" s="64"/>
      <c r="B60" s="72"/>
      <c r="C60" s="241" t="e">
        <f>Summary!#REF!</f>
        <v>#REF!</v>
      </c>
      <c r="D60" s="250"/>
      <c r="E60" s="250"/>
      <c r="F60" s="250"/>
      <c r="G60" s="274" t="e">
        <f>Summary!#REF!</f>
        <v>#REF!</v>
      </c>
      <c r="H60" s="274" t="e">
        <f>Summary!#REF!</f>
        <v>#REF!</v>
      </c>
      <c r="I60" s="250" t="s">
        <v>0</v>
      </c>
      <c r="J60" s="250"/>
      <c r="K60" s="250"/>
      <c r="L60" s="250"/>
      <c r="M60" s="250"/>
      <c r="N60" s="250"/>
      <c r="O60" s="250"/>
      <c r="P60" s="250"/>
      <c r="Q60" s="250"/>
      <c r="R60" s="250"/>
      <c r="S60" s="250"/>
      <c r="T60" s="250"/>
      <c r="U60" s="250"/>
      <c r="V60" s="250"/>
      <c r="W60" s="50"/>
      <c r="X60" s="64"/>
      <c r="Y60" s="64"/>
      <c r="Z60" s="64"/>
      <c r="AA60" s="46"/>
      <c r="AB60" s="198"/>
      <c r="AC60" s="68"/>
      <c r="AD60" s="68"/>
      <c r="AE60" s="68"/>
      <c r="AF60" s="68"/>
      <c r="AG60" s="68"/>
      <c r="AH60" s="99"/>
      <c r="AI60" s="70"/>
      <c r="AJ60" s="70"/>
      <c r="AK60" s="67"/>
      <c r="AL60" s="67"/>
      <c r="AM60" s="67"/>
      <c r="AN60" s="67"/>
      <c r="AO60" s="67"/>
      <c r="AP60" s="67"/>
      <c r="AQ60" s="67"/>
      <c r="AR60" s="67"/>
      <c r="AS60" s="67"/>
      <c r="AT60" s="67"/>
      <c r="AU60" s="67"/>
      <c r="AV60" s="67"/>
      <c r="AW60" s="67"/>
      <c r="AX60" s="67"/>
      <c r="AY60" s="67"/>
      <c r="AZ60" s="67"/>
      <c r="BA60" s="67"/>
    </row>
    <row r="61" spans="1:53" ht="15.75" customHeight="1" thickBot="1">
      <c r="A61" s="98"/>
      <c r="B61" s="72"/>
      <c r="C61" s="241" t="e">
        <f>Summary!#REF!</f>
        <v>#REF!</v>
      </c>
      <c r="D61" s="244"/>
      <c r="E61" s="244"/>
      <c r="F61" s="244"/>
      <c r="G61" s="276" t="e">
        <f>Summary!#REF!</f>
        <v>#REF!</v>
      </c>
      <c r="H61" s="276" t="e">
        <f>Summary!#REF!</f>
        <v>#REF!</v>
      </c>
      <c r="I61" s="38"/>
      <c r="J61" s="38"/>
      <c r="K61" s="38"/>
      <c r="L61" s="38"/>
      <c r="M61" s="38"/>
      <c r="N61" s="38"/>
      <c r="O61" s="38"/>
      <c r="P61" s="38"/>
      <c r="Q61" s="38"/>
      <c r="R61" s="38"/>
      <c r="S61" s="38"/>
      <c r="T61" s="38"/>
      <c r="U61" s="38"/>
      <c r="V61" s="38"/>
      <c r="W61" s="182"/>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row>
    <row r="62" spans="1:53" ht="15.75" thickTop="1">
      <c r="A62" s="98"/>
      <c r="B62" s="73"/>
      <c r="C62" s="1009" t="s">
        <v>122</v>
      </c>
      <c r="D62" s="1009"/>
      <c r="E62" s="1009"/>
      <c r="F62" s="1009"/>
      <c r="G62" s="277" t="e">
        <f>SUM(G50:G61)</f>
        <v>#REF!</v>
      </c>
      <c r="H62" s="277" t="e">
        <f>SUM(H50:H61)</f>
        <v>#REF!</v>
      </c>
      <c r="I62" s="38"/>
      <c r="J62" s="38"/>
      <c r="K62" s="38"/>
      <c r="L62" s="38"/>
      <c r="M62" s="38"/>
      <c r="N62" s="38"/>
      <c r="O62" s="38"/>
      <c r="P62" s="38"/>
      <c r="Q62" s="38"/>
      <c r="R62" s="38"/>
      <c r="S62" s="38"/>
      <c r="T62" s="38"/>
      <c r="U62" s="38"/>
      <c r="V62" s="38"/>
      <c r="W62" s="182"/>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row>
    <row r="63" spans="1:53" ht="15">
      <c r="A63" s="98"/>
      <c r="B63" s="16"/>
      <c r="C63" s="939" t="s">
        <v>204</v>
      </c>
      <c r="D63" s="939"/>
      <c r="E63" s="939"/>
      <c r="F63" s="939"/>
      <c r="G63" s="473"/>
      <c r="H63" s="473"/>
      <c r="I63" s="182"/>
      <c r="J63" s="182"/>
      <c r="K63" s="182"/>
      <c r="L63" s="182"/>
      <c r="M63" s="182"/>
      <c r="N63" s="182"/>
      <c r="O63" s="182"/>
      <c r="P63" s="182"/>
      <c r="Q63" s="182"/>
      <c r="R63" s="182"/>
      <c r="S63" s="182"/>
      <c r="T63" s="182"/>
      <c r="U63" s="182"/>
      <c r="V63" s="182"/>
      <c r="W63" s="182"/>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row>
    <row r="64" spans="1:53" ht="15">
      <c r="A64" s="98"/>
      <c r="B64" s="66"/>
      <c r="C64" s="939"/>
      <c r="D64" s="939"/>
      <c r="E64" s="939"/>
      <c r="F64" s="939"/>
      <c r="G64" s="474" t="e">
        <f>G62*58</f>
        <v>#REF!</v>
      </c>
      <c r="H64" s="474" t="e">
        <f>H62*58</f>
        <v>#REF!</v>
      </c>
      <c r="I64" s="182"/>
      <c r="J64" s="182"/>
      <c r="K64" s="182"/>
      <c r="L64" s="182"/>
      <c r="M64" s="182"/>
      <c r="N64" s="182"/>
      <c r="O64" s="182"/>
      <c r="P64" s="182"/>
      <c r="Q64" s="182"/>
      <c r="R64" s="182"/>
      <c r="S64" s="182"/>
      <c r="T64" s="182"/>
      <c r="U64" s="182"/>
      <c r="V64" s="182"/>
      <c r="W64" s="182"/>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row>
    <row r="65" spans="1:53">
      <c r="A65" s="98"/>
      <c r="B65" s="182"/>
      <c r="C65" s="182"/>
      <c r="D65" s="182"/>
      <c r="E65" s="182"/>
      <c r="F65" s="182"/>
      <c r="G65" s="182"/>
      <c r="H65" s="182"/>
      <c r="I65" s="182"/>
      <c r="J65" s="182"/>
      <c r="K65" s="182"/>
      <c r="L65" s="182"/>
      <c r="M65" s="182"/>
      <c r="N65" s="182"/>
      <c r="O65" s="182"/>
      <c r="P65" s="182"/>
      <c r="Q65" s="182"/>
      <c r="R65" s="182"/>
      <c r="S65" s="182"/>
      <c r="T65" s="182"/>
      <c r="U65" s="182"/>
      <c r="V65" s="182"/>
      <c r="W65" s="182"/>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row>
    <row r="66" spans="1:53">
      <c r="A66" s="98"/>
      <c r="B66" s="182"/>
      <c r="C66" s="182"/>
      <c r="D66" s="182"/>
      <c r="E66" s="182"/>
      <c r="F66" s="182"/>
      <c r="G66" s="182"/>
      <c r="H66" s="182"/>
      <c r="I66" s="182"/>
      <c r="J66" s="182"/>
      <c r="K66" s="182"/>
      <c r="L66" s="182"/>
      <c r="M66" s="182"/>
      <c r="N66" s="182"/>
      <c r="O66" s="182"/>
      <c r="P66" s="182"/>
      <c r="Q66" s="182"/>
      <c r="R66" s="182"/>
      <c r="S66" s="182"/>
      <c r="T66" s="182"/>
      <c r="U66" s="182"/>
      <c r="V66" s="182"/>
      <c r="W66" s="182"/>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row>
    <row r="67" spans="1:53">
      <c r="A67" s="98"/>
      <c r="B67" s="220"/>
      <c r="C67" s="220"/>
      <c r="D67" s="220"/>
      <c r="E67" s="220"/>
      <c r="F67" s="220"/>
      <c r="G67" s="220"/>
      <c r="H67" s="220"/>
      <c r="I67" s="182"/>
      <c r="J67" s="182"/>
      <c r="K67" s="182"/>
      <c r="L67" s="182"/>
      <c r="M67" s="182"/>
      <c r="N67" s="182"/>
      <c r="O67" s="182"/>
      <c r="P67" s="182"/>
      <c r="Q67" s="182"/>
      <c r="R67" s="182"/>
      <c r="S67" s="182"/>
      <c r="T67" s="182"/>
      <c r="U67" s="182"/>
      <c r="V67" s="182"/>
      <c r="W67" s="182"/>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53">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row>
    <row r="69" spans="1:53">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row>
    <row r="70" spans="1:53">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row>
    <row r="71" spans="1:53">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row>
    <row r="72" spans="1:53">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row>
    <row r="73" spans="1:53">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row>
    <row r="74" spans="1:53">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row>
    <row r="75" spans="1:53">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row>
    <row r="76" spans="1:53">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row>
    <row r="77" spans="1:53">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row>
    <row r="78" spans="1:53">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row>
    <row r="79" spans="1:53">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row>
    <row r="80" spans="1:53">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row>
    <row r="81" spans="1:53">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row>
    <row r="82" spans="1:53">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row>
    <row r="83" spans="1:53">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row>
    <row r="84" spans="1:53">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row>
    <row r="85" spans="1:53">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row>
    <row r="86" spans="1:53">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row>
    <row r="87" spans="1:53">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row>
    <row r="88" spans="1:53">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row>
    <row r="89" spans="1:53">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row>
    <row r="90" spans="1:53">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row>
    <row r="91" spans="1:53">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row>
    <row r="92" spans="1:53">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row>
    <row r="93" spans="1:53">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row>
    <row r="94" spans="1:53">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row>
    <row r="95" spans="1:53">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row>
    <row r="96" spans="1:53">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row>
    <row r="97" spans="1:53">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row>
    <row r="98" spans="1:53">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row>
    <row r="99" spans="1:53">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row>
    <row r="100" spans="1:53">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row>
    <row r="101" spans="1:53">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row>
    <row r="102" spans="1:53">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row>
    <row r="103" spans="1:53">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row>
    <row r="104" spans="1:53">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row>
    <row r="105" spans="1:53">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row>
    <row r="106" spans="1:53">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row>
    <row r="107" spans="1:53">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row>
    <row r="108" spans="1:53">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row>
    <row r="109" spans="1:53">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row>
    <row r="110" spans="1:53">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row>
    <row r="111" spans="1:53">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row>
    <row r="112" spans="1:53">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row>
    <row r="113" spans="1:53">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row>
    <row r="114" spans="1:53">
      <c r="B114" s="98"/>
    </row>
    <row r="115" spans="1:53">
      <c r="B115" s="98"/>
    </row>
    <row r="116" spans="1:53">
      <c r="B116" s="98"/>
    </row>
    <row r="117" spans="1:53">
      <c r="B117" s="98"/>
    </row>
  </sheetData>
  <sheetProtection selectLockedCells="1" selectUnlockedCells="1"/>
  <mergeCells count="89">
    <mergeCell ref="J50:K50"/>
    <mergeCell ref="C62:F62"/>
    <mergeCell ref="C8:G8"/>
    <mergeCell ref="I7:S7"/>
    <mergeCell ref="C42:H42"/>
    <mergeCell ref="J41:V41"/>
    <mergeCell ref="C7:F7"/>
    <mergeCell ref="C12:F12"/>
    <mergeCell ref="G12:J12"/>
    <mergeCell ref="K12:U12"/>
    <mergeCell ref="C9:V9"/>
    <mergeCell ref="M49:V49"/>
    <mergeCell ref="C41:H41"/>
    <mergeCell ref="G48:H48"/>
    <mergeCell ref="G11:J11"/>
    <mergeCell ref="K11:U11"/>
    <mergeCell ref="G13:J13"/>
    <mergeCell ref="K13:U13"/>
    <mergeCell ref="Q21:T21"/>
    <mergeCell ref="U19:W19"/>
    <mergeCell ref="C16:T16"/>
    <mergeCell ref="M21:P21"/>
    <mergeCell ref="G44:H44"/>
    <mergeCell ref="M37:V37"/>
    <mergeCell ref="G46:H46"/>
    <mergeCell ref="Z1:AA2"/>
    <mergeCell ref="AH1:AI1"/>
    <mergeCell ref="C2:G2"/>
    <mergeCell ref="L2:V2"/>
    <mergeCell ref="AH3:AH4"/>
    <mergeCell ref="K3:V3"/>
    <mergeCell ref="E4:V5"/>
    <mergeCell ref="C37:D37"/>
    <mergeCell ref="C11:F11"/>
    <mergeCell ref="C13:F13"/>
    <mergeCell ref="C6:V6"/>
    <mergeCell ref="C24:F24"/>
    <mergeCell ref="C25:G25"/>
    <mergeCell ref="C26:G26"/>
    <mergeCell ref="I23:K23"/>
    <mergeCell ref="L28:W28"/>
    <mergeCell ref="B15:F15"/>
    <mergeCell ref="H15:J15"/>
    <mergeCell ref="Q19:T19"/>
    <mergeCell ref="M22:P22"/>
    <mergeCell ref="Q22:T22"/>
    <mergeCell ref="C17:F17"/>
    <mergeCell ref="M19:P19"/>
    <mergeCell ref="G17:J17"/>
    <mergeCell ref="K17:T17"/>
    <mergeCell ref="M18:P18"/>
    <mergeCell ref="Q18:T18"/>
    <mergeCell ref="M20:P20"/>
    <mergeCell ref="Q20:T20"/>
    <mergeCell ref="C29:G29"/>
    <mergeCell ref="C30:G30"/>
    <mergeCell ref="C31:G31"/>
    <mergeCell ref="C32:G32"/>
    <mergeCell ref="C33:G33"/>
    <mergeCell ref="R29:V30"/>
    <mergeCell ref="M30:Q30"/>
    <mergeCell ref="J32:L32"/>
    <mergeCell ref="J33:L33"/>
    <mergeCell ref="M33:Q33"/>
    <mergeCell ref="R31:V31"/>
    <mergeCell ref="M32:Q32"/>
    <mergeCell ref="M31:Q31"/>
    <mergeCell ref="M35:Q35"/>
    <mergeCell ref="R32:V32"/>
    <mergeCell ref="R33:V33"/>
    <mergeCell ref="R34:V34"/>
    <mergeCell ref="R35:V35"/>
    <mergeCell ref="M34:Q34"/>
    <mergeCell ref="C49:D49"/>
    <mergeCell ref="C63:F64"/>
    <mergeCell ref="C39:E39"/>
    <mergeCell ref="G39:H39"/>
    <mergeCell ref="J34:L34"/>
    <mergeCell ref="J38:L38"/>
    <mergeCell ref="C38:E38"/>
    <mergeCell ref="G38:H38"/>
    <mergeCell ref="C43:D43"/>
    <mergeCell ref="J42:V47"/>
    <mergeCell ref="C44:E44"/>
    <mergeCell ref="C45:E45"/>
    <mergeCell ref="C46:E46"/>
    <mergeCell ref="C34:G34"/>
    <mergeCell ref="C35:G35"/>
    <mergeCell ref="G45:H45"/>
  </mergeCells>
  <conditionalFormatting sqref="I24:K24 M50:V58 M23:O23 Q23:T24 U24 M48:V48 M38:V40">
    <cfRule type="colorScale" priority="74">
      <colorScale>
        <cfvo type="num" val="0"/>
        <cfvo type="num" val="5"/>
        <cfvo type="num" val="10"/>
        <color rgb="FF00B050"/>
        <color rgb="FFFFFF00"/>
        <color rgb="FFFF0000"/>
      </colorScale>
    </cfRule>
  </conditionalFormatting>
  <conditionalFormatting sqref="O50:O58">
    <cfRule type="expression" dxfId="3177" priority="73" stopIfTrue="1">
      <formula>IF(AB50&lt;3,TRUE,)</formula>
    </cfRule>
  </conditionalFormatting>
  <conditionalFormatting sqref="V50:V58 V48 V38:V40">
    <cfRule type="expression" dxfId="3176" priority="72" stopIfTrue="1">
      <formula>IF($AB38&lt;10,TRUE,)</formula>
    </cfRule>
  </conditionalFormatting>
  <conditionalFormatting sqref="M50:M58 M48 M38:M40">
    <cfRule type="expression" dxfId="3175" priority="71" stopIfTrue="1">
      <formula>IF($AB38&lt;1,TRUE,)</formula>
    </cfRule>
  </conditionalFormatting>
  <conditionalFormatting sqref="N50:N58 N48 N38:N40">
    <cfRule type="expression" dxfId="3174" priority="70" stopIfTrue="1">
      <formula>IF($AB38&lt;2,TRUE,)</formula>
    </cfRule>
  </conditionalFormatting>
  <conditionalFormatting sqref="P50:P58 P48 P38:P40">
    <cfRule type="expression" dxfId="3173" priority="69" stopIfTrue="1">
      <formula>IF($AB38&lt;4,TRUE,)</formula>
    </cfRule>
  </conditionalFormatting>
  <conditionalFormatting sqref="Q50:Q58 Q48 Q38:Q40">
    <cfRule type="expression" dxfId="3172" priority="68" stopIfTrue="1">
      <formula>IF($AB38&lt;5,TRUE,)</formula>
    </cfRule>
  </conditionalFormatting>
  <conditionalFormatting sqref="R50:R58 R48 R38:R40">
    <cfRule type="expression" dxfId="3171" priority="67" stopIfTrue="1">
      <formula>IF($AB38&lt;6,TRUE,)</formula>
    </cfRule>
  </conditionalFormatting>
  <conditionalFormatting sqref="S50:S58 S48 S38:S40">
    <cfRule type="expression" dxfId="3170" priority="66" stopIfTrue="1">
      <formula>IF($AB38&lt;7,TRUE,)</formula>
    </cfRule>
  </conditionalFormatting>
  <conditionalFormatting sqref="T50:T58 T48 T38:T40">
    <cfRule type="expression" dxfId="3169" priority="65" stopIfTrue="1">
      <formula>IF($AB38&lt;8,TRUE,)</formula>
    </cfRule>
  </conditionalFormatting>
  <conditionalFormatting sqref="U50:U58 U48 U38:U40">
    <cfRule type="expression" dxfId="3168" priority="64" stopIfTrue="1">
      <formula>IF($AB38&lt;9,TRUE,)</formula>
    </cfRule>
  </conditionalFormatting>
  <conditionalFormatting sqref="O48 O38:O40">
    <cfRule type="expression" dxfId="3167" priority="63" stopIfTrue="1">
      <formula>IF($AB38&lt;3,TRUE,)</formula>
    </cfRule>
  </conditionalFormatting>
  <conditionalFormatting sqref="O38:O39">
    <cfRule type="expression" dxfId="3166" priority="62" stopIfTrue="1">
      <formula>IF(AB38&lt;3,TRUE,)</formula>
    </cfRule>
  </conditionalFormatting>
  <conditionalFormatting sqref="U24">
    <cfRule type="expression" dxfId="3165" priority="30" stopIfTrue="1">
      <formula>IF(AND($AD24="H",$AE24&lt;10),TRUE,)</formula>
    </cfRule>
  </conditionalFormatting>
  <conditionalFormatting sqref="I24">
    <cfRule type="expression" dxfId="3164" priority="29" stopIfTrue="1">
      <formula>IF(AND($AD23="H",$AE23&lt;1),TRUE,)</formula>
    </cfRule>
  </conditionalFormatting>
  <conditionalFormatting sqref="M23">
    <cfRule type="expression" dxfId="3163" priority="28" stopIfTrue="1">
      <formula>IF(AND($AD23="H",$AE23&lt;2),TRUE,)</formula>
    </cfRule>
  </conditionalFormatting>
  <conditionalFormatting sqref="O23">
    <cfRule type="expression" dxfId="3162" priority="27" stopIfTrue="1">
      <formula>IF(AND($AD23="H",$AE23&lt;4),TRUE,)</formula>
    </cfRule>
  </conditionalFormatting>
  <conditionalFormatting sqref="Q23:Q24">
    <cfRule type="expression" dxfId="3161" priority="25" stopIfTrue="1">
      <formula>IF(AND($AD23="H",$AE23&lt;6),TRUE,)</formula>
    </cfRule>
  </conditionalFormatting>
  <conditionalFormatting sqref="R23:R24">
    <cfRule type="expression" dxfId="3160" priority="24" stopIfTrue="1">
      <formula>IF(AND($AD23="H",$AE23&lt;7),TRUE,)</formula>
    </cfRule>
  </conditionalFormatting>
  <conditionalFormatting sqref="S23:S24">
    <cfRule type="expression" dxfId="3159" priority="23" stopIfTrue="1">
      <formula>IF(AND($AD23="H",$AE23&lt;8),TRUE,)</formula>
    </cfRule>
  </conditionalFormatting>
  <conditionalFormatting sqref="T23:T24">
    <cfRule type="expression" dxfId="3158" priority="22" stopIfTrue="1">
      <formula>IF(AND($AD23="H",$AE23&lt;9),TRUE,)</formula>
    </cfRule>
  </conditionalFormatting>
  <conditionalFormatting sqref="N23">
    <cfRule type="expression" dxfId="3157" priority="21" stopIfTrue="1">
      <formula>IF(AND($AD23="H",$AE23&lt;3),TRUE,)</formula>
    </cfRule>
  </conditionalFormatting>
  <conditionalFormatting sqref="K24">
    <cfRule type="expression" dxfId="3156" priority="89" stopIfTrue="1">
      <formula>IF(AND($AD23="H",$AE23&lt;10),TRUE,)</formula>
    </cfRule>
  </conditionalFormatting>
  <conditionalFormatting sqref="J24">
    <cfRule type="expression" dxfId="3155" priority="90" stopIfTrue="1">
      <formula>IF(AND($AD23="H",$AE23&lt;5),TRUE,)</formula>
    </cfRule>
  </conditionalFormatting>
  <conditionalFormatting sqref="C20:T20">
    <cfRule type="expression" dxfId="3154" priority="16">
      <formula>IF(OR(C20="&lt;AdvCom",C20="&lt;AdvCom&gt;",C20="---",C20="End&gt;"),TRUE)</formula>
    </cfRule>
  </conditionalFormatting>
  <conditionalFormatting sqref="C22:T22">
    <cfRule type="expression" dxfId="3153" priority="14">
      <formula>IF(C$22="EQC",TRUE)</formula>
    </cfRule>
  </conditionalFormatting>
  <conditionalFormatting sqref="C21:T21">
    <cfRule type="expression" dxfId="3152" priority="12">
      <formula>IF(OR(C21="&lt;Notice",C21="&lt;Notice&gt;",C21="---",C21="End&gt;"),TRUE)</formula>
    </cfRule>
  </conditionalFormatting>
  <conditionalFormatting sqref="C19:T19">
    <cfRule type="expression" dxfId="3151" priority="11">
      <formula>IF(OR(C19="&lt;Start",C19="---",C19="Effective&gt;"),TRUE)</formula>
    </cfRule>
  </conditionalFormatting>
  <conditionalFormatting sqref="D18">
    <cfRule type="expression" dxfId="3150" priority="8">
      <formula>IF(ISODD($C$17),TRUE)</formula>
    </cfRule>
  </conditionalFormatting>
  <conditionalFormatting sqref="H18">
    <cfRule type="expression" dxfId="3149" priority="7">
      <formula>"IF(ISODD($G$18),TRUE)"</formula>
    </cfRule>
  </conditionalFormatting>
  <conditionalFormatting sqref="L18">
    <cfRule type="expression" dxfId="3148" priority="6">
      <formula>IF(ISODD($K$17),TRUE)</formula>
    </cfRule>
  </conditionalFormatting>
  <conditionalFormatting sqref="G38:H38 G44:H46 G39">
    <cfRule type="expression" dxfId="3147" priority="1" stopIfTrue="1">
      <formula>IF($G38="Low",TRUE)</formula>
    </cfRule>
    <cfRule type="expression" dxfId="3146" priority="2" stopIfTrue="1">
      <formula>IF($G38="Low/Medium",TRUE)</formula>
    </cfRule>
    <cfRule type="expression" dxfId="3145" priority="3" stopIfTrue="1">
      <formula>IF($G38="Medium",TRUE)</formula>
    </cfRule>
    <cfRule type="expression" dxfId="3144" priority="4" stopIfTrue="1">
      <formula>IF($G38="Medium/High",TRUE)</formula>
    </cfRule>
    <cfRule type="expression" dxfId="3143" priority="5" stopIfTrue="1">
      <formula>IF($G38="High",TRUE)</formula>
    </cfRule>
  </conditionalFormatting>
  <dataValidations count="5">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C44"/>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C45:E45"/>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C46:E46"/>
    <dataValidation allowBlank="1" showInputMessage="1" showErrorMessage="1" prompt="Low  -  Does not affect any people external to DEQ_x000a__x000a_Medium -  Affects fewer than 500 people_x000a__x000a_High -  Affects more than 5,000 people" sqref="C38:E38"/>
    <dataValidation allowBlank="1" showInputMessage="1" showErrorMessage="1" prompt="Low  -  Straight forward stakeholder considerations or no opposition expected_x000a__x000a_Medium - Multiple stakeholder consideration or some stakeholder oppositions expected_x000a__x000a_High - Complex stakeholder considerations or significant opposition expected" sqref="C39"/>
  </dataValidations>
  <hyperlinks>
    <hyperlink ref="J50:K50" location="SectionProgramConsideration" display="Program"/>
    <hyperlink ref="J51" location="SectionTechnologyConsiderations" display="Technology"/>
    <hyperlink ref="J52" location="SectionTimingConsiderations" display="Timing"/>
    <hyperlink ref="J53" location="SectionPolicyConsiderations" display="Policy "/>
    <hyperlink ref="J54" location="SectionEnvironmentalConsiderations" display="Environmental"/>
    <hyperlink ref="J55" location="SectionFiscalCOnsiderations" display="Fiscal"/>
    <hyperlink ref="J56" location="SectionLegalConsiderations" display="Legal"/>
    <hyperlink ref="J57" location="SectionPoliticalConsiderations" display="Political "/>
    <hyperlink ref="J58" location="SectionImplementationConsiderations" display="Implementation"/>
  </hyperlinks>
  <pageMargins left="0.25" right="0.25" top="0.75" bottom="0.75" header="0.3" footer="0.3"/>
  <pageSetup orientation="portrait" horizontalDpi="4294967293" verticalDpi="4294967293" r:id="rId1"/>
  <colBreaks count="1" manualBreakCount="1">
    <brk id="1" max="1048575" man="1"/>
  </colBreaks>
  <drawing r:id="rId2"/>
  <legacyDrawing r:id="rId3"/>
</worksheet>
</file>

<file path=xl/worksheets/sheet6.xml><?xml version="1.0" encoding="utf-8"?>
<worksheet xmlns="http://schemas.openxmlformats.org/spreadsheetml/2006/main" xmlns:r="http://schemas.openxmlformats.org/officeDocument/2006/relationships">
  <sheetPr codeName="Sheet7"/>
  <dimension ref="A1:AT209"/>
  <sheetViews>
    <sheetView showGridLines="0" tabSelected="1" zoomScaleNormal="100" workbookViewId="0">
      <selection activeCell="G27" sqref="G27"/>
    </sheetView>
  </sheetViews>
  <sheetFormatPr defaultColWidth="9" defaultRowHeight="20.25" outlineLevelRow="1" outlineLevelCol="1"/>
  <cols>
    <col min="1" max="1" width="13.75" style="864" customWidth="1"/>
    <col min="2" max="2" width="3.625" style="831" customWidth="1"/>
    <col min="3" max="3" width="3.625" style="218" customWidth="1"/>
    <col min="4" max="4" width="6.375" style="486" customWidth="1"/>
    <col min="5" max="5" width="7.75" style="486" customWidth="1"/>
    <col min="6" max="6" width="20.5" style="151" customWidth="1"/>
    <col min="7" max="7" width="14.25" style="486" customWidth="1"/>
    <col min="8" max="17" width="1.625" style="486" customWidth="1"/>
    <col min="18" max="18" width="15.75" style="486" customWidth="1"/>
    <col min="19" max="20" width="3.625" style="486" customWidth="1"/>
    <col min="21" max="21" width="5.125" style="162" hidden="1" customWidth="1" outlineLevel="1"/>
    <col min="22" max="22" width="27.25" style="486" hidden="1" customWidth="1" outlineLevel="1"/>
    <col min="23" max="23" width="14.875" style="486" hidden="1" customWidth="1" outlineLevel="1"/>
    <col min="24" max="24" width="14.625" style="486" hidden="1" customWidth="1" outlineLevel="1"/>
    <col min="25" max="25" width="30.625" style="486" customWidth="1" collapsed="1"/>
    <col min="26" max="26" width="16.5" style="486" customWidth="1"/>
    <col min="27" max="27" width="18" style="486" customWidth="1"/>
    <col min="28" max="36" width="31.125" style="486" customWidth="1"/>
    <col min="37" max="16384" width="9" style="486"/>
  </cols>
  <sheetData>
    <row r="1" spans="1:46" s="617" customFormat="1" ht="15.75" customHeight="1">
      <c r="A1" s="874" t="s">
        <v>263</v>
      </c>
      <c r="B1" s="856"/>
      <c r="C1" s="856"/>
      <c r="D1" s="856"/>
      <c r="E1" s="856"/>
      <c r="F1" s="856"/>
      <c r="G1" s="856"/>
      <c r="H1" s="856"/>
      <c r="I1" s="856"/>
      <c r="J1" s="856"/>
      <c r="K1" s="856"/>
      <c r="L1" s="856"/>
      <c r="M1" s="856"/>
      <c r="N1" s="856"/>
      <c r="O1" s="856"/>
      <c r="P1" s="856"/>
      <c r="Q1" s="856"/>
      <c r="R1" s="856"/>
      <c r="S1" s="856"/>
      <c r="T1" s="856"/>
      <c r="U1" s="162"/>
    </row>
    <row r="2" spans="1:46" s="151" customFormat="1" ht="30" customHeight="1" thickBot="1">
      <c r="A2" s="859"/>
      <c r="B2" s="856"/>
      <c r="C2" s="756">
        <v>1</v>
      </c>
      <c r="D2" s="772" t="s">
        <v>153</v>
      </c>
      <c r="E2" s="773"/>
      <c r="F2" s="773"/>
      <c r="G2" s="1026" t="str">
        <f>R.1ProjectName</f>
        <v>AQ permitting program updates</v>
      </c>
      <c r="H2" s="1026"/>
      <c r="I2" s="1026"/>
      <c r="J2" s="1026"/>
      <c r="K2" s="1026"/>
      <c r="L2" s="1026"/>
      <c r="M2" s="1026"/>
      <c r="N2" s="1026"/>
      <c r="O2" s="1026"/>
      <c r="P2" s="1026"/>
      <c r="Q2" s="1026"/>
      <c r="R2" s="1026"/>
      <c r="S2" s="774"/>
      <c r="T2" s="856"/>
      <c r="U2" s="149"/>
      <c r="V2" s="659" t="s">
        <v>240</v>
      </c>
      <c r="W2" s="660">
        <v>58</v>
      </c>
      <c r="X2" s="147"/>
      <c r="Y2" s="220"/>
      <c r="Z2" s="147"/>
      <c r="AA2" s="147"/>
      <c r="AB2" s="147"/>
      <c r="AC2" s="495"/>
      <c r="AD2" s="494"/>
      <c r="AE2" s="494"/>
      <c r="AF2" s="495"/>
      <c r="AG2" s="495"/>
      <c r="AH2" s="495"/>
      <c r="AI2" s="495"/>
      <c r="AJ2" s="495"/>
      <c r="AK2" s="495"/>
      <c r="AL2" s="495"/>
      <c r="AM2" s="495"/>
      <c r="AN2" s="495"/>
      <c r="AO2" s="495"/>
      <c r="AP2" s="495"/>
      <c r="AQ2" s="495"/>
      <c r="AR2" s="495"/>
      <c r="AS2" s="495"/>
      <c r="AT2" s="495"/>
    </row>
    <row r="3" spans="1:46" s="151" customFormat="1" ht="20.25" customHeight="1" thickTop="1">
      <c r="A3" s="859"/>
      <c r="B3" s="856"/>
      <c r="C3" s="591"/>
      <c r="D3" s="4"/>
      <c r="E3" s="4"/>
      <c r="F3" s="4"/>
      <c r="G3" s="4"/>
      <c r="H3" s="4"/>
      <c r="I3" s="4"/>
      <c r="J3" s="4"/>
      <c r="K3" s="4"/>
      <c r="L3" s="4"/>
      <c r="M3" s="4"/>
      <c r="N3" s="4"/>
      <c r="O3" s="4"/>
      <c r="P3" s="4"/>
      <c r="Q3" s="4"/>
      <c r="R3" s="4"/>
      <c r="S3" s="775"/>
      <c r="T3" s="856"/>
      <c r="U3" s="149"/>
      <c r="V3" s="659"/>
      <c r="W3" s="147"/>
      <c r="X3" s="147"/>
      <c r="Y3" s="563" t="s">
        <v>0</v>
      </c>
      <c r="Z3" s="147"/>
      <c r="AA3" s="147"/>
      <c r="AB3" s="147"/>
      <c r="AC3" s="495"/>
      <c r="AD3" s="494"/>
      <c r="AE3" s="494"/>
      <c r="AF3" s="495"/>
      <c r="AG3" s="495"/>
      <c r="AH3" s="495"/>
      <c r="AI3" s="495"/>
      <c r="AJ3" s="495"/>
      <c r="AK3" s="495"/>
      <c r="AL3" s="495"/>
      <c r="AM3" s="495"/>
      <c r="AN3" s="495"/>
      <c r="AO3" s="495"/>
      <c r="AP3" s="495"/>
      <c r="AQ3" s="495"/>
      <c r="AR3" s="495"/>
      <c r="AS3" s="495"/>
      <c r="AT3" s="495"/>
    </row>
    <row r="4" spans="1:46" s="150" customFormat="1" ht="20.25" customHeight="1">
      <c r="A4" s="863"/>
      <c r="B4" s="856"/>
      <c r="C4" s="593"/>
      <c r="D4" s="1022" t="s">
        <v>243</v>
      </c>
      <c r="E4" s="1022"/>
      <c r="F4" s="1022"/>
      <c r="G4" s="1023" t="s">
        <v>378</v>
      </c>
      <c r="H4" s="1024"/>
      <c r="I4" s="1024"/>
      <c r="J4" s="1024"/>
      <c r="K4" s="1024"/>
      <c r="L4" s="1024"/>
      <c r="M4" s="1024"/>
      <c r="N4" s="1024"/>
      <c r="O4" s="1024"/>
      <c r="P4" s="1024"/>
      <c r="Q4" s="1024"/>
      <c r="R4" s="1025"/>
      <c r="S4" s="836"/>
      <c r="T4" s="856"/>
      <c r="U4" s="149"/>
      <c r="V4" s="659"/>
      <c r="W4" s="148"/>
      <c r="X4" s="148"/>
      <c r="Y4" s="837"/>
      <c r="Z4" s="148"/>
      <c r="AA4" s="148"/>
      <c r="AB4" s="148"/>
      <c r="AC4" s="573"/>
      <c r="AD4" s="569"/>
      <c r="AE4" s="569"/>
      <c r="AF4" s="573"/>
      <c r="AG4" s="573"/>
      <c r="AH4" s="573"/>
      <c r="AI4" s="573"/>
      <c r="AJ4" s="573"/>
      <c r="AK4" s="573"/>
      <c r="AL4" s="573"/>
      <c r="AM4" s="573"/>
      <c r="AN4" s="573"/>
      <c r="AO4" s="573"/>
      <c r="AP4" s="573"/>
      <c r="AQ4" s="573"/>
      <c r="AR4" s="573"/>
      <c r="AS4" s="573"/>
      <c r="AT4" s="573"/>
    </row>
    <row r="5" spans="1:46" s="151" customFormat="1">
      <c r="A5" s="874" t="s">
        <v>268</v>
      </c>
      <c r="B5" s="856"/>
      <c r="C5" s="776"/>
      <c r="D5" s="784" t="s">
        <v>228</v>
      </c>
      <c r="E5" s="197"/>
      <c r="F5" s="785"/>
      <c r="G5" s="1023" t="s">
        <v>382</v>
      </c>
      <c r="H5" s="1024"/>
      <c r="I5" s="1024"/>
      <c r="J5" s="1024"/>
      <c r="K5" s="1024"/>
      <c r="L5" s="1024"/>
      <c r="M5" s="1024"/>
      <c r="N5" s="1024"/>
      <c r="O5" s="1024"/>
      <c r="P5" s="1024"/>
      <c r="Q5" s="1024"/>
      <c r="R5" s="1025"/>
      <c r="S5" s="777"/>
      <c r="T5" s="856"/>
      <c r="U5" s="149"/>
      <c r="V5" s="659"/>
      <c r="W5" s="147"/>
      <c r="X5" s="147"/>
      <c r="Y5" s="492" t="s">
        <v>0</v>
      </c>
      <c r="Z5" s="147"/>
      <c r="AA5" s="147"/>
      <c r="AB5" s="147"/>
      <c r="AC5" s="495"/>
      <c r="AD5" s="494"/>
      <c r="AE5" s="494"/>
      <c r="AF5" s="495"/>
      <c r="AG5" s="495"/>
      <c r="AH5" s="495"/>
      <c r="AI5" s="495"/>
      <c r="AJ5" s="495"/>
      <c r="AK5" s="495"/>
      <c r="AL5" s="495"/>
      <c r="AM5" s="495"/>
      <c r="AN5" s="495"/>
      <c r="AO5" s="495"/>
      <c r="AP5" s="495"/>
      <c r="AQ5" s="495"/>
      <c r="AR5" s="495"/>
      <c r="AS5" s="495"/>
      <c r="AT5" s="495"/>
    </row>
    <row r="6" spans="1:46" s="151" customFormat="1" hidden="1" outlineLevel="1">
      <c r="A6" s="864"/>
      <c r="B6" s="856"/>
      <c r="C6" s="776"/>
      <c r="D6" s="784" t="s">
        <v>229</v>
      </c>
      <c r="E6" s="197"/>
      <c r="F6" s="785"/>
      <c r="G6" s="1023" t="s">
        <v>151</v>
      </c>
      <c r="H6" s="1024"/>
      <c r="I6" s="1024"/>
      <c r="J6" s="1024"/>
      <c r="K6" s="1024"/>
      <c r="L6" s="1024"/>
      <c r="M6" s="1024"/>
      <c r="N6" s="1024"/>
      <c r="O6" s="1024"/>
      <c r="P6" s="1024"/>
      <c r="Q6" s="1024"/>
      <c r="R6" s="1025"/>
      <c r="S6" s="777"/>
      <c r="T6" s="856"/>
      <c r="U6" s="149"/>
      <c r="V6" s="659"/>
      <c r="W6" s="147"/>
      <c r="X6" s="147"/>
      <c r="Y6"/>
      <c r="Z6" s="147"/>
      <c r="AA6" s="147"/>
      <c r="AB6" s="147"/>
      <c r="AC6" s="495"/>
      <c r="AD6" s="494"/>
      <c r="AE6" s="494"/>
      <c r="AF6" s="495"/>
      <c r="AG6" s="495"/>
      <c r="AH6" s="495"/>
      <c r="AI6" s="495"/>
      <c r="AJ6" s="495"/>
      <c r="AK6" s="495"/>
      <c r="AL6" s="495"/>
      <c r="AM6" s="495"/>
      <c r="AN6" s="495"/>
      <c r="AO6" s="495"/>
      <c r="AP6" s="495"/>
      <c r="AQ6" s="495"/>
      <c r="AR6" s="495"/>
      <c r="AS6" s="495"/>
      <c r="AT6" s="495"/>
    </row>
    <row r="7" spans="1:46" s="151" customFormat="1" hidden="1" outlineLevel="1">
      <c r="A7" s="864"/>
      <c r="B7" s="856"/>
      <c r="C7" s="776"/>
      <c r="D7" s="784" t="s">
        <v>229</v>
      </c>
      <c r="E7" s="197"/>
      <c r="F7" s="785"/>
      <c r="G7" s="1023" t="s">
        <v>151</v>
      </c>
      <c r="H7" s="1024"/>
      <c r="I7" s="1024"/>
      <c r="J7" s="1024"/>
      <c r="K7" s="1024"/>
      <c r="L7" s="1024"/>
      <c r="M7" s="1024"/>
      <c r="N7" s="1024"/>
      <c r="O7" s="1024"/>
      <c r="P7" s="1024"/>
      <c r="Q7" s="1024"/>
      <c r="R7" s="1025"/>
      <c r="S7" s="777"/>
      <c r="T7" s="856"/>
      <c r="U7" s="149"/>
      <c r="V7" s="659"/>
      <c r="W7" s="147"/>
      <c r="X7" s="147"/>
      <c r="Y7"/>
      <c r="Z7" s="147"/>
      <c r="AA7" s="147"/>
      <c r="AB7" s="147"/>
      <c r="AC7" s="495"/>
      <c r="AD7" s="494"/>
      <c r="AE7" s="494"/>
      <c r="AF7" s="495"/>
      <c r="AG7" s="495"/>
      <c r="AH7" s="495"/>
      <c r="AI7" s="495"/>
      <c r="AJ7" s="495"/>
      <c r="AK7" s="495"/>
      <c r="AL7" s="495"/>
      <c r="AM7" s="495"/>
      <c r="AN7" s="495"/>
      <c r="AO7" s="495"/>
      <c r="AP7" s="495"/>
      <c r="AQ7" s="495"/>
      <c r="AR7" s="495"/>
      <c r="AS7" s="495"/>
      <c r="AT7" s="495"/>
    </row>
    <row r="8" spans="1:46" s="151" customFormat="1" hidden="1" outlineLevel="1">
      <c r="A8" s="864"/>
      <c r="B8" s="856"/>
      <c r="C8" s="776"/>
      <c r="D8" s="784" t="s">
        <v>229</v>
      </c>
      <c r="E8" s="197"/>
      <c r="F8" s="785"/>
      <c r="G8" s="1023" t="s">
        <v>151</v>
      </c>
      <c r="H8" s="1024"/>
      <c r="I8" s="1024"/>
      <c r="J8" s="1024"/>
      <c r="K8" s="1024"/>
      <c r="L8" s="1024"/>
      <c r="M8" s="1024"/>
      <c r="N8" s="1024"/>
      <c r="O8" s="1024"/>
      <c r="P8" s="1024"/>
      <c r="Q8" s="1024"/>
      <c r="R8" s="1025"/>
      <c r="S8" s="777"/>
      <c r="T8" s="856"/>
      <c r="U8" s="149"/>
      <c r="V8" s="659"/>
      <c r="W8" s="147"/>
      <c r="X8" s="147"/>
      <c r="Y8"/>
      <c r="Z8" s="147"/>
      <c r="AA8" s="147"/>
      <c r="AB8" s="147"/>
      <c r="AC8" s="495"/>
      <c r="AD8" s="494"/>
      <c r="AE8" s="494"/>
      <c r="AF8" s="495"/>
      <c r="AG8" s="495"/>
      <c r="AH8" s="495"/>
      <c r="AI8" s="495"/>
      <c r="AJ8" s="495"/>
      <c r="AK8" s="495"/>
      <c r="AL8" s="495"/>
      <c r="AM8" s="495"/>
      <c r="AN8" s="495"/>
      <c r="AO8" s="495"/>
      <c r="AP8" s="495"/>
      <c r="AQ8" s="495"/>
      <c r="AR8" s="495"/>
      <c r="AS8" s="495"/>
      <c r="AT8" s="495"/>
    </row>
    <row r="9" spans="1:46" s="151" customFormat="1" collapsed="1">
      <c r="A9" s="864"/>
      <c r="B9" s="856"/>
      <c r="C9" s="776"/>
      <c r="D9" s="786" t="s">
        <v>167</v>
      </c>
      <c r="E9" s="214"/>
      <c r="F9" s="787"/>
      <c r="G9" s="215"/>
      <c r="H9" s="32"/>
      <c r="I9" s="32"/>
      <c r="J9" s="32"/>
      <c r="K9" s="213"/>
      <c r="L9" s="213"/>
      <c r="M9" s="213"/>
      <c r="N9" s="213"/>
      <c r="O9" s="213"/>
      <c r="P9" s="213"/>
      <c r="Q9" s="213"/>
      <c r="R9" s="9"/>
      <c r="S9" s="777"/>
      <c r="T9" s="856"/>
      <c r="U9" s="149"/>
      <c r="V9" s="659"/>
      <c r="W9" s="147"/>
      <c r="X9" s="147"/>
      <c r="Y9" s="220" t="s">
        <v>0</v>
      </c>
      <c r="Z9" s="147"/>
      <c r="AA9" s="147"/>
      <c r="AB9" s="147"/>
      <c r="AC9" s="495"/>
      <c r="AD9" s="494"/>
      <c r="AE9" s="494"/>
      <c r="AF9" s="495"/>
      <c r="AG9" s="495"/>
      <c r="AH9" s="495"/>
      <c r="AI9" s="495"/>
      <c r="AJ9" s="495"/>
      <c r="AK9" s="495"/>
      <c r="AL9" s="495"/>
      <c r="AM9" s="495"/>
      <c r="AN9" s="495"/>
      <c r="AO9" s="495"/>
      <c r="AP9" s="495"/>
      <c r="AQ9" s="495"/>
      <c r="AR9" s="495"/>
      <c r="AS9" s="495"/>
      <c r="AT9" s="495"/>
    </row>
    <row r="10" spans="1:46" s="151" customFormat="1">
      <c r="A10" s="864"/>
      <c r="B10" s="856"/>
      <c r="C10" s="776"/>
      <c r="D10" s="788" t="s">
        <v>155</v>
      </c>
      <c r="E10" s="197"/>
      <c r="F10" s="785"/>
      <c r="G10" s="1023" t="s">
        <v>379</v>
      </c>
      <c r="H10" s="1024"/>
      <c r="I10" s="1024"/>
      <c r="J10" s="1024"/>
      <c r="K10" s="1024"/>
      <c r="L10" s="1024"/>
      <c r="M10" s="1024"/>
      <c r="N10" s="1024"/>
      <c r="O10" s="1024"/>
      <c r="P10" s="1024"/>
      <c r="Q10" s="1024"/>
      <c r="R10" s="1025"/>
      <c r="S10" s="777"/>
      <c r="T10" s="856"/>
      <c r="U10" s="149"/>
      <c r="V10" s="659"/>
      <c r="W10" s="147"/>
      <c r="X10" s="147"/>
      <c r="Y10" s="220"/>
      <c r="Z10" s="147"/>
      <c r="AA10" s="147"/>
      <c r="AB10" s="147"/>
      <c r="AC10" s="495"/>
      <c r="AD10" s="494"/>
      <c r="AE10" s="494"/>
      <c r="AF10" s="495"/>
      <c r="AG10" s="495"/>
      <c r="AH10" s="495"/>
      <c r="AI10" s="495"/>
      <c r="AJ10" s="495"/>
      <c r="AK10" s="495"/>
      <c r="AL10" s="495"/>
      <c r="AM10" s="495"/>
      <c r="AN10" s="495"/>
      <c r="AO10" s="495"/>
      <c r="AP10" s="495"/>
      <c r="AQ10" s="495"/>
      <c r="AR10" s="495"/>
      <c r="AS10" s="495"/>
      <c r="AT10" s="495"/>
    </row>
    <row r="11" spans="1:46" s="151" customFormat="1">
      <c r="A11" s="864"/>
      <c r="B11" s="856"/>
      <c r="C11" s="776"/>
      <c r="D11" s="788" t="s">
        <v>22</v>
      </c>
      <c r="E11" s="197"/>
      <c r="F11" s="789"/>
      <c r="G11" s="1023" t="s">
        <v>381</v>
      </c>
      <c r="H11" s="1024"/>
      <c r="I11" s="1024"/>
      <c r="J11" s="1024"/>
      <c r="K11" s="1024"/>
      <c r="L11" s="1024"/>
      <c r="M11" s="1024"/>
      <c r="N11" s="1024"/>
      <c r="O11" s="1024"/>
      <c r="P11" s="1024"/>
      <c r="Q11" s="1024"/>
      <c r="R11" s="1025"/>
      <c r="S11" s="777"/>
      <c r="T11" s="856"/>
      <c r="U11" s="149"/>
      <c r="V11" s="659"/>
      <c r="W11" s="147"/>
      <c r="X11" s="147"/>
      <c r="Y11" s="220"/>
      <c r="Z11" s="147"/>
      <c r="AA11" s="147"/>
      <c r="AB11" s="147"/>
      <c r="AC11" s="495"/>
      <c r="AD11" s="494"/>
      <c r="AE11" s="494"/>
      <c r="AF11" s="495"/>
      <c r="AG11" s="495"/>
      <c r="AH11" s="495"/>
      <c r="AI11" s="495"/>
      <c r="AJ11" s="495"/>
      <c r="AK11" s="495"/>
      <c r="AL11" s="495"/>
      <c r="AM11" s="495"/>
      <c r="AN11" s="495"/>
      <c r="AO11" s="495"/>
      <c r="AP11" s="495"/>
      <c r="AQ11" s="495"/>
      <c r="AR11" s="495"/>
      <c r="AS11" s="495"/>
      <c r="AT11" s="495"/>
    </row>
    <row r="12" spans="1:46" s="151" customFormat="1">
      <c r="A12" s="864"/>
      <c r="B12" s="856"/>
      <c r="C12" s="776"/>
      <c r="D12" s="788" t="s">
        <v>255</v>
      </c>
      <c r="E12" s="197"/>
      <c r="F12" s="790"/>
      <c r="G12" s="1027" t="s">
        <v>380</v>
      </c>
      <c r="H12" s="1028"/>
      <c r="I12" s="1028"/>
      <c r="J12" s="1028"/>
      <c r="K12" s="1028"/>
      <c r="L12" s="1028"/>
      <c r="M12" s="1028"/>
      <c r="N12" s="1028"/>
      <c r="O12" s="1028"/>
      <c r="P12" s="1028"/>
      <c r="Q12" s="1028"/>
      <c r="R12" s="1029"/>
      <c r="S12" s="777"/>
      <c r="T12" s="856"/>
      <c r="U12" s="149"/>
      <c r="V12" s="659"/>
      <c r="W12" s="147"/>
      <c r="X12" s="147"/>
      <c r="Y12" s="220"/>
      <c r="Z12" s="147"/>
      <c r="AA12" s="147"/>
      <c r="AB12" s="147"/>
      <c r="AC12" s="495"/>
      <c r="AD12" s="494"/>
      <c r="AE12" s="494"/>
      <c r="AF12" s="495"/>
      <c r="AG12" s="495"/>
      <c r="AH12" s="495"/>
      <c r="AI12" s="495"/>
      <c r="AJ12" s="495"/>
      <c r="AK12" s="495"/>
      <c r="AL12" s="495"/>
      <c r="AM12" s="495"/>
      <c r="AN12" s="495"/>
      <c r="AO12" s="495"/>
      <c r="AP12" s="495"/>
      <c r="AQ12" s="495"/>
      <c r="AR12" s="495"/>
      <c r="AS12" s="495"/>
      <c r="AT12" s="495"/>
    </row>
    <row r="13" spans="1:46" s="151" customFormat="1">
      <c r="A13" s="864"/>
      <c r="B13" s="856"/>
      <c r="C13" s="776"/>
      <c r="D13" s="788" t="s">
        <v>254</v>
      </c>
      <c r="E13" s="784"/>
      <c r="F13" s="14"/>
      <c r="G13" s="1027" t="s">
        <v>156</v>
      </c>
      <c r="H13" s="1030"/>
      <c r="I13" s="1030"/>
      <c r="J13" s="1030"/>
      <c r="K13" s="1030"/>
      <c r="L13" s="1030"/>
      <c r="M13" s="1030"/>
      <c r="N13" s="1030"/>
      <c r="O13" s="1030"/>
      <c r="P13" s="1030"/>
      <c r="Q13" s="1030"/>
      <c r="R13" s="1031"/>
      <c r="S13" s="777"/>
      <c r="T13" s="856"/>
      <c r="U13" s="149"/>
      <c r="V13" s="659"/>
      <c r="W13" s="147"/>
      <c r="X13" s="147"/>
      <c r="Y13" s="220"/>
      <c r="Z13" s="147"/>
      <c r="AA13" s="147"/>
      <c r="AB13" s="147"/>
      <c r="AC13" s="495"/>
      <c r="AD13" s="494"/>
      <c r="AE13" s="494"/>
      <c r="AF13" s="495"/>
      <c r="AG13" s="495"/>
      <c r="AH13" s="495"/>
      <c r="AI13" s="495"/>
      <c r="AJ13" s="495"/>
      <c r="AK13" s="495"/>
      <c r="AL13" s="495"/>
      <c r="AM13" s="495"/>
      <c r="AN13" s="495"/>
      <c r="AO13" s="495"/>
      <c r="AP13" s="495"/>
      <c r="AQ13" s="495"/>
      <c r="AR13" s="495"/>
      <c r="AS13" s="495"/>
      <c r="AT13" s="495"/>
    </row>
    <row r="14" spans="1:46" s="151" customFormat="1" ht="20.25" customHeight="1">
      <c r="A14" s="864"/>
      <c r="B14" s="856"/>
      <c r="C14" s="776"/>
      <c r="D14" s="788" t="s">
        <v>30</v>
      </c>
      <c r="E14" s="733"/>
      <c r="F14" s="791" t="s">
        <v>206</v>
      </c>
      <c r="G14" s="1023" t="s">
        <v>152</v>
      </c>
      <c r="H14" s="1024"/>
      <c r="I14" s="1024"/>
      <c r="J14" s="1024"/>
      <c r="K14" s="1024"/>
      <c r="L14" s="1024"/>
      <c r="M14" s="1024"/>
      <c r="N14" s="1024"/>
      <c r="O14" s="1024"/>
      <c r="P14" s="1024"/>
      <c r="Q14" s="1024"/>
      <c r="R14" s="1025"/>
      <c r="S14" s="777"/>
      <c r="T14" s="856"/>
      <c r="U14" s="149"/>
      <c r="V14" s="659"/>
      <c r="W14" s="147"/>
      <c r="X14" s="147"/>
      <c r="Y14" s="220"/>
      <c r="Z14" s="147"/>
      <c r="AA14" s="147"/>
      <c r="AB14" s="147"/>
      <c r="AC14" s="495"/>
      <c r="AD14" s="494"/>
      <c r="AE14" s="494"/>
      <c r="AF14" s="495"/>
      <c r="AG14" s="495"/>
      <c r="AH14" s="495"/>
      <c r="AI14" s="495"/>
      <c r="AJ14" s="495"/>
      <c r="AK14" s="495"/>
      <c r="AL14" s="495"/>
      <c r="AM14" s="495"/>
      <c r="AN14" s="495"/>
      <c r="AO14" s="495"/>
      <c r="AP14" s="495"/>
      <c r="AQ14" s="495"/>
      <c r="AR14" s="495"/>
      <c r="AS14" s="495"/>
      <c r="AT14" s="495"/>
    </row>
    <row r="15" spans="1:46" s="151" customFormat="1" ht="20.25" customHeight="1">
      <c r="A15" s="864"/>
      <c r="B15" s="856"/>
      <c r="C15" s="776"/>
      <c r="D15" s="784"/>
      <c r="E15" s="784"/>
      <c r="F15" s="792" t="s">
        <v>5</v>
      </c>
      <c r="G15" s="1023" t="s">
        <v>158</v>
      </c>
      <c r="H15" s="1024"/>
      <c r="I15" s="1024"/>
      <c r="J15" s="1024"/>
      <c r="K15" s="1024"/>
      <c r="L15" s="1024"/>
      <c r="M15" s="1024"/>
      <c r="N15" s="1024"/>
      <c r="O15" s="1024"/>
      <c r="P15" s="1024"/>
      <c r="Q15" s="1024"/>
      <c r="R15" s="1025"/>
      <c r="S15" s="777"/>
      <c r="T15" s="856"/>
      <c r="U15" s="149"/>
      <c r="V15" s="659"/>
      <c r="W15" s="147"/>
      <c r="X15" s="147"/>
      <c r="Y15" s="220"/>
      <c r="Z15" s="147"/>
      <c r="AA15" s="147"/>
      <c r="AB15" s="147"/>
      <c r="AC15" s="495"/>
      <c r="AD15" s="494"/>
      <c r="AE15" s="494"/>
      <c r="AF15" s="495"/>
      <c r="AG15" s="495"/>
      <c r="AH15" s="495"/>
      <c r="AI15" s="495"/>
      <c r="AJ15" s="495"/>
      <c r="AK15" s="495"/>
      <c r="AL15" s="495"/>
      <c r="AM15" s="495"/>
      <c r="AN15" s="495"/>
      <c r="AO15" s="495"/>
      <c r="AP15" s="495"/>
      <c r="AQ15" s="495"/>
      <c r="AR15" s="495"/>
      <c r="AS15" s="495"/>
      <c r="AT15" s="495"/>
    </row>
    <row r="16" spans="1:46" s="151" customFormat="1" hidden="1" outlineLevel="1">
      <c r="A16" s="864"/>
      <c r="B16" s="856"/>
      <c r="C16" s="776"/>
      <c r="D16" s="30" t="s">
        <v>21</v>
      </c>
      <c r="E16" s="197"/>
      <c r="F16" s="498"/>
      <c r="G16" s="1023" t="s">
        <v>157</v>
      </c>
      <c r="H16" s="1024"/>
      <c r="I16" s="1024"/>
      <c r="J16" s="1024"/>
      <c r="K16" s="1024"/>
      <c r="L16" s="1024"/>
      <c r="M16" s="1024"/>
      <c r="N16" s="1024"/>
      <c r="O16" s="1024"/>
      <c r="P16" s="1024"/>
      <c r="Q16" s="1024"/>
      <c r="R16" s="1025"/>
      <c r="S16" s="777"/>
      <c r="T16" s="856"/>
      <c r="U16" s="149"/>
      <c r="V16" s="659"/>
      <c r="W16" s="147"/>
      <c r="X16" s="147"/>
      <c r="Y16" s="220"/>
      <c r="Z16" s="147"/>
      <c r="AA16" s="147"/>
      <c r="AB16" s="147"/>
      <c r="AC16" s="495"/>
      <c r="AD16" s="494"/>
      <c r="AE16" s="494"/>
      <c r="AF16" s="495"/>
      <c r="AG16" s="495"/>
      <c r="AH16" s="495"/>
      <c r="AI16" s="495"/>
      <c r="AJ16" s="495"/>
      <c r="AK16" s="495"/>
      <c r="AL16" s="495"/>
      <c r="AM16" s="495"/>
      <c r="AN16" s="495"/>
      <c r="AO16" s="495"/>
      <c r="AP16" s="495"/>
      <c r="AQ16" s="495"/>
      <c r="AR16" s="495"/>
      <c r="AS16" s="495"/>
      <c r="AT16" s="495"/>
    </row>
    <row r="17" spans="1:46" s="151" customFormat="1" hidden="1" outlineLevel="1">
      <c r="A17" s="864"/>
      <c r="B17" s="856"/>
      <c r="C17" s="776"/>
      <c r="D17" s="30" t="s">
        <v>169</v>
      </c>
      <c r="E17" s="197"/>
      <c r="F17" s="498"/>
      <c r="G17" s="1023" t="s">
        <v>160</v>
      </c>
      <c r="H17" s="1024"/>
      <c r="I17" s="1024"/>
      <c r="J17" s="1024"/>
      <c r="K17" s="1024"/>
      <c r="L17" s="1024"/>
      <c r="M17" s="1024"/>
      <c r="N17" s="1024"/>
      <c r="O17" s="1024"/>
      <c r="P17" s="1024"/>
      <c r="Q17" s="1024"/>
      <c r="R17" s="1025"/>
      <c r="S17" s="777"/>
      <c r="T17" s="856"/>
      <c r="U17" s="149"/>
      <c r="V17" s="659"/>
      <c r="W17" s="147"/>
      <c r="X17" s="147"/>
      <c r="Y17" s="220"/>
      <c r="Z17" s="147"/>
      <c r="AA17" s="147"/>
      <c r="AB17" s="147"/>
      <c r="AC17" s="495"/>
      <c r="AD17" s="494"/>
      <c r="AE17" s="494"/>
      <c r="AF17" s="495"/>
      <c r="AG17" s="495"/>
      <c r="AH17" s="495"/>
      <c r="AI17" s="495"/>
      <c r="AJ17" s="495"/>
      <c r="AK17" s="495"/>
      <c r="AL17" s="495"/>
      <c r="AM17" s="495"/>
      <c r="AN17" s="495"/>
      <c r="AO17" s="495"/>
      <c r="AP17" s="495"/>
      <c r="AQ17" s="495"/>
      <c r="AR17" s="495"/>
      <c r="AS17" s="495"/>
      <c r="AT17" s="495"/>
    </row>
    <row r="18" spans="1:46" s="151" customFormat="1" hidden="1" outlineLevel="1">
      <c r="A18" s="864"/>
      <c r="B18" s="856"/>
      <c r="C18" s="776"/>
      <c r="D18" s="31" t="s">
        <v>25</v>
      </c>
      <c r="E18" s="197"/>
      <c r="F18" s="30"/>
      <c r="G18" s="1023" t="s">
        <v>57</v>
      </c>
      <c r="H18" s="1024"/>
      <c r="I18" s="1024"/>
      <c r="J18" s="1024"/>
      <c r="K18" s="1024"/>
      <c r="L18" s="1024"/>
      <c r="M18" s="1024"/>
      <c r="N18" s="1024"/>
      <c r="O18" s="1024"/>
      <c r="P18" s="1024"/>
      <c r="Q18" s="1024"/>
      <c r="R18" s="1025"/>
      <c r="S18" s="777"/>
      <c r="T18" s="856"/>
      <c r="U18" s="149"/>
      <c r="V18" s="659"/>
      <c r="W18" s="147"/>
      <c r="X18" s="147"/>
      <c r="Y18" s="220"/>
      <c r="Z18" s="147"/>
      <c r="AA18" s="147"/>
      <c r="AB18" s="147"/>
      <c r="AC18" s="495"/>
      <c r="AD18" s="494"/>
      <c r="AE18" s="494"/>
      <c r="AF18" s="495"/>
      <c r="AG18" s="495"/>
      <c r="AH18" s="495"/>
      <c r="AI18" s="495"/>
      <c r="AJ18" s="495"/>
      <c r="AK18" s="495"/>
      <c r="AL18" s="495"/>
      <c r="AM18" s="495"/>
      <c r="AN18" s="495"/>
      <c r="AO18" s="495"/>
      <c r="AP18" s="495"/>
      <c r="AQ18" s="495"/>
      <c r="AR18" s="495"/>
      <c r="AS18" s="495"/>
      <c r="AT18" s="495"/>
    </row>
    <row r="19" spans="1:46" s="151" customFormat="1" hidden="1" outlineLevel="1">
      <c r="A19" s="864"/>
      <c r="B19" s="856"/>
      <c r="C19" s="776"/>
      <c r="D19" s="30" t="s">
        <v>20</v>
      </c>
      <c r="E19" s="733"/>
      <c r="F19" s="30"/>
      <c r="G19" s="1032" t="s">
        <v>322</v>
      </c>
      <c r="H19" s="1033"/>
      <c r="I19" s="1033"/>
      <c r="J19" s="1033"/>
      <c r="K19" s="1033"/>
      <c r="L19" s="1033"/>
      <c r="M19" s="1033"/>
      <c r="N19" s="1033"/>
      <c r="O19" s="1033"/>
      <c r="P19" s="1033"/>
      <c r="Q19" s="1033"/>
      <c r="R19" s="1034"/>
      <c r="S19" s="777"/>
      <c r="T19" s="856"/>
      <c r="U19" s="149"/>
      <c r="V19" s="659"/>
      <c r="W19" s="147"/>
      <c r="X19" s="147"/>
      <c r="Y19" s="220"/>
      <c r="Z19" s="147"/>
      <c r="AA19" s="147"/>
      <c r="AB19" s="147"/>
      <c r="AC19" s="495"/>
      <c r="AD19" s="494"/>
      <c r="AE19" s="494"/>
      <c r="AF19" s="495"/>
      <c r="AG19" s="495"/>
      <c r="AH19" s="495"/>
      <c r="AI19" s="495"/>
      <c r="AJ19" s="495"/>
      <c r="AK19" s="495"/>
      <c r="AL19" s="495"/>
      <c r="AM19" s="495"/>
      <c r="AN19" s="495"/>
      <c r="AO19" s="495"/>
      <c r="AP19" s="495"/>
      <c r="AQ19" s="495"/>
      <c r="AR19" s="495"/>
      <c r="AS19" s="495"/>
      <c r="AT19" s="495"/>
    </row>
    <row r="20" spans="1:46" s="151" customFormat="1" ht="30" customHeight="1" collapsed="1">
      <c r="A20" s="864"/>
      <c r="B20" s="856"/>
      <c r="C20" s="717"/>
      <c r="D20" s="1038" t="str">
        <f>"Please suggest process improvements to the "&amp;D2&amp;" worksheet."</f>
        <v>Please suggest process improvements to the Project record worksheet.</v>
      </c>
      <c r="E20" s="1038"/>
      <c r="F20" s="1038"/>
      <c r="G20" s="1038"/>
      <c r="H20" s="1038"/>
      <c r="I20" s="1038"/>
      <c r="J20" s="1038"/>
      <c r="K20" s="1038"/>
      <c r="L20" s="1038"/>
      <c r="M20" s="1038"/>
      <c r="N20" s="778"/>
      <c r="O20" s="779"/>
      <c r="P20" s="780"/>
      <c r="Q20" s="781"/>
      <c r="R20" s="733"/>
      <c r="S20" s="602"/>
      <c r="T20" s="856"/>
      <c r="U20" s="782"/>
      <c r="V20" s="147"/>
      <c r="W20" s="147"/>
      <c r="X20" s="147"/>
      <c r="Y20" s="783"/>
      <c r="Z20" s="783"/>
      <c r="AA20" s="783"/>
      <c r="AB20" s="783"/>
      <c r="AC20" s="730"/>
      <c r="AD20" s="730"/>
      <c r="AE20" s="730"/>
      <c r="AF20" s="730"/>
      <c r="AG20" s="495"/>
      <c r="AH20" s="495"/>
      <c r="AI20" s="495"/>
      <c r="AJ20" s="495"/>
      <c r="AK20" s="495"/>
      <c r="AL20" s="495"/>
      <c r="AM20" s="495"/>
      <c r="AN20" s="495"/>
      <c r="AO20" s="495"/>
      <c r="AP20" s="495"/>
      <c r="AQ20" s="495"/>
      <c r="AR20" s="495"/>
      <c r="AS20" s="495"/>
      <c r="AT20" s="495"/>
    </row>
    <row r="21" spans="1:46" s="23" customFormat="1" ht="30.75" customHeight="1">
      <c r="A21" s="864"/>
      <c r="B21" s="856"/>
      <c r="C21" s="591"/>
      <c r="D21" s="1035" t="s">
        <v>333</v>
      </c>
      <c r="E21" s="1036"/>
      <c r="F21" s="1036"/>
      <c r="G21" s="1036"/>
      <c r="H21" s="1036"/>
      <c r="I21" s="1036"/>
      <c r="J21" s="1036"/>
      <c r="K21" s="1036"/>
      <c r="L21" s="1036"/>
      <c r="M21" s="1036"/>
      <c r="N21" s="1036"/>
      <c r="O21" s="1036"/>
      <c r="P21" s="1036"/>
      <c r="Q21" s="1036"/>
      <c r="R21" s="1037"/>
      <c r="S21" s="603"/>
      <c r="T21" s="856"/>
      <c r="U21" s="497"/>
      <c r="V21" s="147"/>
      <c r="W21" s="147"/>
      <c r="X21" s="147"/>
      <c r="Y21" s="220"/>
      <c r="Z21" s="220"/>
      <c r="AA21" s="220"/>
      <c r="AB21" s="220"/>
      <c r="AC21" s="494"/>
      <c r="AD21" s="494"/>
      <c r="AE21" s="494"/>
      <c r="AF21" s="494"/>
      <c r="AG21" s="496"/>
      <c r="AH21" s="496"/>
      <c r="AI21" s="496"/>
      <c r="AJ21" s="496"/>
      <c r="AK21" s="496"/>
      <c r="AL21" s="496"/>
      <c r="AM21" s="496"/>
      <c r="AN21" s="496"/>
      <c r="AO21" s="496"/>
      <c r="AP21" s="496"/>
      <c r="AQ21" s="496"/>
      <c r="AR21" s="496"/>
      <c r="AS21" s="496"/>
      <c r="AT21" s="496"/>
    </row>
    <row r="22" spans="1:46" ht="18" customHeight="1">
      <c r="B22" s="856"/>
      <c r="C22" s="604"/>
      <c r="D22" s="88"/>
      <c r="E22" s="88"/>
      <c r="F22" s="605"/>
      <c r="G22" s="88"/>
      <c r="H22" s="88"/>
      <c r="I22" s="88"/>
      <c r="J22" s="88"/>
      <c r="K22" s="88"/>
      <c r="L22" s="88"/>
      <c r="M22" s="88"/>
      <c r="N22" s="88"/>
      <c r="O22" s="88"/>
      <c r="P22" s="88"/>
      <c r="Q22" s="88"/>
      <c r="R22" s="88"/>
      <c r="S22" s="606"/>
      <c r="T22" s="856"/>
      <c r="U22" s="220"/>
      <c r="V22" s="220"/>
      <c r="W22" s="220"/>
      <c r="X22" s="220"/>
      <c r="Y22" s="220"/>
      <c r="Z22" s="220"/>
      <c r="AA22" s="220"/>
      <c r="AB22" s="220"/>
      <c r="AC22" s="494"/>
      <c r="AD22" s="494"/>
      <c r="AE22" s="494"/>
      <c r="AF22" s="494"/>
      <c r="AG22" s="494"/>
      <c r="AH22" s="494"/>
      <c r="AI22" s="494"/>
      <c r="AJ22" s="494"/>
      <c r="AK22" s="494"/>
      <c r="AL22" s="494"/>
      <c r="AM22" s="494"/>
      <c r="AN22" s="494"/>
      <c r="AO22" s="494"/>
      <c r="AP22" s="494"/>
      <c r="AQ22" s="494"/>
      <c r="AR22" s="494"/>
      <c r="AS22" s="494"/>
      <c r="AT22" s="494"/>
    </row>
    <row r="23" spans="1:46" ht="14.25">
      <c r="B23" s="856"/>
      <c r="C23" s="856"/>
      <c r="D23" s="856"/>
      <c r="E23" s="856"/>
      <c r="F23" s="856"/>
      <c r="G23" s="856"/>
      <c r="H23" s="856"/>
      <c r="I23" s="856"/>
      <c r="J23" s="856"/>
      <c r="K23" s="856"/>
      <c r="L23" s="856"/>
      <c r="M23" s="856"/>
      <c r="N23" s="856"/>
      <c r="O23" s="856"/>
      <c r="P23" s="856"/>
      <c r="Q23" s="856"/>
      <c r="R23" s="856"/>
      <c r="S23" s="856"/>
      <c r="T23" s="856"/>
      <c r="U23" s="212"/>
      <c r="V23" s="220"/>
      <c r="W23" s="220"/>
      <c r="X23" s="220"/>
      <c r="Y23" s="220"/>
      <c r="Z23" s="220"/>
      <c r="AA23" s="220"/>
      <c r="AB23" s="220"/>
      <c r="AC23" s="494"/>
      <c r="AD23" s="494"/>
      <c r="AE23" s="494"/>
      <c r="AF23" s="494"/>
      <c r="AG23" s="494"/>
      <c r="AH23" s="494"/>
      <c r="AI23" s="494"/>
      <c r="AJ23" s="494"/>
      <c r="AK23" s="494"/>
      <c r="AL23" s="494"/>
      <c r="AM23" s="494"/>
      <c r="AN23" s="494"/>
      <c r="AO23" s="494"/>
      <c r="AP23" s="494"/>
      <c r="AQ23" s="494"/>
      <c r="AR23" s="494"/>
      <c r="AS23" s="494"/>
      <c r="AT23" s="494"/>
    </row>
    <row r="24" spans="1:46">
      <c r="C24" s="217"/>
      <c r="D24" s="220"/>
      <c r="E24" s="220"/>
      <c r="F24" s="147"/>
      <c r="G24" s="220"/>
      <c r="H24" s="220"/>
      <c r="I24" s="220"/>
      <c r="J24" s="220"/>
      <c r="K24" s="220"/>
      <c r="L24" s="220"/>
      <c r="M24" s="220"/>
      <c r="N24" s="220"/>
      <c r="O24" s="220"/>
      <c r="P24" s="220"/>
      <c r="Q24" s="220"/>
      <c r="R24" s="220"/>
      <c r="S24" s="220"/>
      <c r="T24" s="220"/>
      <c r="U24" s="212"/>
      <c r="V24" s="220"/>
      <c r="W24" s="220"/>
      <c r="X24" s="220"/>
      <c r="Y24" s="220"/>
      <c r="Z24" s="220"/>
      <c r="AA24" s="220"/>
      <c r="AB24" s="220"/>
    </row>
    <row r="25" spans="1:46">
      <c r="C25" s="217"/>
      <c r="D25" s="220"/>
      <c r="E25" s="220"/>
      <c r="F25" s="147"/>
      <c r="G25" s="220"/>
      <c r="H25" s="220"/>
      <c r="I25" s="220"/>
      <c r="J25" s="220"/>
      <c r="K25" s="220"/>
      <c r="L25" s="220"/>
      <c r="M25" s="220"/>
      <c r="N25" s="220"/>
      <c r="O25" s="220"/>
      <c r="P25" s="220"/>
      <c r="Q25" s="220"/>
      <c r="R25" s="220"/>
      <c r="S25" s="220"/>
      <c r="T25" s="220"/>
      <c r="U25" s="212"/>
      <c r="V25" s="220"/>
      <c r="W25" s="220"/>
      <c r="X25" s="220"/>
      <c r="Y25" s="220"/>
      <c r="Z25" s="220"/>
      <c r="AA25" s="220"/>
      <c r="AB25" s="220"/>
    </row>
    <row r="26" spans="1:46">
      <c r="C26" s="217"/>
      <c r="D26" s="220"/>
      <c r="E26" s="220"/>
      <c r="F26" s="147"/>
      <c r="G26" s="220"/>
      <c r="H26" s="220"/>
      <c r="I26" s="220"/>
      <c r="J26" s="220"/>
      <c r="K26" s="220"/>
      <c r="L26" s="220"/>
      <c r="M26" s="220"/>
      <c r="N26" s="220"/>
      <c r="O26" s="220"/>
      <c r="P26" s="220"/>
      <c r="Q26" s="220"/>
      <c r="R26" s="220"/>
      <c r="S26" s="220"/>
      <c r="T26" s="220"/>
      <c r="U26" s="212"/>
      <c r="V26" s="220"/>
      <c r="W26" s="220"/>
      <c r="X26" s="220"/>
      <c r="Y26" s="220"/>
      <c r="Z26" s="220"/>
      <c r="AA26" s="220"/>
      <c r="AB26" s="220"/>
    </row>
    <row r="27" spans="1:46">
      <c r="C27" s="217"/>
      <c r="D27" s="220"/>
      <c r="E27" s="220"/>
      <c r="F27" s="147"/>
      <c r="G27" s="220"/>
      <c r="H27" s="220"/>
      <c r="I27" s="220"/>
      <c r="J27" s="220"/>
      <c r="K27" s="220"/>
      <c r="L27" s="220"/>
      <c r="M27" s="220"/>
      <c r="N27" s="220"/>
      <c r="O27" s="220"/>
      <c r="P27" s="220"/>
      <c r="Q27" s="220"/>
      <c r="R27" s="220"/>
      <c r="S27" s="220"/>
      <c r="T27" s="220"/>
      <c r="U27" s="212"/>
      <c r="V27" s="220"/>
      <c r="W27" s="220"/>
      <c r="X27" s="220"/>
      <c r="Y27" s="220"/>
      <c r="Z27" s="220"/>
      <c r="AA27" s="220"/>
      <c r="AB27" s="220"/>
    </row>
    <row r="28" spans="1:46">
      <c r="C28" s="217"/>
      <c r="D28" s="220"/>
      <c r="E28" s="220"/>
      <c r="F28" s="147"/>
      <c r="G28" s="220"/>
      <c r="H28" s="220"/>
      <c r="I28" s="220"/>
      <c r="J28" s="220"/>
      <c r="K28" s="220"/>
      <c r="L28" s="220"/>
      <c r="M28" s="220"/>
      <c r="N28" s="220"/>
      <c r="O28" s="220"/>
      <c r="P28" s="220"/>
      <c r="Q28" s="220"/>
      <c r="R28" s="220"/>
      <c r="S28" s="220"/>
      <c r="T28" s="220"/>
      <c r="U28" s="212"/>
      <c r="V28" s="220"/>
      <c r="W28" s="220"/>
      <c r="X28" s="220"/>
      <c r="Y28" s="220"/>
      <c r="Z28" s="220"/>
      <c r="AA28" s="220"/>
      <c r="AB28" s="220"/>
    </row>
    <row r="29" spans="1:46">
      <c r="C29" s="217"/>
      <c r="D29" s="220"/>
      <c r="E29" s="220"/>
      <c r="F29" s="147"/>
      <c r="G29" s="220"/>
      <c r="H29" s="220"/>
      <c r="I29" s="220"/>
      <c r="J29" s="220"/>
      <c r="K29" s="220"/>
      <c r="L29" s="220"/>
      <c r="M29" s="220"/>
      <c r="N29" s="220"/>
      <c r="O29" s="220"/>
      <c r="P29" s="220"/>
      <c r="Q29" s="220"/>
      <c r="R29" s="220"/>
      <c r="S29" s="220"/>
      <c r="T29" s="220"/>
      <c r="U29" s="212"/>
      <c r="V29" s="220"/>
      <c r="W29" s="220"/>
      <c r="X29" s="220"/>
      <c r="Y29" s="220"/>
      <c r="Z29" s="220"/>
      <c r="AA29" s="220"/>
      <c r="AB29" s="220"/>
    </row>
    <row r="30" spans="1:46">
      <c r="C30" s="217"/>
      <c r="D30" s="220"/>
      <c r="E30" s="220"/>
      <c r="F30" s="147"/>
      <c r="G30" s="220"/>
      <c r="H30" s="220"/>
      <c r="I30" s="220"/>
      <c r="J30" s="220"/>
      <c r="K30" s="220"/>
      <c r="L30" s="220"/>
      <c r="M30" s="220"/>
      <c r="N30" s="220"/>
      <c r="O30" s="220"/>
      <c r="P30" s="220"/>
      <c r="Q30" s="220"/>
      <c r="R30" s="220"/>
      <c r="S30" s="220"/>
      <c r="T30" s="220"/>
      <c r="U30" s="212"/>
      <c r="V30" s="220"/>
      <c r="W30" s="220"/>
      <c r="X30" s="220"/>
      <c r="Y30" s="220"/>
      <c r="Z30" s="220"/>
      <c r="AA30" s="220"/>
      <c r="AB30" s="220"/>
    </row>
    <row r="31" spans="1:46">
      <c r="C31" s="217"/>
      <c r="D31" s="220"/>
      <c r="E31" s="220"/>
      <c r="F31" s="147"/>
      <c r="G31" s="220"/>
      <c r="H31" s="220"/>
      <c r="I31" s="220"/>
      <c r="J31" s="220"/>
      <c r="K31" s="220"/>
      <c r="L31" s="220"/>
      <c r="M31" s="220"/>
      <c r="N31" s="220"/>
      <c r="O31" s="220"/>
      <c r="P31" s="220"/>
      <c r="Q31" s="220"/>
      <c r="R31" s="220"/>
      <c r="S31" s="220"/>
      <c r="T31" s="220"/>
      <c r="U31" s="212"/>
      <c r="V31" s="220"/>
      <c r="W31" s="220"/>
      <c r="X31" s="220"/>
      <c r="Y31" s="220"/>
      <c r="Z31" s="220"/>
      <c r="AA31" s="220"/>
      <c r="AB31" s="220"/>
    </row>
    <row r="32" spans="1:46">
      <c r="C32" s="217"/>
      <c r="D32" s="220"/>
      <c r="E32" s="220"/>
      <c r="F32" s="147"/>
      <c r="G32" s="220"/>
      <c r="H32" s="220"/>
      <c r="I32" s="220"/>
      <c r="J32" s="220"/>
      <c r="K32" s="220"/>
      <c r="L32" s="220"/>
      <c r="M32" s="220"/>
      <c r="N32" s="220"/>
      <c r="O32" s="220"/>
      <c r="P32" s="220"/>
      <c r="Q32" s="220"/>
      <c r="R32" s="220"/>
      <c r="S32" s="220"/>
      <c r="T32" s="220"/>
      <c r="U32" s="212"/>
      <c r="V32" s="220"/>
      <c r="W32" s="220"/>
      <c r="X32" s="220"/>
      <c r="Y32" s="220"/>
      <c r="Z32" s="220"/>
      <c r="AA32" s="220"/>
      <c r="AB32" s="220"/>
    </row>
    <row r="33" spans="3:28">
      <c r="C33" s="217"/>
      <c r="D33" s="220"/>
      <c r="E33" s="220"/>
      <c r="F33" s="147"/>
      <c r="G33" s="220"/>
      <c r="H33" s="220"/>
      <c r="I33" s="220"/>
      <c r="J33" s="220"/>
      <c r="K33" s="220"/>
      <c r="L33" s="220"/>
      <c r="M33" s="220"/>
      <c r="N33" s="220"/>
      <c r="O33" s="220"/>
      <c r="P33" s="220"/>
      <c r="Q33" s="220"/>
      <c r="R33" s="220"/>
      <c r="S33" s="220"/>
      <c r="T33" s="220"/>
      <c r="U33" s="212"/>
      <c r="V33" s="220"/>
      <c r="W33" s="220"/>
      <c r="X33" s="220"/>
      <c r="Y33" s="220"/>
      <c r="Z33" s="220"/>
      <c r="AA33" s="220"/>
      <c r="AB33" s="220"/>
    </row>
    <row r="34" spans="3:28">
      <c r="C34" s="217"/>
      <c r="D34" s="220"/>
      <c r="E34" s="220"/>
      <c r="F34" s="147"/>
      <c r="G34" s="220"/>
      <c r="H34" s="220"/>
      <c r="I34" s="220"/>
      <c r="J34" s="220"/>
      <c r="K34" s="220"/>
      <c r="L34" s="220"/>
      <c r="M34" s="220"/>
      <c r="N34" s="220"/>
      <c r="O34" s="220"/>
      <c r="P34" s="220"/>
      <c r="Q34" s="220"/>
      <c r="R34" s="220"/>
      <c r="S34" s="220"/>
      <c r="T34" s="220"/>
      <c r="U34" s="212"/>
      <c r="V34" s="220"/>
      <c r="W34" s="220"/>
      <c r="X34" s="220"/>
      <c r="Y34" s="220"/>
      <c r="Z34" s="220"/>
      <c r="AA34" s="220"/>
      <c r="AB34" s="220"/>
    </row>
    <row r="35" spans="3:28">
      <c r="C35" s="217"/>
      <c r="D35" s="220"/>
      <c r="E35" s="220"/>
      <c r="F35" s="147"/>
      <c r="G35" s="220"/>
      <c r="H35" s="220"/>
      <c r="I35" s="220"/>
      <c r="J35" s="220"/>
      <c r="K35" s="220"/>
      <c r="L35" s="220"/>
      <c r="M35" s="220"/>
      <c r="N35" s="220"/>
      <c r="O35" s="220"/>
      <c r="P35" s="220"/>
      <c r="Q35" s="220"/>
      <c r="R35" s="220"/>
      <c r="S35" s="220"/>
      <c r="T35" s="220"/>
      <c r="U35" s="212"/>
      <c r="V35" s="220"/>
      <c r="W35" s="220"/>
      <c r="X35" s="220"/>
      <c r="Y35" s="220"/>
      <c r="Z35" s="220"/>
      <c r="AA35" s="220"/>
      <c r="AB35" s="220"/>
    </row>
    <row r="36" spans="3:28">
      <c r="C36" s="217"/>
      <c r="D36" s="220"/>
      <c r="E36" s="220"/>
      <c r="F36" s="147"/>
      <c r="G36" s="220"/>
      <c r="H36" s="220"/>
      <c r="I36" s="220"/>
      <c r="J36" s="220"/>
      <c r="K36" s="220"/>
      <c r="L36" s="220"/>
      <c r="M36" s="220"/>
      <c r="N36" s="220"/>
      <c r="O36" s="220"/>
      <c r="P36" s="220"/>
      <c r="Q36" s="220"/>
      <c r="R36" s="220"/>
      <c r="S36" s="220"/>
      <c r="T36" s="220"/>
      <c r="U36" s="212"/>
      <c r="V36" s="220"/>
      <c r="W36" s="220"/>
      <c r="X36" s="220"/>
      <c r="Y36" s="220"/>
      <c r="Z36" s="220"/>
      <c r="AA36" s="220"/>
      <c r="AB36" s="220"/>
    </row>
    <row r="37" spans="3:28">
      <c r="C37" s="217"/>
      <c r="D37" s="220"/>
      <c r="E37" s="220"/>
      <c r="F37" s="147"/>
      <c r="G37" s="220"/>
      <c r="H37" s="220"/>
      <c r="I37" s="220"/>
      <c r="J37" s="220"/>
      <c r="K37" s="220"/>
      <c r="L37" s="220"/>
      <c r="M37" s="220"/>
      <c r="N37" s="220"/>
      <c r="O37" s="220"/>
      <c r="P37" s="220"/>
      <c r="Q37" s="220"/>
      <c r="R37" s="220"/>
      <c r="S37" s="220"/>
      <c r="T37" s="220"/>
      <c r="U37" s="212"/>
      <c r="V37" s="220"/>
      <c r="W37" s="220"/>
      <c r="X37" s="220"/>
      <c r="Y37" s="220"/>
      <c r="Z37" s="220"/>
      <c r="AA37" s="220"/>
      <c r="AB37" s="220"/>
    </row>
    <row r="38" spans="3:28">
      <c r="C38" s="217"/>
      <c r="D38" s="220"/>
      <c r="E38" s="220"/>
      <c r="F38" s="147"/>
      <c r="G38" s="220"/>
      <c r="H38" s="220"/>
      <c r="I38" s="220"/>
      <c r="J38" s="220"/>
      <c r="K38" s="220"/>
      <c r="L38" s="220"/>
      <c r="M38" s="220"/>
      <c r="N38" s="220"/>
      <c r="O38" s="220"/>
      <c r="P38" s="220"/>
      <c r="Q38" s="220"/>
      <c r="R38" s="220"/>
      <c r="S38" s="220"/>
      <c r="T38" s="220"/>
      <c r="U38" s="212"/>
      <c r="V38" s="220"/>
      <c r="W38" s="220"/>
      <c r="X38" s="220"/>
      <c r="Y38" s="220"/>
      <c r="Z38" s="220"/>
      <c r="AA38" s="220"/>
      <c r="AB38" s="220"/>
    </row>
    <row r="39" spans="3:28">
      <c r="C39" s="217"/>
      <c r="D39" s="220"/>
      <c r="E39" s="220"/>
      <c r="F39" s="147"/>
      <c r="G39" s="220"/>
      <c r="H39" s="220"/>
      <c r="I39" s="220"/>
      <c r="J39" s="220"/>
      <c r="K39" s="220"/>
      <c r="L39" s="220"/>
      <c r="M39" s="220"/>
      <c r="N39" s="220"/>
      <c r="O39" s="220"/>
      <c r="P39" s="220"/>
      <c r="Q39" s="220"/>
      <c r="R39" s="220"/>
      <c r="S39" s="220"/>
      <c r="T39" s="220"/>
      <c r="U39" s="212"/>
      <c r="V39" s="220"/>
      <c r="W39" s="220"/>
      <c r="X39" s="220"/>
      <c r="Y39" s="220"/>
      <c r="Z39" s="220"/>
      <c r="AA39" s="220"/>
      <c r="AB39" s="220"/>
    </row>
    <row r="40" spans="3:28">
      <c r="C40" s="217"/>
      <c r="D40" s="220"/>
      <c r="E40" s="220"/>
      <c r="F40" s="147"/>
      <c r="G40" s="220"/>
      <c r="H40" s="220"/>
      <c r="I40" s="220"/>
      <c r="J40" s="220"/>
      <c r="K40" s="220"/>
      <c r="L40" s="220"/>
      <c r="M40" s="220"/>
      <c r="N40" s="220"/>
      <c r="O40" s="220"/>
      <c r="P40" s="220"/>
      <c r="Q40" s="220"/>
      <c r="R40" s="220"/>
      <c r="S40" s="220"/>
      <c r="T40" s="220"/>
      <c r="U40" s="212"/>
      <c r="V40" s="220"/>
      <c r="W40" s="220"/>
      <c r="X40" s="220"/>
      <c r="Y40" s="220"/>
      <c r="Z40" s="220"/>
      <c r="AA40" s="220"/>
      <c r="AB40" s="220"/>
    </row>
    <row r="41" spans="3:28">
      <c r="C41" s="217"/>
      <c r="D41" s="220"/>
      <c r="E41" s="220"/>
      <c r="F41" s="147"/>
      <c r="G41" s="220"/>
      <c r="H41" s="220"/>
      <c r="I41" s="220"/>
      <c r="J41" s="220"/>
      <c r="K41" s="220"/>
      <c r="L41" s="220"/>
      <c r="M41" s="220"/>
      <c r="N41" s="220"/>
      <c r="O41" s="220"/>
      <c r="P41" s="220"/>
      <c r="Q41" s="220"/>
      <c r="R41" s="220"/>
      <c r="S41" s="220"/>
      <c r="T41" s="220"/>
      <c r="U41" s="212"/>
      <c r="V41" s="220"/>
      <c r="W41" s="220"/>
      <c r="X41" s="220"/>
      <c r="Y41" s="220"/>
      <c r="Z41" s="220"/>
      <c r="AA41" s="220"/>
      <c r="AB41" s="220"/>
    </row>
    <row r="42" spans="3:28">
      <c r="C42" s="217"/>
      <c r="D42" s="220"/>
      <c r="E42" s="220"/>
      <c r="F42" s="147"/>
      <c r="G42" s="220"/>
      <c r="H42" s="220"/>
      <c r="I42" s="220"/>
      <c r="J42" s="220"/>
      <c r="K42" s="220"/>
      <c r="L42" s="220"/>
      <c r="M42" s="220"/>
      <c r="N42" s="220"/>
      <c r="O42" s="220"/>
      <c r="P42" s="220"/>
      <c r="Q42" s="220"/>
      <c r="R42" s="220"/>
      <c r="S42" s="220"/>
      <c r="T42" s="220"/>
      <c r="U42" s="212"/>
      <c r="V42" s="220"/>
      <c r="W42" s="220"/>
      <c r="X42" s="220"/>
      <c r="Y42" s="220"/>
      <c r="Z42" s="220"/>
      <c r="AA42" s="220"/>
      <c r="AB42" s="220"/>
    </row>
    <row r="43" spans="3:28">
      <c r="C43" s="217"/>
      <c r="D43" s="220"/>
      <c r="E43" s="220"/>
      <c r="F43" s="147"/>
      <c r="G43" s="220"/>
      <c r="H43" s="220"/>
      <c r="I43" s="220"/>
      <c r="J43" s="220"/>
      <c r="K43" s="220"/>
      <c r="L43" s="220"/>
      <c r="M43" s="220"/>
      <c r="N43" s="220"/>
      <c r="O43" s="220"/>
      <c r="P43" s="220"/>
      <c r="Q43" s="220"/>
      <c r="R43" s="220"/>
      <c r="S43" s="220"/>
      <c r="T43" s="220"/>
      <c r="U43" s="212"/>
      <c r="V43" s="220"/>
      <c r="W43" s="220"/>
      <c r="X43" s="220"/>
      <c r="Y43" s="220"/>
      <c r="Z43" s="220"/>
      <c r="AA43" s="220"/>
      <c r="AB43" s="220"/>
    </row>
    <row r="44" spans="3:28">
      <c r="C44" s="217"/>
      <c r="D44" s="220"/>
      <c r="E44" s="220"/>
      <c r="F44" s="147"/>
      <c r="G44" s="220"/>
      <c r="H44" s="220"/>
      <c r="I44" s="220"/>
      <c r="J44" s="220"/>
      <c r="K44" s="220"/>
      <c r="L44" s="220"/>
      <c r="M44" s="220"/>
      <c r="N44" s="220"/>
      <c r="O44" s="220"/>
      <c r="P44" s="220"/>
      <c r="Q44" s="220"/>
      <c r="R44" s="220"/>
      <c r="S44" s="220"/>
      <c r="T44" s="220"/>
      <c r="U44" s="212"/>
      <c r="V44" s="220"/>
      <c r="W44" s="220"/>
      <c r="X44" s="220"/>
      <c r="Y44" s="220"/>
      <c r="Z44" s="220"/>
      <c r="AA44" s="220"/>
      <c r="AB44" s="220"/>
    </row>
    <row r="45" spans="3:28">
      <c r="C45" s="217"/>
      <c r="D45" s="220"/>
      <c r="E45" s="220"/>
      <c r="F45" s="147"/>
      <c r="G45" s="220"/>
      <c r="H45" s="220"/>
      <c r="I45" s="220"/>
      <c r="J45" s="220"/>
      <c r="K45" s="220"/>
      <c r="L45" s="220"/>
      <c r="M45" s="220"/>
      <c r="N45" s="220"/>
      <c r="O45" s="220"/>
      <c r="P45" s="220"/>
      <c r="Q45" s="220"/>
      <c r="R45" s="220"/>
      <c r="S45" s="220"/>
      <c r="T45" s="220"/>
      <c r="U45" s="212"/>
      <c r="V45" s="220"/>
      <c r="W45" s="220"/>
      <c r="X45" s="220"/>
      <c r="Y45" s="220"/>
      <c r="Z45" s="220"/>
      <c r="AA45" s="220"/>
      <c r="AB45" s="220"/>
    </row>
    <row r="46" spans="3:28">
      <c r="C46" s="217"/>
      <c r="D46" s="220"/>
      <c r="E46" s="220"/>
      <c r="F46" s="147"/>
      <c r="G46" s="220"/>
      <c r="H46" s="220"/>
      <c r="I46" s="220"/>
      <c r="J46" s="220"/>
      <c r="K46" s="220"/>
      <c r="L46" s="220"/>
      <c r="M46" s="220"/>
      <c r="N46" s="220"/>
      <c r="O46" s="220"/>
      <c r="P46" s="220"/>
      <c r="Q46" s="220"/>
      <c r="R46" s="220"/>
      <c r="S46" s="220"/>
      <c r="T46" s="220"/>
      <c r="U46" s="212"/>
      <c r="V46" s="220"/>
      <c r="W46" s="220"/>
      <c r="X46" s="220"/>
      <c r="Y46" s="220"/>
      <c r="Z46" s="220"/>
      <c r="AA46" s="220"/>
      <c r="AB46" s="220"/>
    </row>
    <row r="47" spans="3:28">
      <c r="C47" s="217"/>
      <c r="D47" s="220"/>
      <c r="E47" s="220"/>
      <c r="F47" s="147"/>
      <c r="G47" s="220"/>
      <c r="H47" s="220"/>
      <c r="I47" s="220"/>
      <c r="J47" s="220"/>
      <c r="K47" s="220"/>
      <c r="L47" s="220"/>
      <c r="M47" s="220"/>
      <c r="N47" s="220"/>
      <c r="O47" s="220"/>
      <c r="P47" s="220"/>
      <c r="Q47" s="220"/>
      <c r="R47" s="220"/>
      <c r="S47" s="220"/>
      <c r="T47" s="220"/>
      <c r="U47" s="212"/>
      <c r="V47" s="220"/>
      <c r="W47" s="220"/>
      <c r="X47" s="220"/>
      <c r="Y47" s="220"/>
      <c r="Z47" s="220"/>
      <c r="AA47" s="220"/>
      <c r="AB47" s="220"/>
    </row>
    <row r="48" spans="3:28">
      <c r="C48" s="217"/>
      <c r="D48" s="220"/>
      <c r="E48" s="220"/>
      <c r="F48" s="147"/>
      <c r="G48" s="220"/>
      <c r="H48" s="220"/>
      <c r="I48" s="220"/>
      <c r="J48" s="220"/>
      <c r="K48" s="220"/>
      <c r="L48" s="220"/>
      <c r="M48" s="220"/>
      <c r="N48" s="220"/>
      <c r="O48" s="220"/>
      <c r="P48" s="220"/>
      <c r="Q48" s="220"/>
      <c r="R48" s="220"/>
      <c r="S48" s="220"/>
      <c r="T48" s="220"/>
      <c r="U48" s="212"/>
      <c r="V48" s="220"/>
      <c r="W48" s="220"/>
      <c r="X48" s="220"/>
      <c r="Y48" s="220"/>
      <c r="Z48" s="220"/>
      <c r="AA48" s="220"/>
      <c r="AB48" s="220"/>
    </row>
    <row r="49" spans="3:28">
      <c r="C49" s="217"/>
      <c r="D49" s="220"/>
      <c r="E49" s="220"/>
      <c r="F49" s="147"/>
      <c r="G49" s="220"/>
      <c r="H49" s="220"/>
      <c r="I49" s="220"/>
      <c r="J49" s="220"/>
      <c r="K49" s="220"/>
      <c r="L49" s="220"/>
      <c r="M49" s="220"/>
      <c r="N49" s="220"/>
      <c r="O49" s="220"/>
      <c r="P49" s="220"/>
      <c r="Q49" s="220"/>
      <c r="R49" s="220"/>
      <c r="S49" s="220"/>
      <c r="T49" s="220"/>
      <c r="U49" s="212"/>
      <c r="V49" s="220"/>
      <c r="W49" s="220"/>
      <c r="X49" s="220"/>
      <c r="Y49" s="220"/>
      <c r="Z49" s="220"/>
      <c r="AA49" s="220"/>
      <c r="AB49" s="220"/>
    </row>
    <row r="50" spans="3:28">
      <c r="C50" s="217"/>
      <c r="D50" s="220"/>
      <c r="E50" s="220"/>
      <c r="F50" s="147"/>
      <c r="G50" s="220"/>
      <c r="H50" s="220"/>
      <c r="I50" s="220"/>
      <c r="J50" s="220"/>
      <c r="K50" s="220"/>
      <c r="L50" s="220"/>
      <c r="M50" s="220"/>
      <c r="N50" s="220"/>
      <c r="O50" s="220"/>
      <c r="P50" s="220"/>
      <c r="Q50" s="220"/>
      <c r="R50" s="220"/>
      <c r="S50" s="220"/>
      <c r="T50" s="220"/>
      <c r="U50" s="212"/>
      <c r="V50" s="220"/>
      <c r="W50" s="220"/>
      <c r="X50" s="220"/>
      <c r="Y50" s="220"/>
      <c r="Z50" s="220"/>
      <c r="AA50" s="220"/>
      <c r="AB50" s="220"/>
    </row>
    <row r="51" spans="3:28">
      <c r="C51" s="217"/>
      <c r="D51" s="220"/>
      <c r="E51" s="220"/>
      <c r="F51" s="147"/>
      <c r="G51" s="220"/>
      <c r="H51" s="220"/>
      <c r="I51" s="220"/>
      <c r="J51" s="220"/>
      <c r="K51" s="220"/>
      <c r="L51" s="220"/>
      <c r="M51" s="220"/>
      <c r="N51" s="220"/>
      <c r="O51" s="220"/>
      <c r="P51" s="220"/>
      <c r="Q51" s="220"/>
      <c r="R51" s="220"/>
      <c r="S51" s="220"/>
      <c r="T51" s="220"/>
      <c r="U51" s="212"/>
      <c r="V51" s="220"/>
      <c r="W51" s="220"/>
      <c r="X51" s="220"/>
      <c r="Y51" s="220"/>
      <c r="Z51" s="220"/>
      <c r="AA51" s="220"/>
      <c r="AB51" s="220"/>
    </row>
    <row r="52" spans="3:28">
      <c r="C52" s="217"/>
      <c r="D52" s="220"/>
      <c r="E52" s="220"/>
      <c r="F52" s="147"/>
      <c r="G52" s="220"/>
      <c r="H52" s="220"/>
      <c r="I52" s="220"/>
      <c r="J52" s="220"/>
      <c r="K52" s="220"/>
      <c r="L52" s="220"/>
      <c r="M52" s="220"/>
      <c r="N52" s="220"/>
      <c r="O52" s="220"/>
      <c r="P52" s="220"/>
      <c r="Q52" s="220"/>
      <c r="R52" s="220"/>
      <c r="S52" s="220"/>
      <c r="T52" s="220"/>
      <c r="U52" s="212"/>
      <c r="V52" s="220"/>
      <c r="W52" s="220"/>
      <c r="X52" s="220"/>
      <c r="Y52" s="220"/>
      <c r="Z52" s="220"/>
      <c r="AA52" s="220"/>
      <c r="AB52" s="220"/>
    </row>
    <row r="53" spans="3:28">
      <c r="C53" s="217"/>
      <c r="D53" s="220"/>
      <c r="E53" s="220"/>
      <c r="F53" s="147"/>
      <c r="G53" s="220"/>
      <c r="H53" s="220"/>
      <c r="I53" s="220"/>
      <c r="J53" s="220"/>
      <c r="K53" s="220"/>
      <c r="L53" s="220"/>
      <c r="M53" s="220"/>
      <c r="N53" s="220"/>
      <c r="O53" s="220"/>
      <c r="P53" s="220"/>
      <c r="Q53" s="220"/>
      <c r="R53" s="220"/>
      <c r="S53" s="220"/>
      <c r="T53" s="220"/>
      <c r="U53" s="212"/>
      <c r="V53" s="220"/>
      <c r="W53" s="220"/>
      <c r="X53" s="220"/>
      <c r="Y53" s="220"/>
      <c r="Z53" s="220"/>
      <c r="AA53" s="220"/>
      <c r="AB53" s="220"/>
    </row>
    <row r="54" spans="3:28">
      <c r="T54" s="220"/>
      <c r="U54" s="212"/>
      <c r="V54" s="220"/>
      <c r="W54" s="220"/>
      <c r="X54" s="220"/>
      <c r="Y54" s="220"/>
      <c r="Z54" s="220"/>
      <c r="AA54" s="220"/>
      <c r="AB54" s="220"/>
    </row>
    <row r="55" spans="3:28">
      <c r="T55" s="220"/>
      <c r="U55" s="212"/>
      <c r="V55" s="220"/>
      <c r="W55" s="220"/>
      <c r="X55" s="220"/>
      <c r="Y55" s="220"/>
      <c r="Z55" s="220"/>
      <c r="AA55" s="220"/>
      <c r="AB55" s="220"/>
    </row>
    <row r="56" spans="3:28">
      <c r="T56" s="220"/>
      <c r="U56" s="212"/>
      <c r="V56" s="220"/>
      <c r="W56" s="220"/>
      <c r="X56" s="220"/>
      <c r="Y56" s="220"/>
      <c r="Z56" s="220"/>
      <c r="AA56" s="220"/>
      <c r="AB56" s="220"/>
    </row>
    <row r="57" spans="3:28">
      <c r="T57" s="220"/>
      <c r="U57" s="212"/>
      <c r="V57" s="220"/>
      <c r="W57" s="220"/>
      <c r="X57" s="220"/>
      <c r="Y57" s="220"/>
      <c r="Z57" s="220"/>
      <c r="AA57" s="220"/>
      <c r="AB57" s="220"/>
    </row>
    <row r="58" spans="3:28">
      <c r="T58" s="220"/>
      <c r="U58" s="212"/>
      <c r="V58" s="220"/>
      <c r="W58" s="220"/>
      <c r="X58" s="220"/>
      <c r="Y58" s="220"/>
      <c r="Z58" s="220"/>
      <c r="AA58" s="220"/>
      <c r="AB58" s="220"/>
    </row>
    <row r="59" spans="3:28">
      <c r="T59" s="220"/>
      <c r="U59" s="212"/>
      <c r="V59" s="220"/>
      <c r="W59" s="220"/>
      <c r="X59" s="220"/>
      <c r="Y59" s="220"/>
      <c r="Z59" s="220"/>
      <c r="AA59" s="220"/>
      <c r="AB59" s="220"/>
    </row>
    <row r="60" spans="3:28">
      <c r="T60" s="220"/>
      <c r="U60" s="212"/>
      <c r="V60" s="220"/>
      <c r="W60" s="220"/>
      <c r="X60" s="220"/>
      <c r="Y60" s="220"/>
      <c r="Z60" s="220"/>
      <c r="AA60" s="220"/>
      <c r="AB60" s="220"/>
    </row>
    <row r="61" spans="3:28">
      <c r="T61" s="220"/>
      <c r="U61" s="212"/>
      <c r="V61" s="220"/>
      <c r="W61" s="220"/>
      <c r="X61" s="220"/>
      <c r="Y61" s="220"/>
      <c r="Z61" s="220"/>
      <c r="AA61" s="220"/>
      <c r="AB61" s="220"/>
    </row>
    <row r="62" spans="3:28">
      <c r="T62" s="220"/>
      <c r="U62" s="212"/>
      <c r="V62" s="220"/>
      <c r="W62" s="220"/>
      <c r="X62" s="220"/>
      <c r="Y62" s="220"/>
      <c r="Z62" s="220"/>
      <c r="AA62" s="220"/>
      <c r="AB62" s="220"/>
    </row>
    <row r="63" spans="3:28">
      <c r="T63" s="220"/>
      <c r="U63" s="212"/>
      <c r="V63" s="220"/>
      <c r="W63" s="220"/>
      <c r="X63" s="220"/>
      <c r="Y63" s="220"/>
      <c r="Z63" s="220"/>
      <c r="AA63" s="220"/>
      <c r="AB63" s="220"/>
    </row>
    <row r="64" spans="3:28">
      <c r="T64" s="220"/>
      <c r="U64" s="212"/>
      <c r="V64" s="220"/>
      <c r="W64" s="220"/>
      <c r="X64" s="220"/>
      <c r="Y64" s="220"/>
      <c r="Z64" s="220"/>
      <c r="AA64" s="220"/>
      <c r="AB64" s="220"/>
    </row>
    <row r="65" spans="20:28">
      <c r="T65" s="220"/>
      <c r="U65" s="212"/>
      <c r="V65" s="220"/>
      <c r="W65" s="220"/>
      <c r="X65" s="220"/>
      <c r="Y65" s="220"/>
      <c r="Z65" s="220"/>
      <c r="AA65" s="220"/>
      <c r="AB65" s="220"/>
    </row>
    <row r="66" spans="20:28">
      <c r="T66" s="220"/>
      <c r="U66" s="212"/>
      <c r="V66" s="220"/>
      <c r="W66" s="220"/>
      <c r="X66" s="220"/>
      <c r="Y66" s="220"/>
      <c r="Z66" s="220"/>
      <c r="AA66" s="220"/>
      <c r="AB66" s="220"/>
    </row>
    <row r="67" spans="20:28">
      <c r="T67" s="220"/>
      <c r="U67" s="212"/>
      <c r="V67" s="220"/>
      <c r="W67" s="220"/>
      <c r="X67" s="220"/>
      <c r="Y67" s="220"/>
      <c r="Z67" s="220"/>
      <c r="AA67" s="220"/>
      <c r="AB67" s="220"/>
    </row>
    <row r="68" spans="20:28">
      <c r="T68" s="220"/>
      <c r="U68" s="212"/>
      <c r="V68" s="220"/>
      <c r="W68" s="220"/>
      <c r="X68" s="220"/>
      <c r="Y68" s="220"/>
      <c r="Z68" s="220"/>
      <c r="AA68" s="220"/>
      <c r="AB68" s="220"/>
    </row>
    <row r="69" spans="20:28">
      <c r="T69" s="220"/>
      <c r="U69" s="212"/>
      <c r="V69" s="220"/>
      <c r="W69" s="220"/>
      <c r="X69" s="220"/>
      <c r="Y69" s="220"/>
      <c r="Z69" s="220"/>
      <c r="AA69" s="220"/>
      <c r="AB69" s="220"/>
    </row>
    <row r="70" spans="20:28">
      <c r="T70" s="220"/>
      <c r="U70" s="212"/>
      <c r="V70" s="220"/>
      <c r="W70" s="220"/>
      <c r="X70" s="220"/>
      <c r="Y70" s="220"/>
      <c r="Z70" s="220"/>
      <c r="AA70" s="220"/>
      <c r="AB70" s="220"/>
    </row>
    <row r="71" spans="20:28">
      <c r="T71" s="220"/>
      <c r="U71" s="212"/>
      <c r="V71" s="220"/>
      <c r="W71" s="220"/>
      <c r="X71" s="220"/>
      <c r="Y71" s="220"/>
      <c r="Z71" s="220"/>
      <c r="AA71" s="220"/>
      <c r="AB71" s="220"/>
    </row>
    <row r="72" spans="20:28">
      <c r="T72" s="220"/>
      <c r="U72" s="212"/>
      <c r="V72" s="220"/>
      <c r="W72" s="220"/>
      <c r="X72" s="220"/>
      <c r="Y72" s="220"/>
      <c r="Z72" s="220"/>
      <c r="AA72" s="220"/>
      <c r="AB72" s="220"/>
    </row>
    <row r="73" spans="20:28">
      <c r="T73" s="220"/>
      <c r="U73" s="212"/>
      <c r="V73" s="220"/>
      <c r="W73" s="220"/>
      <c r="X73" s="220"/>
      <c r="Y73" s="220"/>
      <c r="Z73" s="220"/>
      <c r="AA73" s="220"/>
      <c r="AB73" s="220"/>
    </row>
    <row r="74" spans="20:28">
      <c r="T74" s="220"/>
      <c r="U74" s="212"/>
      <c r="V74" s="220"/>
      <c r="W74" s="220"/>
      <c r="X74" s="220"/>
      <c r="Y74" s="220"/>
      <c r="Z74" s="220"/>
      <c r="AA74" s="220"/>
      <c r="AB74" s="220"/>
    </row>
    <row r="75" spans="20:28">
      <c r="T75" s="220"/>
      <c r="U75" s="212"/>
      <c r="V75" s="220"/>
      <c r="W75" s="220"/>
      <c r="X75" s="220"/>
      <c r="Y75" s="220"/>
      <c r="Z75" s="220"/>
      <c r="AA75" s="220"/>
      <c r="AB75" s="220"/>
    </row>
    <row r="76" spans="20:28">
      <c r="T76" s="220"/>
      <c r="U76" s="212"/>
      <c r="V76" s="220"/>
      <c r="W76" s="220"/>
      <c r="X76" s="220"/>
      <c r="Y76" s="220"/>
      <c r="Z76" s="220"/>
      <c r="AA76" s="220"/>
      <c r="AB76" s="220"/>
    </row>
    <row r="77" spans="20:28">
      <c r="T77" s="220"/>
      <c r="U77" s="212"/>
      <c r="V77" s="220"/>
      <c r="W77" s="220"/>
      <c r="X77" s="220"/>
      <c r="Y77" s="220"/>
      <c r="Z77" s="220"/>
      <c r="AA77" s="220"/>
      <c r="AB77" s="220"/>
    </row>
    <row r="78" spans="20:28">
      <c r="T78" s="220"/>
      <c r="U78" s="212"/>
      <c r="V78" s="220"/>
      <c r="W78" s="220"/>
      <c r="X78" s="220"/>
      <c r="Y78" s="220"/>
      <c r="Z78" s="220"/>
      <c r="AA78" s="220"/>
      <c r="AB78" s="220"/>
    </row>
    <row r="79" spans="20:28">
      <c r="T79" s="220"/>
      <c r="U79" s="212"/>
      <c r="V79" s="220"/>
      <c r="W79" s="220"/>
      <c r="X79" s="220"/>
      <c r="Y79" s="220"/>
      <c r="Z79" s="220"/>
      <c r="AA79" s="220"/>
      <c r="AB79" s="220"/>
    </row>
    <row r="80" spans="20:28">
      <c r="T80" s="220"/>
      <c r="U80" s="212"/>
      <c r="V80" s="220"/>
      <c r="W80" s="220"/>
      <c r="X80" s="220"/>
      <c r="Y80" s="220"/>
      <c r="Z80" s="220"/>
      <c r="AA80" s="220"/>
      <c r="AB80" s="220"/>
    </row>
    <row r="81" spans="20:28">
      <c r="T81" s="220"/>
      <c r="U81" s="212"/>
      <c r="V81" s="220"/>
      <c r="W81" s="220"/>
      <c r="X81" s="220"/>
      <c r="Y81" s="220"/>
      <c r="Z81" s="220"/>
      <c r="AA81" s="220"/>
      <c r="AB81" s="220"/>
    </row>
    <row r="82" spans="20:28">
      <c r="T82" s="220"/>
      <c r="U82" s="212"/>
      <c r="V82" s="220"/>
      <c r="W82" s="220"/>
      <c r="X82" s="220"/>
      <c r="Y82" s="220"/>
      <c r="Z82" s="220"/>
      <c r="AA82" s="220"/>
      <c r="AB82" s="220"/>
    </row>
    <row r="83" spans="20:28">
      <c r="T83" s="220"/>
      <c r="U83" s="212"/>
      <c r="V83" s="220"/>
      <c r="W83" s="220"/>
      <c r="X83" s="220"/>
      <c r="Y83" s="220"/>
      <c r="Z83" s="220"/>
      <c r="AA83" s="220"/>
      <c r="AB83" s="220"/>
    </row>
    <row r="84" spans="20:28">
      <c r="T84" s="220"/>
      <c r="U84" s="212"/>
      <c r="V84" s="220"/>
      <c r="W84" s="220"/>
      <c r="X84" s="220"/>
      <c r="Y84" s="220"/>
      <c r="Z84" s="220"/>
      <c r="AA84" s="220"/>
      <c r="AB84" s="220"/>
    </row>
    <row r="85" spans="20:28">
      <c r="T85" s="220"/>
      <c r="U85" s="212"/>
      <c r="V85" s="220"/>
      <c r="W85" s="220"/>
      <c r="X85" s="220"/>
      <c r="Y85" s="220"/>
      <c r="Z85" s="220"/>
      <c r="AA85" s="220"/>
      <c r="AB85" s="220"/>
    </row>
    <row r="86" spans="20:28">
      <c r="T86" s="220"/>
      <c r="U86" s="212"/>
      <c r="V86" s="220"/>
      <c r="W86" s="220"/>
      <c r="X86" s="220"/>
      <c r="Y86" s="220"/>
      <c r="Z86" s="220"/>
      <c r="AA86" s="220"/>
      <c r="AB86" s="220"/>
    </row>
    <row r="87" spans="20:28">
      <c r="T87" s="220"/>
      <c r="U87" s="212"/>
      <c r="V87" s="220"/>
      <c r="W87" s="220"/>
      <c r="X87" s="220"/>
      <c r="Y87" s="220"/>
      <c r="Z87" s="220"/>
      <c r="AA87" s="220"/>
      <c r="AB87" s="220"/>
    </row>
    <row r="88" spans="20:28">
      <c r="T88" s="220"/>
      <c r="U88" s="212"/>
      <c r="V88" s="220"/>
      <c r="W88" s="220"/>
      <c r="X88" s="220"/>
      <c r="Y88" s="220"/>
      <c r="Z88" s="220"/>
      <c r="AA88" s="220"/>
      <c r="AB88" s="220"/>
    </row>
    <row r="89" spans="20:28">
      <c r="T89" s="220"/>
      <c r="U89" s="212"/>
      <c r="V89" s="220"/>
      <c r="W89" s="220"/>
      <c r="X89" s="220"/>
      <c r="Y89" s="220"/>
      <c r="Z89" s="220"/>
      <c r="AA89" s="220"/>
      <c r="AB89" s="220"/>
    </row>
    <row r="90" spans="20:28">
      <c r="T90" s="220"/>
      <c r="U90" s="212"/>
      <c r="V90" s="220"/>
      <c r="W90" s="220"/>
      <c r="X90" s="220"/>
      <c r="Y90" s="220"/>
      <c r="Z90" s="220"/>
      <c r="AA90" s="220"/>
      <c r="AB90" s="220"/>
    </row>
    <row r="91" spans="20:28">
      <c r="T91" s="220"/>
      <c r="U91" s="212"/>
      <c r="V91" s="220"/>
      <c r="W91" s="220"/>
      <c r="X91" s="220"/>
      <c r="Y91" s="220"/>
      <c r="Z91" s="220"/>
      <c r="AA91" s="220"/>
      <c r="AB91" s="220"/>
    </row>
    <row r="92" spans="20:28">
      <c r="T92" s="220"/>
      <c r="U92" s="212"/>
      <c r="V92" s="220"/>
      <c r="W92" s="220"/>
      <c r="X92" s="220"/>
      <c r="Y92" s="220"/>
      <c r="Z92" s="220"/>
      <c r="AA92" s="220"/>
      <c r="AB92" s="220"/>
    </row>
    <row r="93" spans="20:28">
      <c r="T93" s="220"/>
      <c r="U93" s="212"/>
      <c r="V93" s="220"/>
      <c r="W93" s="220"/>
      <c r="X93" s="220"/>
      <c r="Y93" s="220"/>
      <c r="Z93" s="220"/>
      <c r="AA93" s="220"/>
      <c r="AB93" s="220"/>
    </row>
    <row r="94" spans="20:28">
      <c r="T94" s="220"/>
      <c r="U94" s="212"/>
      <c r="V94" s="220"/>
      <c r="W94" s="220"/>
      <c r="X94" s="220"/>
      <c r="Y94" s="220"/>
      <c r="Z94" s="220"/>
      <c r="AA94" s="220"/>
      <c r="AB94" s="220"/>
    </row>
    <row r="95" spans="20:28">
      <c r="T95" s="220"/>
      <c r="U95" s="212"/>
      <c r="V95" s="220"/>
      <c r="W95" s="220"/>
      <c r="X95" s="220"/>
      <c r="Y95" s="220"/>
      <c r="Z95" s="220"/>
      <c r="AA95" s="220"/>
      <c r="AB95" s="220"/>
    </row>
    <row r="96" spans="20:28">
      <c r="T96" s="220"/>
      <c r="U96" s="212"/>
      <c r="V96" s="220"/>
      <c r="W96" s="220"/>
      <c r="X96" s="220"/>
      <c r="Y96" s="220"/>
      <c r="Z96" s="220"/>
      <c r="AA96" s="220"/>
      <c r="AB96" s="220"/>
    </row>
    <row r="97" spans="20:28">
      <c r="T97" s="220"/>
      <c r="U97" s="212"/>
      <c r="V97" s="220"/>
      <c r="W97" s="220"/>
      <c r="X97" s="220"/>
      <c r="Y97" s="220"/>
      <c r="Z97" s="220"/>
      <c r="AA97" s="220"/>
      <c r="AB97" s="220"/>
    </row>
    <row r="98" spans="20:28">
      <c r="T98" s="220"/>
      <c r="U98" s="212"/>
      <c r="V98" s="220"/>
      <c r="W98" s="220"/>
      <c r="X98" s="220"/>
      <c r="Y98" s="220"/>
      <c r="Z98" s="220"/>
      <c r="AA98" s="220"/>
      <c r="AB98" s="220"/>
    </row>
    <row r="99" spans="20:28">
      <c r="T99" s="220"/>
      <c r="U99" s="212"/>
      <c r="V99" s="220"/>
      <c r="W99" s="220"/>
      <c r="X99" s="220"/>
      <c r="Y99" s="220"/>
      <c r="Z99" s="220"/>
      <c r="AA99" s="220"/>
      <c r="AB99" s="220"/>
    </row>
    <row r="100" spans="20:28">
      <c r="T100" s="220"/>
      <c r="U100" s="212"/>
      <c r="V100" s="220"/>
      <c r="W100" s="220"/>
      <c r="X100" s="220"/>
      <c r="Y100" s="220"/>
      <c r="Z100" s="220"/>
      <c r="AA100" s="220"/>
      <c r="AB100" s="220"/>
    </row>
    <row r="101" spans="20:28">
      <c r="T101" s="220"/>
      <c r="U101" s="212"/>
      <c r="V101" s="220"/>
      <c r="W101" s="220"/>
      <c r="X101" s="220"/>
      <c r="Y101" s="220"/>
      <c r="Z101" s="220"/>
      <c r="AA101" s="220"/>
      <c r="AB101" s="220"/>
    </row>
    <row r="102" spans="20:28">
      <c r="T102" s="220"/>
      <c r="U102" s="212"/>
      <c r="V102" s="220"/>
      <c r="W102" s="220"/>
      <c r="X102" s="220"/>
      <c r="Y102" s="220"/>
      <c r="Z102" s="220"/>
      <c r="AA102" s="220"/>
      <c r="AB102" s="220"/>
    </row>
    <row r="103" spans="20:28">
      <c r="T103" s="220"/>
      <c r="U103" s="212"/>
      <c r="V103" s="220"/>
      <c r="W103" s="220"/>
      <c r="X103" s="220"/>
      <c r="Y103" s="220"/>
      <c r="Z103" s="220"/>
      <c r="AA103" s="220"/>
      <c r="AB103" s="220"/>
    </row>
    <row r="104" spans="20:28">
      <c r="T104" s="220"/>
      <c r="U104" s="212"/>
      <c r="V104" s="220"/>
      <c r="W104" s="220"/>
      <c r="X104" s="220"/>
      <c r="Y104" s="220"/>
      <c r="Z104" s="220"/>
      <c r="AA104" s="220"/>
      <c r="AB104" s="220"/>
    </row>
    <row r="105" spans="20:28">
      <c r="T105" s="220"/>
      <c r="U105" s="212"/>
      <c r="V105" s="220"/>
      <c r="W105" s="220"/>
      <c r="X105" s="220"/>
      <c r="Y105" s="220"/>
      <c r="Z105" s="220"/>
      <c r="AA105" s="220"/>
      <c r="AB105" s="220"/>
    </row>
    <row r="106" spans="20:28">
      <c r="T106" s="220"/>
      <c r="U106" s="212"/>
      <c r="V106" s="220"/>
      <c r="W106" s="220"/>
      <c r="X106" s="220"/>
      <c r="Y106" s="220"/>
      <c r="Z106" s="220"/>
      <c r="AA106" s="220"/>
      <c r="AB106" s="220"/>
    </row>
    <row r="107" spans="20:28">
      <c r="T107" s="220"/>
      <c r="U107" s="212"/>
      <c r="V107" s="220"/>
      <c r="W107" s="220"/>
      <c r="X107" s="220"/>
      <c r="Y107" s="220"/>
      <c r="Z107" s="220"/>
      <c r="AA107" s="220"/>
      <c r="AB107" s="220"/>
    </row>
    <row r="108" spans="20:28">
      <c r="T108" s="220"/>
      <c r="U108" s="212"/>
      <c r="V108" s="220"/>
      <c r="W108" s="220"/>
      <c r="X108" s="220"/>
      <c r="Y108" s="220"/>
      <c r="Z108" s="220"/>
      <c r="AA108" s="220"/>
      <c r="AB108" s="220"/>
    </row>
    <row r="109" spans="20:28">
      <c r="T109" s="220"/>
      <c r="U109" s="212"/>
      <c r="V109" s="220"/>
      <c r="W109" s="220"/>
      <c r="X109" s="220"/>
      <c r="Y109" s="220"/>
      <c r="Z109" s="220"/>
      <c r="AA109" s="220"/>
      <c r="AB109" s="220"/>
    </row>
    <row r="110" spans="20:28">
      <c r="T110" s="220"/>
      <c r="U110" s="212"/>
      <c r="V110" s="220"/>
      <c r="W110" s="220"/>
      <c r="X110" s="220"/>
      <c r="Y110" s="220"/>
      <c r="Z110" s="220"/>
      <c r="AA110" s="220"/>
      <c r="AB110" s="220"/>
    </row>
    <row r="111" spans="20:28">
      <c r="T111" s="220"/>
      <c r="U111" s="212"/>
      <c r="V111" s="220"/>
      <c r="W111" s="220"/>
      <c r="X111" s="220"/>
      <c r="Y111" s="220"/>
      <c r="Z111" s="220"/>
      <c r="AA111" s="220"/>
      <c r="AB111" s="220"/>
    </row>
    <row r="112" spans="20:28">
      <c r="T112" s="220"/>
      <c r="U112" s="212"/>
      <c r="V112" s="220"/>
      <c r="W112" s="220"/>
      <c r="X112" s="220"/>
      <c r="Y112" s="220"/>
      <c r="Z112" s="220"/>
      <c r="AA112" s="220"/>
      <c r="AB112" s="220"/>
    </row>
    <row r="113" spans="20:28">
      <c r="T113" s="220"/>
      <c r="U113" s="212"/>
      <c r="V113" s="220"/>
      <c r="W113" s="220"/>
      <c r="X113" s="220"/>
      <c r="Y113" s="220"/>
      <c r="Z113" s="220"/>
      <c r="AA113" s="220"/>
      <c r="AB113" s="220"/>
    </row>
    <row r="114" spans="20:28">
      <c r="T114" s="220"/>
      <c r="U114" s="212"/>
      <c r="V114" s="220"/>
      <c r="W114" s="220"/>
      <c r="X114" s="220"/>
      <c r="Y114" s="220"/>
      <c r="Z114" s="220"/>
      <c r="AA114" s="220"/>
      <c r="AB114" s="220"/>
    </row>
    <row r="115" spans="20:28">
      <c r="T115" s="220"/>
      <c r="U115" s="212"/>
      <c r="V115" s="220"/>
      <c r="W115" s="220"/>
      <c r="X115" s="220"/>
      <c r="Y115" s="220"/>
      <c r="Z115" s="220"/>
      <c r="AA115" s="220"/>
      <c r="AB115" s="220"/>
    </row>
    <row r="116" spans="20:28">
      <c r="T116" s="220"/>
      <c r="U116" s="212"/>
      <c r="V116" s="220"/>
      <c r="W116" s="220"/>
      <c r="X116" s="220"/>
      <c r="Y116" s="220"/>
      <c r="Z116" s="220"/>
      <c r="AA116" s="220"/>
      <c r="AB116" s="220"/>
    </row>
    <row r="117" spans="20:28">
      <c r="T117" s="220"/>
      <c r="U117" s="212"/>
      <c r="V117" s="220"/>
      <c r="W117" s="220"/>
      <c r="X117" s="220"/>
      <c r="Y117" s="220"/>
      <c r="Z117" s="220"/>
      <c r="AA117" s="220"/>
      <c r="AB117" s="220"/>
    </row>
    <row r="118" spans="20:28">
      <c r="T118" s="220"/>
      <c r="U118" s="212"/>
      <c r="V118" s="220"/>
      <c r="W118" s="220"/>
      <c r="X118" s="220"/>
      <c r="Y118" s="220"/>
      <c r="Z118" s="220"/>
      <c r="AA118" s="220"/>
      <c r="AB118" s="220"/>
    </row>
    <row r="119" spans="20:28">
      <c r="T119" s="220"/>
      <c r="U119" s="212"/>
      <c r="V119" s="220"/>
      <c r="W119" s="220"/>
      <c r="X119" s="220"/>
      <c r="Y119" s="220"/>
      <c r="Z119" s="220"/>
      <c r="AA119" s="220"/>
      <c r="AB119" s="220"/>
    </row>
    <row r="120" spans="20:28">
      <c r="T120" s="220"/>
      <c r="U120" s="212"/>
      <c r="V120" s="220"/>
      <c r="W120" s="220"/>
      <c r="X120" s="220"/>
      <c r="Y120" s="220"/>
      <c r="Z120" s="220"/>
      <c r="AA120" s="220"/>
      <c r="AB120" s="220"/>
    </row>
    <row r="121" spans="20:28">
      <c r="T121" s="220"/>
      <c r="U121" s="212"/>
      <c r="V121" s="220"/>
      <c r="W121" s="220"/>
      <c r="X121" s="220"/>
      <c r="Y121" s="220"/>
      <c r="Z121" s="220"/>
      <c r="AA121" s="220"/>
      <c r="AB121" s="220"/>
    </row>
    <row r="122" spans="20:28">
      <c r="T122" s="220"/>
      <c r="U122" s="212"/>
      <c r="V122" s="220"/>
      <c r="W122" s="220"/>
      <c r="X122" s="220"/>
      <c r="Y122" s="220"/>
      <c r="Z122" s="220"/>
      <c r="AA122" s="220"/>
      <c r="AB122" s="220"/>
    </row>
    <row r="123" spans="20:28">
      <c r="T123" s="220"/>
      <c r="U123" s="212"/>
      <c r="V123" s="220"/>
      <c r="W123" s="220"/>
      <c r="X123" s="220"/>
      <c r="Y123" s="220"/>
      <c r="Z123" s="220"/>
      <c r="AA123" s="220"/>
      <c r="AB123" s="220"/>
    </row>
    <row r="124" spans="20:28">
      <c r="T124" s="220"/>
      <c r="U124" s="212"/>
      <c r="V124" s="220"/>
      <c r="W124" s="220"/>
      <c r="X124" s="220"/>
      <c r="Y124" s="220"/>
      <c r="Z124" s="220"/>
      <c r="AA124" s="220"/>
      <c r="AB124" s="220"/>
    </row>
    <row r="125" spans="20:28">
      <c r="T125" s="220"/>
      <c r="U125" s="212"/>
      <c r="V125" s="220"/>
      <c r="W125" s="220"/>
      <c r="X125" s="220"/>
      <c r="Y125" s="220"/>
      <c r="Z125" s="220"/>
      <c r="AA125" s="220"/>
      <c r="AB125" s="220"/>
    </row>
    <row r="126" spans="20:28">
      <c r="T126" s="220"/>
      <c r="U126" s="212"/>
      <c r="V126" s="220"/>
      <c r="W126" s="220"/>
      <c r="X126" s="220"/>
      <c r="Y126" s="220"/>
      <c r="Z126" s="220"/>
      <c r="AA126" s="220"/>
      <c r="AB126" s="220"/>
    </row>
    <row r="127" spans="20:28">
      <c r="T127" s="220"/>
      <c r="U127" s="212"/>
      <c r="V127" s="220"/>
      <c r="W127" s="220"/>
      <c r="X127" s="220"/>
      <c r="Y127" s="220"/>
      <c r="Z127" s="220"/>
      <c r="AA127" s="220"/>
      <c r="AB127" s="220"/>
    </row>
    <row r="128" spans="20:28">
      <c r="T128" s="220"/>
      <c r="U128" s="212"/>
      <c r="V128" s="220"/>
      <c r="W128" s="220"/>
      <c r="X128" s="220"/>
      <c r="Y128" s="220"/>
      <c r="Z128" s="220"/>
      <c r="AA128" s="220"/>
      <c r="AB128" s="220"/>
    </row>
    <row r="129" spans="20:28">
      <c r="T129" s="220"/>
      <c r="U129" s="212"/>
      <c r="V129" s="220"/>
      <c r="W129" s="220"/>
      <c r="X129" s="220"/>
      <c r="Y129" s="220"/>
      <c r="Z129" s="220"/>
      <c r="AA129" s="220"/>
      <c r="AB129" s="220"/>
    </row>
    <row r="130" spans="20:28">
      <c r="T130" s="220"/>
      <c r="U130" s="212"/>
      <c r="V130" s="220"/>
      <c r="W130" s="220"/>
      <c r="X130" s="220"/>
      <c r="Y130" s="220"/>
      <c r="Z130" s="220"/>
      <c r="AA130" s="220"/>
      <c r="AB130" s="220"/>
    </row>
    <row r="131" spans="20:28">
      <c r="T131" s="220"/>
      <c r="U131" s="212"/>
      <c r="V131" s="220"/>
      <c r="W131" s="220"/>
      <c r="X131" s="220"/>
      <c r="Y131" s="220"/>
      <c r="Z131" s="220"/>
      <c r="AA131" s="220"/>
      <c r="AB131" s="220"/>
    </row>
    <row r="132" spans="20:28">
      <c r="T132" s="220"/>
      <c r="U132" s="212"/>
      <c r="V132" s="220"/>
      <c r="W132" s="220"/>
      <c r="X132" s="220"/>
      <c r="Y132" s="220"/>
      <c r="Z132" s="220"/>
      <c r="AA132" s="220"/>
      <c r="AB132" s="220"/>
    </row>
    <row r="133" spans="20:28">
      <c r="T133" s="220"/>
      <c r="U133" s="212"/>
      <c r="V133" s="220"/>
      <c r="W133" s="220"/>
      <c r="X133" s="220"/>
      <c r="Y133" s="220"/>
      <c r="Z133" s="220"/>
      <c r="AA133" s="220"/>
      <c r="AB133" s="220"/>
    </row>
    <row r="134" spans="20:28">
      <c r="T134" s="220"/>
      <c r="U134" s="212"/>
      <c r="V134" s="220"/>
      <c r="W134" s="220"/>
      <c r="X134" s="220"/>
      <c r="Y134" s="220"/>
      <c r="Z134" s="220"/>
      <c r="AA134" s="220"/>
      <c r="AB134" s="220"/>
    </row>
    <row r="135" spans="20:28">
      <c r="T135" s="220"/>
      <c r="U135" s="212"/>
      <c r="V135" s="220"/>
      <c r="W135" s="220"/>
      <c r="X135" s="220"/>
      <c r="Y135" s="220"/>
      <c r="Z135" s="220"/>
      <c r="AA135" s="220"/>
      <c r="AB135" s="220"/>
    </row>
    <row r="136" spans="20:28">
      <c r="T136" s="220"/>
      <c r="U136" s="212"/>
      <c r="V136" s="220"/>
      <c r="W136" s="220"/>
      <c r="X136" s="220"/>
      <c r="Y136" s="220"/>
      <c r="Z136" s="220"/>
      <c r="AA136" s="220"/>
      <c r="AB136" s="220"/>
    </row>
    <row r="137" spans="20:28">
      <c r="T137" s="220"/>
      <c r="U137" s="212"/>
      <c r="V137" s="220"/>
      <c r="W137" s="220"/>
      <c r="X137" s="220"/>
      <c r="Y137" s="220"/>
      <c r="Z137" s="220"/>
      <c r="AA137" s="220"/>
      <c r="AB137" s="220"/>
    </row>
    <row r="138" spans="20:28">
      <c r="T138" s="220"/>
      <c r="U138" s="212"/>
      <c r="V138" s="220"/>
      <c r="W138" s="220"/>
      <c r="X138" s="220"/>
      <c r="Y138" s="220"/>
      <c r="Z138" s="220"/>
      <c r="AA138" s="220"/>
      <c r="AB138" s="220"/>
    </row>
    <row r="139" spans="20:28">
      <c r="T139" s="220"/>
      <c r="U139" s="212"/>
      <c r="V139" s="220"/>
      <c r="W139" s="220"/>
      <c r="X139" s="220"/>
      <c r="Y139" s="220"/>
      <c r="Z139" s="220"/>
      <c r="AA139" s="220"/>
      <c r="AB139" s="220"/>
    </row>
    <row r="140" spans="20:28">
      <c r="T140" s="220"/>
      <c r="U140" s="212"/>
      <c r="V140" s="220"/>
      <c r="W140" s="220"/>
      <c r="X140" s="220"/>
      <c r="Y140" s="220"/>
      <c r="Z140" s="220"/>
      <c r="AA140" s="220"/>
      <c r="AB140" s="220"/>
    </row>
    <row r="141" spans="20:28">
      <c r="T141" s="220"/>
      <c r="U141" s="212"/>
      <c r="V141" s="220"/>
      <c r="W141" s="220"/>
      <c r="X141" s="220"/>
      <c r="Y141" s="220"/>
      <c r="Z141" s="220"/>
      <c r="AA141" s="220"/>
      <c r="AB141" s="220"/>
    </row>
    <row r="142" spans="20:28">
      <c r="T142" s="220"/>
      <c r="U142" s="212"/>
      <c r="V142" s="220"/>
      <c r="W142" s="220"/>
      <c r="X142" s="220"/>
      <c r="Y142" s="220"/>
      <c r="Z142" s="220"/>
      <c r="AA142" s="220"/>
      <c r="AB142" s="220"/>
    </row>
    <row r="143" spans="20:28">
      <c r="T143" s="220"/>
      <c r="U143" s="212"/>
      <c r="V143" s="220"/>
      <c r="W143" s="220"/>
      <c r="X143" s="220"/>
      <c r="Y143" s="220"/>
      <c r="Z143" s="220"/>
      <c r="AA143" s="220"/>
      <c r="AB143" s="220"/>
    </row>
    <row r="144" spans="20:28">
      <c r="T144" s="220"/>
      <c r="U144" s="212"/>
      <c r="V144" s="220"/>
      <c r="W144" s="220"/>
      <c r="X144" s="220"/>
      <c r="Y144" s="220"/>
      <c r="Z144" s="220"/>
      <c r="AA144" s="220"/>
      <c r="AB144" s="220"/>
    </row>
    <row r="145" spans="20:28">
      <c r="T145" s="220"/>
      <c r="U145" s="212"/>
      <c r="V145" s="220"/>
      <c r="W145" s="220"/>
      <c r="X145" s="220"/>
      <c r="Y145" s="220"/>
      <c r="Z145" s="220"/>
      <c r="AA145" s="220"/>
      <c r="AB145" s="220"/>
    </row>
    <row r="146" spans="20:28">
      <c r="T146" s="220"/>
      <c r="U146" s="212"/>
      <c r="V146" s="220"/>
      <c r="W146" s="220"/>
      <c r="X146" s="220"/>
      <c r="Y146" s="220"/>
      <c r="Z146" s="220"/>
      <c r="AA146" s="220"/>
      <c r="AB146" s="220"/>
    </row>
    <row r="147" spans="20:28">
      <c r="T147" s="220"/>
      <c r="U147" s="212"/>
      <c r="V147" s="220"/>
      <c r="W147" s="220"/>
      <c r="X147" s="220"/>
      <c r="Y147" s="220"/>
      <c r="Z147" s="220"/>
      <c r="AA147" s="220"/>
      <c r="AB147" s="220"/>
    </row>
    <row r="148" spans="20:28">
      <c r="T148" s="220"/>
      <c r="U148" s="212"/>
      <c r="V148" s="220"/>
      <c r="W148" s="220"/>
      <c r="X148" s="220"/>
      <c r="Y148" s="220"/>
      <c r="Z148" s="220"/>
      <c r="AA148" s="220"/>
      <c r="AB148" s="220"/>
    </row>
    <row r="149" spans="20:28">
      <c r="T149" s="220"/>
      <c r="U149" s="212"/>
      <c r="V149" s="220"/>
      <c r="W149" s="220"/>
      <c r="X149" s="220"/>
      <c r="Y149" s="220"/>
      <c r="Z149" s="220"/>
      <c r="AA149" s="220"/>
      <c r="AB149" s="220"/>
    </row>
    <row r="150" spans="20:28">
      <c r="T150" s="220"/>
      <c r="U150" s="212"/>
      <c r="V150" s="220"/>
      <c r="W150" s="220"/>
      <c r="X150" s="220"/>
      <c r="Y150" s="220"/>
      <c r="Z150" s="220"/>
      <c r="AA150" s="220"/>
      <c r="AB150" s="220"/>
    </row>
    <row r="151" spans="20:28">
      <c r="T151" s="220"/>
      <c r="U151" s="212"/>
      <c r="V151" s="220"/>
      <c r="W151" s="220"/>
      <c r="X151" s="220"/>
      <c r="Y151" s="220"/>
      <c r="Z151" s="220"/>
      <c r="AA151" s="220"/>
      <c r="AB151" s="220"/>
    </row>
    <row r="152" spans="20:28">
      <c r="T152" s="220"/>
      <c r="U152" s="212"/>
      <c r="V152" s="220"/>
      <c r="W152" s="220"/>
      <c r="X152" s="220"/>
      <c r="Y152" s="220"/>
      <c r="Z152" s="220"/>
      <c r="AA152" s="220"/>
      <c r="AB152" s="220"/>
    </row>
    <row r="153" spans="20:28">
      <c r="T153" s="220"/>
      <c r="U153" s="212"/>
      <c r="V153" s="220"/>
      <c r="W153" s="220"/>
      <c r="X153" s="220"/>
      <c r="Y153" s="220"/>
      <c r="Z153" s="220"/>
      <c r="AA153" s="220"/>
      <c r="AB153" s="220"/>
    </row>
    <row r="154" spans="20:28">
      <c r="T154" s="220"/>
      <c r="U154" s="212"/>
      <c r="V154" s="220"/>
      <c r="W154" s="220"/>
      <c r="X154" s="220"/>
      <c r="Y154" s="220"/>
      <c r="Z154" s="220"/>
      <c r="AA154" s="220"/>
      <c r="AB154" s="220"/>
    </row>
    <row r="155" spans="20:28">
      <c r="T155" s="220"/>
      <c r="U155" s="212"/>
      <c r="V155" s="220"/>
      <c r="W155" s="220"/>
      <c r="X155" s="220"/>
      <c r="Y155" s="220"/>
      <c r="Z155" s="220"/>
      <c r="AA155" s="220"/>
      <c r="AB155" s="220"/>
    </row>
    <row r="156" spans="20:28">
      <c r="T156" s="220"/>
      <c r="U156" s="212"/>
      <c r="V156" s="220"/>
      <c r="W156" s="220"/>
      <c r="X156" s="220"/>
      <c r="Y156" s="220"/>
      <c r="Z156" s="220"/>
      <c r="AA156" s="220"/>
      <c r="AB156" s="220"/>
    </row>
    <row r="157" spans="20:28">
      <c r="T157" s="220"/>
      <c r="U157" s="212"/>
      <c r="V157" s="220"/>
      <c r="W157" s="220"/>
      <c r="X157" s="220"/>
      <c r="Y157" s="220"/>
      <c r="Z157" s="220"/>
      <c r="AA157" s="220"/>
      <c r="AB157" s="220"/>
    </row>
    <row r="158" spans="20:28">
      <c r="T158" s="220"/>
      <c r="U158" s="212"/>
      <c r="V158" s="220"/>
      <c r="W158" s="220"/>
      <c r="X158" s="220"/>
      <c r="Y158" s="220"/>
      <c r="Z158" s="220"/>
      <c r="AA158" s="220"/>
      <c r="AB158" s="220"/>
    </row>
    <row r="159" spans="20:28">
      <c r="T159" s="220"/>
      <c r="U159" s="212"/>
      <c r="V159" s="220"/>
      <c r="W159" s="220"/>
      <c r="X159" s="220"/>
      <c r="Y159" s="220"/>
      <c r="Z159" s="220"/>
      <c r="AA159" s="220"/>
      <c r="AB159" s="220"/>
    </row>
    <row r="160" spans="20:28">
      <c r="T160" s="220"/>
      <c r="U160" s="212"/>
      <c r="V160" s="220"/>
      <c r="W160" s="220"/>
      <c r="X160" s="220"/>
      <c r="Y160" s="220"/>
      <c r="Z160" s="220"/>
      <c r="AA160" s="220"/>
      <c r="AB160" s="220"/>
    </row>
    <row r="161" spans="20:28">
      <c r="T161" s="220"/>
      <c r="U161" s="212"/>
      <c r="V161" s="220"/>
      <c r="W161" s="220"/>
      <c r="X161" s="220"/>
      <c r="Y161" s="220"/>
      <c r="Z161" s="220"/>
      <c r="AA161" s="220"/>
      <c r="AB161" s="220"/>
    </row>
    <row r="162" spans="20:28">
      <c r="T162" s="220"/>
      <c r="U162" s="212"/>
      <c r="V162" s="220"/>
      <c r="W162" s="220"/>
      <c r="X162" s="220"/>
      <c r="Y162" s="220"/>
      <c r="Z162" s="220"/>
      <c r="AA162" s="220"/>
      <c r="AB162" s="220"/>
    </row>
    <row r="163" spans="20:28">
      <c r="T163" s="220"/>
      <c r="U163" s="212"/>
      <c r="V163" s="220"/>
      <c r="W163" s="220"/>
      <c r="X163" s="220"/>
      <c r="Y163" s="220"/>
      <c r="Z163" s="220"/>
      <c r="AA163" s="220"/>
      <c r="AB163" s="220"/>
    </row>
    <row r="164" spans="20:28">
      <c r="T164" s="220"/>
      <c r="U164" s="212"/>
      <c r="V164" s="220"/>
      <c r="W164" s="220"/>
      <c r="X164" s="220"/>
      <c r="Y164" s="220"/>
      <c r="Z164" s="220"/>
      <c r="AA164" s="220"/>
      <c r="AB164" s="220"/>
    </row>
    <row r="165" spans="20:28">
      <c r="T165" s="220"/>
      <c r="U165" s="212"/>
      <c r="V165" s="220"/>
      <c r="W165" s="220"/>
      <c r="X165" s="220"/>
      <c r="Y165" s="220"/>
      <c r="Z165" s="220"/>
      <c r="AA165" s="220"/>
      <c r="AB165" s="220"/>
    </row>
    <row r="166" spans="20:28">
      <c r="T166" s="220"/>
      <c r="U166" s="212"/>
      <c r="V166" s="220"/>
      <c r="W166" s="220"/>
      <c r="X166" s="220"/>
      <c r="Y166" s="220"/>
      <c r="Z166" s="220"/>
      <c r="AA166" s="220"/>
      <c r="AB166" s="220"/>
    </row>
    <row r="167" spans="20:28">
      <c r="T167" s="220"/>
      <c r="U167" s="212"/>
      <c r="V167" s="220"/>
      <c r="W167" s="220"/>
      <c r="X167" s="220"/>
      <c r="Y167" s="220"/>
      <c r="Z167" s="220"/>
      <c r="AA167" s="220"/>
      <c r="AB167" s="220"/>
    </row>
    <row r="168" spans="20:28">
      <c r="T168" s="220"/>
      <c r="U168" s="212"/>
      <c r="V168" s="220"/>
      <c r="W168" s="220"/>
      <c r="X168" s="220"/>
      <c r="Y168" s="220"/>
      <c r="Z168" s="220"/>
      <c r="AA168" s="220"/>
      <c r="AB168" s="220"/>
    </row>
    <row r="169" spans="20:28">
      <c r="T169" s="220"/>
      <c r="U169" s="212"/>
      <c r="V169" s="220"/>
      <c r="W169" s="220"/>
      <c r="X169" s="220"/>
      <c r="Y169" s="220"/>
      <c r="Z169" s="220"/>
      <c r="AA169" s="220"/>
      <c r="AB169" s="220"/>
    </row>
    <row r="170" spans="20:28">
      <c r="T170" s="220"/>
      <c r="U170" s="212"/>
      <c r="V170" s="220"/>
      <c r="W170" s="220"/>
      <c r="X170" s="220"/>
      <c r="Y170" s="220"/>
      <c r="Z170" s="220"/>
      <c r="AA170" s="220"/>
      <c r="AB170" s="220"/>
    </row>
    <row r="171" spans="20:28">
      <c r="T171" s="220"/>
      <c r="U171" s="212"/>
      <c r="V171" s="220"/>
      <c r="W171" s="220"/>
      <c r="X171" s="220"/>
      <c r="Y171" s="220"/>
      <c r="Z171" s="220"/>
      <c r="AA171" s="220"/>
      <c r="AB171" s="220"/>
    </row>
    <row r="172" spans="20:28">
      <c r="T172" s="220"/>
      <c r="U172" s="212"/>
      <c r="V172" s="220"/>
      <c r="W172" s="220"/>
      <c r="X172" s="220"/>
      <c r="Y172" s="220"/>
      <c r="Z172" s="220"/>
      <c r="AA172" s="220"/>
      <c r="AB172" s="220"/>
    </row>
    <row r="173" spans="20:28">
      <c r="T173" s="220"/>
      <c r="U173" s="212"/>
      <c r="V173" s="220"/>
      <c r="W173" s="220"/>
      <c r="X173" s="220"/>
      <c r="Y173" s="220"/>
      <c r="Z173" s="220"/>
      <c r="AA173" s="220"/>
      <c r="AB173" s="220"/>
    </row>
    <row r="174" spans="20:28">
      <c r="T174" s="220"/>
      <c r="U174" s="212"/>
      <c r="V174" s="220"/>
      <c r="W174" s="220"/>
      <c r="X174" s="220"/>
      <c r="Y174" s="220"/>
      <c r="Z174" s="220"/>
      <c r="AA174" s="220"/>
      <c r="AB174" s="220"/>
    </row>
    <row r="175" spans="20:28">
      <c r="T175" s="220"/>
      <c r="U175" s="212"/>
      <c r="V175" s="220"/>
      <c r="W175" s="220"/>
      <c r="X175" s="220"/>
      <c r="Y175" s="220"/>
      <c r="Z175" s="220"/>
      <c r="AA175" s="220"/>
      <c r="AB175" s="220"/>
    </row>
    <row r="176" spans="20:28">
      <c r="T176" s="220"/>
      <c r="U176" s="212"/>
      <c r="V176" s="220"/>
      <c r="W176" s="220"/>
      <c r="X176" s="220"/>
      <c r="Y176" s="220"/>
      <c r="Z176" s="220"/>
      <c r="AA176" s="220"/>
      <c r="AB176" s="220"/>
    </row>
    <row r="177" spans="20:28">
      <c r="T177" s="220"/>
      <c r="U177" s="212"/>
      <c r="V177" s="220"/>
      <c r="W177" s="220"/>
      <c r="X177" s="220"/>
      <c r="Y177" s="220"/>
      <c r="Z177" s="220"/>
      <c r="AA177" s="220"/>
      <c r="AB177" s="220"/>
    </row>
    <row r="178" spans="20:28">
      <c r="T178" s="220"/>
      <c r="U178" s="212"/>
      <c r="V178" s="220"/>
      <c r="W178" s="220"/>
      <c r="X178" s="220"/>
      <c r="Y178" s="220"/>
      <c r="Z178" s="220"/>
      <c r="AA178" s="220"/>
      <c r="AB178" s="220"/>
    </row>
    <row r="179" spans="20:28">
      <c r="T179" s="220"/>
      <c r="U179" s="212"/>
      <c r="V179" s="220"/>
      <c r="W179" s="220"/>
      <c r="X179" s="220"/>
      <c r="Y179" s="220"/>
      <c r="Z179" s="220"/>
      <c r="AA179" s="220"/>
      <c r="AB179" s="220"/>
    </row>
    <row r="180" spans="20:28">
      <c r="T180" s="220"/>
      <c r="U180" s="212"/>
      <c r="V180" s="220"/>
      <c r="W180" s="220"/>
      <c r="X180" s="220"/>
      <c r="Y180" s="220"/>
      <c r="Z180" s="220"/>
      <c r="AA180" s="220"/>
      <c r="AB180" s="220"/>
    </row>
    <row r="181" spans="20:28">
      <c r="T181" s="220"/>
      <c r="U181" s="212"/>
      <c r="V181" s="220"/>
      <c r="W181" s="220"/>
      <c r="X181" s="220"/>
      <c r="Y181" s="220"/>
      <c r="Z181" s="220"/>
      <c r="AA181" s="220"/>
      <c r="AB181" s="220"/>
    </row>
    <row r="182" spans="20:28">
      <c r="T182" s="220"/>
      <c r="U182" s="212"/>
      <c r="V182" s="220"/>
      <c r="W182" s="220"/>
      <c r="X182" s="220"/>
      <c r="Y182" s="220"/>
      <c r="Z182" s="220"/>
      <c r="AA182" s="220"/>
      <c r="AB182" s="220"/>
    </row>
    <row r="183" spans="20:28">
      <c r="T183" s="220"/>
      <c r="U183" s="212"/>
      <c r="V183" s="220"/>
      <c r="W183" s="220"/>
      <c r="X183" s="220"/>
      <c r="Y183" s="220"/>
      <c r="Z183" s="220"/>
      <c r="AA183" s="220"/>
      <c r="AB183" s="220"/>
    </row>
    <row r="184" spans="20:28">
      <c r="T184" s="220"/>
      <c r="U184" s="212"/>
      <c r="V184" s="220"/>
      <c r="W184" s="220"/>
      <c r="X184" s="220"/>
      <c r="Y184" s="220"/>
      <c r="Z184" s="220"/>
      <c r="AA184" s="220"/>
      <c r="AB184" s="220"/>
    </row>
    <row r="185" spans="20:28">
      <c r="T185" s="220"/>
      <c r="U185" s="212"/>
      <c r="V185" s="220"/>
      <c r="W185" s="220"/>
      <c r="X185" s="220"/>
      <c r="Y185" s="220"/>
      <c r="Z185" s="220"/>
      <c r="AA185" s="220"/>
      <c r="AB185" s="220"/>
    </row>
    <row r="186" spans="20:28">
      <c r="T186" s="220"/>
      <c r="U186" s="212"/>
      <c r="V186" s="220"/>
      <c r="W186" s="220"/>
      <c r="X186" s="220"/>
      <c r="Y186" s="220"/>
      <c r="Z186" s="220"/>
      <c r="AA186" s="220"/>
      <c r="AB186" s="220"/>
    </row>
    <row r="187" spans="20:28">
      <c r="T187" s="220"/>
      <c r="U187" s="212"/>
      <c r="V187" s="220"/>
      <c r="W187" s="220"/>
      <c r="X187" s="220"/>
      <c r="Y187" s="220"/>
      <c r="Z187" s="220"/>
      <c r="AA187" s="220"/>
      <c r="AB187" s="220"/>
    </row>
    <row r="188" spans="20:28">
      <c r="T188" s="220"/>
      <c r="U188" s="212"/>
      <c r="V188" s="220"/>
      <c r="W188" s="220"/>
      <c r="X188" s="220"/>
      <c r="Y188" s="220"/>
      <c r="Z188" s="220"/>
      <c r="AA188" s="220"/>
      <c r="AB188" s="220"/>
    </row>
    <row r="189" spans="20:28">
      <c r="T189" s="220"/>
      <c r="U189" s="212"/>
      <c r="V189" s="220"/>
      <c r="W189" s="220"/>
      <c r="X189" s="220"/>
      <c r="Y189" s="220"/>
      <c r="Z189" s="220"/>
      <c r="AA189" s="220"/>
      <c r="AB189" s="220"/>
    </row>
    <row r="190" spans="20:28">
      <c r="T190" s="220"/>
      <c r="U190" s="212"/>
      <c r="V190" s="220"/>
      <c r="W190" s="220"/>
      <c r="X190" s="220"/>
      <c r="Y190" s="220"/>
      <c r="Z190" s="220"/>
      <c r="AA190" s="220"/>
      <c r="AB190" s="220"/>
    </row>
    <row r="191" spans="20:28">
      <c r="T191" s="220"/>
      <c r="U191" s="212"/>
      <c r="V191" s="220"/>
      <c r="W191" s="220"/>
      <c r="X191" s="220"/>
      <c r="Y191" s="220"/>
      <c r="Z191" s="220"/>
      <c r="AA191" s="220"/>
      <c r="AB191" s="220"/>
    </row>
    <row r="192" spans="20:28">
      <c r="T192" s="220"/>
      <c r="U192" s="212"/>
      <c r="V192" s="220"/>
      <c r="W192" s="220"/>
      <c r="X192" s="220"/>
      <c r="Y192" s="220"/>
      <c r="Z192" s="220"/>
      <c r="AA192" s="220"/>
      <c r="AB192" s="220"/>
    </row>
    <row r="193" spans="20:28">
      <c r="T193" s="220"/>
      <c r="U193" s="212"/>
      <c r="V193" s="220"/>
      <c r="W193" s="220"/>
      <c r="X193" s="220"/>
      <c r="Y193" s="220"/>
      <c r="Z193" s="220"/>
      <c r="AA193" s="220"/>
      <c r="AB193" s="220"/>
    </row>
    <row r="194" spans="20:28">
      <c r="T194" s="220"/>
      <c r="U194" s="212"/>
      <c r="V194" s="220"/>
      <c r="W194" s="220"/>
      <c r="X194" s="220"/>
      <c r="Y194" s="220"/>
      <c r="Z194" s="220"/>
      <c r="AA194" s="220"/>
      <c r="AB194" s="220"/>
    </row>
    <row r="195" spans="20:28">
      <c r="T195" s="220"/>
      <c r="U195" s="212"/>
      <c r="V195" s="220"/>
      <c r="W195" s="220"/>
      <c r="X195" s="220"/>
      <c r="Y195" s="220"/>
      <c r="Z195" s="220"/>
      <c r="AA195" s="220"/>
      <c r="AB195" s="220"/>
    </row>
    <row r="196" spans="20:28">
      <c r="T196" s="220"/>
      <c r="U196" s="212"/>
      <c r="V196" s="220"/>
      <c r="W196" s="220"/>
      <c r="X196" s="220"/>
      <c r="Y196" s="220"/>
      <c r="Z196" s="220"/>
      <c r="AA196" s="220"/>
      <c r="AB196" s="220"/>
    </row>
    <row r="197" spans="20:28">
      <c r="T197" s="220"/>
      <c r="U197" s="212"/>
      <c r="V197" s="220"/>
      <c r="W197" s="220"/>
      <c r="X197" s="220"/>
      <c r="Y197" s="220"/>
      <c r="Z197" s="220"/>
      <c r="AA197" s="220"/>
      <c r="AB197" s="220"/>
    </row>
    <row r="198" spans="20:28">
      <c r="T198" s="220"/>
      <c r="U198" s="212"/>
      <c r="V198" s="220"/>
      <c r="W198" s="220"/>
      <c r="X198" s="220"/>
      <c r="Y198" s="220"/>
      <c r="Z198" s="220"/>
      <c r="AA198" s="220"/>
      <c r="AB198" s="220"/>
    </row>
    <row r="199" spans="20:28">
      <c r="T199" s="220"/>
      <c r="U199" s="212"/>
      <c r="V199" s="220"/>
      <c r="W199" s="220"/>
      <c r="X199" s="220"/>
      <c r="Y199" s="220"/>
      <c r="Z199" s="220"/>
      <c r="AA199" s="220"/>
      <c r="AB199" s="220"/>
    </row>
    <row r="200" spans="20:28">
      <c r="T200" s="220"/>
      <c r="U200" s="212"/>
      <c r="V200" s="220"/>
      <c r="W200" s="220"/>
      <c r="X200" s="220"/>
      <c r="Y200" s="220"/>
      <c r="Z200" s="220"/>
      <c r="AA200" s="220"/>
      <c r="AB200" s="220"/>
    </row>
    <row r="201" spans="20:28">
      <c r="T201" s="220"/>
      <c r="U201" s="212"/>
      <c r="V201" s="220"/>
      <c r="W201" s="220"/>
      <c r="X201" s="220"/>
      <c r="Y201" s="220"/>
      <c r="Z201" s="220"/>
      <c r="AA201" s="220"/>
      <c r="AB201" s="220"/>
    </row>
    <row r="202" spans="20:28">
      <c r="T202" s="220"/>
      <c r="U202" s="212"/>
      <c r="V202" s="220"/>
      <c r="W202" s="220"/>
      <c r="X202" s="220"/>
      <c r="Y202" s="220"/>
      <c r="Z202" s="220"/>
      <c r="AA202" s="220"/>
      <c r="AB202" s="220"/>
    </row>
    <row r="203" spans="20:28">
      <c r="T203" s="220"/>
      <c r="U203" s="212"/>
      <c r="V203" s="220"/>
      <c r="W203" s="220"/>
      <c r="X203" s="220"/>
      <c r="Y203" s="220"/>
      <c r="Z203" s="220"/>
      <c r="AA203" s="220"/>
      <c r="AB203" s="220"/>
    </row>
    <row r="204" spans="20:28">
      <c r="T204" s="220"/>
      <c r="U204" s="212"/>
      <c r="V204" s="220"/>
      <c r="W204" s="220"/>
      <c r="X204" s="220"/>
      <c r="Y204" s="220"/>
      <c r="Z204" s="220"/>
      <c r="AA204" s="220"/>
      <c r="AB204" s="220"/>
    </row>
    <row r="205" spans="20:28">
      <c r="T205" s="220"/>
      <c r="U205" s="212"/>
      <c r="V205" s="220"/>
      <c r="W205" s="220"/>
      <c r="X205" s="220"/>
      <c r="Y205" s="220"/>
      <c r="Z205" s="220"/>
      <c r="AA205" s="220"/>
      <c r="AB205" s="220"/>
    </row>
    <row r="206" spans="20:28">
      <c r="T206" s="220"/>
      <c r="U206" s="212"/>
      <c r="V206" s="220"/>
      <c r="W206" s="220"/>
      <c r="X206" s="220"/>
      <c r="Y206" s="220"/>
      <c r="Z206" s="220"/>
      <c r="AA206" s="220"/>
      <c r="AB206" s="220"/>
    </row>
    <row r="207" spans="20:28">
      <c r="T207" s="220"/>
      <c r="U207" s="212"/>
      <c r="V207" s="220"/>
      <c r="W207" s="220"/>
      <c r="X207" s="220"/>
      <c r="Y207" s="220"/>
      <c r="Z207" s="220"/>
      <c r="AA207" s="220"/>
      <c r="AB207" s="220"/>
    </row>
    <row r="208" spans="20:28">
      <c r="T208" s="220"/>
      <c r="U208" s="212"/>
      <c r="V208" s="220"/>
      <c r="W208" s="220"/>
      <c r="X208" s="220"/>
      <c r="Y208" s="220"/>
      <c r="Z208" s="220"/>
      <c r="AA208" s="220"/>
      <c r="AB208" s="220"/>
    </row>
    <row r="209" spans="20:28">
      <c r="T209" s="220"/>
      <c r="U209" s="212"/>
      <c r="V209" s="220"/>
      <c r="W209" s="220"/>
      <c r="X209" s="220"/>
      <c r="Y209" s="220"/>
      <c r="Z209" s="220"/>
      <c r="AA209" s="220"/>
      <c r="AB209" s="220"/>
    </row>
  </sheetData>
  <sheetProtection formatCells="0" insertHyperlinks="0" selectLockedCells="1"/>
  <mergeCells count="19">
    <mergeCell ref="G17:R17"/>
    <mergeCell ref="G18:R18"/>
    <mergeCell ref="G19:R19"/>
    <mergeCell ref="D21:R21"/>
    <mergeCell ref="D20:M20"/>
    <mergeCell ref="D4:F4"/>
    <mergeCell ref="G4:R4"/>
    <mergeCell ref="G2:R2"/>
    <mergeCell ref="G16:R16"/>
    <mergeCell ref="G10:R10"/>
    <mergeCell ref="G11:R11"/>
    <mergeCell ref="G12:R12"/>
    <mergeCell ref="G13:R13"/>
    <mergeCell ref="G14:R14"/>
    <mergeCell ref="G15:R15"/>
    <mergeCell ref="G5:R5"/>
    <mergeCell ref="G6:R6"/>
    <mergeCell ref="G7:R7"/>
    <mergeCell ref="G8:R8"/>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3142" priority="2" stopIfTrue="1">
      <formula>IF($U20&lt;10,TRUE,)</formula>
    </cfRule>
  </conditionalFormatting>
  <conditionalFormatting sqref="P20:P21 P24:P58">
    <cfRule type="expression" dxfId="3141" priority="82" stopIfTrue="1">
      <formula>IF($U20&lt;9,TRUE,)</formula>
    </cfRule>
  </conditionalFormatting>
  <conditionalFormatting sqref="O20:O21 O24:O58">
    <cfRule type="expression" dxfId="3140" priority="81" stopIfTrue="1">
      <formula>IF($U20&lt;8,TRUE,)</formula>
    </cfRule>
  </conditionalFormatting>
  <conditionalFormatting sqref="N20:N21 N24:N58">
    <cfRule type="expression" dxfId="3139" priority="80" stopIfTrue="1">
      <formula>IF($U20&lt;7,TRUE,)</formula>
    </cfRule>
  </conditionalFormatting>
  <conditionalFormatting sqref="M21 M24:M58">
    <cfRule type="expression" dxfId="3138" priority="79" stopIfTrue="1">
      <formula>IF($U21&lt;6,TRUE,)</formula>
    </cfRule>
  </conditionalFormatting>
  <conditionalFormatting sqref="L21 L24:L58">
    <cfRule type="expression" dxfId="3137" priority="78" stopIfTrue="1">
      <formula>IF($U21&lt;5,TRUE,)</formula>
    </cfRule>
  </conditionalFormatting>
  <conditionalFormatting sqref="K21 K24:K58">
    <cfRule type="expression" dxfId="3136" priority="77" stopIfTrue="1">
      <formula>IF($U21&lt;4,TRUE,)</formula>
    </cfRule>
  </conditionalFormatting>
  <conditionalFormatting sqref="J21 J24:J58">
    <cfRule type="expression" dxfId="3135" priority="76" stopIfTrue="1">
      <formula>IF($U21&lt;3,TRUE,)</formula>
    </cfRule>
  </conditionalFormatting>
  <conditionalFormatting sqref="I21 I24:I58">
    <cfRule type="expression" dxfId="3134" priority="75" stopIfTrue="1">
      <formula>IF($U21&lt;2,TRUE,)</formula>
    </cfRule>
  </conditionalFormatting>
  <conditionalFormatting sqref="R20:R21">
    <cfRule type="expression" dxfId="3133" priority="28" stopIfTrue="1">
      <formula>IF(AND($X20="H",$Y20&lt;10),TRUE,)</formula>
    </cfRule>
  </conditionalFormatting>
  <conditionalFormatting sqref="L21">
    <cfRule type="expression" dxfId="3132" priority="27" stopIfTrue="1">
      <formula>IF(AND($X21="H",$Y21&lt;1),TRUE,)</formula>
    </cfRule>
  </conditionalFormatting>
  <conditionalFormatting sqref="M21">
    <cfRule type="expression" dxfId="3131" priority="26" stopIfTrue="1">
      <formula>IF(AND($X21="H",$Y21&lt;2),TRUE,)</formula>
    </cfRule>
  </conditionalFormatting>
  <conditionalFormatting sqref="O20:O21">
    <cfRule type="expression" dxfId="3130" priority="25" stopIfTrue="1">
      <formula>IF(AND($X20="H",$Y20&lt;4),TRUE,)</formula>
    </cfRule>
  </conditionalFormatting>
  <conditionalFormatting sqref="P20:P21">
    <cfRule type="expression" dxfId="3129" priority="24" stopIfTrue="1">
      <formula>IF(AND($X20="H",$Y20&lt;5),TRUE,)</formula>
    </cfRule>
  </conditionalFormatting>
  <conditionalFormatting sqref="Q20:Q21">
    <cfRule type="expression" dxfId="3128" priority="23" stopIfTrue="1">
      <formula>IF(AND($X20="H",$Y20&lt;8),TRUE,)</formula>
    </cfRule>
  </conditionalFormatting>
  <conditionalFormatting sqref="N20:N21">
    <cfRule type="expression" dxfId="3127" priority="22" stopIfTrue="1">
      <formula>IF(AND($X20="H",$Y20&lt;3),TRUE,)</formula>
    </cfRule>
  </conditionalFormatting>
  <conditionalFormatting sqref="H21">
    <cfRule type="expression" dxfId="3126" priority="83" stopIfTrue="1">
      <formula>IF($U21&lt;1,TRUE,)</formula>
    </cfRule>
  </conditionalFormatting>
  <dataValidations xWindow="967" yWindow="504" count="10">
    <dataValidation allowBlank="1" showInputMessage="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FORMAT" prompt="P#####-RM-AaaaAaaa where:_x000a__x000a_ P#####    accounting-assigned project number_x000a__x000a_   -RM          indicates this is a rulemaking project_x000a__x000a_   -AaaaAaaa-     short name project, CamelBack, no spaces, set off by hyphens " sqref="G17:R17"/>
    <dataValidation allowBlank="1" showInputMessage="1" showErrorMessage="1" promptTitle="FORMAT" prompt="RM-AaaaAaaa where:_x000a__x000a_    RM          indicates this is a rulemaking project_x000a__x000a_    -AaaaAaaa    is a hyphen followed by the very short code for the project, using  CamelBack with no spaces " sqref="G16 G10"/>
    <dataValidation allowBlank="1" showInputMessage="1" showErrorMessage="1" promptTitle="FORMAT" prompt="RM_ShortNameForCommittee_AdvisoryCommittee" sqref="G18"/>
    <dataValidation allowBlank="1" showInputMessage="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1"/>
    <dataValidation allowBlank="1" showInputMessage="1" showErrorMessage="1" promptTitle="FORMAT" prompt="#####-RM-AaaaAaaa-yyyy where:_x000a__x000a_  #####    accounting-assigned number_x000a__x000a_   -RM          indicates this is a rulemaking project_x000a__x000a_   -AaaaAaaa-     short name project, CamelBack, no spaces, set off by hyphens _x000a__x000a_   yyyy   is the annual rulemaking plan year" sqref="G5:G8"/>
    <dataValidation allowBlank="1" showInputMessage="1" showErrorMessage="1" promptTitle="FORMAT" prompt="RM-AaaaAaaa_x000a__x000a_  -AaaaAaaa    is a hyphen followed by the very short code for the project, using  CamelBack with no spaces " sqref="G12"/>
    <dataValidation allowBlank="1" showInputMessage="1" showErrorMessage="1" promptTitle="FORMAT" prompt="##### RM-ShortNameForRulemaking" sqref="K9:Q9"/>
    <dataValidation allowBlank="1" showInputMessage="1" showErrorMessage="1" promptTitle="FORMAT" prompt="\\deqhq1\rule_development\E-Cycles" sqref="G13"/>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s>
  <hyperlinks>
    <hyperlink ref="G13" r:id="rId1"/>
    <hyperlink ref="G19" r:id="rId2"/>
    <hyperlink ref="A1" location="Content!A1" display="⧀ Content"/>
    <hyperlink ref="A5" r:id="rId3" display="⧀ Go to Q-Time"/>
    <hyperlink ref="G13:R13" r:id="rId4" display="\\deqhq1\Rule_Development\2013 Plan"/>
    <hyperlink ref="G12" r:id="rId5"/>
  </hyperlinks>
  <pageMargins left="0.7" right="0.7" top="0.43" bottom="0.42" header="0.3" footer="0.3"/>
  <pageSetup scale="94" orientation="portrait" r:id="rId6"/>
  <drawing r:id="rId7"/>
  <legacyDrawing r:id="rId8"/>
</worksheet>
</file>

<file path=xl/worksheets/sheet7.xml><?xml version="1.0" encoding="utf-8"?>
<worksheet xmlns="http://schemas.openxmlformats.org/spreadsheetml/2006/main" xmlns:r="http://schemas.openxmlformats.org/officeDocument/2006/relationships">
  <sheetPr codeName="Sheet8"/>
  <dimension ref="A1:AO22"/>
  <sheetViews>
    <sheetView showGridLines="0" topLeftCell="B1" zoomScaleNormal="100" workbookViewId="0">
      <selection activeCell="D8" sqref="D8:H8"/>
    </sheetView>
  </sheetViews>
  <sheetFormatPr defaultColWidth="9" defaultRowHeight="20.25" outlineLevelCol="1"/>
  <cols>
    <col min="1" max="1" width="13.75" style="862" customWidth="1"/>
    <col min="2" max="2" width="3.625" customWidth="1"/>
    <col min="3" max="3" width="3.625" style="218" customWidth="1"/>
    <col min="4" max="4" width="25.625" style="538" customWidth="1"/>
    <col min="5" max="5" width="2.625" style="538" customWidth="1"/>
    <col min="6" max="6" width="25.625" style="538" customWidth="1"/>
    <col min="7" max="7" width="3" style="538" customWidth="1"/>
    <col min="8" max="8" width="25.625" style="538" customWidth="1"/>
    <col min="9" max="9" width="3.625" style="486" customWidth="1"/>
    <col min="10" max="10" width="3.625" style="494" customWidth="1"/>
    <col min="11" max="11" width="5.125" style="556" hidden="1" customWidth="1" outlineLevel="1"/>
    <col min="12" max="12" width="13.625" style="494" hidden="1" customWidth="1" outlineLevel="1"/>
    <col min="13" max="13" width="14.875" style="494" hidden="1" customWidth="1" outlineLevel="1"/>
    <col min="14" max="14" width="14.625" style="494" hidden="1" customWidth="1" outlineLevel="1"/>
    <col min="15" max="15" width="30.625" style="494" customWidth="1" collapsed="1"/>
    <col min="16" max="16" width="16.5" style="494" customWidth="1"/>
    <col min="17" max="17" width="18" style="494" customWidth="1"/>
    <col min="18" max="26" width="31.125" style="494" customWidth="1"/>
    <col min="27" max="41" width="9" style="494"/>
    <col min="42" max="16384" width="9" style="486"/>
  </cols>
  <sheetData>
    <row r="1" spans="1:41" s="538" customFormat="1" ht="15.75" customHeight="1">
      <c r="A1" s="874" t="s">
        <v>263</v>
      </c>
      <c r="B1" s="856"/>
      <c r="C1" s="856"/>
      <c r="D1" s="856"/>
      <c r="E1" s="856"/>
      <c r="F1" s="856"/>
      <c r="G1" s="856"/>
      <c r="H1" s="856"/>
      <c r="I1" s="856"/>
      <c r="J1" s="856"/>
      <c r="K1" s="556"/>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row>
    <row r="2" spans="1:41" s="23" customFormat="1" ht="30" customHeight="1" thickBot="1">
      <c r="A2" s="874" t="s">
        <v>238</v>
      </c>
      <c r="B2" s="856"/>
      <c r="C2" s="756">
        <v>2</v>
      </c>
      <c r="D2" s="757" t="s">
        <v>154</v>
      </c>
      <c r="E2" s="757"/>
      <c r="F2" s="1039" t="str">
        <f>R.1ProjectName</f>
        <v>AQ permitting program updates</v>
      </c>
      <c r="G2" s="1039"/>
      <c r="H2" s="1039"/>
      <c r="I2" s="758"/>
      <c r="J2" s="856"/>
      <c r="K2" s="494"/>
      <c r="L2" s="494"/>
      <c r="M2" s="494"/>
      <c r="N2" s="494"/>
      <c r="O2" s="629"/>
      <c r="P2" s="494"/>
      <c r="Q2" s="494"/>
      <c r="R2" s="494"/>
      <c r="S2" s="494"/>
      <c r="T2" s="494"/>
      <c r="U2" s="494"/>
      <c r="V2" s="494"/>
      <c r="W2" s="496"/>
      <c r="X2" s="496"/>
      <c r="Y2" s="496"/>
      <c r="Z2" s="496"/>
      <c r="AA2" s="496"/>
      <c r="AB2" s="496"/>
      <c r="AC2" s="496"/>
      <c r="AD2" s="496"/>
      <c r="AE2" s="496"/>
      <c r="AF2" s="496"/>
      <c r="AG2" s="496"/>
      <c r="AH2" s="496"/>
      <c r="AI2" s="496"/>
      <c r="AJ2" s="496"/>
      <c r="AK2" s="496"/>
      <c r="AL2" s="496"/>
      <c r="AM2" s="496"/>
      <c r="AN2" s="496"/>
      <c r="AO2" s="496"/>
    </row>
    <row r="3" spans="1:41" s="23" customFormat="1" ht="20.25" customHeight="1" thickTop="1">
      <c r="A3" s="859"/>
      <c r="B3" s="856"/>
      <c r="C3" s="591"/>
      <c r="D3" s="91"/>
      <c r="E3" s="91"/>
      <c r="F3" s="91"/>
      <c r="G3" s="91"/>
      <c r="H3" s="759"/>
      <c r="I3" s="603"/>
      <c r="J3" s="856"/>
      <c r="K3" s="626"/>
      <c r="L3" s="495"/>
      <c r="M3" s="495"/>
      <c r="N3" s="494"/>
      <c r="O3" s="824"/>
      <c r="P3" s="494"/>
      <c r="Q3" s="494"/>
      <c r="R3" s="494"/>
      <c r="S3" s="494"/>
      <c r="T3" s="494"/>
      <c r="U3" s="494"/>
      <c r="V3" s="494"/>
      <c r="W3" s="496"/>
      <c r="X3" s="496"/>
      <c r="Y3" s="496"/>
      <c r="Z3" s="496"/>
      <c r="AA3" s="496"/>
      <c r="AB3" s="496"/>
      <c r="AC3" s="496"/>
      <c r="AD3" s="496"/>
      <c r="AE3" s="496"/>
      <c r="AF3" s="496"/>
      <c r="AG3" s="496"/>
      <c r="AH3" s="496"/>
      <c r="AI3" s="496"/>
      <c r="AJ3" s="496"/>
      <c r="AK3" s="496"/>
      <c r="AL3" s="496"/>
      <c r="AM3" s="496"/>
      <c r="AN3" s="496"/>
      <c r="AO3" s="496"/>
    </row>
    <row r="4" spans="1:41" s="224" customFormat="1" ht="20.25" customHeight="1">
      <c r="A4" s="874" t="s">
        <v>266</v>
      </c>
      <c r="B4" s="856"/>
      <c r="C4" s="760"/>
      <c r="D4" s="823" t="s">
        <v>149</v>
      </c>
      <c r="E4" s="541"/>
      <c r="F4" s="222"/>
      <c r="G4" s="222"/>
      <c r="H4" s="223"/>
      <c r="I4" s="761"/>
      <c r="J4" s="856"/>
      <c r="K4" s="627"/>
      <c r="L4" s="627" t="s">
        <v>0</v>
      </c>
      <c r="M4" s="628"/>
      <c r="N4" s="627"/>
      <c r="O4" s="650"/>
      <c r="P4" s="630"/>
      <c r="Q4" s="630"/>
      <c r="R4" s="630"/>
      <c r="S4" s="630"/>
      <c r="T4" s="631"/>
      <c r="U4" s="627"/>
      <c r="V4" s="632"/>
      <c r="W4" s="633" t="s">
        <v>33</v>
      </c>
      <c r="X4" s="634"/>
      <c r="Y4" s="634"/>
      <c r="Z4" s="634"/>
      <c r="AA4" s="634"/>
      <c r="AB4" s="634"/>
      <c r="AC4" s="634"/>
      <c r="AD4" s="634"/>
      <c r="AE4" s="634"/>
      <c r="AF4" s="634"/>
      <c r="AG4" s="634"/>
      <c r="AH4" s="634"/>
      <c r="AI4" s="634"/>
      <c r="AJ4" s="634"/>
      <c r="AK4" s="634"/>
      <c r="AL4" s="634"/>
      <c r="AM4" s="634"/>
      <c r="AN4" s="634"/>
      <c r="AO4" s="634"/>
    </row>
    <row r="5" spans="1:41" s="3" customFormat="1" ht="59.25" customHeight="1">
      <c r="A5" s="860"/>
      <c r="B5" s="856"/>
      <c r="C5" s="762"/>
      <c r="D5" s="651" t="s">
        <v>141</v>
      </c>
      <c r="E5" s="652"/>
      <c r="F5" s="653" t="s">
        <v>147</v>
      </c>
      <c r="G5" s="653"/>
      <c r="H5" s="654" t="s">
        <v>148</v>
      </c>
      <c r="I5" s="763"/>
      <c r="J5" s="856"/>
      <c r="K5" s="635"/>
      <c r="L5" s="769" t="s">
        <v>251</v>
      </c>
      <c r="M5" s="636"/>
      <c r="N5" s="635"/>
      <c r="O5"/>
      <c r="P5" s="494"/>
      <c r="Q5" s="494"/>
      <c r="R5" s="637"/>
      <c r="S5" s="637"/>
      <c r="T5" s="637"/>
      <c r="U5" s="635"/>
      <c r="V5" s="554"/>
      <c r="W5" s="638"/>
      <c r="X5" s="639"/>
      <c r="Y5" s="639"/>
      <c r="Z5" s="639"/>
      <c r="AA5" s="639"/>
      <c r="AB5" s="639"/>
      <c r="AC5" s="639"/>
      <c r="AD5" s="639"/>
      <c r="AE5" s="639"/>
      <c r="AF5" s="639"/>
      <c r="AG5" s="639"/>
      <c r="AH5" s="639"/>
      <c r="AI5" s="639"/>
      <c r="AJ5" s="639"/>
      <c r="AK5" s="639"/>
      <c r="AL5" s="639"/>
      <c r="AM5" s="639"/>
      <c r="AN5" s="639"/>
      <c r="AO5" s="639"/>
    </row>
    <row r="6" spans="1:41" s="3" customFormat="1" ht="30" customHeight="1">
      <c r="A6" s="860"/>
      <c r="B6" s="856"/>
      <c r="C6" s="762"/>
      <c r="D6" s="1049" t="s">
        <v>140</v>
      </c>
      <c r="E6" s="1041"/>
      <c r="F6" s="1042"/>
      <c r="G6" s="1042"/>
      <c r="H6" s="655"/>
      <c r="I6" s="764"/>
      <c r="J6" s="856"/>
      <c r="K6" s="635"/>
      <c r="L6" s="806">
        <v>3</v>
      </c>
      <c r="M6" s="636"/>
      <c r="N6" s="635"/>
      <c r="O6" s="643"/>
      <c r="P6" s="494"/>
      <c r="Q6" s="494"/>
      <c r="R6" s="637"/>
      <c r="S6" s="637"/>
      <c r="T6" s="637"/>
      <c r="U6" s="635"/>
      <c r="V6" s="554"/>
      <c r="W6" s="638"/>
      <c r="X6" s="639"/>
      <c r="Y6" s="639"/>
      <c r="Z6" s="639"/>
      <c r="AA6" s="639"/>
      <c r="AB6" s="639"/>
      <c r="AC6" s="639"/>
      <c r="AD6" s="639"/>
      <c r="AE6" s="639"/>
      <c r="AF6" s="639"/>
      <c r="AG6" s="639"/>
      <c r="AH6" s="639"/>
      <c r="AI6" s="639"/>
      <c r="AJ6" s="639"/>
      <c r="AK6" s="639"/>
      <c r="AL6" s="639"/>
      <c r="AM6" s="639"/>
      <c r="AN6" s="639"/>
      <c r="AO6" s="639"/>
    </row>
    <row r="7" spans="1:41" s="3" customFormat="1" ht="17.25" customHeight="1">
      <c r="A7" s="860"/>
      <c r="B7" s="856"/>
      <c r="C7" s="762"/>
      <c r="D7" s="872" t="s">
        <v>261</v>
      </c>
      <c r="E7" s="818"/>
      <c r="F7" s="818"/>
      <c r="G7" s="818"/>
      <c r="H7" s="818"/>
      <c r="I7" s="764"/>
      <c r="J7" s="856"/>
      <c r="K7" s="635"/>
      <c r="L7" s="817"/>
      <c r="M7" s="636"/>
      <c r="N7" s="635"/>
      <c r="O7" s="643"/>
      <c r="P7" s="494"/>
      <c r="Q7" s="494"/>
      <c r="R7" s="637"/>
      <c r="S7" s="637"/>
      <c r="T7" s="637"/>
      <c r="U7" s="635"/>
      <c r="V7" s="554"/>
      <c r="W7" s="638"/>
      <c r="X7" s="639"/>
      <c r="Y7" s="639"/>
      <c r="Z7" s="639"/>
      <c r="AA7" s="639"/>
      <c r="AB7" s="639"/>
      <c r="AC7" s="639"/>
      <c r="AD7" s="639"/>
      <c r="AE7" s="639"/>
      <c r="AF7" s="639"/>
      <c r="AG7" s="639"/>
      <c r="AH7" s="639"/>
      <c r="AI7" s="639"/>
      <c r="AJ7" s="639"/>
      <c r="AK7" s="639"/>
      <c r="AL7" s="639"/>
      <c r="AM7" s="639"/>
      <c r="AN7" s="639"/>
      <c r="AO7" s="639"/>
    </row>
    <row r="8" spans="1:41" s="3" customFormat="1" ht="15.75" customHeight="1">
      <c r="A8" s="860"/>
      <c r="B8" s="856"/>
      <c r="C8" s="762"/>
      <c r="D8" s="1043"/>
      <c r="E8" s="1044"/>
      <c r="F8" s="1044"/>
      <c r="G8" s="1044"/>
      <c r="H8" s="1045"/>
      <c r="I8" s="764"/>
      <c r="J8" s="856"/>
      <c r="K8" s="635"/>
      <c r="L8" s="817"/>
      <c r="M8" s="636"/>
      <c r="N8" s="635"/>
      <c r="O8" s="643"/>
      <c r="P8" s="494"/>
      <c r="Q8" s="494"/>
      <c r="R8" s="637"/>
      <c r="S8" s="637"/>
      <c r="T8" s="637"/>
      <c r="U8" s="635"/>
      <c r="V8" s="554"/>
      <c r="W8" s="638"/>
      <c r="X8" s="639"/>
      <c r="Y8" s="639"/>
      <c r="Z8" s="639"/>
      <c r="AA8" s="639"/>
      <c r="AB8" s="639"/>
      <c r="AC8" s="639"/>
      <c r="AD8" s="639"/>
      <c r="AE8" s="639"/>
      <c r="AF8" s="639"/>
      <c r="AG8" s="639"/>
      <c r="AH8" s="639"/>
      <c r="AI8" s="639"/>
      <c r="AJ8" s="639"/>
      <c r="AK8" s="639"/>
      <c r="AL8" s="639"/>
      <c r="AM8" s="639"/>
      <c r="AN8" s="639"/>
      <c r="AO8" s="639"/>
    </row>
    <row r="9" spans="1:41" s="10" customFormat="1" ht="30" customHeight="1">
      <c r="A9" s="874" t="s">
        <v>266</v>
      </c>
      <c r="B9" s="856"/>
      <c r="C9" s="591"/>
      <c r="D9" s="823" t="s">
        <v>142</v>
      </c>
      <c r="E9" s="541"/>
      <c r="F9" s="618"/>
      <c r="G9" s="618"/>
      <c r="H9" s="616"/>
      <c r="I9" s="765"/>
      <c r="J9" s="856"/>
      <c r="K9" s="641"/>
      <c r="L9" s="641" t="s">
        <v>0</v>
      </c>
      <c r="M9" s="642"/>
      <c r="N9" s="641"/>
      <c r="O9" s="650"/>
      <c r="P9" s="572"/>
      <c r="Q9" s="572"/>
      <c r="R9" s="572"/>
      <c r="S9" s="572"/>
      <c r="T9" s="644"/>
      <c r="U9" s="641"/>
      <c r="V9" s="645"/>
      <c r="W9" s="646" t="s">
        <v>33</v>
      </c>
      <c r="X9" s="647"/>
      <c r="Y9" s="647"/>
      <c r="Z9" s="647"/>
      <c r="AA9" s="647"/>
      <c r="AB9" s="647"/>
      <c r="AC9" s="647"/>
      <c r="AD9" s="647"/>
      <c r="AE9" s="647"/>
      <c r="AF9" s="647"/>
      <c r="AG9" s="647"/>
      <c r="AH9" s="647"/>
      <c r="AI9" s="647"/>
      <c r="AJ9" s="647"/>
      <c r="AK9" s="647"/>
      <c r="AL9" s="647"/>
      <c r="AM9" s="647"/>
      <c r="AN9" s="647"/>
      <c r="AO9" s="647"/>
    </row>
    <row r="10" spans="1:41" s="3" customFormat="1" ht="68.25" customHeight="1">
      <c r="A10" s="861"/>
      <c r="B10" s="856"/>
      <c r="C10" s="762"/>
      <c r="D10" s="812" t="s">
        <v>143</v>
      </c>
      <c r="E10" s="653"/>
      <c r="F10" s="653" t="s">
        <v>144</v>
      </c>
      <c r="G10" s="653"/>
      <c r="H10" s="813" t="s">
        <v>145</v>
      </c>
      <c r="I10" s="766"/>
      <c r="J10" s="856"/>
      <c r="K10" s="635"/>
      <c r="L10" s="769" t="s">
        <v>252</v>
      </c>
      <c r="M10" s="648"/>
      <c r="N10" s="635"/>
      <c r="O10" s="640"/>
      <c r="P10" s="649"/>
      <c r="Q10" s="649"/>
      <c r="R10" s="637"/>
      <c r="S10" s="637"/>
      <c r="T10" s="637"/>
      <c r="U10" s="635"/>
      <c r="V10" s="650"/>
      <c r="W10" s="638"/>
      <c r="X10" s="639"/>
      <c r="Y10" s="639"/>
      <c r="Z10" s="639"/>
      <c r="AA10" s="639"/>
      <c r="AB10" s="639"/>
      <c r="AC10" s="639"/>
      <c r="AD10" s="639"/>
      <c r="AE10" s="639"/>
      <c r="AF10" s="639"/>
      <c r="AG10" s="639"/>
      <c r="AH10" s="639"/>
      <c r="AI10" s="639"/>
      <c r="AJ10" s="639"/>
      <c r="AK10" s="639"/>
      <c r="AL10" s="639"/>
      <c r="AM10" s="639"/>
      <c r="AN10" s="639"/>
      <c r="AO10" s="639"/>
    </row>
    <row r="11" spans="1:41" s="3" customFormat="1" ht="30" customHeight="1">
      <c r="A11" s="860"/>
      <c r="B11" s="856"/>
      <c r="C11" s="762"/>
      <c r="D11" s="1040" t="s">
        <v>140</v>
      </c>
      <c r="E11" s="1041"/>
      <c r="F11" s="1042"/>
      <c r="G11" s="1042"/>
      <c r="H11" s="655"/>
      <c r="I11" s="764"/>
      <c r="J11" s="856"/>
      <c r="K11" s="635"/>
      <c r="L11" s="806">
        <v>1</v>
      </c>
      <c r="M11" s="636"/>
      <c r="N11" s="635"/>
      <c r="O11" s="494"/>
      <c r="P11" s="494"/>
      <c r="Q11" s="635"/>
      <c r="R11" s="637"/>
      <c r="S11" s="637"/>
      <c r="T11" s="637"/>
      <c r="U11" s="635"/>
      <c r="V11" s="554"/>
      <c r="W11" s="638"/>
      <c r="X11" s="639"/>
      <c r="Y11" s="639"/>
      <c r="Z11" s="639"/>
      <c r="AA11" s="639"/>
      <c r="AB11" s="639"/>
      <c r="AC11" s="639"/>
      <c r="AD11" s="639"/>
      <c r="AE11" s="639"/>
      <c r="AF11" s="639"/>
      <c r="AG11" s="639"/>
      <c r="AH11" s="639"/>
      <c r="AI11" s="639"/>
      <c r="AJ11" s="639"/>
      <c r="AK11" s="639"/>
      <c r="AL11" s="639"/>
      <c r="AM11" s="639"/>
      <c r="AN11" s="639"/>
      <c r="AO11" s="639"/>
    </row>
    <row r="12" spans="1:41" s="3" customFormat="1" ht="17.25" customHeight="1">
      <c r="A12" s="860"/>
      <c r="B12" s="856"/>
      <c r="C12" s="762"/>
      <c r="D12" s="872" t="s">
        <v>261</v>
      </c>
      <c r="E12" s="818"/>
      <c r="F12" s="818"/>
      <c r="G12" s="818"/>
      <c r="H12" s="818"/>
      <c r="I12" s="764"/>
      <c r="J12" s="856"/>
      <c r="K12" s="635"/>
      <c r="L12" s="817"/>
      <c r="M12" s="636"/>
      <c r="N12" s="635"/>
      <c r="O12" s="643"/>
      <c r="P12" s="494"/>
      <c r="Q12" s="494"/>
      <c r="R12" s="637"/>
      <c r="S12" s="637"/>
      <c r="T12" s="637"/>
      <c r="U12" s="635"/>
      <c r="V12" s="554"/>
      <c r="W12" s="638"/>
      <c r="X12" s="639"/>
      <c r="Y12" s="639"/>
      <c r="Z12" s="639"/>
      <c r="AA12" s="639"/>
      <c r="AB12" s="639"/>
      <c r="AC12" s="639"/>
      <c r="AD12" s="639"/>
      <c r="AE12" s="639"/>
      <c r="AF12" s="639"/>
      <c r="AG12" s="639"/>
      <c r="AH12" s="639"/>
      <c r="AI12" s="639"/>
      <c r="AJ12" s="639"/>
      <c r="AK12" s="639"/>
      <c r="AL12" s="639"/>
      <c r="AM12" s="639"/>
      <c r="AN12" s="639"/>
      <c r="AO12" s="639"/>
    </row>
    <row r="13" spans="1:41" s="3" customFormat="1" ht="15.75" customHeight="1">
      <c r="A13" s="860"/>
      <c r="B13" s="856"/>
      <c r="C13" s="762"/>
      <c r="D13" s="1043"/>
      <c r="E13" s="1044"/>
      <c r="F13" s="1044"/>
      <c r="G13" s="1044"/>
      <c r="H13" s="1045"/>
      <c r="I13" s="764"/>
      <c r="J13" s="856"/>
      <c r="K13" s="635"/>
      <c r="L13" s="817"/>
      <c r="M13" s="636"/>
      <c r="N13" s="635"/>
      <c r="O13" s="643"/>
      <c r="P13" s="494"/>
      <c r="Q13" s="494"/>
      <c r="R13" s="637"/>
      <c r="S13" s="637"/>
      <c r="T13" s="637"/>
      <c r="U13" s="635"/>
      <c r="V13" s="554"/>
      <c r="W13" s="638"/>
      <c r="X13" s="639"/>
      <c r="Y13" s="639"/>
      <c r="Z13" s="639"/>
      <c r="AA13" s="639"/>
      <c r="AB13" s="639"/>
      <c r="AC13" s="639"/>
      <c r="AD13" s="639"/>
      <c r="AE13" s="639"/>
      <c r="AF13" s="639"/>
      <c r="AG13" s="639"/>
      <c r="AH13" s="639"/>
      <c r="AI13" s="639"/>
      <c r="AJ13" s="639"/>
      <c r="AK13" s="639"/>
      <c r="AL13" s="639"/>
      <c r="AM13" s="639"/>
      <c r="AN13" s="639"/>
      <c r="AO13" s="639"/>
    </row>
    <row r="14" spans="1:41" s="10" customFormat="1" ht="30" customHeight="1">
      <c r="A14" s="874" t="s">
        <v>266</v>
      </c>
      <c r="B14" s="856"/>
      <c r="C14" s="591"/>
      <c r="D14" s="823" t="s">
        <v>150</v>
      </c>
      <c r="E14" s="541"/>
      <c r="F14" s="618"/>
      <c r="G14" s="618"/>
      <c r="H14" s="616"/>
      <c r="I14" s="765"/>
      <c r="J14" s="856"/>
      <c r="K14" s="641"/>
      <c r="L14" s="641" t="s">
        <v>0</v>
      </c>
      <c r="M14" s="642"/>
      <c r="N14" s="641"/>
      <c r="O14" s="494"/>
      <c r="P14" s="572"/>
      <c r="Q14" s="572"/>
      <c r="R14" s="572"/>
      <c r="S14" s="572"/>
      <c r="T14" s="644"/>
      <c r="U14" s="641"/>
      <c r="V14" s="645"/>
      <c r="W14" s="646" t="s">
        <v>33</v>
      </c>
      <c r="X14" s="647"/>
      <c r="Y14" s="647"/>
      <c r="Z14" s="647"/>
      <c r="AA14" s="647"/>
      <c r="AB14" s="647"/>
      <c r="AC14" s="647"/>
      <c r="AD14" s="647"/>
      <c r="AE14" s="647"/>
      <c r="AF14" s="647"/>
      <c r="AG14" s="647"/>
      <c r="AH14" s="647"/>
      <c r="AI14" s="647"/>
      <c r="AJ14" s="647"/>
      <c r="AK14" s="647"/>
      <c r="AL14" s="647"/>
      <c r="AM14" s="647"/>
      <c r="AN14" s="647"/>
      <c r="AO14" s="647"/>
    </row>
    <row r="15" spans="1:41" s="3" customFormat="1" ht="68.25" customHeight="1">
      <c r="A15" s="861"/>
      <c r="B15" s="856"/>
      <c r="C15" s="762"/>
      <c r="D15" s="812" t="s">
        <v>146</v>
      </c>
      <c r="E15" s="653"/>
      <c r="F15" s="653" t="s">
        <v>161</v>
      </c>
      <c r="G15" s="653"/>
      <c r="H15" s="813" t="s">
        <v>180</v>
      </c>
      <c r="I15" s="766"/>
      <c r="J15" s="856"/>
      <c r="K15" s="635"/>
      <c r="L15" s="769" t="s">
        <v>253</v>
      </c>
      <c r="M15" s="648"/>
      <c r="N15" s="635"/>
      <c r="O15" s="494"/>
      <c r="P15" s="649"/>
      <c r="Q15" s="649" t="s">
        <v>0</v>
      </c>
      <c r="R15" s="637"/>
      <c r="S15" s="637"/>
      <c r="T15" s="637"/>
      <c r="U15" s="635"/>
      <c r="V15" s="650"/>
      <c r="W15" s="638"/>
      <c r="X15" s="639"/>
      <c r="Y15" s="639"/>
      <c r="Z15" s="639"/>
      <c r="AA15" s="639"/>
      <c r="AB15" s="639"/>
      <c r="AC15" s="639"/>
      <c r="AD15" s="639"/>
      <c r="AE15" s="639"/>
      <c r="AF15" s="639"/>
      <c r="AG15" s="639"/>
      <c r="AH15" s="639"/>
      <c r="AI15" s="639"/>
      <c r="AJ15" s="639"/>
      <c r="AK15" s="639"/>
      <c r="AL15" s="639"/>
      <c r="AM15" s="639"/>
      <c r="AN15" s="639"/>
      <c r="AO15" s="639"/>
    </row>
    <row r="16" spans="1:41" s="3" customFormat="1" ht="30" customHeight="1">
      <c r="A16" s="860"/>
      <c r="B16" s="856"/>
      <c r="C16" s="762"/>
      <c r="D16" s="1040" t="s">
        <v>140</v>
      </c>
      <c r="E16" s="1041"/>
      <c r="F16" s="1042"/>
      <c r="G16" s="1042"/>
      <c r="H16" s="655"/>
      <c r="I16" s="764"/>
      <c r="J16" s="856"/>
      <c r="K16" s="635"/>
      <c r="L16" s="806">
        <v>1</v>
      </c>
      <c r="M16" s="636"/>
      <c r="N16" s="635"/>
      <c r="O16" s="494"/>
      <c r="P16" s="494"/>
      <c r="Q16" s="494" t="s">
        <v>0</v>
      </c>
      <c r="R16" s="637"/>
      <c r="S16" s="637"/>
      <c r="T16" s="637"/>
      <c r="U16" s="635"/>
      <c r="V16" s="554"/>
      <c r="W16" s="638"/>
      <c r="X16" s="639"/>
      <c r="Y16" s="639"/>
      <c r="Z16" s="639"/>
      <c r="AA16" s="639"/>
      <c r="AB16" s="639"/>
      <c r="AC16" s="639"/>
      <c r="AD16" s="639"/>
      <c r="AE16" s="639"/>
      <c r="AF16" s="639"/>
      <c r="AG16" s="639"/>
      <c r="AH16" s="639"/>
      <c r="AI16" s="639"/>
      <c r="AJ16" s="639"/>
      <c r="AK16" s="639"/>
      <c r="AL16" s="639"/>
      <c r="AM16" s="639"/>
      <c r="AN16" s="639"/>
      <c r="AO16" s="639"/>
    </row>
    <row r="17" spans="1:41" s="3" customFormat="1" ht="17.25" customHeight="1">
      <c r="A17" s="860"/>
      <c r="B17" s="856"/>
      <c r="C17" s="762"/>
      <c r="D17" s="872" t="s">
        <v>261</v>
      </c>
      <c r="E17" s="818"/>
      <c r="F17" s="818"/>
      <c r="G17" s="818"/>
      <c r="H17" s="818"/>
      <c r="I17" s="764"/>
      <c r="J17" s="856"/>
      <c r="K17" s="635"/>
      <c r="L17" s="817"/>
      <c r="M17" s="636"/>
      <c r="N17" s="635"/>
      <c r="O17" s="643"/>
      <c r="P17" s="494"/>
      <c r="Q17" s="494"/>
      <c r="R17" s="637"/>
      <c r="S17" s="637"/>
      <c r="T17" s="637"/>
      <c r="U17" s="635"/>
      <c r="V17" s="554"/>
      <c r="W17" s="638"/>
      <c r="X17" s="639"/>
      <c r="Y17" s="639"/>
      <c r="Z17" s="639"/>
      <c r="AA17" s="639"/>
      <c r="AB17" s="639"/>
      <c r="AC17" s="639"/>
      <c r="AD17" s="639"/>
      <c r="AE17" s="639"/>
      <c r="AF17" s="639"/>
      <c r="AG17" s="639"/>
      <c r="AH17" s="639"/>
      <c r="AI17" s="639"/>
      <c r="AJ17" s="639"/>
      <c r="AK17" s="639"/>
      <c r="AL17" s="639"/>
      <c r="AM17" s="639"/>
      <c r="AN17" s="639"/>
      <c r="AO17" s="639"/>
    </row>
    <row r="18" spans="1:41" s="3" customFormat="1" ht="15.75" customHeight="1">
      <c r="A18" s="860"/>
      <c r="B18" s="856"/>
      <c r="C18" s="762"/>
      <c r="D18" s="1051"/>
      <c r="E18" s="1052"/>
      <c r="F18" s="1052"/>
      <c r="G18" s="1052"/>
      <c r="H18" s="1053"/>
      <c r="I18" s="764"/>
      <c r="J18" s="856"/>
      <c r="K18" s="635"/>
      <c r="L18" s="817"/>
      <c r="M18" s="636"/>
      <c r="N18" s="635"/>
      <c r="O18" s="643"/>
      <c r="P18" s="494"/>
      <c r="Q18" s="494"/>
      <c r="R18" s="637"/>
      <c r="S18" s="637"/>
      <c r="T18" s="637"/>
      <c r="U18" s="635"/>
      <c r="V18" s="554"/>
      <c r="W18" s="638"/>
      <c r="X18" s="639"/>
      <c r="Y18" s="639"/>
      <c r="Z18" s="639"/>
      <c r="AA18" s="639"/>
      <c r="AB18" s="639"/>
      <c r="AC18" s="639"/>
      <c r="AD18" s="639"/>
      <c r="AE18" s="639"/>
      <c r="AF18" s="639"/>
      <c r="AG18" s="639"/>
      <c r="AH18" s="639"/>
      <c r="AI18" s="639"/>
      <c r="AJ18" s="639"/>
      <c r="AK18" s="639"/>
      <c r="AL18" s="639"/>
      <c r="AM18" s="639"/>
      <c r="AN18" s="639"/>
      <c r="AO18" s="639"/>
    </row>
    <row r="19" spans="1:41" s="22" customFormat="1" ht="30" customHeight="1">
      <c r="A19" s="859"/>
      <c r="B19" s="856"/>
      <c r="C19" s="767"/>
      <c r="D19" s="1050" t="str">
        <f>"Please suggest process improvements to the "&amp;D2&amp;" worksheet."</f>
        <v>Please suggest process improvements to the DEQ resource risks worksheet.</v>
      </c>
      <c r="E19" s="1050"/>
      <c r="F19" s="1050"/>
      <c r="G19" s="1050"/>
      <c r="H19" s="1050"/>
      <c r="I19" s="768"/>
      <c r="J19" s="856"/>
      <c r="K19" s="700"/>
      <c r="L19" s="699"/>
      <c r="M19" s="699"/>
      <c r="N19" s="676"/>
      <c r="O19" s="676"/>
      <c r="P19" s="676"/>
      <c r="Q19" s="676"/>
      <c r="R19" s="676"/>
      <c r="S19" s="676"/>
      <c r="T19" s="676"/>
      <c r="U19" s="676"/>
      <c r="V19" s="676"/>
      <c r="W19" s="699"/>
      <c r="X19" s="699"/>
      <c r="Y19" s="699"/>
      <c r="Z19" s="699"/>
      <c r="AA19" s="699"/>
      <c r="AB19" s="699"/>
      <c r="AC19" s="699"/>
      <c r="AD19" s="699"/>
      <c r="AE19" s="699"/>
      <c r="AF19" s="699"/>
      <c r="AG19" s="699"/>
      <c r="AH19" s="699"/>
      <c r="AI19" s="699"/>
      <c r="AJ19" s="699"/>
      <c r="AK19" s="699"/>
      <c r="AL19" s="699"/>
      <c r="AM19" s="699"/>
      <c r="AN19" s="699"/>
      <c r="AO19" s="699"/>
    </row>
    <row r="20" spans="1:41" s="23" customFormat="1" ht="30.75" customHeight="1">
      <c r="A20" s="859"/>
      <c r="B20" s="856"/>
      <c r="C20" s="591"/>
      <c r="D20" s="1046"/>
      <c r="E20" s="1047"/>
      <c r="F20" s="1047"/>
      <c r="G20" s="1047"/>
      <c r="H20" s="1048"/>
      <c r="I20" s="603"/>
      <c r="J20" s="856"/>
      <c r="K20" s="626"/>
      <c r="L20" s="495"/>
      <c r="M20" s="495"/>
      <c r="N20" s="494"/>
      <c r="O20" s="494"/>
      <c r="P20" s="494"/>
      <c r="Q20" s="494"/>
      <c r="R20" s="494"/>
      <c r="S20" s="494"/>
      <c r="T20" s="494"/>
      <c r="U20" s="494"/>
      <c r="V20" s="494"/>
      <c r="W20" s="496"/>
      <c r="X20" s="496"/>
      <c r="Y20" s="496"/>
      <c r="Z20" s="496"/>
      <c r="AA20" s="496"/>
      <c r="AB20" s="496"/>
      <c r="AC20" s="496"/>
      <c r="AD20" s="496"/>
      <c r="AE20" s="496"/>
      <c r="AF20" s="496"/>
      <c r="AG20" s="496"/>
      <c r="AH20" s="496"/>
      <c r="AI20" s="496"/>
      <c r="AJ20" s="496"/>
      <c r="AK20" s="496"/>
      <c r="AL20" s="496"/>
      <c r="AM20" s="496"/>
      <c r="AN20" s="496"/>
      <c r="AO20" s="496"/>
    </row>
    <row r="21" spans="1:41" ht="15.75" customHeight="1">
      <c r="A21" s="874" t="s">
        <v>267</v>
      </c>
      <c r="B21" s="856"/>
      <c r="C21" s="604"/>
      <c r="D21" s="88"/>
      <c r="E21" s="88"/>
      <c r="F21" s="88"/>
      <c r="G21" s="88"/>
      <c r="H21" s="88"/>
      <c r="I21" s="606"/>
      <c r="J21" s="856"/>
      <c r="K21" s="494"/>
    </row>
    <row r="22" spans="1:41" s="494" customFormat="1" ht="14.25">
      <c r="A22" s="862"/>
      <c r="B22" s="856"/>
      <c r="C22" s="856"/>
      <c r="D22" s="856"/>
      <c r="E22" s="856"/>
      <c r="F22" s="856"/>
      <c r="G22" s="856"/>
      <c r="H22" s="856"/>
      <c r="I22" s="856"/>
      <c r="J22" s="856"/>
      <c r="K22" s="556"/>
    </row>
  </sheetData>
  <sheetProtection sheet="1" scenarios="1" formatCells="0" insertHyperlinks="0" selectLockedCells="1"/>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3125" priority="4510" stopIfTrue="1">
      <formula>IF(AND($N9="H",$O3&lt;5),TRUE,)</formula>
    </cfRule>
  </conditionalFormatting>
  <conditionalFormatting sqref="H10">
    <cfRule type="expression" dxfId="3124" priority="4512" stopIfTrue="1">
      <formula>IF(AND($N9="H",$O3&lt;2),TRUE,)</formula>
    </cfRule>
  </conditionalFormatting>
  <conditionalFormatting sqref="H14">
    <cfRule type="expression" dxfId="3123" priority="4515" stopIfTrue="1">
      <formula>IF(AND($N14="H",$O6&lt;5),TRUE,)</formula>
    </cfRule>
  </conditionalFormatting>
  <conditionalFormatting sqref="H15">
    <cfRule type="expression" dxfId="312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3121" priority="4523" stopIfTrue="1">
      <formula>IF(AND($N4="H",$O2&lt;5),TRUE,)</formula>
    </cfRule>
  </conditionalFormatting>
  <conditionalFormatting sqref="H5">
    <cfRule type="expression" dxfId="312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count="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s>
  <hyperlinks>
    <hyperlink ref="A2" r:id="rId1"/>
    <hyperlink ref="A1" location="Content!A1" display="⧀ Content"/>
    <hyperlink ref="A21" location="'2Risks'!B2" display="⧀ Go to Top"/>
    <hyperlink ref="A14" r:id="rId2" location="Career" display="Go to q-net"/>
    <hyperlink ref="A4" r:id="rId3" display=" on Q-net"/>
    <hyperlink ref="A9" r:id="rId4" location="Career"/>
  </hyperlinks>
  <pageMargins left="0.41" right="0.25" top="0.38" bottom="0.4" header="0.3" footer="0.3"/>
  <pageSetup orientation="portrait" horizontalDpi="4294967293" verticalDpi="4294967293" r:id="rId5"/>
  <drawing r:id="rId6"/>
  <legacyDrawing r:id="rId7"/>
</worksheet>
</file>

<file path=xl/worksheets/sheet8.xml><?xml version="1.0" encoding="utf-8"?>
<worksheet xmlns="http://schemas.openxmlformats.org/spreadsheetml/2006/main" xmlns:r="http://schemas.openxmlformats.org/officeDocument/2006/relationships">
  <sheetPr codeName="Sheet9"/>
  <dimension ref="A1:AG85"/>
  <sheetViews>
    <sheetView showGridLines="0" topLeftCell="A16" zoomScaleNormal="100" workbookViewId="0">
      <selection activeCell="D47" sqref="D47:P47"/>
    </sheetView>
  </sheetViews>
  <sheetFormatPr defaultColWidth="9" defaultRowHeight="20.25" outlineLevelCol="1"/>
  <cols>
    <col min="1" max="1" width="13.75" style="859" customWidth="1"/>
    <col min="2" max="2" width="3.625" customWidth="1"/>
    <col min="3" max="3" width="3.625" style="218" customWidth="1"/>
    <col min="4" max="4" width="40.5" style="536" customWidth="1"/>
    <col min="5" max="5" width="15.75" style="536" customWidth="1"/>
    <col min="6" max="15" width="1.625" style="536" customWidth="1"/>
    <col min="16" max="16" width="15.75" style="536" customWidth="1"/>
    <col min="17" max="17" width="3.625" style="536"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65"/>
      <c r="B2" s="856"/>
      <c r="C2" s="854">
        <v>3</v>
      </c>
      <c r="D2" s="853" t="s">
        <v>218</v>
      </c>
      <c r="E2" s="1061" t="str">
        <f>R.1ProjectName</f>
        <v>AQ permitting program updates</v>
      </c>
      <c r="F2" s="1061"/>
      <c r="G2" s="1061"/>
      <c r="H2" s="1061"/>
      <c r="I2" s="1061"/>
      <c r="J2" s="1061"/>
      <c r="K2" s="1061"/>
      <c r="L2" s="1061"/>
      <c r="M2" s="1061"/>
      <c r="N2" s="1061"/>
      <c r="O2" s="1061"/>
      <c r="P2" s="1061"/>
      <c r="Q2" s="609"/>
      <c r="R2" s="856"/>
      <c r="S2" s="562" t="str">
        <f>"R."&amp;$C$2&amp;"StaffCount"</f>
        <v>R.3StaffCount</v>
      </c>
      <c r="T2" s="562" t="str">
        <f>"R."&amp;$C$2&amp;"LowHrs"</f>
        <v>R.3LowHrs</v>
      </c>
      <c r="U2" s="873" t="str">
        <f>"R."&amp;$C$2&amp;"HighHrs"</f>
        <v>R.3HighHrs</v>
      </c>
      <c r="V2" s="563" t="s">
        <v>0</v>
      </c>
      <c r="W2" s="494"/>
      <c r="X2" s="494"/>
      <c r="Y2" s="494"/>
      <c r="Z2" s="494"/>
      <c r="AA2" s="494"/>
      <c r="AB2" s="494"/>
      <c r="AC2" s="494"/>
      <c r="AD2" s="496"/>
      <c r="AE2" s="496"/>
      <c r="AF2" s="496"/>
      <c r="AG2" s="496"/>
    </row>
    <row r="3" spans="1:33" s="23" customFormat="1" ht="20.25" customHeight="1" thickTop="1">
      <c r="A3" s="866"/>
      <c r="B3" s="856"/>
      <c r="C3" s="610"/>
      <c r="D3" s="528"/>
      <c r="E3" s="528"/>
      <c r="F3" s="528"/>
      <c r="G3" s="623"/>
      <c r="H3" s="623"/>
      <c r="I3" s="623"/>
      <c r="J3" s="529"/>
      <c r="K3" s="91"/>
      <c r="L3" s="91"/>
      <c r="M3" s="1062" t="s">
        <v>212</v>
      </c>
      <c r="N3" s="1062"/>
      <c r="O3" s="1062"/>
      <c r="P3" s="1062"/>
      <c r="Q3" s="611"/>
      <c r="R3" s="856"/>
      <c r="S3" s="878">
        <f>COUNTIFS(S13:S49,"&gt;0")</f>
        <v>4</v>
      </c>
      <c r="T3" s="879">
        <f>SUM(T13:T49)</f>
        <v>1624</v>
      </c>
      <c r="U3" s="879">
        <f>SUM(U13:U49)</f>
        <v>2284</v>
      </c>
      <c r="V3" s="563"/>
      <c r="W3" s="494"/>
      <c r="X3" s="494"/>
      <c r="Y3" s="494"/>
      <c r="Z3" s="494"/>
      <c r="AA3" s="494"/>
      <c r="AB3" s="494"/>
      <c r="AC3" s="494"/>
      <c r="AD3" s="496"/>
      <c r="AE3" s="496"/>
      <c r="AF3" s="496"/>
      <c r="AG3" s="496"/>
    </row>
    <row r="4" spans="1:33" s="23" customFormat="1">
      <c r="A4" s="866"/>
      <c r="B4" s="856"/>
      <c r="C4" s="610"/>
      <c r="D4" s="535" t="s">
        <v>210</v>
      </c>
      <c r="E4" s="513">
        <f>S3</f>
        <v>4</v>
      </c>
      <c r="F4" s="1063" t="s">
        <v>209</v>
      </c>
      <c r="G4" s="1063"/>
      <c r="H4" s="1063"/>
      <c r="I4" s="1063"/>
      <c r="J4" s="1063"/>
      <c r="K4" s="1063"/>
      <c r="L4" s="1063"/>
      <c r="M4" s="1064" t="str">
        <f>S4</f>
        <v>1,624-2,284</v>
      </c>
      <c r="N4" s="1064"/>
      <c r="O4" s="1064"/>
      <c r="P4" s="1064"/>
      <c r="Q4" s="611"/>
      <c r="R4" s="856"/>
      <c r="S4" s="565" t="str">
        <f>IF(R.3StaffCount=0,"0",IF(R.3LowHrs=0,"0-"&amp;TEXT(R.3HighHrs,"#,###"),TEXT(R.3LowHrs,"#,###")&amp;"-"&amp;TEXT(R.3HighHrs,"#,###")))</f>
        <v>1,624-2,284</v>
      </c>
      <c r="T4" s="562" t="str">
        <f>"R."&amp;$C$2&amp;"LowDollars"</f>
        <v>R.3LowDollars</v>
      </c>
      <c r="U4" s="873" t="str">
        <f>"R."&amp;$C$2&amp;"HighDollars"</f>
        <v>R.3HighDollars</v>
      </c>
      <c r="V4" s="563"/>
      <c r="W4" s="494"/>
      <c r="X4" s="494"/>
      <c r="Y4" s="494"/>
      <c r="Z4" s="494"/>
      <c r="AA4" s="494"/>
      <c r="AB4" s="494"/>
      <c r="AC4" s="494"/>
      <c r="AD4" s="496"/>
      <c r="AE4" s="496"/>
      <c r="AF4" s="496"/>
      <c r="AG4" s="496"/>
    </row>
    <row r="5" spans="1:33" s="23" customFormat="1">
      <c r="A5" s="866"/>
      <c r="B5" s="856"/>
      <c r="C5" s="610"/>
      <c r="D5" s="535" t="s">
        <v>211</v>
      </c>
      <c r="E5" s="530">
        <f>R.AvgHrDEQCost</f>
        <v>58</v>
      </c>
      <c r="F5" s="1063" t="s">
        <v>213</v>
      </c>
      <c r="G5" s="1063"/>
      <c r="H5" s="1063"/>
      <c r="I5" s="1063"/>
      <c r="J5" s="1063"/>
      <c r="K5" s="1063"/>
      <c r="L5" s="1063"/>
      <c r="M5" s="1065" t="str">
        <f>S5</f>
        <v>$94,192-132,472</v>
      </c>
      <c r="N5" s="1065"/>
      <c r="O5" s="1065"/>
      <c r="P5" s="1065"/>
      <c r="Q5" s="611"/>
      <c r="R5" s="856"/>
      <c r="S5" s="566" t="str">
        <f>IF(R.3StaffCount=0,"$0",IF(R.3LowDollars=0,"$0-"&amp;TEXT(R.3HighDollars,"#,###"),TEXT(R.3LowDollars,"$#,###")&amp;"-"&amp;TEXT(R.3HighDollars,"#,###")))</f>
        <v>$94,192-132,472</v>
      </c>
      <c r="T5" s="567">
        <f>T3*E5</f>
        <v>94192</v>
      </c>
      <c r="U5" s="567">
        <f>U3*E5</f>
        <v>132472</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6"/>
      <c r="B7" s="856"/>
      <c r="C7" s="612"/>
      <c r="D7" s="1054" t="s">
        <v>339</v>
      </c>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ustomHeight="1">
      <c r="A8" s="866"/>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691" customFormat="1" ht="30" customHeight="1">
      <c r="A9" s="865"/>
      <c r="B9" s="856"/>
      <c r="C9" s="745" t="s">
        <v>0</v>
      </c>
      <c r="D9" s="825" t="s">
        <v>277</v>
      </c>
      <c r="E9" s="703"/>
      <c r="F9" s="703"/>
      <c r="G9" s="703"/>
      <c r="H9" s="703"/>
      <c r="I9" s="703"/>
      <c r="J9" s="703"/>
      <c r="K9" s="703"/>
      <c r="L9" s="703"/>
      <c r="M9" s="703"/>
      <c r="N9" s="703"/>
      <c r="O9" s="703"/>
      <c r="P9" s="703"/>
      <c r="Q9" s="746"/>
      <c r="R9" s="856"/>
      <c r="S9" s="706"/>
      <c r="T9" s="688"/>
      <c r="U9" s="688"/>
      <c r="V9" s="690"/>
      <c r="W9" s="690"/>
      <c r="X9" s="690"/>
      <c r="Y9" s="690"/>
      <c r="Z9" s="690"/>
      <c r="AA9" s="690"/>
      <c r="AB9" s="690"/>
      <c r="AC9" s="690"/>
      <c r="AD9" s="688"/>
      <c r="AE9" s="688"/>
      <c r="AF9" s="688"/>
      <c r="AG9" s="688"/>
    </row>
    <row r="10" spans="1:33" s="155" customFormat="1" ht="14.25" customHeight="1">
      <c r="A10" s="866"/>
      <c r="B10" s="856"/>
      <c r="C10" s="581"/>
      <c r="D10" s="707" t="s">
        <v>219</v>
      </c>
      <c r="E10" s="582"/>
      <c r="F10" s="582"/>
      <c r="G10" s="582"/>
      <c r="H10" s="582"/>
      <c r="I10" s="582"/>
      <c r="J10" s="582"/>
      <c r="K10" s="582"/>
      <c r="L10" s="582"/>
      <c r="M10" s="582"/>
      <c r="N10" s="582"/>
      <c r="O10" s="582"/>
      <c r="P10" s="582"/>
      <c r="Q10" s="583"/>
      <c r="R10" s="856"/>
      <c r="S10" s="571"/>
      <c r="T10" s="570"/>
      <c r="U10" s="570"/>
      <c r="V10" s="572"/>
      <c r="W10" s="572"/>
      <c r="X10" s="572"/>
      <c r="Y10" s="572"/>
      <c r="Z10" s="572"/>
      <c r="AA10" s="572"/>
      <c r="AB10" s="572"/>
      <c r="AC10" s="572"/>
      <c r="AD10" s="570"/>
      <c r="AE10" s="570"/>
      <c r="AF10" s="570"/>
      <c r="AG10" s="570"/>
    </row>
    <row r="11" spans="1:33" s="150" customFormat="1" ht="126" customHeight="1">
      <c r="A11" s="866"/>
      <c r="B11" s="856"/>
      <c r="C11" s="750"/>
      <c r="D11" s="1066" t="s">
        <v>258</v>
      </c>
      <c r="E11" s="1067"/>
      <c r="F11" s="1067"/>
      <c r="G11" s="1067"/>
      <c r="H11" s="1067"/>
      <c r="I11" s="1067"/>
      <c r="J11" s="1067"/>
      <c r="K11" s="1067"/>
      <c r="L11" s="1067"/>
      <c r="M11" s="1067"/>
      <c r="N11" s="1067"/>
      <c r="O11" s="1067"/>
      <c r="P11" s="1068"/>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66"/>
      <c r="B12" s="856"/>
      <c r="C12" s="737"/>
      <c r="D12" s="708" t="s">
        <v>215</v>
      </c>
      <c r="E12" s="709" t="s">
        <v>64</v>
      </c>
      <c r="F12" s="1058" t="s">
        <v>65</v>
      </c>
      <c r="G12" s="1058"/>
      <c r="H12" s="1058"/>
      <c r="I12" s="1058"/>
      <c r="J12" s="1058"/>
      <c r="K12" s="1058"/>
      <c r="L12" s="1058"/>
      <c r="M12" s="1058"/>
      <c r="N12" s="1058"/>
      <c r="O12" s="1058"/>
      <c r="P12" s="751"/>
      <c r="Q12" s="583"/>
      <c r="R12" s="856"/>
      <c r="S12" s="710"/>
      <c r="T12" s="711"/>
      <c r="U12" s="711"/>
      <c r="V12" s="712"/>
      <c r="W12" s="712"/>
      <c r="X12" s="712"/>
      <c r="Y12" s="712"/>
      <c r="Z12" s="712"/>
      <c r="AA12" s="712"/>
      <c r="AB12" s="712"/>
      <c r="AC12" s="712"/>
      <c r="AD12" s="570"/>
      <c r="AE12" s="570"/>
      <c r="AF12" s="570"/>
      <c r="AG12" s="570"/>
    </row>
    <row r="13" spans="1:33" s="150" customFormat="1">
      <c r="A13" s="866"/>
      <c r="B13" s="856"/>
      <c r="C13" s="584"/>
      <c r="D13" s="160" t="s">
        <v>326</v>
      </c>
      <c r="E13" s="152" t="s">
        <v>117</v>
      </c>
      <c r="F13" s="502">
        <v>1</v>
      </c>
      <c r="G13" s="503">
        <v>2</v>
      </c>
      <c r="H13" s="504">
        <v>3</v>
      </c>
      <c r="I13" s="505">
        <v>4</v>
      </c>
      <c r="J13" s="506">
        <v>5</v>
      </c>
      <c r="K13" s="507">
        <v>6</v>
      </c>
      <c r="L13" s="508">
        <v>7</v>
      </c>
      <c r="M13" s="509">
        <v>8</v>
      </c>
      <c r="N13" s="510">
        <v>9</v>
      </c>
      <c r="O13" s="511">
        <v>10</v>
      </c>
      <c r="P13" s="547"/>
      <c r="Q13" s="585"/>
      <c r="R13" s="856"/>
      <c r="S13" s="576">
        <f>VLOOKUP($E13,R.VL_DEQResourcesInvolved,2,FALSE)</f>
        <v>9</v>
      </c>
      <c r="T13" s="564">
        <f>VLOOKUP($E13,R.VL_DEQResourcesInvolved,3,FALSE)</f>
        <v>1500</v>
      </c>
      <c r="U13" s="564">
        <f>IF(S13=10,T13,VLOOKUP($E13,R.VL_DEQResourcesInvolved,4,FALSE))</f>
        <v>2001</v>
      </c>
      <c r="V13" s="494"/>
      <c r="W13" s="494"/>
      <c r="X13" s="494"/>
      <c r="Y13" s="494"/>
      <c r="Z13" s="494"/>
      <c r="AA13" s="494"/>
      <c r="AB13" s="494"/>
      <c r="AC13" s="494"/>
      <c r="AD13" s="573"/>
      <c r="AE13" s="573"/>
      <c r="AF13" s="573"/>
      <c r="AG13" s="573"/>
    </row>
    <row r="14" spans="1:33" s="150" customFormat="1" ht="14.25" customHeight="1">
      <c r="A14" s="866"/>
      <c r="B14" s="856"/>
      <c r="C14" s="587"/>
      <c r="D14" s="533"/>
      <c r="E14" s="1059"/>
      <c r="F14" s="1059"/>
      <c r="G14" s="1059"/>
      <c r="H14" s="1059"/>
      <c r="I14" s="1059"/>
      <c r="J14" s="1059"/>
      <c r="K14" s="1059"/>
      <c r="L14" s="1059"/>
      <c r="M14" s="1059"/>
      <c r="N14" s="1059"/>
      <c r="O14" s="1059"/>
      <c r="P14" s="1060"/>
      <c r="Q14" s="588"/>
      <c r="R14" s="856"/>
      <c r="S14" s="575"/>
      <c r="T14" s="574"/>
      <c r="U14" s="574"/>
      <c r="V14" s="494"/>
      <c r="W14" s="494"/>
      <c r="X14" s="494"/>
      <c r="Y14" s="494"/>
      <c r="Z14" s="494"/>
      <c r="AA14" s="494"/>
      <c r="AB14" s="494"/>
      <c r="AC14" s="494"/>
      <c r="AD14" s="573"/>
      <c r="AE14" s="573"/>
      <c r="AF14" s="573"/>
      <c r="AG14" s="573"/>
    </row>
    <row r="15" spans="1:33" s="691" customFormat="1" ht="30" customHeight="1">
      <c r="A15" s="865"/>
      <c r="B15" s="856"/>
      <c r="C15" s="741"/>
      <c r="D15" s="826" t="s">
        <v>278</v>
      </c>
      <c r="E15" s="752"/>
      <c r="F15" s="705"/>
      <c r="G15" s="705"/>
      <c r="H15" s="705"/>
      <c r="I15" s="705"/>
      <c r="J15" s="705"/>
      <c r="K15" s="705"/>
      <c r="L15" s="705"/>
      <c r="M15" s="705"/>
      <c r="N15" s="705"/>
      <c r="O15" s="705"/>
      <c r="P15" s="705"/>
      <c r="Q15" s="742"/>
      <c r="R15" s="856"/>
      <c r="S15" s="702"/>
      <c r="T15" s="689"/>
      <c r="U15" s="689"/>
      <c r="V15" s="690"/>
      <c r="W15" s="690"/>
      <c r="X15" s="690"/>
      <c r="Y15" s="690"/>
      <c r="Z15" s="690"/>
      <c r="AA15" s="690"/>
      <c r="AB15" s="690"/>
      <c r="AC15" s="690"/>
      <c r="AD15" s="688"/>
      <c r="AE15" s="688"/>
      <c r="AF15" s="688"/>
      <c r="AG15" s="688"/>
    </row>
    <row r="16" spans="1:33" s="155" customFormat="1" ht="14.25" customHeight="1">
      <c r="A16" s="866"/>
      <c r="B16" s="856"/>
      <c r="C16" s="591"/>
      <c r="D16" s="501" t="s">
        <v>219</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154.9" customHeight="1">
      <c r="A17" s="866"/>
      <c r="B17" s="856"/>
      <c r="C17" s="593"/>
      <c r="D17" s="1069" t="s">
        <v>323</v>
      </c>
      <c r="E17" s="1070"/>
      <c r="F17" s="1070"/>
      <c r="G17" s="1070"/>
      <c r="H17" s="1070"/>
      <c r="I17" s="1070"/>
      <c r="J17" s="1070"/>
      <c r="K17" s="1070"/>
      <c r="L17" s="1070"/>
      <c r="M17" s="1070"/>
      <c r="N17" s="1070"/>
      <c r="O17" s="1070"/>
      <c r="P17" s="1071"/>
      <c r="Q17" s="594"/>
      <c r="R17" s="856"/>
      <c r="S17" s="575" t="s">
        <v>0</v>
      </c>
      <c r="T17" s="574"/>
      <c r="U17" s="574"/>
      <c r="V17" s="494"/>
      <c r="W17" s="494"/>
      <c r="X17" s="494"/>
      <c r="Y17" s="494"/>
      <c r="Z17" s="494"/>
      <c r="AA17" s="494"/>
      <c r="AB17" s="494"/>
      <c r="AC17" s="494"/>
      <c r="AD17" s="573"/>
      <c r="AE17" s="573"/>
      <c r="AF17" s="573"/>
      <c r="AG17" s="573"/>
    </row>
    <row r="18" spans="1:33" s="667" customFormat="1" ht="14.25" customHeight="1">
      <c r="A18" s="866"/>
      <c r="B18" s="856"/>
      <c r="C18" s="679"/>
      <c r="D18" s="658" t="s">
        <v>215</v>
      </c>
      <c r="E18" s="807" t="s">
        <v>64</v>
      </c>
      <c r="F18" s="807" t="s">
        <v>65</v>
      </c>
      <c r="G18" s="807"/>
      <c r="H18" s="807"/>
      <c r="I18" s="807"/>
      <c r="J18" s="807"/>
      <c r="K18" s="807"/>
      <c r="L18" s="807"/>
      <c r="M18" s="807"/>
      <c r="N18" s="807"/>
      <c r="O18" s="807"/>
      <c r="P18" s="687" t="s">
        <v>0</v>
      </c>
      <c r="Q18" s="680"/>
      <c r="R18" s="856"/>
      <c r="S18" s="669"/>
      <c r="T18" s="670"/>
      <c r="U18" s="670"/>
      <c r="V18" s="666"/>
      <c r="W18" s="666"/>
      <c r="X18" s="666"/>
      <c r="Y18" s="666"/>
      <c r="Z18" s="666"/>
      <c r="AA18" s="666"/>
      <c r="AB18" s="666"/>
      <c r="AC18" s="666"/>
      <c r="AD18" s="647"/>
      <c r="AE18" s="647"/>
      <c r="AF18" s="647"/>
      <c r="AG18" s="647"/>
    </row>
    <row r="19" spans="1:33" s="150" customFormat="1" ht="20.25" customHeight="1">
      <c r="A19" s="866"/>
      <c r="B19" s="856"/>
      <c r="C19" s="593"/>
      <c r="D19" s="160" t="s">
        <v>327</v>
      </c>
      <c r="E19" s="152" t="s">
        <v>114</v>
      </c>
      <c r="F19" s="502">
        <v>1</v>
      </c>
      <c r="G19" s="503">
        <v>2</v>
      </c>
      <c r="H19" s="504">
        <v>3</v>
      </c>
      <c r="I19" s="505">
        <v>4</v>
      </c>
      <c r="J19" s="506">
        <v>5</v>
      </c>
      <c r="K19" s="507">
        <v>6</v>
      </c>
      <c r="L19" s="508">
        <v>7</v>
      </c>
      <c r="M19" s="509">
        <v>8</v>
      </c>
      <c r="N19" s="510">
        <v>9</v>
      </c>
      <c r="O19" s="511">
        <v>10</v>
      </c>
      <c r="P19" s="121"/>
      <c r="Q19" s="594"/>
      <c r="R19" s="856"/>
      <c r="S19" s="576">
        <f>VLOOKUP($E19,R.VL_DEQResourcesInvolved,2,FALSE)</f>
        <v>4</v>
      </c>
      <c r="T19" s="564">
        <f>VLOOKUP($E19,R.VL_DEQResourcesInvolved,3,FALSE)</f>
        <v>80</v>
      </c>
      <c r="U19" s="564">
        <f>IF(S19=10,T19,VLOOKUP($E19,R.VL_DEQResourcesInvolved,4,FALSE))</f>
        <v>161</v>
      </c>
      <c r="V19" s="494"/>
      <c r="W19" s="494"/>
      <c r="X19" s="494"/>
      <c r="Y19" s="494"/>
      <c r="Z19" s="494"/>
      <c r="AA19" s="494"/>
      <c r="AB19" s="494"/>
      <c r="AC19" s="494"/>
      <c r="AD19" s="573"/>
      <c r="AE19" s="573"/>
      <c r="AF19" s="573"/>
      <c r="AG19" s="573"/>
    </row>
    <row r="20" spans="1:33" s="150" customFormat="1" ht="14.25" customHeight="1">
      <c r="A20" s="866"/>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691" customFormat="1" ht="30" customHeight="1">
      <c r="A21" s="874" t="s">
        <v>266</v>
      </c>
      <c r="B21" s="856"/>
      <c r="C21" s="753"/>
      <c r="D21" s="825" t="s">
        <v>279</v>
      </c>
      <c r="E21" s="703"/>
      <c r="F21" s="704"/>
      <c r="G21" s="704"/>
      <c r="H21" s="704"/>
      <c r="I21" s="704"/>
      <c r="J21" s="704"/>
      <c r="K21" s="704"/>
      <c r="L21" s="704"/>
      <c r="M21" s="704"/>
      <c r="N21" s="704"/>
      <c r="O21" s="704"/>
      <c r="P21" s="703"/>
      <c r="Q21" s="746"/>
      <c r="R21" s="856"/>
      <c r="S21" s="702"/>
      <c r="T21" s="689"/>
      <c r="U21" s="689"/>
      <c r="V21" s="690"/>
      <c r="W21" s="690"/>
      <c r="X21" s="690"/>
      <c r="Y21" s="690"/>
      <c r="Z21" s="690"/>
      <c r="AA21" s="690"/>
      <c r="AB21" s="690"/>
      <c r="AC21" s="690"/>
      <c r="AD21" s="688"/>
      <c r="AE21" s="688"/>
      <c r="AF21" s="688"/>
      <c r="AG21" s="688"/>
    </row>
    <row r="22" spans="1:33" s="155" customFormat="1" ht="14.25" customHeight="1">
      <c r="A22" s="866"/>
      <c r="B22" s="856"/>
      <c r="C22" s="581"/>
      <c r="D22" s="545" t="s">
        <v>219</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89.25" customHeight="1">
      <c r="A23" s="866"/>
      <c r="B23" s="856"/>
      <c r="C23" s="584"/>
      <c r="D23" s="1069" t="s">
        <v>220</v>
      </c>
      <c r="E23" s="1070"/>
      <c r="F23" s="1070"/>
      <c r="G23" s="1070"/>
      <c r="H23" s="1070"/>
      <c r="I23" s="1070"/>
      <c r="J23" s="1070"/>
      <c r="K23" s="1070"/>
      <c r="L23" s="1070"/>
      <c r="M23" s="1070"/>
      <c r="N23" s="1070"/>
      <c r="O23" s="1070"/>
      <c r="P23" s="1071"/>
      <c r="Q23" s="585"/>
      <c r="R23" s="856"/>
      <c r="S23" s="575" t="s">
        <v>0</v>
      </c>
      <c r="T23" s="574"/>
      <c r="U23" s="574"/>
      <c r="V23" s="494"/>
      <c r="W23" s="494"/>
      <c r="X23" s="494"/>
      <c r="Y23" s="494"/>
      <c r="Z23" s="494"/>
      <c r="AA23" s="494"/>
      <c r="AB23" s="494"/>
      <c r="AC23" s="494"/>
      <c r="AD23" s="573"/>
      <c r="AE23" s="573"/>
      <c r="AF23" s="573"/>
      <c r="AG23" s="573"/>
    </row>
    <row r="24" spans="1:33" s="155" customFormat="1" ht="14.25" customHeight="1">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ht="20.25" customHeight="1">
      <c r="A25" s="866"/>
      <c r="B25" s="856"/>
      <c r="C25" s="584"/>
      <c r="D25" s="160" t="s">
        <v>328</v>
      </c>
      <c r="E25" s="152" t="s">
        <v>112</v>
      </c>
      <c r="F25" s="502">
        <v>1</v>
      </c>
      <c r="G25" s="503">
        <v>2</v>
      </c>
      <c r="H25" s="504">
        <v>3</v>
      </c>
      <c r="I25" s="505">
        <v>4</v>
      </c>
      <c r="J25" s="506">
        <v>5</v>
      </c>
      <c r="K25" s="507">
        <v>6</v>
      </c>
      <c r="L25" s="508">
        <v>7</v>
      </c>
      <c r="M25" s="509">
        <v>8</v>
      </c>
      <c r="N25" s="510">
        <v>9</v>
      </c>
      <c r="O25" s="511">
        <v>10</v>
      </c>
      <c r="P25" s="547"/>
      <c r="Q25" s="585"/>
      <c r="R25" s="856"/>
      <c r="S25" s="576">
        <f>VLOOKUP($E25,R.VL_DEQResourcesInvolved,2,FALSE)</f>
        <v>3</v>
      </c>
      <c r="T25" s="564">
        <f>VLOOKUP($E25,R.VL_DEQResourcesInvolved,3,FALSE)</f>
        <v>40</v>
      </c>
      <c r="U25" s="564">
        <f>IF(S25=10,T25,VLOOKUP($E25,R.VL_DEQResourcesInvolved,4,FALSE))</f>
        <v>81</v>
      </c>
      <c r="V25" s="494"/>
      <c r="W25" s="494"/>
      <c r="X25" s="494"/>
      <c r="Y25" s="494"/>
      <c r="Z25" s="494"/>
      <c r="AA25" s="494"/>
      <c r="AB25" s="494"/>
      <c r="AC25" s="494"/>
      <c r="AD25" s="573"/>
      <c r="AE25" s="573"/>
      <c r="AF25" s="573"/>
      <c r="AG25" s="573"/>
    </row>
    <row r="26" spans="1:33" s="150" customFormat="1" ht="14.25" customHeight="1">
      <c r="A26" s="866"/>
      <c r="B26" s="856"/>
      <c r="C26" s="754"/>
      <c r="D26" s="549"/>
      <c r="E26" s="549"/>
      <c r="F26" s="549"/>
      <c r="G26" s="549"/>
      <c r="H26" s="549"/>
      <c r="I26" s="549"/>
      <c r="J26" s="549"/>
      <c r="K26" s="549"/>
      <c r="L26" s="549"/>
      <c r="M26" s="549"/>
      <c r="N26" s="549"/>
      <c r="O26" s="549"/>
      <c r="P26" s="548"/>
      <c r="Q26" s="755"/>
      <c r="R26" s="856"/>
      <c r="S26" s="575"/>
      <c r="T26" s="577"/>
      <c r="U26" s="577"/>
      <c r="V26" s="494"/>
      <c r="W26" s="494"/>
      <c r="X26" s="494"/>
      <c r="Y26" s="494"/>
      <c r="Z26" s="494"/>
      <c r="AA26" s="494"/>
      <c r="AB26" s="494"/>
      <c r="AC26" s="494"/>
      <c r="AD26" s="573"/>
      <c r="AE26" s="573"/>
      <c r="AF26" s="573"/>
      <c r="AG26" s="573"/>
    </row>
    <row r="27" spans="1:33" s="691" customFormat="1" ht="30" customHeight="1">
      <c r="A27" s="874" t="s">
        <v>266</v>
      </c>
      <c r="B27" s="856"/>
      <c r="C27" s="741"/>
      <c r="D27" s="826" t="s">
        <v>280</v>
      </c>
      <c r="E27" s="752"/>
      <c r="F27" s="752"/>
      <c r="G27" s="752"/>
      <c r="H27" s="752"/>
      <c r="I27" s="752"/>
      <c r="J27" s="752"/>
      <c r="K27" s="752"/>
      <c r="L27" s="752"/>
      <c r="M27" s="752"/>
      <c r="N27" s="752"/>
      <c r="O27" s="752"/>
      <c r="P27" s="752"/>
      <c r="Q27" s="742"/>
      <c r="R27" s="856"/>
      <c r="S27" s="702"/>
      <c r="T27" s="689"/>
      <c r="U27" s="689"/>
      <c r="V27" s="690"/>
      <c r="W27" s="690"/>
      <c r="X27" s="690"/>
      <c r="Y27" s="690"/>
      <c r="Z27" s="690"/>
      <c r="AA27" s="690"/>
      <c r="AB27" s="690"/>
      <c r="AC27" s="690"/>
      <c r="AD27" s="688"/>
      <c r="AE27" s="688"/>
      <c r="AF27" s="688"/>
      <c r="AG27" s="688"/>
    </row>
    <row r="28" spans="1:33" s="155" customFormat="1" ht="14.25" customHeight="1">
      <c r="A28" s="866"/>
      <c r="B28" s="856"/>
      <c r="C28" s="591"/>
      <c r="D28" s="501" t="s">
        <v>219</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149.25" customHeight="1">
      <c r="A29" s="866"/>
      <c r="B29" s="856"/>
      <c r="C29" s="593"/>
      <c r="D29" s="1069" t="s">
        <v>259</v>
      </c>
      <c r="E29" s="1070"/>
      <c r="F29" s="1070"/>
      <c r="G29" s="1070"/>
      <c r="H29" s="1070"/>
      <c r="I29" s="1070"/>
      <c r="J29" s="1070"/>
      <c r="K29" s="1070"/>
      <c r="L29" s="1070"/>
      <c r="M29" s="1070"/>
      <c r="N29" s="1070"/>
      <c r="O29" s="1070"/>
      <c r="P29" s="1071"/>
      <c r="Q29" s="594"/>
      <c r="R29" s="856"/>
      <c r="S29" s="575" t="s">
        <v>0</v>
      </c>
      <c r="T29" s="574"/>
      <c r="U29" s="574"/>
      <c r="V29" s="494"/>
      <c r="W29" s="494"/>
      <c r="X29" s="494"/>
      <c r="Y29" s="494"/>
      <c r="Z29" s="494"/>
      <c r="AA29" s="494"/>
      <c r="AB29" s="494"/>
      <c r="AC29" s="494"/>
      <c r="AD29" s="573"/>
      <c r="AE29" s="573"/>
      <c r="AF29" s="573"/>
      <c r="AG29" s="573"/>
    </row>
    <row r="30" spans="1:33" s="155" customFormat="1" ht="14.25" customHeight="1">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c r="A31" s="866"/>
      <c r="B31" s="856"/>
      <c r="C31" s="593"/>
      <c r="D31" s="160" t="s">
        <v>6</v>
      </c>
      <c r="E31" s="152" t="s">
        <v>113</v>
      </c>
      <c r="F31" s="502">
        <v>1</v>
      </c>
      <c r="G31" s="503">
        <v>2</v>
      </c>
      <c r="H31" s="504">
        <v>3</v>
      </c>
      <c r="I31" s="505">
        <v>4</v>
      </c>
      <c r="J31" s="506">
        <v>5</v>
      </c>
      <c r="K31" s="507">
        <v>6</v>
      </c>
      <c r="L31" s="508">
        <v>7</v>
      </c>
      <c r="M31" s="509">
        <v>8</v>
      </c>
      <c r="N31" s="510">
        <v>9</v>
      </c>
      <c r="O31" s="511">
        <v>10</v>
      </c>
      <c r="P31" s="121"/>
      <c r="Q31" s="594"/>
      <c r="R31" s="856"/>
      <c r="S31" s="576">
        <f>VLOOKUP($E31,R.VL_DEQResourcesInvolved,2,FALSE)</f>
        <v>2</v>
      </c>
      <c r="T31" s="564">
        <f>VLOOKUP($E31,R.VL_DEQResourcesInvolved,3,FALSE)</f>
        <v>4</v>
      </c>
      <c r="U31" s="564">
        <f>IF(S31=10,T31,VLOOKUP($E31,R.VL_DEQResourcesInvolved,4,FALSE))</f>
        <v>41</v>
      </c>
      <c r="V31" s="494"/>
      <c r="W31" s="494"/>
      <c r="X31" s="494"/>
      <c r="Y31" s="494"/>
      <c r="Z31" s="494"/>
      <c r="AA31" s="494"/>
      <c r="AB31" s="494"/>
      <c r="AC31" s="494"/>
      <c r="AD31" s="573"/>
      <c r="AE31" s="573"/>
      <c r="AF31" s="573"/>
      <c r="AG31" s="573"/>
    </row>
    <row r="32" spans="1:33" s="150" customFormat="1" ht="14.25" customHeight="1">
      <c r="A32" s="866"/>
      <c r="B32" s="856"/>
      <c r="C32" s="593"/>
      <c r="D32" s="543"/>
      <c r="E32" s="1072"/>
      <c r="F32" s="1072"/>
      <c r="G32" s="1072"/>
      <c r="H32" s="1072"/>
      <c r="I32" s="1072"/>
      <c r="J32" s="1072"/>
      <c r="K32" s="1072"/>
      <c r="L32" s="1072"/>
      <c r="M32" s="1072"/>
      <c r="N32" s="1072"/>
      <c r="O32" s="1072"/>
      <c r="P32" s="1072"/>
      <c r="Q32" s="594"/>
      <c r="R32" s="856"/>
      <c r="S32" s="575"/>
      <c r="T32" s="574"/>
      <c r="U32" s="574"/>
      <c r="V32" s="494"/>
      <c r="W32" s="494"/>
      <c r="X32" s="494"/>
      <c r="Y32" s="494"/>
      <c r="Z32" s="494"/>
      <c r="AA32" s="494"/>
      <c r="AB32" s="494"/>
      <c r="AC32" s="494"/>
      <c r="AD32" s="573"/>
      <c r="AE32" s="573"/>
      <c r="AF32" s="573"/>
      <c r="AG32" s="573"/>
    </row>
    <row r="33" spans="1:33" s="155" customFormat="1" ht="30" customHeight="1">
      <c r="A33" s="865"/>
      <c r="B33" s="856"/>
      <c r="C33" s="614"/>
      <c r="D33" s="825" t="s">
        <v>281</v>
      </c>
      <c r="E33" s="512"/>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219</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75" customHeight="1">
      <c r="A35" s="866"/>
      <c r="B35" s="856"/>
      <c r="C35" s="584"/>
      <c r="D35" s="1069" t="s">
        <v>260</v>
      </c>
      <c r="E35" s="1070"/>
      <c r="F35" s="1070"/>
      <c r="G35" s="1070"/>
      <c r="H35" s="1070"/>
      <c r="I35" s="1070"/>
      <c r="J35" s="1070"/>
      <c r="K35" s="1070"/>
      <c r="L35" s="1070"/>
      <c r="M35" s="1070"/>
      <c r="N35" s="1070"/>
      <c r="O35" s="1070"/>
      <c r="P35" s="1071"/>
      <c r="Q35" s="585"/>
      <c r="R35" s="856"/>
      <c r="S35" s="575" t="s">
        <v>0</v>
      </c>
      <c r="T35" s="574"/>
      <c r="U35" s="574"/>
      <c r="V35" s="494"/>
      <c r="W35" s="494"/>
      <c r="X35" s="494"/>
      <c r="Y35" s="494"/>
      <c r="Z35" s="494"/>
      <c r="AA35" s="494"/>
      <c r="AB35" s="494"/>
      <c r="AC35" s="494"/>
      <c r="AD35" s="573"/>
      <c r="AE35" s="573"/>
      <c r="AF35" s="573"/>
      <c r="AG35" s="573"/>
    </row>
    <row r="36" spans="1:33" s="155" customFormat="1" ht="14.25" customHeight="1">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ht="20.25" customHeight="1">
      <c r="A37" s="866"/>
      <c r="B37" s="856"/>
      <c r="C37" s="584"/>
      <c r="D37" s="160"/>
      <c r="E37" s="152" t="s">
        <v>7</v>
      </c>
      <c r="F37" s="502">
        <v>1</v>
      </c>
      <c r="G37" s="503">
        <v>2</v>
      </c>
      <c r="H37" s="504">
        <v>3</v>
      </c>
      <c r="I37" s="505">
        <v>4</v>
      </c>
      <c r="J37" s="506">
        <v>5</v>
      </c>
      <c r="K37" s="507">
        <v>6</v>
      </c>
      <c r="L37" s="508">
        <v>7</v>
      </c>
      <c r="M37" s="509">
        <v>8</v>
      </c>
      <c r="N37" s="510">
        <v>9</v>
      </c>
      <c r="O37" s="511">
        <v>10</v>
      </c>
      <c r="P37" s="547"/>
      <c r="Q37" s="585"/>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6"/>
      <c r="B38" s="856"/>
      <c r="C38" s="587"/>
      <c r="D38" s="551"/>
      <c r="E38" s="548"/>
      <c r="F38" s="548"/>
      <c r="G38" s="548"/>
      <c r="H38" s="548"/>
      <c r="I38" s="548"/>
      <c r="J38" s="548"/>
      <c r="K38" s="548"/>
      <c r="L38" s="548"/>
      <c r="M38" s="548"/>
      <c r="N38" s="548"/>
      <c r="O38" s="548"/>
      <c r="P38" s="548"/>
      <c r="Q38" s="588"/>
      <c r="R38" s="856"/>
      <c r="S38" s="575"/>
      <c r="T38" s="577"/>
      <c r="U38" s="577"/>
      <c r="V38" s="494"/>
      <c r="W38" s="494"/>
      <c r="X38" s="494"/>
      <c r="Y38" s="494"/>
      <c r="Z38" s="494"/>
      <c r="AA38" s="494"/>
      <c r="AB38" s="494"/>
      <c r="AC38" s="494"/>
      <c r="AD38" s="573"/>
      <c r="AE38" s="573"/>
      <c r="AF38" s="573"/>
      <c r="AG38" s="573"/>
    </row>
    <row r="39" spans="1:33" s="155" customFormat="1" ht="30" customHeight="1">
      <c r="A39" s="865"/>
      <c r="B39" s="856"/>
      <c r="C39" s="589"/>
      <c r="D39" s="826" t="s">
        <v>282</v>
      </c>
      <c r="E39" s="552"/>
      <c r="F39" s="544"/>
      <c r="G39" s="544"/>
      <c r="H39" s="544"/>
      <c r="I39" s="544"/>
      <c r="J39" s="544"/>
      <c r="K39" s="544"/>
      <c r="L39" s="544"/>
      <c r="M39" s="544"/>
      <c r="N39" s="544"/>
      <c r="O39" s="544"/>
      <c r="P39" s="552"/>
      <c r="Q39" s="590"/>
      <c r="R39" s="856"/>
      <c r="S39" s="577"/>
      <c r="T39" s="574"/>
      <c r="U39" s="574"/>
      <c r="V39" s="572"/>
      <c r="W39" s="572"/>
      <c r="X39" s="572"/>
      <c r="Y39" s="572"/>
      <c r="Z39" s="572"/>
      <c r="AA39" s="572"/>
      <c r="AB39" s="572"/>
      <c r="AC39" s="572"/>
      <c r="AD39" s="570"/>
      <c r="AE39" s="570"/>
      <c r="AF39" s="570"/>
      <c r="AG39" s="570"/>
    </row>
    <row r="40" spans="1:33" s="155" customFormat="1" ht="14.25" customHeight="1">
      <c r="A40" s="866"/>
      <c r="B40" s="856"/>
      <c r="C40" s="591"/>
      <c r="D40" s="501" t="s">
        <v>219</v>
      </c>
      <c r="E40" s="526"/>
      <c r="F40" s="526"/>
      <c r="G40" s="526"/>
      <c r="H40" s="526"/>
      <c r="I40" s="526"/>
      <c r="J40" s="526"/>
      <c r="K40" s="526"/>
      <c r="L40" s="526"/>
      <c r="M40" s="526"/>
      <c r="N40" s="526"/>
      <c r="O40" s="526"/>
      <c r="P40" s="526"/>
      <c r="Q40" s="592"/>
      <c r="R40" s="856"/>
      <c r="S40" s="577"/>
      <c r="T40" s="574"/>
      <c r="U40" s="574"/>
      <c r="V40" s="572"/>
      <c r="W40" s="572"/>
      <c r="X40" s="572"/>
      <c r="Y40" s="572"/>
      <c r="Z40" s="572"/>
      <c r="AA40" s="572"/>
      <c r="AB40" s="572"/>
      <c r="AC40" s="572"/>
      <c r="AD40" s="570"/>
      <c r="AE40" s="570"/>
      <c r="AF40" s="570"/>
      <c r="AG40" s="570"/>
    </row>
    <row r="41" spans="1:33" s="150" customFormat="1" ht="42" customHeight="1">
      <c r="A41" s="866"/>
      <c r="B41" s="856"/>
      <c r="C41" s="593"/>
      <c r="D41" s="1073" t="s">
        <v>297</v>
      </c>
      <c r="E41" s="1074"/>
      <c r="F41" s="1074"/>
      <c r="G41" s="1074"/>
      <c r="H41" s="1074"/>
      <c r="I41" s="1074"/>
      <c r="J41" s="1074"/>
      <c r="K41" s="1074"/>
      <c r="L41" s="1074"/>
      <c r="M41" s="1074"/>
      <c r="N41" s="1074"/>
      <c r="O41" s="1074"/>
      <c r="P41" s="1075"/>
      <c r="Q41" s="594"/>
      <c r="R41" s="856"/>
      <c r="S41" s="575" t="s">
        <v>0</v>
      </c>
      <c r="T41" s="574"/>
      <c r="U41" s="574"/>
      <c r="V41" s="494"/>
      <c r="W41" s="494"/>
      <c r="X41" s="494"/>
      <c r="Y41" s="494"/>
      <c r="Z41" s="494"/>
      <c r="AA41" s="494"/>
      <c r="AB41" s="494"/>
      <c r="AC41" s="494"/>
      <c r="AD41" s="573"/>
      <c r="AE41" s="573"/>
      <c r="AF41" s="573"/>
      <c r="AG41" s="573"/>
    </row>
    <row r="42" spans="1:33" s="155" customFormat="1" ht="14.25">
      <c r="A42" s="866"/>
      <c r="B42" s="856"/>
      <c r="C42" s="716"/>
      <c r="D42" s="658" t="s">
        <v>215</v>
      </c>
      <c r="E42" s="807" t="s">
        <v>64</v>
      </c>
      <c r="F42" s="807" t="s">
        <v>65</v>
      </c>
      <c r="G42" s="807"/>
      <c r="H42" s="807"/>
      <c r="I42" s="807"/>
      <c r="J42" s="807"/>
      <c r="K42" s="807"/>
      <c r="L42" s="807"/>
      <c r="M42" s="807"/>
      <c r="N42" s="807"/>
      <c r="O42" s="807"/>
      <c r="P42" s="714" t="s">
        <v>0</v>
      </c>
      <c r="Q42" s="592"/>
      <c r="R42" s="856"/>
      <c r="S42" s="710"/>
      <c r="T42" s="711"/>
      <c r="U42" s="711"/>
      <c r="V42" s="712"/>
      <c r="W42" s="712"/>
      <c r="X42" s="712"/>
      <c r="Y42" s="712"/>
      <c r="Z42" s="712"/>
      <c r="AA42" s="712"/>
      <c r="AB42" s="712"/>
      <c r="AC42" s="712"/>
      <c r="AD42" s="570"/>
      <c r="AE42" s="570"/>
      <c r="AF42" s="570"/>
      <c r="AG42" s="570"/>
    </row>
    <row r="43" spans="1:33" s="150" customFormat="1">
      <c r="A43" s="866"/>
      <c r="B43" s="856"/>
      <c r="C43" s="593"/>
      <c r="D43" s="160" t="s">
        <v>0</v>
      </c>
      <c r="E43" s="152" t="s">
        <v>7</v>
      </c>
      <c r="F43" s="502">
        <v>1</v>
      </c>
      <c r="G43" s="503">
        <v>2</v>
      </c>
      <c r="H43" s="504">
        <v>3</v>
      </c>
      <c r="I43" s="505">
        <v>4</v>
      </c>
      <c r="J43" s="506">
        <v>5</v>
      </c>
      <c r="K43" s="507">
        <v>6</v>
      </c>
      <c r="L43" s="508">
        <v>7</v>
      </c>
      <c r="M43" s="509">
        <v>8</v>
      </c>
      <c r="N43" s="510">
        <v>9</v>
      </c>
      <c r="O43" s="511">
        <v>10</v>
      </c>
      <c r="P43" s="305"/>
      <c r="Q43" s="594"/>
      <c r="R43" s="856"/>
      <c r="S43" s="576">
        <f>VLOOKUP($E43,R.VL_DEQResourcesInvolved,2,FALSE)</f>
        <v>0</v>
      </c>
      <c r="T43" s="564">
        <f>VLOOKUP($E43,R.VL_DEQResourcesInvolved,3,FALSE)</f>
        <v>0</v>
      </c>
      <c r="U43" s="564">
        <f>IF(S43=10,T43,VLOOKUP($E43,R.VL_DEQResourcesInvolved,4,FALSE))</f>
        <v>0</v>
      </c>
      <c r="V43" s="494"/>
      <c r="W43" s="494"/>
      <c r="X43" s="494"/>
      <c r="Y43" s="494"/>
      <c r="Z43" s="494"/>
      <c r="AA43" s="494"/>
      <c r="AB43" s="494"/>
      <c r="AC43" s="494"/>
      <c r="AD43" s="573"/>
      <c r="AE43" s="573"/>
      <c r="AF43" s="573"/>
      <c r="AG43" s="573"/>
    </row>
    <row r="44" spans="1:33" s="150" customFormat="1" ht="14.25">
      <c r="A44" s="866"/>
      <c r="B44" s="856"/>
      <c r="C44" s="809"/>
      <c r="D44" s="810"/>
      <c r="E44" s="810"/>
      <c r="F44" s="810"/>
      <c r="G44" s="810"/>
      <c r="H44" s="810"/>
      <c r="I44" s="810"/>
      <c r="J44" s="810"/>
      <c r="K44" s="810"/>
      <c r="L44" s="810"/>
      <c r="M44" s="810"/>
      <c r="N44" s="810"/>
      <c r="O44" s="810"/>
      <c r="P44" s="88"/>
      <c r="Q44" s="606"/>
      <c r="R44" s="856"/>
      <c r="S44" s="575"/>
      <c r="T44" s="577"/>
      <c r="U44" s="577"/>
      <c r="V44" s="494"/>
      <c r="W44" s="494"/>
      <c r="X44" s="494"/>
      <c r="Y44" s="494"/>
      <c r="Z44" s="494"/>
      <c r="AA44" s="494"/>
      <c r="AB44" s="494"/>
      <c r="AC44" s="494"/>
      <c r="AD44" s="573"/>
      <c r="AE44" s="573"/>
      <c r="AF44" s="573"/>
      <c r="AG44" s="573"/>
    </row>
    <row r="45" spans="1:33" s="155" customFormat="1" ht="30" customHeight="1">
      <c r="A45" s="866"/>
      <c r="B45" s="856"/>
      <c r="C45" s="589"/>
      <c r="D45" s="826" t="s">
        <v>346</v>
      </c>
      <c r="E45" s="552"/>
      <c r="F45" s="544"/>
      <c r="G45" s="544"/>
      <c r="H45" s="544"/>
      <c r="I45" s="544"/>
      <c r="J45" s="544"/>
      <c r="K45" s="544"/>
      <c r="L45" s="544"/>
      <c r="M45" s="544"/>
      <c r="N45" s="544"/>
      <c r="O45" s="544"/>
      <c r="P45" s="552"/>
      <c r="Q45" s="590"/>
      <c r="R45" s="856"/>
      <c r="S45" s="577"/>
      <c r="T45" s="574"/>
      <c r="U45" s="574"/>
      <c r="V45" s="572"/>
      <c r="W45" s="572"/>
      <c r="X45" s="572"/>
      <c r="Y45" s="572"/>
      <c r="Z45" s="572"/>
      <c r="AA45" s="572"/>
      <c r="AB45" s="572"/>
      <c r="AC45" s="572"/>
      <c r="AD45" s="570"/>
      <c r="AE45" s="570"/>
      <c r="AF45" s="570"/>
      <c r="AG45" s="570"/>
    </row>
    <row r="46" spans="1:33" s="667" customFormat="1" ht="14.25" customHeight="1">
      <c r="A46" s="866"/>
      <c r="B46" s="856"/>
      <c r="C46" s="591"/>
      <c r="D46" s="501" t="s">
        <v>219</v>
      </c>
      <c r="E46" s="526"/>
      <c r="F46" s="526"/>
      <c r="G46" s="526"/>
      <c r="H46" s="526"/>
      <c r="I46" s="526"/>
      <c r="J46" s="526"/>
      <c r="K46" s="526"/>
      <c r="L46" s="526"/>
      <c r="M46" s="526"/>
      <c r="N46" s="526"/>
      <c r="O46" s="526"/>
      <c r="P46" s="526"/>
      <c r="Q46" s="592"/>
      <c r="R46" s="856"/>
      <c r="S46" s="678"/>
      <c r="T46" s="670"/>
      <c r="U46" s="670"/>
      <c r="V46" s="666"/>
      <c r="W46" s="666"/>
      <c r="X46" s="666"/>
      <c r="Y46" s="666"/>
      <c r="Z46" s="666"/>
      <c r="AA46" s="666"/>
      <c r="AB46" s="666"/>
      <c r="AC46" s="666"/>
      <c r="AD46" s="647"/>
      <c r="AE46" s="647"/>
      <c r="AF46" s="647"/>
      <c r="AG46" s="647"/>
    </row>
    <row r="47" spans="1:33" s="150" customFormat="1" ht="20.25" customHeight="1">
      <c r="A47" s="866"/>
      <c r="B47" s="856"/>
      <c r="C47" s="593"/>
      <c r="D47" s="1073"/>
      <c r="E47" s="1074"/>
      <c r="F47" s="1074"/>
      <c r="G47" s="1074"/>
      <c r="H47" s="1074"/>
      <c r="I47" s="1074"/>
      <c r="J47" s="1074"/>
      <c r="K47" s="1074"/>
      <c r="L47" s="1074"/>
      <c r="M47" s="1074"/>
      <c r="N47" s="1074"/>
      <c r="O47" s="1074"/>
      <c r="P47" s="1075"/>
      <c r="Q47" s="594"/>
      <c r="R47" s="856"/>
      <c r="S47" s="575" t="s">
        <v>0</v>
      </c>
      <c r="T47" s="574"/>
      <c r="U47" s="574"/>
      <c r="V47" s="494"/>
      <c r="W47" s="494"/>
      <c r="X47" s="494"/>
      <c r="Y47" s="494"/>
      <c r="Z47" s="494"/>
      <c r="AA47" s="494"/>
      <c r="AB47" s="494"/>
      <c r="AC47" s="494"/>
      <c r="AD47" s="573"/>
      <c r="AE47" s="573"/>
      <c r="AF47" s="573"/>
      <c r="AG47" s="573"/>
    </row>
    <row r="48" spans="1:33" s="155" customFormat="1" ht="14.25" customHeight="1">
      <c r="A48" s="866"/>
      <c r="B48" s="856"/>
      <c r="C48" s="716"/>
      <c r="D48" s="658" t="s">
        <v>215</v>
      </c>
      <c r="E48" s="808" t="s">
        <v>64</v>
      </c>
      <c r="F48" s="808" t="s">
        <v>65</v>
      </c>
      <c r="G48" s="808"/>
      <c r="H48" s="808"/>
      <c r="I48" s="808"/>
      <c r="J48" s="808"/>
      <c r="K48" s="808"/>
      <c r="L48" s="808"/>
      <c r="M48" s="808"/>
      <c r="N48" s="808"/>
      <c r="O48" s="808"/>
      <c r="P48" s="714" t="s">
        <v>0</v>
      </c>
      <c r="Q48" s="592"/>
      <c r="R48" s="856"/>
      <c r="S48" s="710"/>
      <c r="T48" s="711"/>
      <c r="U48" s="711"/>
      <c r="V48" s="712"/>
      <c r="W48" s="712"/>
      <c r="X48" s="712"/>
      <c r="Y48" s="712"/>
      <c r="Z48" s="712"/>
      <c r="AA48" s="712"/>
      <c r="AB48" s="712"/>
      <c r="AC48" s="712"/>
      <c r="AD48" s="570"/>
      <c r="AE48" s="570"/>
      <c r="AF48" s="570"/>
      <c r="AG48" s="570"/>
    </row>
    <row r="49" spans="1:33" s="150" customFormat="1" ht="20.25" customHeight="1">
      <c r="A49" s="866"/>
      <c r="B49" s="856"/>
      <c r="C49" s="593"/>
      <c r="D49" s="888"/>
      <c r="E49" s="152" t="s">
        <v>7</v>
      </c>
      <c r="F49" s="502">
        <v>1</v>
      </c>
      <c r="G49" s="503">
        <v>2</v>
      </c>
      <c r="H49" s="504">
        <v>3</v>
      </c>
      <c r="I49" s="505">
        <v>4</v>
      </c>
      <c r="J49" s="506">
        <v>5</v>
      </c>
      <c r="K49" s="507">
        <v>6</v>
      </c>
      <c r="L49" s="508">
        <v>7</v>
      </c>
      <c r="M49" s="509">
        <v>8</v>
      </c>
      <c r="N49" s="510">
        <v>9</v>
      </c>
      <c r="O49" s="511">
        <v>10</v>
      </c>
      <c r="P49" s="305"/>
      <c r="Q49" s="594"/>
      <c r="R49" s="856"/>
      <c r="S49" s="578">
        <f>VLOOKUP($E49,R.VL_DEQResourcesInvolved,2,FALSE)</f>
        <v>0</v>
      </c>
      <c r="T49" s="564">
        <f>VLOOKUP($E49,R.VL_DEQResourcesInvolved,3,FALSE)</f>
        <v>0</v>
      </c>
      <c r="U49" s="564">
        <f>IF(S49=10,T49,VLOOKUP($E49,R.VL_DEQResourcesInvolved,4,FALSE))</f>
        <v>0</v>
      </c>
      <c r="V49" s="494"/>
      <c r="W49" s="494"/>
      <c r="X49" s="494"/>
      <c r="Y49" s="494"/>
      <c r="Z49" s="494"/>
      <c r="AA49" s="494"/>
      <c r="AB49" s="494"/>
      <c r="AC49" s="494"/>
      <c r="AD49" s="573"/>
      <c r="AE49" s="573"/>
      <c r="AF49" s="573"/>
      <c r="AG49" s="573"/>
    </row>
    <row r="50" spans="1:33" s="150" customFormat="1" ht="14.25" customHeight="1">
      <c r="A50" s="866"/>
      <c r="B50" s="856"/>
      <c r="C50" s="599"/>
      <c r="D50" s="543"/>
      <c r="E50" s="88"/>
      <c r="F50" s="88"/>
      <c r="G50" s="88"/>
      <c r="H50" s="88"/>
      <c r="I50" s="88"/>
      <c r="J50" s="88"/>
      <c r="K50" s="88"/>
      <c r="L50" s="88"/>
      <c r="M50" s="88"/>
      <c r="N50" s="88"/>
      <c r="O50" s="88"/>
      <c r="P50" s="88"/>
      <c r="Q50" s="600"/>
      <c r="R50" s="856"/>
      <c r="S50" s="575"/>
      <c r="T50" s="574"/>
      <c r="U50" s="574"/>
      <c r="V50" s="494"/>
      <c r="W50" s="494"/>
      <c r="X50" s="494"/>
      <c r="Y50" s="494"/>
      <c r="Z50" s="494"/>
      <c r="AA50" s="494"/>
      <c r="AB50" s="494"/>
      <c r="AC50" s="494"/>
      <c r="AD50" s="573"/>
      <c r="AE50" s="573"/>
      <c r="AF50" s="573"/>
      <c r="AG50" s="573"/>
    </row>
    <row r="51" spans="1:33" s="151" customFormat="1" ht="30" customHeight="1">
      <c r="A51" s="866"/>
      <c r="B51" s="856"/>
      <c r="C51" s="601"/>
      <c r="D51" s="1076" t="str">
        <f>"Please suggest process improvements to the "&amp;D2&amp;" worksheet."</f>
        <v>Please suggest process improvements to the Core Team worksheet.</v>
      </c>
      <c r="E51" s="1076"/>
      <c r="F51" s="516"/>
      <c r="G51" s="517"/>
      <c r="H51" s="518"/>
      <c r="I51" s="519"/>
      <c r="J51" s="520"/>
      <c r="K51" s="521"/>
      <c r="L51" s="522"/>
      <c r="M51" s="523"/>
      <c r="N51" s="524"/>
      <c r="O51" s="525"/>
      <c r="P51" s="196"/>
      <c r="Q51" s="602"/>
      <c r="R51" s="856"/>
      <c r="S51" s="577"/>
      <c r="T51" s="574"/>
      <c r="U51" s="574"/>
      <c r="V51" s="494"/>
      <c r="W51" s="494"/>
      <c r="X51" s="494"/>
      <c r="Y51" s="494"/>
      <c r="Z51" s="494"/>
      <c r="AA51" s="494"/>
      <c r="AB51" s="494"/>
      <c r="AC51" s="494"/>
      <c r="AD51" s="495"/>
      <c r="AE51" s="495"/>
      <c r="AF51" s="495"/>
      <c r="AG51" s="495"/>
    </row>
    <row r="52" spans="1:33" s="23" customFormat="1" ht="30.75" customHeight="1">
      <c r="A52" s="866"/>
      <c r="B52" s="856"/>
      <c r="C52" s="591"/>
      <c r="D52" s="1035"/>
      <c r="E52" s="1036"/>
      <c r="F52" s="1036"/>
      <c r="G52" s="1036"/>
      <c r="H52" s="1036"/>
      <c r="I52" s="1036"/>
      <c r="J52" s="1036"/>
      <c r="K52" s="1036"/>
      <c r="L52" s="1036"/>
      <c r="M52" s="1036"/>
      <c r="N52" s="1036"/>
      <c r="O52" s="1036"/>
      <c r="P52" s="1037"/>
      <c r="Q52" s="603"/>
      <c r="R52" s="856"/>
      <c r="S52" s="575"/>
      <c r="T52" s="574"/>
      <c r="U52" s="574"/>
      <c r="V52" s="494"/>
      <c r="W52" s="494"/>
      <c r="X52" s="494"/>
      <c r="Y52" s="494"/>
      <c r="Z52" s="494"/>
      <c r="AA52" s="494"/>
      <c r="AB52" s="494"/>
      <c r="AC52" s="494"/>
      <c r="AD52" s="496"/>
      <c r="AE52" s="496"/>
      <c r="AF52" s="496"/>
      <c r="AG52" s="496"/>
    </row>
    <row r="53" spans="1:33" ht="18" customHeight="1">
      <c r="A53" s="874" t="s">
        <v>267</v>
      </c>
      <c r="B53" s="856"/>
      <c r="C53" s="604"/>
      <c r="D53" s="605"/>
      <c r="E53" s="605"/>
      <c r="F53" s="605"/>
      <c r="G53" s="605"/>
      <c r="H53" s="605"/>
      <c r="I53" s="605"/>
      <c r="J53" s="605"/>
      <c r="K53" s="605"/>
      <c r="L53" s="605"/>
      <c r="M53" s="605"/>
      <c r="N53" s="605"/>
      <c r="O53" s="605"/>
      <c r="P53" s="605"/>
      <c r="Q53" s="606"/>
      <c r="R53" s="856"/>
    </row>
    <row r="54" spans="1:33" s="494" customFormat="1" ht="14.25" customHeight="1">
      <c r="A54" s="859"/>
      <c r="B54" s="856"/>
      <c r="C54" s="856"/>
      <c r="D54" s="856"/>
      <c r="E54" s="856"/>
      <c r="F54" s="856"/>
      <c r="G54" s="856"/>
      <c r="H54" s="856"/>
      <c r="I54" s="856"/>
      <c r="J54" s="856"/>
      <c r="K54" s="856"/>
      <c r="L54" s="856"/>
      <c r="M54" s="856"/>
      <c r="N54" s="856"/>
      <c r="O54" s="856"/>
      <c r="P54" s="856"/>
      <c r="Q54" s="856"/>
      <c r="R54" s="856"/>
      <c r="S54" s="556"/>
    </row>
    <row r="55" spans="1:33" s="494" customFormat="1" ht="60" customHeight="1">
      <c r="A55" s="859"/>
      <c r="C55" s="555"/>
      <c r="S55" s="556"/>
    </row>
    <row r="56" spans="1:33" s="494" customFormat="1" ht="60" customHeight="1">
      <c r="A56" s="859"/>
      <c r="C56" s="555"/>
      <c r="S56" s="556"/>
    </row>
    <row r="57" spans="1:33" s="494" customFormat="1" ht="60" customHeight="1">
      <c r="A57" s="859"/>
      <c r="C57" s="555"/>
      <c r="S57" s="556"/>
    </row>
    <row r="58" spans="1:33" s="494" customFormat="1" ht="60" customHeight="1">
      <c r="A58" s="859"/>
      <c r="C58" s="555"/>
      <c r="S58" s="556"/>
    </row>
    <row r="59" spans="1:33" s="494" customFormat="1" ht="60" customHeight="1">
      <c r="A59" s="859"/>
      <c r="C59" s="555"/>
      <c r="S59" s="556"/>
    </row>
    <row r="60" spans="1:33" s="494" customFormat="1" ht="60" customHeight="1">
      <c r="A60" s="859"/>
      <c r="C60" s="555"/>
      <c r="S60" s="556"/>
    </row>
    <row r="61" spans="1:33" s="494" customFormat="1" ht="60" customHeight="1">
      <c r="A61" s="859"/>
      <c r="C61" s="555"/>
      <c r="S61" s="556"/>
    </row>
    <row r="62" spans="1:33" s="494" customFormat="1" ht="60" customHeight="1">
      <c r="A62" s="859"/>
      <c r="C62" s="555"/>
      <c r="S62" s="556"/>
    </row>
    <row r="63" spans="1:33" s="494" customFormat="1" ht="60" customHeight="1">
      <c r="A63" s="859"/>
      <c r="C63" s="555"/>
      <c r="S63" s="556"/>
    </row>
    <row r="64" spans="1:33"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ht="60" customHeight="1">
      <c r="A72" s="859"/>
      <c r="C72" s="555"/>
      <c r="S72" s="556"/>
    </row>
    <row r="73" spans="1:19" s="494" customFormat="1" ht="60" customHeight="1">
      <c r="A73" s="859"/>
      <c r="C73" s="555"/>
      <c r="S73" s="556"/>
    </row>
    <row r="74" spans="1:19" s="494" customFormat="1" ht="60" customHeight="1">
      <c r="A74" s="859"/>
      <c r="C74" s="555"/>
      <c r="S74" s="556"/>
    </row>
    <row r="75" spans="1:19" s="494" customFormat="1" ht="60" customHeight="1">
      <c r="A75" s="859"/>
      <c r="C75" s="555"/>
      <c r="S75" s="556"/>
    </row>
    <row r="76" spans="1:19" s="494" customFormat="1" ht="60" customHeight="1">
      <c r="A76" s="859"/>
      <c r="C76" s="555"/>
      <c r="S76" s="556"/>
    </row>
    <row r="77" spans="1:19" s="494" customFormat="1" ht="60" customHeight="1">
      <c r="A77" s="859"/>
      <c r="C77" s="555"/>
      <c r="S77" s="556"/>
    </row>
    <row r="78" spans="1:19" s="494" customFormat="1" ht="60" customHeight="1">
      <c r="A78" s="859"/>
      <c r="C78" s="555"/>
      <c r="S78" s="556"/>
    </row>
    <row r="79" spans="1:19" s="494" customFormat="1" ht="60" customHeight="1">
      <c r="A79" s="859"/>
      <c r="C79" s="555"/>
      <c r="S79" s="556"/>
    </row>
    <row r="80" spans="1:19" s="494" customFormat="1" ht="60" customHeight="1">
      <c r="A80" s="859"/>
      <c r="C80" s="555"/>
      <c r="S80" s="556"/>
    </row>
    <row r="81" spans="1:19" s="494" customFormat="1" ht="60" customHeight="1">
      <c r="A81" s="859"/>
      <c r="C81" s="555"/>
      <c r="S81" s="556"/>
    </row>
    <row r="82" spans="1:19" s="494" customFormat="1" ht="60" customHeight="1">
      <c r="A82" s="859"/>
      <c r="C82" s="555"/>
      <c r="S82" s="556"/>
    </row>
    <row r="83" spans="1:19" s="494" customFormat="1" ht="60" customHeight="1">
      <c r="A83" s="859"/>
      <c r="C83" s="555"/>
      <c r="S83" s="556"/>
    </row>
    <row r="84" spans="1:19" s="494" customFormat="1">
      <c r="A84" s="859"/>
      <c r="C84" s="555"/>
      <c r="S84" s="556"/>
    </row>
    <row r="85" spans="1:19" s="494" customFormat="1">
      <c r="A85" s="859"/>
      <c r="C85" s="555"/>
      <c r="S85" s="556"/>
    </row>
  </sheetData>
  <sheetProtection sheet="1" scenarios="1" formatCells="0" insertHyperlinks="0" selectLockedCells="1"/>
  <mergeCells count="20">
    <mergeCell ref="D52:P52"/>
    <mergeCell ref="D17:P17"/>
    <mergeCell ref="D29:P29"/>
    <mergeCell ref="D35:P35"/>
    <mergeCell ref="D23:P23"/>
    <mergeCell ref="E32:P32"/>
    <mergeCell ref="D41:P41"/>
    <mergeCell ref="D47:P47"/>
    <mergeCell ref="D51:E51"/>
    <mergeCell ref="D7:P7"/>
    <mergeCell ref="S7:U7"/>
    <mergeCell ref="F12:O12"/>
    <mergeCell ref="E14:P14"/>
    <mergeCell ref="E2:P2"/>
    <mergeCell ref="M3:P3"/>
    <mergeCell ref="F4:L4"/>
    <mergeCell ref="M4:P4"/>
    <mergeCell ref="F5:L5"/>
    <mergeCell ref="M5:P5"/>
    <mergeCell ref="D11:P11"/>
  </mergeCells>
  <conditionalFormatting sqref="F51:O51 F53:O53 F49:O49 F13:O14 F25:O25 F19:O19 F31:O32 F27:O27 F43:O43 F37:O37">
    <cfRule type="colorScale" priority="408">
      <colorScale>
        <cfvo type="num" val="0"/>
        <cfvo type="num" val="5"/>
        <cfvo type="num" val="10"/>
        <color rgb="FF00B050"/>
        <color rgb="FFFFFF00"/>
        <color rgb="FFFF0000"/>
      </colorScale>
    </cfRule>
  </conditionalFormatting>
  <conditionalFormatting sqref="N51 N53 N13:N14 N25 N27">
    <cfRule type="expression" dxfId="3119" priority="407" stopIfTrue="1">
      <formula>IF($S13&lt;9,TRUE,)</formula>
    </cfRule>
  </conditionalFormatting>
  <conditionalFormatting sqref="M51 M53 M13:M14 M25 M27">
    <cfRule type="expression" dxfId="3118" priority="406" stopIfTrue="1">
      <formula>IF($S13&lt;8,TRUE,)</formula>
    </cfRule>
  </conditionalFormatting>
  <conditionalFormatting sqref="L51 L53 L13:L14 L25 L27">
    <cfRule type="expression" dxfId="3117" priority="405" stopIfTrue="1">
      <formula>IF($S13&lt;7,TRUE,)</formula>
    </cfRule>
  </conditionalFormatting>
  <conditionalFormatting sqref="K51 K53 K13:K14 K25 K27">
    <cfRule type="expression" dxfId="3116" priority="404" stopIfTrue="1">
      <formula>IF($S13&lt;6,TRUE,)</formula>
    </cfRule>
  </conditionalFormatting>
  <conditionalFormatting sqref="J51 J53 J13:J14 J25 J27">
    <cfRule type="expression" dxfId="3115" priority="403" stopIfTrue="1">
      <formula>IF($S13&lt;5,TRUE,)</formula>
    </cfRule>
  </conditionalFormatting>
  <conditionalFormatting sqref="I51 I53 I13:I14 I25 I27">
    <cfRule type="expression" dxfId="3114" priority="402" stopIfTrue="1">
      <formula>IF($S13&lt;4,TRUE,)</formula>
    </cfRule>
  </conditionalFormatting>
  <conditionalFormatting sqref="H51 H53 H13:H14 H25 H27">
    <cfRule type="expression" dxfId="3113" priority="401" stopIfTrue="1">
      <formula>IF($S13&lt;3,TRUE,)</formula>
    </cfRule>
  </conditionalFormatting>
  <conditionalFormatting sqref="G51 G53 G13:G14 G25 G27">
    <cfRule type="expression" dxfId="3112" priority="400" stopIfTrue="1">
      <formula>IF($S13&lt;2,TRUE,)</formula>
    </cfRule>
  </conditionalFormatting>
  <conditionalFormatting sqref="F51 F53 F13:F14 F25 F27">
    <cfRule type="expression" dxfId="3111" priority="399" stopIfTrue="1">
      <formula>IF($S13&lt;1,TRUE,)</formula>
    </cfRule>
  </conditionalFormatting>
  <conditionalFormatting sqref="O51 O53 O13:O14 O25 O27">
    <cfRule type="expression" dxfId="3110" priority="398" stopIfTrue="1">
      <formula>IF($S13&lt;10,TRUE,)</formula>
    </cfRule>
  </conditionalFormatting>
  <conditionalFormatting sqref="N32">
    <cfRule type="expression" dxfId="3109" priority="374" stopIfTrue="1">
      <formula>IF($S32&lt;9,TRUE,)</formula>
    </cfRule>
  </conditionalFormatting>
  <conditionalFormatting sqref="M32">
    <cfRule type="expression" dxfId="3108" priority="373" stopIfTrue="1">
      <formula>IF($S32&lt;8,TRUE,)</formula>
    </cfRule>
  </conditionalFormatting>
  <conditionalFormatting sqref="L32">
    <cfRule type="expression" dxfId="3107" priority="372" stopIfTrue="1">
      <formula>IF($S32&lt;7,TRUE,)</formula>
    </cfRule>
  </conditionalFormatting>
  <conditionalFormatting sqref="K32">
    <cfRule type="expression" dxfId="3106" priority="371" stopIfTrue="1">
      <formula>IF($S32&lt;6,TRUE,)</formula>
    </cfRule>
  </conditionalFormatting>
  <conditionalFormatting sqref="J32">
    <cfRule type="expression" dxfId="3105" priority="370" stopIfTrue="1">
      <formula>IF($S32&lt;5,TRUE,)</formula>
    </cfRule>
  </conditionalFormatting>
  <conditionalFormatting sqref="I32">
    <cfRule type="expression" dxfId="3104" priority="369" stopIfTrue="1">
      <formula>IF($S32&lt;4,TRUE,)</formula>
    </cfRule>
  </conditionalFormatting>
  <conditionalFormatting sqref="H32">
    <cfRule type="expression" dxfId="3103" priority="368" stopIfTrue="1">
      <formula>IF($S32&lt;3,TRUE,)</formula>
    </cfRule>
  </conditionalFormatting>
  <conditionalFormatting sqref="G32">
    <cfRule type="expression" dxfId="3102" priority="367" stopIfTrue="1">
      <formula>IF($S32&lt;2,TRUE,)</formula>
    </cfRule>
  </conditionalFormatting>
  <conditionalFormatting sqref="F32">
    <cfRule type="expression" dxfId="3101" priority="366" stopIfTrue="1">
      <formula>IF($S32&lt;1,TRUE,)</formula>
    </cfRule>
  </conditionalFormatting>
  <conditionalFormatting sqref="O32">
    <cfRule type="expression" dxfId="3100" priority="365" stopIfTrue="1">
      <formula>IF($S32&lt;10,TRUE,)</formula>
    </cfRule>
  </conditionalFormatting>
  <conditionalFormatting sqref="N19">
    <cfRule type="expression" dxfId="3099" priority="176" stopIfTrue="1">
      <formula>IF($S19&lt;9,TRUE,)</formula>
    </cfRule>
  </conditionalFormatting>
  <conditionalFormatting sqref="M19">
    <cfRule type="expression" dxfId="3098" priority="175" stopIfTrue="1">
      <formula>IF($S19&lt;8,TRUE,)</formula>
    </cfRule>
  </conditionalFormatting>
  <conditionalFormatting sqref="L19">
    <cfRule type="expression" dxfId="3097" priority="174" stopIfTrue="1">
      <formula>IF($S19&lt;7,TRUE,)</formula>
    </cfRule>
  </conditionalFormatting>
  <conditionalFormatting sqref="K19">
    <cfRule type="expression" dxfId="3096" priority="173" stopIfTrue="1">
      <formula>IF($S19&lt;6,TRUE,)</formula>
    </cfRule>
  </conditionalFormatting>
  <conditionalFormatting sqref="J19">
    <cfRule type="expression" dxfId="3095" priority="172" stopIfTrue="1">
      <formula>IF($S19&lt;5,TRUE,)</formula>
    </cfRule>
  </conditionalFormatting>
  <conditionalFormatting sqref="I19">
    <cfRule type="expression" dxfId="3094" priority="171" stopIfTrue="1">
      <formula>IF($S19&lt;4,TRUE,)</formula>
    </cfRule>
  </conditionalFormatting>
  <conditionalFormatting sqref="H19">
    <cfRule type="expression" dxfId="3093" priority="170" stopIfTrue="1">
      <formula>IF($S19&lt;3,TRUE,)</formula>
    </cfRule>
  </conditionalFormatting>
  <conditionalFormatting sqref="G19">
    <cfRule type="expression" dxfId="3092" priority="169" stopIfTrue="1">
      <formula>IF($S19&lt;2,TRUE,)</formula>
    </cfRule>
  </conditionalFormatting>
  <conditionalFormatting sqref="F19">
    <cfRule type="expression" dxfId="3091" priority="168" stopIfTrue="1">
      <formula>IF($S19&lt;1,TRUE,)</formula>
    </cfRule>
  </conditionalFormatting>
  <conditionalFormatting sqref="O19">
    <cfRule type="expression" dxfId="3090" priority="167" stopIfTrue="1">
      <formula>IF($S19&lt;10,TRUE,)</formula>
    </cfRule>
  </conditionalFormatting>
  <conditionalFormatting sqref="N31">
    <cfRule type="expression" dxfId="3089" priority="165" stopIfTrue="1">
      <formula>IF($S31&lt;9,TRUE,)</formula>
    </cfRule>
  </conditionalFormatting>
  <conditionalFormatting sqref="M31">
    <cfRule type="expression" dxfId="3088" priority="164" stopIfTrue="1">
      <formula>IF($S31&lt;8,TRUE,)</formula>
    </cfRule>
  </conditionalFormatting>
  <conditionalFormatting sqref="L31">
    <cfRule type="expression" dxfId="3087" priority="163" stopIfTrue="1">
      <formula>IF($S31&lt;7,TRUE,)</formula>
    </cfRule>
  </conditionalFormatting>
  <conditionalFormatting sqref="K31">
    <cfRule type="expression" dxfId="3086" priority="162" stopIfTrue="1">
      <formula>IF($S31&lt;6,TRUE,)</formula>
    </cfRule>
  </conditionalFormatting>
  <conditionalFormatting sqref="J31">
    <cfRule type="expression" dxfId="3085" priority="161" stopIfTrue="1">
      <formula>IF($S31&lt;5,TRUE,)</formula>
    </cfRule>
  </conditionalFormatting>
  <conditionalFormatting sqref="I31">
    <cfRule type="expression" dxfId="3084" priority="160" stopIfTrue="1">
      <formula>IF($S31&lt;4,TRUE,)</formula>
    </cfRule>
  </conditionalFormatting>
  <conditionalFormatting sqref="H31">
    <cfRule type="expression" dxfId="3083" priority="159" stopIfTrue="1">
      <formula>IF($S31&lt;3,TRUE,)</formula>
    </cfRule>
  </conditionalFormatting>
  <conditionalFormatting sqref="G31">
    <cfRule type="expression" dxfId="3082" priority="158" stopIfTrue="1">
      <formula>IF($S31&lt;2,TRUE,)</formula>
    </cfRule>
  </conditionalFormatting>
  <conditionalFormatting sqref="F31">
    <cfRule type="expression" dxfId="3081" priority="157" stopIfTrue="1">
      <formula>IF($S31&lt;1,TRUE,)</formula>
    </cfRule>
  </conditionalFormatting>
  <conditionalFormatting sqref="O31">
    <cfRule type="expression" dxfId="3080" priority="156" stopIfTrue="1">
      <formula>IF($S31&lt;10,TRUE,)</formula>
    </cfRule>
  </conditionalFormatting>
  <conditionalFormatting sqref="N37">
    <cfRule type="expression" dxfId="3079" priority="154" stopIfTrue="1">
      <formula>IF($S37&lt;9,TRUE,)</formula>
    </cfRule>
  </conditionalFormatting>
  <conditionalFormatting sqref="M37">
    <cfRule type="expression" dxfId="3078" priority="153" stopIfTrue="1">
      <formula>IF($S37&lt;8,TRUE,)</formula>
    </cfRule>
  </conditionalFormatting>
  <conditionalFormatting sqref="L37">
    <cfRule type="expression" dxfId="3077" priority="152" stopIfTrue="1">
      <formula>IF($S37&lt;7,TRUE,)</formula>
    </cfRule>
  </conditionalFormatting>
  <conditionalFormatting sqref="K37">
    <cfRule type="expression" dxfId="3076" priority="151" stopIfTrue="1">
      <formula>IF($S37&lt;6,TRUE,)</formula>
    </cfRule>
  </conditionalFormatting>
  <conditionalFormatting sqref="J37">
    <cfRule type="expression" dxfId="3075" priority="150" stopIfTrue="1">
      <formula>IF($S37&lt;5,TRUE,)</formula>
    </cfRule>
  </conditionalFormatting>
  <conditionalFormatting sqref="I37">
    <cfRule type="expression" dxfId="3074" priority="149" stopIfTrue="1">
      <formula>IF($S37&lt;4,TRUE,)</formula>
    </cfRule>
  </conditionalFormatting>
  <conditionalFormatting sqref="H37">
    <cfRule type="expression" dxfId="3073" priority="148" stopIfTrue="1">
      <formula>IF($S37&lt;3,TRUE,)</formula>
    </cfRule>
  </conditionalFormatting>
  <conditionalFormatting sqref="G37">
    <cfRule type="expression" dxfId="3072" priority="147" stopIfTrue="1">
      <formula>IF($S37&lt;2,TRUE,)</formula>
    </cfRule>
  </conditionalFormatting>
  <conditionalFormatting sqref="F37">
    <cfRule type="expression" dxfId="3071" priority="146" stopIfTrue="1">
      <formula>IF($S37&lt;1,TRUE,)</formula>
    </cfRule>
  </conditionalFormatting>
  <conditionalFormatting sqref="O37">
    <cfRule type="expression" dxfId="3070" priority="145" stopIfTrue="1">
      <formula>IF($S37&lt;10,TRUE,)</formula>
    </cfRule>
  </conditionalFormatting>
  <conditionalFormatting sqref="N43">
    <cfRule type="expression" dxfId="3069" priority="121" stopIfTrue="1">
      <formula>IF($S43&lt;9,TRUE,)</formula>
    </cfRule>
  </conditionalFormatting>
  <conditionalFormatting sqref="M43">
    <cfRule type="expression" dxfId="3068" priority="120" stopIfTrue="1">
      <formula>IF($S43&lt;8,TRUE,)</formula>
    </cfRule>
  </conditionalFormatting>
  <conditionalFormatting sqref="L43">
    <cfRule type="expression" dxfId="3067" priority="119" stopIfTrue="1">
      <formula>IF($S43&lt;7,TRUE,)</formula>
    </cfRule>
  </conditionalFormatting>
  <conditionalFormatting sqref="K43">
    <cfRule type="expression" dxfId="3066" priority="118" stopIfTrue="1">
      <formula>IF($S43&lt;6,TRUE,)</formula>
    </cfRule>
  </conditionalFormatting>
  <conditionalFormatting sqref="J43">
    <cfRule type="expression" dxfId="3065" priority="117" stopIfTrue="1">
      <formula>IF($S43&lt;5,TRUE,)</formula>
    </cfRule>
  </conditionalFormatting>
  <conditionalFormatting sqref="I43">
    <cfRule type="expression" dxfId="3064" priority="116" stopIfTrue="1">
      <formula>IF($S43&lt;4,TRUE,)</formula>
    </cfRule>
  </conditionalFormatting>
  <conditionalFormatting sqref="H43">
    <cfRule type="expression" dxfId="3063" priority="115" stopIfTrue="1">
      <formula>IF($S43&lt;3,TRUE,)</formula>
    </cfRule>
  </conditionalFormatting>
  <conditionalFormatting sqref="G43">
    <cfRule type="expression" dxfId="3062" priority="114" stopIfTrue="1">
      <formula>IF($S43&lt;2,TRUE,)</formula>
    </cfRule>
  </conditionalFormatting>
  <conditionalFormatting sqref="F43">
    <cfRule type="expression" dxfId="3061" priority="113" stopIfTrue="1">
      <formula>IF($S43&lt;1,TRUE,)</formula>
    </cfRule>
  </conditionalFormatting>
  <conditionalFormatting sqref="O43">
    <cfRule type="expression" dxfId="3060" priority="112" stopIfTrue="1">
      <formula>IF($S43&lt;10,TRUE,)</formula>
    </cfRule>
  </conditionalFormatting>
  <conditionalFormatting sqref="N49">
    <cfRule type="expression" dxfId="3059" priority="77" stopIfTrue="1">
      <formula>IF($S49&lt;9,TRUE,)</formula>
    </cfRule>
  </conditionalFormatting>
  <conditionalFormatting sqref="M49">
    <cfRule type="expression" dxfId="3058" priority="76" stopIfTrue="1">
      <formula>IF($S49&lt;8,TRUE,)</formula>
    </cfRule>
  </conditionalFormatting>
  <conditionalFormatting sqref="L49">
    <cfRule type="expression" dxfId="3057" priority="75" stopIfTrue="1">
      <formula>IF($S49&lt;7,TRUE,)</formula>
    </cfRule>
  </conditionalFormatting>
  <conditionalFormatting sqref="K49">
    <cfRule type="expression" dxfId="3056" priority="74" stopIfTrue="1">
      <formula>IF($S49&lt;6,TRUE,)</formula>
    </cfRule>
  </conditionalFormatting>
  <conditionalFormatting sqref="J49">
    <cfRule type="expression" dxfId="3055" priority="73" stopIfTrue="1">
      <formula>IF($S49&lt;5,TRUE,)</formula>
    </cfRule>
  </conditionalFormatting>
  <conditionalFormatting sqref="I49">
    <cfRule type="expression" dxfId="3054" priority="72" stopIfTrue="1">
      <formula>IF($S49&lt;4,TRUE,)</formula>
    </cfRule>
  </conditionalFormatting>
  <conditionalFormatting sqref="H49">
    <cfRule type="expression" dxfId="3053" priority="71" stopIfTrue="1">
      <formula>IF($S49&lt;3,TRUE,)</formula>
    </cfRule>
  </conditionalFormatting>
  <conditionalFormatting sqref="G49">
    <cfRule type="expression" dxfId="3052" priority="70" stopIfTrue="1">
      <formula>IF($S49&lt;2,TRUE,)</formula>
    </cfRule>
  </conditionalFormatting>
  <conditionalFormatting sqref="F49">
    <cfRule type="expression" dxfId="3051" priority="69" stopIfTrue="1">
      <formula>IF($S49&lt;1,TRUE,)</formula>
    </cfRule>
  </conditionalFormatting>
  <conditionalFormatting sqref="O49">
    <cfRule type="expression" dxfId="3050" priority="68" stopIfTrue="1">
      <formula>IF($S49&lt;10,TRUE,)</formula>
    </cfRule>
  </conditionalFormatting>
  <conditionalFormatting sqref="N37">
    <cfRule type="expression" dxfId="3049" priority="55" stopIfTrue="1">
      <formula>IF($S37&lt;9,TRUE,)</formula>
    </cfRule>
  </conditionalFormatting>
  <conditionalFormatting sqref="M37">
    <cfRule type="expression" dxfId="3048" priority="54" stopIfTrue="1">
      <formula>IF($S37&lt;8,TRUE,)</formula>
    </cfRule>
  </conditionalFormatting>
  <conditionalFormatting sqref="L37">
    <cfRule type="expression" dxfId="3047" priority="53" stopIfTrue="1">
      <formula>IF($S37&lt;7,TRUE,)</formula>
    </cfRule>
  </conditionalFormatting>
  <conditionalFormatting sqref="K37">
    <cfRule type="expression" dxfId="3046" priority="52" stopIfTrue="1">
      <formula>IF($S37&lt;6,TRUE,)</formula>
    </cfRule>
  </conditionalFormatting>
  <conditionalFormatting sqref="J37">
    <cfRule type="expression" dxfId="3045" priority="51" stopIfTrue="1">
      <formula>IF($S37&lt;5,TRUE,)</formula>
    </cfRule>
  </conditionalFormatting>
  <conditionalFormatting sqref="I37">
    <cfRule type="expression" dxfId="3044" priority="50" stopIfTrue="1">
      <formula>IF($S37&lt;4,TRUE,)</formula>
    </cfRule>
  </conditionalFormatting>
  <conditionalFormatting sqref="H37">
    <cfRule type="expression" dxfId="3043" priority="49" stopIfTrue="1">
      <formula>IF($S37&lt;3,TRUE,)</formula>
    </cfRule>
  </conditionalFormatting>
  <conditionalFormatting sqref="G37">
    <cfRule type="expression" dxfId="3042" priority="48" stopIfTrue="1">
      <formula>IF($S37&lt;2,TRUE,)</formula>
    </cfRule>
  </conditionalFormatting>
  <conditionalFormatting sqref="F37">
    <cfRule type="expression" dxfId="3041" priority="47" stopIfTrue="1">
      <formula>IF($S37&lt;1,TRUE,)</formula>
    </cfRule>
  </conditionalFormatting>
  <conditionalFormatting sqref="O37">
    <cfRule type="expression" dxfId="3040" priority="46" stopIfTrue="1">
      <formula>IF($S37&lt;10,TRUE,)</formula>
    </cfRule>
  </conditionalFormatting>
  <conditionalFormatting sqref="N49">
    <cfRule type="expression" dxfId="3039" priority="20" stopIfTrue="1">
      <formula>IF($S49&lt;9,TRUE,)</formula>
    </cfRule>
  </conditionalFormatting>
  <conditionalFormatting sqref="M49">
    <cfRule type="expression" dxfId="3038" priority="19" stopIfTrue="1">
      <formula>IF($S49&lt;8,TRUE,)</formula>
    </cfRule>
  </conditionalFormatting>
  <conditionalFormatting sqref="L49">
    <cfRule type="expression" dxfId="3037" priority="18" stopIfTrue="1">
      <formula>IF($S49&lt;7,TRUE,)</formula>
    </cfRule>
  </conditionalFormatting>
  <conditionalFormatting sqref="K49">
    <cfRule type="expression" dxfId="3036" priority="17" stopIfTrue="1">
      <formula>IF($S49&lt;6,TRUE,)</formula>
    </cfRule>
  </conditionalFormatting>
  <conditionalFormatting sqref="J49">
    <cfRule type="expression" dxfId="3035" priority="16" stopIfTrue="1">
      <formula>IF($S49&lt;5,TRUE,)</formula>
    </cfRule>
  </conditionalFormatting>
  <conditionalFormatting sqref="I49">
    <cfRule type="expression" dxfId="3034" priority="15" stopIfTrue="1">
      <formula>IF($S49&lt;4,TRUE,)</formula>
    </cfRule>
  </conditionalFormatting>
  <conditionalFormatting sqref="H49">
    <cfRule type="expression" dxfId="3033" priority="14" stopIfTrue="1">
      <formula>IF($S49&lt;3,TRUE,)</formula>
    </cfRule>
  </conditionalFormatting>
  <conditionalFormatting sqref="G49">
    <cfRule type="expression" dxfId="3032" priority="13" stopIfTrue="1">
      <formula>IF($S49&lt;2,TRUE,)</formula>
    </cfRule>
  </conditionalFormatting>
  <conditionalFormatting sqref="F49">
    <cfRule type="expression" dxfId="3031" priority="12" stopIfTrue="1">
      <formula>IF($S49&lt;1,TRUE,)</formula>
    </cfRule>
  </conditionalFormatting>
  <conditionalFormatting sqref="O49">
    <cfRule type="expression" dxfId="3030" priority="11" stopIfTrue="1">
      <formula>IF($S49&lt;10,TRUE,)</formula>
    </cfRule>
  </conditionalFormatting>
  <dataValidations xWindow="888" yWindow="326" count="6">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promptTitle="DROP DOWN LIST" prompt="Select a range of hours from the drop down list that best describes how involved this resource will be in DEVELOPING this project." sqref="E49 E13 E31 E19 E25 E37 E43">
      <formula1>R.DDL_DEQResourcesInvolved</formula1>
    </dataValidation>
    <dataValidation type="list" allowBlank="1" showInputMessage="1" showErrorMessage="1" sqref="P51">
      <formula1>R.DDL_DEQStaffRank</formula1>
    </dataValidation>
    <dataValidation allowBlank="1" showInputMessage="1" showErrorMessage="1" promptTitle="ENTER ROLE" prompt="Enter the role that this person fulfills. Do not duplicate ROLES or staff listed in other areas of this workbook. " sqref="D47:P47 D35:P35"/>
    <dataValidation allowBlank="1" showInputMessage="1" showErrorMessage="1" promptTitle="ENTER NAME" prompt="Enter the name of the STAFF or FUNCTION involved with DEVELOPING the project._x000a_" sqref="D37 D43 D13 D31 D19 D25"/>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s>
  <hyperlinks>
    <hyperlink ref="A1" location="Content!A1" display="⧀ Content"/>
    <hyperlink ref="A21" r:id="rId1" display="⧀ on Q-net"/>
    <hyperlink ref="A27" r:id="rId2"/>
    <hyperlink ref="A53" location="'3CoreTeam'!B2" display="⧀ 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AG73"/>
  <sheetViews>
    <sheetView showGridLines="0" topLeftCell="A7" workbookViewId="0">
      <selection activeCell="D7" sqref="D7:P7"/>
    </sheetView>
  </sheetViews>
  <sheetFormatPr defaultColWidth="9" defaultRowHeight="20.25" outlineLevelCol="1"/>
  <cols>
    <col min="1" max="1" width="13.75" style="859" customWidth="1"/>
    <col min="2" max="2" width="3.625" customWidth="1"/>
    <col min="3" max="3" width="3.625" style="218" customWidth="1"/>
    <col min="4" max="4" width="40.5" style="536" customWidth="1"/>
    <col min="5" max="5" width="15.75" style="536" customWidth="1"/>
    <col min="6" max="15" width="1.625" style="536" customWidth="1"/>
    <col min="16" max="16" width="11.5" style="536" customWidth="1"/>
    <col min="17" max="17" width="3.625" style="536"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74" t="s">
        <v>269</v>
      </c>
      <c r="B2" s="856"/>
      <c r="C2" s="854">
        <v>4</v>
      </c>
      <c r="D2" s="853" t="s">
        <v>28</v>
      </c>
      <c r="E2" s="1077" t="str">
        <f>R.1ProjectName</f>
        <v>AQ permitting program updates</v>
      </c>
      <c r="F2" s="1077"/>
      <c r="G2" s="1077"/>
      <c r="H2" s="1077"/>
      <c r="I2" s="1077"/>
      <c r="J2" s="1077"/>
      <c r="K2" s="1077"/>
      <c r="L2" s="1077"/>
      <c r="M2" s="1077"/>
      <c r="N2" s="1077"/>
      <c r="O2" s="1077"/>
      <c r="P2" s="1077"/>
      <c r="Q2" s="609"/>
      <c r="R2" s="856"/>
      <c r="S2" s="562" t="str">
        <f>"R."&amp;$C$2&amp;"StaffCount"</f>
        <v>R.4StaffCount</v>
      </c>
      <c r="T2" s="562" t="str">
        <f>"R."&amp;$C$2&amp;"LowHrs"</f>
        <v>R.4LowHrs</v>
      </c>
      <c r="U2" s="873" t="str">
        <f>"R."&amp;$C$2&amp;"HighHrs"</f>
        <v>R.4HighHrs</v>
      </c>
      <c r="V2" s="563" t="s">
        <v>0</v>
      </c>
      <c r="W2" s="494"/>
      <c r="X2" s="494"/>
      <c r="Y2" s="494"/>
      <c r="Z2" s="494"/>
      <c r="AA2" s="494"/>
      <c r="AB2" s="494"/>
      <c r="AC2" s="494"/>
      <c r="AD2" s="496"/>
      <c r="AE2" s="496"/>
      <c r="AF2" s="496"/>
      <c r="AG2" s="496"/>
    </row>
    <row r="3" spans="1:33" s="23" customFormat="1" ht="20.25" customHeight="1" thickTop="1">
      <c r="A3" s="866"/>
      <c r="B3" s="856"/>
      <c r="C3" s="610"/>
      <c r="D3" s="528"/>
      <c r="E3" s="528"/>
      <c r="F3" s="514"/>
      <c r="G3" s="623"/>
      <c r="H3" s="623"/>
      <c r="I3" s="623"/>
      <c r="J3" s="529"/>
      <c r="K3" s="91"/>
      <c r="L3" s="91"/>
      <c r="M3" s="1062" t="s">
        <v>212</v>
      </c>
      <c r="N3" s="1062"/>
      <c r="O3" s="1062"/>
      <c r="P3" s="1062"/>
      <c r="Q3" s="611"/>
      <c r="R3" s="856"/>
      <c r="S3" s="878">
        <f>COUNTIFS(S9:S37,"&gt;0")</f>
        <v>3</v>
      </c>
      <c r="T3" s="879">
        <f>SUM(T9:T37)</f>
        <v>84</v>
      </c>
      <c r="U3" s="879">
        <f>SUM(U9:U37)</f>
        <v>203</v>
      </c>
      <c r="V3" s="563"/>
      <c r="W3" s="494"/>
      <c r="X3" s="494"/>
      <c r="Y3" s="494"/>
      <c r="Z3" s="494"/>
      <c r="AA3" s="494"/>
      <c r="AB3" s="494"/>
      <c r="AC3" s="494"/>
      <c r="AD3" s="496"/>
      <c r="AE3" s="496"/>
      <c r="AF3" s="496"/>
      <c r="AG3" s="496"/>
    </row>
    <row r="4" spans="1:33" s="23" customFormat="1" ht="20.25" customHeight="1">
      <c r="A4" s="866"/>
      <c r="B4" s="856"/>
      <c r="C4" s="610"/>
      <c r="D4" s="535" t="s">
        <v>210</v>
      </c>
      <c r="E4" s="513">
        <f>S3</f>
        <v>3</v>
      </c>
      <c r="F4" s="1063" t="s">
        <v>209</v>
      </c>
      <c r="G4" s="1063"/>
      <c r="H4" s="1063"/>
      <c r="I4" s="1063"/>
      <c r="J4" s="1063"/>
      <c r="K4" s="1063"/>
      <c r="L4" s="1063"/>
      <c r="M4" s="1064" t="str">
        <f>S4</f>
        <v>84-203</v>
      </c>
      <c r="N4" s="1064"/>
      <c r="O4" s="1064"/>
      <c r="P4" s="1064"/>
      <c r="Q4" s="611"/>
      <c r="R4" s="856"/>
      <c r="S4" s="565" t="str">
        <f>IF(R.4StaffCount=0,"0",IF(R.4LowHrs=0,"0-"&amp;TEXT(R.4HighHrs,"#,###"),TEXT(R.4LowHrs,"#,###")&amp;"-"&amp;TEXT(R.4HighHrs,"#,###")))</f>
        <v>84-203</v>
      </c>
      <c r="T4" s="562" t="str">
        <f>"R."&amp;$C$2&amp;"LowDollars"</f>
        <v>R.4LowDollars</v>
      </c>
      <c r="U4" s="873" t="str">
        <f>"R."&amp;$C$2&amp;"HighDollars"</f>
        <v>R.4HighDollars</v>
      </c>
      <c r="V4" s="563"/>
      <c r="W4" s="494"/>
      <c r="X4" s="494"/>
      <c r="Y4" s="494"/>
      <c r="Z4" s="494"/>
      <c r="AA4" s="494"/>
      <c r="AB4" s="494"/>
      <c r="AC4" s="494"/>
      <c r="AD4" s="496"/>
      <c r="AE4" s="496"/>
      <c r="AF4" s="496"/>
      <c r="AG4" s="496"/>
    </row>
    <row r="5" spans="1:33" s="23" customFormat="1" ht="20.25" customHeight="1">
      <c r="A5" s="866"/>
      <c r="B5" s="856"/>
      <c r="C5" s="610"/>
      <c r="D5" s="535" t="s">
        <v>211</v>
      </c>
      <c r="E5" s="530">
        <f>R.AvgHrDEQCost</f>
        <v>58</v>
      </c>
      <c r="F5" s="1063" t="s">
        <v>213</v>
      </c>
      <c r="G5" s="1063"/>
      <c r="H5" s="1063"/>
      <c r="I5" s="1063"/>
      <c r="J5" s="1063"/>
      <c r="K5" s="1063"/>
      <c r="L5" s="1063"/>
      <c r="M5" s="1065" t="str">
        <f>S5</f>
        <v>$4,872-11,774</v>
      </c>
      <c r="N5" s="1065"/>
      <c r="O5" s="1065"/>
      <c r="P5" s="1065"/>
      <c r="Q5" s="611"/>
      <c r="R5" s="856"/>
      <c r="S5" s="566" t="str">
        <f>IF(R.4StaffCount=0,"$0",IF(R.4LowDollars=0,"$0-"&amp;TEXT(R.4HighDollars,"#,###"),TEXT(R.4LowDollars,"$#,###")&amp;"-"&amp;TEXT(R.4HighDollars,"#,###")))</f>
        <v>$4,872-11,774</v>
      </c>
      <c r="T5" s="567">
        <f>T3*E5</f>
        <v>4872</v>
      </c>
      <c r="U5" s="567">
        <f>U3*E5</f>
        <v>11774</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4"/>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270</v>
      </c>
      <c r="B9" s="856"/>
      <c r="C9" s="614"/>
      <c r="D9" s="825" t="s">
        <v>283</v>
      </c>
      <c r="E9" s="811"/>
      <c r="F9" s="546"/>
      <c r="G9" s="546"/>
      <c r="H9" s="546"/>
      <c r="I9" s="546"/>
      <c r="J9" s="546"/>
      <c r="K9" s="546"/>
      <c r="L9" s="546"/>
      <c r="M9" s="546"/>
      <c r="N9" s="546"/>
      <c r="O9" s="546"/>
      <c r="P9" s="512"/>
      <c r="Q9" s="580"/>
      <c r="R9" s="856"/>
      <c r="S9" s="577"/>
      <c r="T9" s="574"/>
      <c r="U9" s="574"/>
      <c r="V9" s="572"/>
      <c r="W9" s="572"/>
      <c r="X9" s="572"/>
      <c r="Y9" s="572"/>
      <c r="Z9" s="572"/>
      <c r="AA9" s="572"/>
      <c r="AB9" s="572"/>
      <c r="AC9" s="572"/>
      <c r="AD9" s="570"/>
      <c r="AE9" s="570"/>
      <c r="AF9" s="570"/>
      <c r="AG9" s="570"/>
    </row>
    <row r="10" spans="1:33" s="155" customFormat="1">
      <c r="A10" s="866"/>
      <c r="B10" s="856"/>
      <c r="C10" s="581"/>
      <c r="D10" s="545" t="s">
        <v>219</v>
      </c>
      <c r="E10" s="550"/>
      <c r="F10" s="550"/>
      <c r="G10" s="550"/>
      <c r="H10" s="550"/>
      <c r="I10" s="550"/>
      <c r="J10" s="550"/>
      <c r="K10" s="550"/>
      <c r="L10" s="550"/>
      <c r="M10" s="550"/>
      <c r="N10" s="550"/>
      <c r="O10" s="550"/>
      <c r="P10" s="550"/>
      <c r="Q10" s="583"/>
      <c r="R10" s="856"/>
      <c r="S10" s="577"/>
      <c r="T10" s="574"/>
      <c r="U10" s="574"/>
      <c r="V10" s="572"/>
      <c r="W10" s="572"/>
      <c r="X10" s="572"/>
      <c r="Y10" s="572"/>
      <c r="Z10" s="572"/>
      <c r="AA10" s="572"/>
      <c r="AB10" s="572"/>
      <c r="AC10" s="572"/>
      <c r="AD10" s="570"/>
      <c r="AE10" s="570"/>
      <c r="AF10" s="570"/>
      <c r="AG10" s="570"/>
    </row>
    <row r="11" spans="1:33" s="150" customFormat="1" ht="33.75" customHeight="1">
      <c r="A11" s="867"/>
      <c r="B11" s="856"/>
      <c r="C11" s="584"/>
      <c r="D11" s="1073" t="s">
        <v>224</v>
      </c>
      <c r="E11" s="1074"/>
      <c r="F11" s="1074"/>
      <c r="G11" s="1074"/>
      <c r="H11" s="1074"/>
      <c r="I11" s="1074"/>
      <c r="J11" s="1074"/>
      <c r="K11" s="1074"/>
      <c r="L11" s="1074"/>
      <c r="M11" s="1074"/>
      <c r="N11" s="1074"/>
      <c r="O11" s="1074"/>
      <c r="P11" s="1075"/>
      <c r="Q11" s="585"/>
      <c r="R11" s="856"/>
      <c r="S11" s="575" t="s">
        <v>0</v>
      </c>
      <c r="T11" s="574"/>
      <c r="U11" s="574"/>
      <c r="V11" s="494"/>
      <c r="W11" s="494"/>
      <c r="X11" s="494"/>
      <c r="Y11" s="494"/>
      <c r="Z11" s="494"/>
      <c r="AA11" s="494"/>
      <c r="AB11" s="494"/>
      <c r="AC11" s="494"/>
      <c r="AD11" s="573"/>
      <c r="AE11" s="573"/>
      <c r="AF11" s="573"/>
      <c r="AG11" s="573"/>
    </row>
    <row r="12" spans="1:33" s="155" customFormat="1" ht="14.25">
      <c r="A12" s="866"/>
      <c r="B12" s="856"/>
      <c r="C12" s="715"/>
      <c r="D12" s="656" t="s">
        <v>215</v>
      </c>
      <c r="E12" s="657" t="s">
        <v>64</v>
      </c>
      <c r="F12" s="657" t="s">
        <v>65</v>
      </c>
      <c r="G12" s="657"/>
      <c r="H12" s="657"/>
      <c r="I12" s="657"/>
      <c r="J12" s="657"/>
      <c r="K12" s="657"/>
      <c r="L12" s="657"/>
      <c r="M12" s="657"/>
      <c r="N12" s="657"/>
      <c r="O12" s="657"/>
      <c r="P12" s="713" t="s">
        <v>0</v>
      </c>
      <c r="Q12" s="583"/>
      <c r="R12" s="856"/>
      <c r="S12" s="710"/>
      <c r="T12" s="711"/>
      <c r="U12" s="711"/>
      <c r="V12" s="712"/>
      <c r="W12" s="712"/>
      <c r="X12" s="712"/>
      <c r="Y12" s="712"/>
      <c r="Z12" s="712"/>
      <c r="AA12" s="712"/>
      <c r="AB12" s="712"/>
      <c r="AC12" s="712"/>
      <c r="AD12" s="570"/>
      <c r="AE12" s="570"/>
      <c r="AF12" s="570"/>
      <c r="AG12" s="570"/>
    </row>
    <row r="13" spans="1:33" s="150" customFormat="1">
      <c r="A13" s="867"/>
      <c r="B13" s="856"/>
      <c r="C13" s="584"/>
      <c r="D13" s="160" t="s">
        <v>347</v>
      </c>
      <c r="E13" s="152" t="s">
        <v>112</v>
      </c>
      <c r="F13" s="502">
        <v>1</v>
      </c>
      <c r="G13" s="503">
        <v>2</v>
      </c>
      <c r="H13" s="504">
        <v>3</v>
      </c>
      <c r="I13" s="505">
        <v>4</v>
      </c>
      <c r="J13" s="506">
        <v>5</v>
      </c>
      <c r="K13" s="507">
        <v>6</v>
      </c>
      <c r="L13" s="508">
        <v>7</v>
      </c>
      <c r="M13" s="509">
        <v>8</v>
      </c>
      <c r="N13" s="510">
        <v>9</v>
      </c>
      <c r="O13" s="511">
        <v>10</v>
      </c>
      <c r="P13" s="547"/>
      <c r="Q13" s="585"/>
      <c r="R13" s="856"/>
      <c r="S13" s="576">
        <f>VLOOKUP($E13,R.VL_DEQResourcesInvolved,2,FALSE)</f>
        <v>3</v>
      </c>
      <c r="T13" s="564">
        <f>VLOOKUP($E13,R.VL_DEQResourcesInvolved,3,FALSE)</f>
        <v>40</v>
      </c>
      <c r="U13" s="564">
        <f>IF(S13=10,T13,VLOOKUP($E13,R.VL_DEQResourcesInvolved,4,FALSE))</f>
        <v>81</v>
      </c>
      <c r="V13" s="494"/>
      <c r="W13" s="494"/>
      <c r="X13" s="494"/>
      <c r="Y13" s="494"/>
      <c r="Z13" s="494"/>
      <c r="AA13" s="494"/>
      <c r="AB13" s="494"/>
      <c r="AC13" s="494"/>
      <c r="AD13" s="573"/>
      <c r="AE13" s="573"/>
      <c r="AF13" s="573"/>
      <c r="AG13" s="573"/>
    </row>
    <row r="14" spans="1:33" s="150" customFormat="1">
      <c r="A14" s="867"/>
      <c r="B14" s="856"/>
      <c r="C14" s="587"/>
      <c r="D14" s="551"/>
      <c r="E14" s="548"/>
      <c r="F14" s="548"/>
      <c r="G14" s="548"/>
      <c r="H14" s="548"/>
      <c r="I14" s="548"/>
      <c r="J14" s="548"/>
      <c r="K14" s="548"/>
      <c r="L14" s="548"/>
      <c r="M14" s="548"/>
      <c r="N14" s="548"/>
      <c r="O14" s="548"/>
      <c r="P14" s="548"/>
      <c r="Q14" s="588"/>
      <c r="R14" s="856"/>
      <c r="S14" s="575"/>
      <c r="T14" s="574"/>
      <c r="U14" s="574"/>
      <c r="V14" s="494"/>
      <c r="W14" s="494"/>
      <c r="X14" s="494"/>
      <c r="Y14" s="494"/>
      <c r="Z14" s="494"/>
      <c r="AA14" s="494"/>
      <c r="AB14" s="494"/>
      <c r="AC14" s="494"/>
      <c r="AD14" s="573"/>
      <c r="AE14" s="573"/>
      <c r="AF14" s="573"/>
      <c r="AG14" s="573"/>
    </row>
    <row r="15" spans="1:33" s="155" customFormat="1" ht="30.75" customHeight="1">
      <c r="A15" s="874" t="s">
        <v>320</v>
      </c>
      <c r="B15" s="856"/>
      <c r="C15" s="591"/>
      <c r="D15" s="826" t="s">
        <v>284</v>
      </c>
      <c r="E15" s="526"/>
      <c r="F15" s="526"/>
      <c r="G15" s="526"/>
      <c r="H15" s="526"/>
      <c r="I15" s="526"/>
      <c r="J15" s="526"/>
      <c r="K15" s="526"/>
      <c r="L15" s="526"/>
      <c r="M15" s="526"/>
      <c r="N15" s="526"/>
      <c r="O15" s="526"/>
      <c r="P15" s="526"/>
      <c r="Q15" s="592"/>
      <c r="R15" s="856"/>
      <c r="S15" s="577"/>
      <c r="T15" s="574"/>
      <c r="U15" s="574"/>
      <c r="V15" s="572"/>
      <c r="W15" s="572"/>
      <c r="X15" s="572"/>
      <c r="Y15" s="572"/>
      <c r="Z15" s="572"/>
      <c r="AA15" s="572"/>
      <c r="AB15" s="572"/>
      <c r="AC15" s="572"/>
      <c r="AD15" s="570"/>
      <c r="AE15" s="570"/>
      <c r="AF15" s="570"/>
      <c r="AG15" s="570"/>
    </row>
    <row r="16" spans="1:33" s="155" customFormat="1">
      <c r="A16" s="866"/>
      <c r="B16" s="856"/>
      <c r="C16" s="591"/>
      <c r="D16" s="501" t="s">
        <v>219</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39" customHeight="1">
      <c r="A17" s="867"/>
      <c r="B17" s="856"/>
      <c r="C17" s="593"/>
      <c r="D17" s="1073" t="s">
        <v>225</v>
      </c>
      <c r="E17" s="1074"/>
      <c r="F17" s="1074"/>
      <c r="G17" s="1074"/>
      <c r="H17" s="1074"/>
      <c r="I17" s="1074"/>
      <c r="J17" s="1074"/>
      <c r="K17" s="1074"/>
      <c r="L17" s="1074"/>
      <c r="M17" s="1074"/>
      <c r="N17" s="1074"/>
      <c r="O17" s="1074"/>
      <c r="P17" s="1075"/>
      <c r="Q17" s="594"/>
      <c r="R17" s="856"/>
      <c r="S17" s="575" t="s">
        <v>0</v>
      </c>
      <c r="T17" s="574"/>
      <c r="U17" s="574"/>
      <c r="V17" s="494"/>
      <c r="W17" s="494"/>
      <c r="X17" s="494"/>
      <c r="Y17" s="494"/>
      <c r="Z17" s="494"/>
      <c r="AA17" s="494"/>
      <c r="AB17" s="494"/>
      <c r="AC17" s="494"/>
      <c r="AD17" s="573"/>
      <c r="AE17" s="573"/>
      <c r="AF17" s="573"/>
      <c r="AG17" s="573"/>
    </row>
    <row r="18" spans="1:33" s="155" customFormat="1" ht="14.25">
      <c r="A18" s="866"/>
      <c r="B18" s="856"/>
      <c r="C18" s="716"/>
      <c r="D18" s="658" t="s">
        <v>215</v>
      </c>
      <c r="E18" s="808" t="s">
        <v>64</v>
      </c>
      <c r="F18" s="808" t="s">
        <v>65</v>
      </c>
      <c r="G18" s="808"/>
      <c r="H18" s="808"/>
      <c r="I18" s="808"/>
      <c r="J18" s="808"/>
      <c r="K18" s="808"/>
      <c r="L18" s="808"/>
      <c r="M18" s="808"/>
      <c r="N18" s="808"/>
      <c r="O18" s="808"/>
      <c r="P18" s="714" t="s">
        <v>0</v>
      </c>
      <c r="Q18" s="592"/>
      <c r="R18" s="856"/>
      <c r="S18" s="710"/>
      <c r="T18" s="711"/>
      <c r="U18" s="711"/>
      <c r="V18" s="712"/>
      <c r="W18" s="712"/>
      <c r="X18" s="712"/>
      <c r="Y18" s="712"/>
      <c r="Z18" s="712"/>
      <c r="AA18" s="712"/>
      <c r="AB18" s="712"/>
      <c r="AC18" s="712"/>
      <c r="AD18" s="570"/>
      <c r="AE18" s="570"/>
      <c r="AF18" s="570"/>
      <c r="AG18" s="570"/>
    </row>
    <row r="19" spans="1:33" s="150" customFormat="1">
      <c r="A19" s="867"/>
      <c r="B19" s="856"/>
      <c r="C19" s="593"/>
      <c r="D19" s="160" t="s">
        <v>2</v>
      </c>
      <c r="E19" s="152" t="s">
        <v>112</v>
      </c>
      <c r="F19" s="502">
        <v>1</v>
      </c>
      <c r="G19" s="503">
        <v>2</v>
      </c>
      <c r="H19" s="504">
        <v>3</v>
      </c>
      <c r="I19" s="505">
        <v>4</v>
      </c>
      <c r="J19" s="506">
        <v>5</v>
      </c>
      <c r="K19" s="507">
        <v>6</v>
      </c>
      <c r="L19" s="508">
        <v>7</v>
      </c>
      <c r="M19" s="509">
        <v>8</v>
      </c>
      <c r="N19" s="510">
        <v>9</v>
      </c>
      <c r="O19" s="511">
        <v>10</v>
      </c>
      <c r="P19" s="121"/>
      <c r="Q19" s="594"/>
      <c r="R19" s="856"/>
      <c r="S19" s="576">
        <f>VLOOKUP($E19,R.VL_DEQResourcesInvolved,2,FALSE)</f>
        <v>3</v>
      </c>
      <c r="T19" s="564">
        <f>VLOOKUP($E19,R.VL_DEQResourcesInvolved,3,FALSE)</f>
        <v>40</v>
      </c>
      <c r="U19" s="564">
        <f>IF(S19=10,T19,VLOOKUP($E19,R.VL_DEQResourcesInvolved,4,FALSE))</f>
        <v>81</v>
      </c>
      <c r="V19" s="494"/>
      <c r="W19" s="494"/>
      <c r="X19" s="494"/>
      <c r="Y19" s="494"/>
      <c r="Z19" s="494"/>
      <c r="AA19" s="494"/>
      <c r="AB19" s="494"/>
      <c r="AC19" s="494"/>
      <c r="AD19" s="573"/>
      <c r="AE19" s="573"/>
      <c r="AF19" s="573"/>
      <c r="AG19" s="573"/>
    </row>
    <row r="20" spans="1:33" s="150" customFormat="1" ht="15.75" customHeight="1">
      <c r="A20" s="867"/>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155" customFormat="1" ht="30" customHeight="1">
      <c r="A21" s="874" t="s">
        <v>266</v>
      </c>
      <c r="B21" s="856"/>
      <c r="C21" s="614"/>
      <c r="D21" s="825" t="s">
        <v>285</v>
      </c>
      <c r="E21" s="811"/>
      <c r="F21" s="546"/>
      <c r="G21" s="546"/>
      <c r="H21" s="546"/>
      <c r="I21" s="546"/>
      <c r="J21" s="546"/>
      <c r="K21" s="546"/>
      <c r="L21" s="546"/>
      <c r="M21" s="546"/>
      <c r="N21" s="546"/>
      <c r="O21" s="546"/>
      <c r="P21" s="512"/>
      <c r="Q21" s="580"/>
      <c r="R21" s="856"/>
      <c r="S21" s="577"/>
      <c r="T21" s="574"/>
      <c r="U21" s="574"/>
      <c r="V21" s="572"/>
      <c r="W21" s="572"/>
      <c r="X21" s="572"/>
      <c r="Y21" s="572"/>
      <c r="Z21" s="572"/>
      <c r="AA21" s="572"/>
      <c r="AB21" s="572"/>
      <c r="AC21" s="572"/>
      <c r="AD21" s="570"/>
      <c r="AE21" s="570"/>
      <c r="AF21" s="570"/>
      <c r="AG21" s="570"/>
    </row>
    <row r="22" spans="1:33" s="155" customFormat="1">
      <c r="A22" s="866"/>
      <c r="B22" s="856"/>
      <c r="C22" s="581"/>
      <c r="D22" s="545" t="s">
        <v>219</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36.75" customHeight="1">
      <c r="A23" s="867"/>
      <c r="B23" s="856"/>
      <c r="C23" s="584"/>
      <c r="D23" s="1073" t="s">
        <v>321</v>
      </c>
      <c r="E23" s="1074"/>
      <c r="F23" s="1074"/>
      <c r="G23" s="1074"/>
      <c r="H23" s="1074"/>
      <c r="I23" s="1074"/>
      <c r="J23" s="1074"/>
      <c r="K23" s="1074"/>
      <c r="L23" s="1074"/>
      <c r="M23" s="1074"/>
      <c r="N23" s="1074"/>
      <c r="O23" s="1074"/>
      <c r="P23" s="1075"/>
      <c r="Q23" s="585"/>
      <c r="R23" s="856"/>
      <c r="S23" s="575" t="s">
        <v>0</v>
      </c>
      <c r="T23" s="574"/>
      <c r="U23" s="574"/>
      <c r="V23" s="494"/>
      <c r="W23" s="494"/>
      <c r="X23" s="494"/>
      <c r="Y23" s="494"/>
      <c r="Z23" s="494"/>
      <c r="AA23" s="494"/>
      <c r="AB23" s="494"/>
      <c r="AC23" s="494"/>
      <c r="AD23" s="573"/>
      <c r="AE23" s="573"/>
      <c r="AF23" s="573"/>
      <c r="AG23" s="573"/>
    </row>
    <row r="24" spans="1:33" s="155" customFormat="1" ht="14.25">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c r="A25" s="867"/>
      <c r="B25" s="856"/>
      <c r="C25" s="584"/>
      <c r="D25" s="160" t="s">
        <v>6</v>
      </c>
      <c r="E25" s="152" t="s">
        <v>113</v>
      </c>
      <c r="F25" s="502">
        <v>1</v>
      </c>
      <c r="G25" s="503">
        <v>2</v>
      </c>
      <c r="H25" s="504">
        <v>3</v>
      </c>
      <c r="I25" s="505">
        <v>4</v>
      </c>
      <c r="J25" s="506">
        <v>5</v>
      </c>
      <c r="K25" s="507">
        <v>6</v>
      </c>
      <c r="L25" s="508">
        <v>7</v>
      </c>
      <c r="M25" s="509">
        <v>8</v>
      </c>
      <c r="N25" s="510">
        <v>9</v>
      </c>
      <c r="O25" s="511">
        <v>10</v>
      </c>
      <c r="P25" s="547"/>
      <c r="Q25" s="585"/>
      <c r="R25" s="856"/>
      <c r="S25" s="578">
        <f>VLOOKUP($E25,R.VL_DEQResourcesInvolved,2,FALSE)</f>
        <v>2</v>
      </c>
      <c r="T25" s="564">
        <f>VLOOKUP($E25,R.VL_DEQResourcesInvolved,3,FALSE)</f>
        <v>4</v>
      </c>
      <c r="U25" s="564">
        <f>IF(S25=10,T25,VLOOKUP($E25,R.VL_DEQResourcesInvolved,4,FALSE))</f>
        <v>41</v>
      </c>
      <c r="V25" s="494"/>
      <c r="W25" s="494"/>
      <c r="X25" s="494"/>
      <c r="Y25" s="494"/>
      <c r="Z25" s="494"/>
      <c r="AA25" s="494"/>
      <c r="AB25" s="494"/>
      <c r="AC25" s="494"/>
      <c r="AD25" s="573"/>
      <c r="AE25" s="573"/>
      <c r="AF25" s="573"/>
      <c r="AG25" s="573"/>
    </row>
    <row r="26" spans="1:33" s="150" customFormat="1">
      <c r="A26" s="867"/>
      <c r="B26" s="856"/>
      <c r="C26" s="587"/>
      <c r="D26" s="551"/>
      <c r="E26" s="548"/>
      <c r="F26" s="548"/>
      <c r="G26" s="548"/>
      <c r="H26" s="548"/>
      <c r="I26" s="548"/>
      <c r="J26" s="548"/>
      <c r="K26" s="548"/>
      <c r="L26" s="548"/>
      <c r="M26" s="548"/>
      <c r="N26" s="548"/>
      <c r="O26" s="548"/>
      <c r="P26" s="548"/>
      <c r="Q26" s="588"/>
      <c r="R26" s="856"/>
      <c r="S26" s="575"/>
      <c r="T26" s="574"/>
      <c r="U26" s="574"/>
      <c r="V26" s="494"/>
      <c r="W26" s="494"/>
      <c r="X26" s="494"/>
      <c r="Y26" s="494"/>
      <c r="Z26" s="494"/>
      <c r="AA26" s="494"/>
      <c r="AB26" s="494"/>
      <c r="AC26" s="494"/>
      <c r="AD26" s="573"/>
      <c r="AE26" s="573"/>
      <c r="AF26" s="573"/>
      <c r="AG26" s="573"/>
    </row>
    <row r="27" spans="1:33" s="155" customFormat="1" ht="30" customHeight="1">
      <c r="A27" s="866"/>
      <c r="B27" s="856"/>
      <c r="C27" s="591"/>
      <c r="D27" s="826" t="s">
        <v>286</v>
      </c>
      <c r="E27" s="526"/>
      <c r="F27" s="526"/>
      <c r="G27" s="526"/>
      <c r="H27" s="526"/>
      <c r="I27" s="526"/>
      <c r="J27" s="526"/>
      <c r="K27" s="526"/>
      <c r="L27" s="526"/>
      <c r="M27" s="526"/>
      <c r="N27" s="526"/>
      <c r="O27" s="526"/>
      <c r="P27" s="526"/>
      <c r="Q27" s="592"/>
      <c r="R27" s="856"/>
      <c r="S27" s="577"/>
      <c r="T27" s="574"/>
      <c r="U27" s="574"/>
      <c r="V27" s="572"/>
      <c r="W27" s="572"/>
      <c r="X27" s="572"/>
      <c r="Y27" s="572"/>
      <c r="Z27" s="572"/>
      <c r="AA27" s="572"/>
      <c r="AB27" s="572"/>
      <c r="AC27" s="572"/>
      <c r="AD27" s="570"/>
      <c r="AE27" s="570"/>
      <c r="AF27" s="570"/>
      <c r="AG27" s="570"/>
    </row>
    <row r="28" spans="1:33" s="155" customFormat="1" ht="14.25" customHeight="1">
      <c r="A28" s="866"/>
      <c r="B28" s="856"/>
      <c r="C28" s="591"/>
      <c r="D28" s="501" t="s">
        <v>219</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20.25" customHeight="1">
      <c r="A29" s="867"/>
      <c r="B29" s="856"/>
      <c r="C29" s="593"/>
      <c r="D29" s="1073" t="s">
        <v>0</v>
      </c>
      <c r="E29" s="1074"/>
      <c r="F29" s="1074"/>
      <c r="G29" s="1074"/>
      <c r="H29" s="1074"/>
      <c r="I29" s="1074"/>
      <c r="J29" s="1074"/>
      <c r="K29" s="1074"/>
      <c r="L29" s="1074"/>
      <c r="M29" s="1074"/>
      <c r="N29" s="1074"/>
      <c r="O29" s="1074"/>
      <c r="P29" s="1075"/>
      <c r="Q29" s="594"/>
      <c r="R29" s="856"/>
      <c r="S29" s="575" t="s">
        <v>0</v>
      </c>
      <c r="T29" s="574"/>
      <c r="U29" s="574"/>
      <c r="V29" s="494"/>
      <c r="W29" s="494"/>
      <c r="X29" s="494"/>
      <c r="Y29" s="494"/>
      <c r="Z29" s="494"/>
      <c r="AA29" s="494"/>
      <c r="AB29" s="494"/>
      <c r="AC29" s="494"/>
      <c r="AD29" s="573"/>
      <c r="AE29" s="573"/>
      <c r="AF29" s="573"/>
      <c r="AG29" s="573"/>
    </row>
    <row r="30" spans="1:33" s="155" customFormat="1" ht="14.25">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c r="A31" s="867"/>
      <c r="B31" s="856"/>
      <c r="C31" s="593"/>
      <c r="D31" s="160" t="s">
        <v>0</v>
      </c>
      <c r="E31" s="152" t="s">
        <v>7</v>
      </c>
      <c r="F31" s="502">
        <v>1</v>
      </c>
      <c r="G31" s="503">
        <v>2</v>
      </c>
      <c r="H31" s="504">
        <v>3</v>
      </c>
      <c r="I31" s="505">
        <v>4</v>
      </c>
      <c r="J31" s="506">
        <v>5</v>
      </c>
      <c r="K31" s="507">
        <v>6</v>
      </c>
      <c r="L31" s="508">
        <v>7</v>
      </c>
      <c r="M31" s="509">
        <v>8</v>
      </c>
      <c r="N31" s="510">
        <v>9</v>
      </c>
      <c r="O31" s="511">
        <v>10</v>
      </c>
      <c r="P31" s="121"/>
      <c r="Q31" s="594"/>
      <c r="R31" s="856"/>
      <c r="S31" s="578">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14.25" customHeight="1">
      <c r="A32" s="867"/>
      <c r="B32" s="856"/>
      <c r="C32" s="595"/>
      <c r="D32" s="544"/>
      <c r="E32" s="544"/>
      <c r="F32" s="305"/>
      <c r="G32" s="305"/>
      <c r="H32" s="305"/>
      <c r="I32" s="305"/>
      <c r="J32" s="305"/>
      <c r="K32" s="305"/>
      <c r="L32" s="305"/>
      <c r="M32" s="305"/>
      <c r="N32" s="305"/>
      <c r="O32" s="305"/>
      <c r="P32" s="305"/>
      <c r="Q32" s="596"/>
      <c r="R32" s="856"/>
      <c r="S32" s="575"/>
      <c r="T32" s="577"/>
      <c r="U32" s="577"/>
      <c r="V32" s="494"/>
      <c r="W32" s="494"/>
      <c r="X32" s="494"/>
      <c r="Y32" s="494"/>
      <c r="Z32" s="494"/>
      <c r="AA32" s="494"/>
      <c r="AB32" s="494"/>
      <c r="AC32" s="494"/>
      <c r="AD32" s="573"/>
      <c r="AE32" s="573"/>
      <c r="AF32" s="573"/>
      <c r="AG32" s="573"/>
    </row>
    <row r="33" spans="1:33" s="155" customFormat="1" ht="30" customHeight="1">
      <c r="A33" s="866"/>
      <c r="B33" s="856"/>
      <c r="C33" s="614"/>
      <c r="D33" s="825" t="s">
        <v>287</v>
      </c>
      <c r="E33" s="811"/>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219</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20.25" customHeight="1">
      <c r="A35" s="867"/>
      <c r="B35" s="856"/>
      <c r="C35" s="584"/>
      <c r="D35" s="1073" t="s">
        <v>0</v>
      </c>
      <c r="E35" s="1074"/>
      <c r="F35" s="1074"/>
      <c r="G35" s="1074"/>
      <c r="H35" s="1074"/>
      <c r="I35" s="1074"/>
      <c r="J35" s="1074"/>
      <c r="K35" s="1074"/>
      <c r="L35" s="1074"/>
      <c r="M35" s="1074"/>
      <c r="N35" s="1074"/>
      <c r="O35" s="1074"/>
      <c r="P35" s="1075"/>
      <c r="Q35" s="585"/>
      <c r="R35" s="856"/>
      <c r="S35" s="575" t="s">
        <v>0</v>
      </c>
      <c r="T35" s="574"/>
      <c r="U35" s="574"/>
      <c r="V35" s="494"/>
      <c r="W35" s="494"/>
      <c r="X35" s="494"/>
      <c r="Y35" s="494"/>
      <c r="Z35" s="494"/>
      <c r="AA35" s="494"/>
      <c r="AB35" s="494"/>
      <c r="AC35" s="494"/>
      <c r="AD35" s="573"/>
      <c r="AE35" s="573"/>
      <c r="AF35" s="573"/>
      <c r="AG35" s="573"/>
    </row>
    <row r="36" spans="1:33" s="155" customFormat="1" ht="14.25">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c r="A37" s="867"/>
      <c r="B37" s="856"/>
      <c r="C37" s="584"/>
      <c r="D37" s="160" t="s">
        <v>0</v>
      </c>
      <c r="E37" s="152" t="s">
        <v>7</v>
      </c>
      <c r="F37" s="502">
        <v>1</v>
      </c>
      <c r="G37" s="503">
        <v>2</v>
      </c>
      <c r="H37" s="504">
        <v>3</v>
      </c>
      <c r="I37" s="505">
        <v>4</v>
      </c>
      <c r="J37" s="506">
        <v>5</v>
      </c>
      <c r="K37" s="507">
        <v>6</v>
      </c>
      <c r="L37" s="508">
        <v>7</v>
      </c>
      <c r="M37" s="509">
        <v>8</v>
      </c>
      <c r="N37" s="510">
        <v>9</v>
      </c>
      <c r="O37" s="511">
        <v>10</v>
      </c>
      <c r="P37" s="547"/>
      <c r="Q37" s="585"/>
      <c r="R37" s="856"/>
      <c r="S37" s="578">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7"/>
      <c r="B38" s="856"/>
      <c r="C38" s="587"/>
      <c r="D38" s="551"/>
      <c r="E38" s="548"/>
      <c r="F38" s="548"/>
      <c r="G38" s="548"/>
      <c r="H38" s="548"/>
      <c r="I38" s="548"/>
      <c r="J38" s="548"/>
      <c r="K38" s="548"/>
      <c r="L38" s="548"/>
      <c r="M38" s="548"/>
      <c r="N38" s="548"/>
      <c r="O38" s="548"/>
      <c r="P38" s="548"/>
      <c r="Q38" s="588"/>
      <c r="R38" s="856"/>
      <c r="S38" s="575"/>
      <c r="T38" s="574"/>
      <c r="U38" s="574"/>
      <c r="V38" s="494"/>
      <c r="W38" s="494"/>
      <c r="X38" s="494"/>
      <c r="Y38" s="494"/>
      <c r="Z38" s="494"/>
      <c r="AA38" s="494"/>
      <c r="AB38" s="494"/>
      <c r="AC38" s="494"/>
      <c r="AD38" s="573"/>
      <c r="AE38" s="573"/>
      <c r="AF38" s="573"/>
      <c r="AG38" s="573"/>
    </row>
    <row r="39" spans="1:33" s="151" customFormat="1" ht="30" customHeight="1">
      <c r="A39" s="866"/>
      <c r="B39" s="856"/>
      <c r="C39" s="717"/>
      <c r="D39" s="1076" t="str">
        <f>"Please suggest process improvements to the "&amp;D2&amp;" worksheet."</f>
        <v>Please suggest process improvements to the Advisors worksheet.</v>
      </c>
      <c r="E39" s="1076"/>
      <c r="F39" s="718"/>
      <c r="G39" s="719"/>
      <c r="H39" s="720"/>
      <c r="I39" s="721"/>
      <c r="J39" s="722"/>
      <c r="K39" s="723"/>
      <c r="L39" s="724"/>
      <c r="M39" s="725"/>
      <c r="N39" s="726"/>
      <c r="O39" s="727"/>
      <c r="P39" s="728"/>
      <c r="Q39" s="602"/>
      <c r="R39" s="856"/>
      <c r="S39" s="729"/>
      <c r="T39" s="711"/>
      <c r="U39" s="711"/>
      <c r="V39" s="730"/>
      <c r="W39" s="730"/>
      <c r="X39" s="730"/>
      <c r="Y39" s="730"/>
      <c r="Z39" s="730"/>
      <c r="AA39" s="730"/>
      <c r="AB39" s="730"/>
      <c r="AC39" s="730"/>
      <c r="AD39" s="495"/>
      <c r="AE39" s="495"/>
      <c r="AF39" s="495"/>
      <c r="AG39" s="495"/>
    </row>
    <row r="40" spans="1:33" s="23" customFormat="1" ht="30.75" customHeight="1">
      <c r="A40" s="866"/>
      <c r="B40" s="856"/>
      <c r="C40" s="591"/>
      <c r="D40" s="1035"/>
      <c r="E40" s="1036"/>
      <c r="F40" s="1036"/>
      <c r="G40" s="1036"/>
      <c r="H40" s="1036"/>
      <c r="I40" s="1036"/>
      <c r="J40" s="1036"/>
      <c r="K40" s="1036"/>
      <c r="L40" s="1036"/>
      <c r="M40" s="1036"/>
      <c r="N40" s="1036"/>
      <c r="O40" s="1036"/>
      <c r="P40" s="1037"/>
      <c r="Q40" s="603"/>
      <c r="R40" s="856"/>
      <c r="S40" s="575"/>
      <c r="T40" s="574"/>
      <c r="U40" s="574"/>
      <c r="V40" s="494"/>
      <c r="W40" s="494"/>
      <c r="X40" s="494"/>
      <c r="Y40" s="494"/>
      <c r="Z40" s="494"/>
      <c r="AA40" s="494"/>
      <c r="AB40" s="494"/>
      <c r="AC40" s="494"/>
      <c r="AD40" s="496"/>
      <c r="AE40" s="496"/>
      <c r="AF40" s="496"/>
      <c r="AG40" s="496"/>
    </row>
    <row r="41" spans="1:33" ht="18" customHeight="1">
      <c r="A41" s="874" t="s">
        <v>267</v>
      </c>
      <c r="B41" s="856"/>
      <c r="C41" s="604"/>
      <c r="D41" s="605"/>
      <c r="E41" s="605"/>
      <c r="F41" s="605"/>
      <c r="G41" s="605"/>
      <c r="H41" s="605"/>
      <c r="I41" s="605"/>
      <c r="J41" s="605"/>
      <c r="K41" s="605"/>
      <c r="L41" s="605"/>
      <c r="M41" s="605"/>
      <c r="N41" s="605"/>
      <c r="O41" s="605"/>
      <c r="P41" s="605"/>
      <c r="Q41" s="606"/>
      <c r="R41" s="856"/>
    </row>
    <row r="42" spans="1:33" s="494" customFormat="1" ht="14.25" customHeight="1">
      <c r="A42" s="859"/>
      <c r="B42" s="856"/>
      <c r="C42" s="856"/>
      <c r="D42" s="856"/>
      <c r="E42" s="856"/>
      <c r="F42" s="856"/>
      <c r="G42" s="856"/>
      <c r="H42" s="856"/>
      <c r="I42" s="856"/>
      <c r="J42" s="856"/>
      <c r="K42" s="856"/>
      <c r="L42" s="856"/>
      <c r="M42" s="856"/>
      <c r="N42" s="856"/>
      <c r="O42" s="856"/>
      <c r="P42" s="856"/>
      <c r="Q42" s="856"/>
      <c r="R42" s="856"/>
      <c r="S42" s="556"/>
    </row>
    <row r="43" spans="1:33" s="494" customFormat="1" ht="60" customHeight="1">
      <c r="A43" s="859"/>
      <c r="C43" s="555"/>
      <c r="S43" s="556"/>
    </row>
    <row r="44" spans="1:33" s="494" customFormat="1" ht="60" customHeight="1">
      <c r="A44" s="859"/>
      <c r="C44" s="555"/>
      <c r="S44" s="556"/>
    </row>
    <row r="45" spans="1:33" s="494" customFormat="1" ht="60" customHeight="1">
      <c r="A45" s="859"/>
      <c r="C45" s="555"/>
      <c r="S45" s="556"/>
    </row>
    <row r="46" spans="1:33" s="494" customFormat="1" ht="60" customHeight="1">
      <c r="A46" s="859"/>
      <c r="C46" s="555"/>
      <c r="S46" s="556"/>
    </row>
    <row r="47" spans="1:33" s="494" customFormat="1" ht="60" customHeight="1">
      <c r="A47" s="859"/>
      <c r="C47" s="555"/>
      <c r="S47" s="556"/>
    </row>
    <row r="48" spans="1:33" s="494" customFormat="1" ht="60" customHeight="1">
      <c r="A48" s="859"/>
      <c r="C48" s="555"/>
      <c r="S48" s="556"/>
    </row>
    <row r="49" spans="1:19" s="494" customFormat="1" ht="60" customHeight="1">
      <c r="A49" s="859"/>
      <c r="C49" s="555"/>
      <c r="S49" s="556"/>
    </row>
    <row r="50" spans="1:19" s="494" customFormat="1" ht="60" customHeight="1">
      <c r="A50" s="859"/>
      <c r="C50" s="555"/>
      <c r="S50" s="556"/>
    </row>
    <row r="51" spans="1:19" s="494" customFormat="1" ht="60" customHeight="1">
      <c r="A51" s="859"/>
      <c r="C51" s="555"/>
      <c r="S51" s="556"/>
    </row>
    <row r="52" spans="1:19" s="494" customFormat="1" ht="60" customHeight="1">
      <c r="A52" s="859"/>
      <c r="C52" s="555"/>
      <c r="S52" s="556"/>
    </row>
    <row r="53" spans="1:19" s="494" customFormat="1" ht="60" customHeight="1">
      <c r="A53" s="859"/>
      <c r="C53" s="555"/>
      <c r="S53" s="556"/>
    </row>
    <row r="54" spans="1:19" s="494" customFormat="1" ht="60" customHeight="1">
      <c r="A54" s="859"/>
      <c r="C54" s="555"/>
      <c r="S54" s="556"/>
    </row>
    <row r="55" spans="1:19" s="494" customFormat="1" ht="60" customHeight="1">
      <c r="A55" s="859"/>
      <c r="C55" s="555"/>
      <c r="S55" s="556"/>
    </row>
    <row r="56" spans="1:19" s="494" customFormat="1" ht="60" customHeight="1">
      <c r="A56" s="859"/>
      <c r="C56" s="555"/>
      <c r="S56" s="556"/>
    </row>
    <row r="57" spans="1:19" s="494" customFormat="1" ht="60" customHeight="1">
      <c r="A57" s="859"/>
      <c r="C57" s="555"/>
      <c r="S57" s="556"/>
    </row>
    <row r="58" spans="1:19" s="494" customFormat="1" ht="60" customHeight="1">
      <c r="A58" s="859"/>
      <c r="C58" s="555"/>
      <c r="S58" s="556"/>
    </row>
    <row r="59" spans="1:19" s="494" customFormat="1" ht="60" customHeight="1">
      <c r="A59" s="859"/>
      <c r="C59" s="555"/>
      <c r="S59" s="556"/>
    </row>
    <row r="60" spans="1:19" s="494" customFormat="1" ht="60" customHeight="1">
      <c r="A60" s="859"/>
      <c r="C60" s="555"/>
      <c r="S60" s="556"/>
    </row>
    <row r="61" spans="1:19" s="494" customFormat="1" ht="60" customHeight="1">
      <c r="A61" s="859"/>
      <c r="C61" s="555"/>
      <c r="S61" s="556"/>
    </row>
    <row r="62" spans="1:19" s="494" customFormat="1" ht="60" customHeight="1">
      <c r="A62" s="859"/>
      <c r="C62" s="555"/>
      <c r="S62" s="556"/>
    </row>
    <row r="63" spans="1:19" s="494" customFormat="1" ht="60" customHeight="1">
      <c r="A63" s="859"/>
      <c r="C63" s="555"/>
      <c r="S63" s="556"/>
    </row>
    <row r="64" spans="1:19"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c r="A72" s="859"/>
      <c r="C72" s="555"/>
      <c r="S72" s="556"/>
    </row>
    <row r="73" spans="1:19" s="494" customFormat="1">
      <c r="A73" s="859"/>
      <c r="C73" s="555"/>
      <c r="S73" s="556"/>
    </row>
  </sheetData>
  <sheetProtection sheet="1" scenarios="1" formatCells="0" insertHyperlinks="0" selectLockedCells="1"/>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1:O31 F27:O27 F37:O37 F25:O25 F13:O13 F19:O19 F15:O15">
    <cfRule type="colorScale" priority="183">
      <colorScale>
        <cfvo type="num" val="0"/>
        <cfvo type="num" val="5"/>
        <cfvo type="num" val="10"/>
        <color rgb="FF00B050"/>
        <color rgb="FFFFFF00"/>
        <color rgb="FFFF0000"/>
      </colorScale>
    </cfRule>
  </conditionalFormatting>
  <conditionalFormatting sqref="N39 N41 N27 N15">
    <cfRule type="expression" dxfId="3029" priority="182" stopIfTrue="1">
      <formula>IF($S15&lt;9,TRUE,)</formula>
    </cfRule>
  </conditionalFormatting>
  <conditionalFormatting sqref="M39 M41 M27 M15">
    <cfRule type="expression" dxfId="3028" priority="181" stopIfTrue="1">
      <formula>IF($S15&lt;8,TRUE,)</formula>
    </cfRule>
  </conditionalFormatting>
  <conditionalFormatting sqref="L39 L41 L27 L15">
    <cfRule type="expression" dxfId="3027" priority="180" stopIfTrue="1">
      <formula>IF($S15&lt;7,TRUE,)</formula>
    </cfRule>
  </conditionalFormatting>
  <conditionalFormatting sqref="K39 K41 K27 K15">
    <cfRule type="expression" dxfId="3026" priority="179" stopIfTrue="1">
      <formula>IF($S15&lt;6,TRUE,)</formula>
    </cfRule>
  </conditionalFormatting>
  <conditionalFormatting sqref="J39 J41 J27 J15">
    <cfRule type="expression" dxfId="3025" priority="178" stopIfTrue="1">
      <formula>IF($S15&lt;5,TRUE,)</formula>
    </cfRule>
  </conditionalFormatting>
  <conditionalFormatting sqref="I39 I41 I27 I15">
    <cfRule type="expression" dxfId="3024" priority="177" stopIfTrue="1">
      <formula>IF($S15&lt;4,TRUE,)</formula>
    </cfRule>
  </conditionalFormatting>
  <conditionalFormatting sqref="H39 H41 H27 H15">
    <cfRule type="expression" dxfId="3023" priority="176" stopIfTrue="1">
      <formula>IF($S15&lt;3,TRUE,)</formula>
    </cfRule>
  </conditionalFormatting>
  <conditionalFormatting sqref="G39 G41 G27 G15">
    <cfRule type="expression" dxfId="3022" priority="175" stopIfTrue="1">
      <formula>IF($S15&lt;2,TRUE,)</formula>
    </cfRule>
  </conditionalFormatting>
  <conditionalFormatting sqref="F39 F41 F27 F15">
    <cfRule type="expression" dxfId="3021" priority="174" stopIfTrue="1">
      <formula>IF($S15&lt;1,TRUE,)</formula>
    </cfRule>
  </conditionalFormatting>
  <conditionalFormatting sqref="O39 O41 O27 O15">
    <cfRule type="expression" dxfId="3020" priority="173" stopIfTrue="1">
      <formula>IF($S15&lt;10,TRUE,)</formula>
    </cfRule>
  </conditionalFormatting>
  <conditionalFormatting sqref="N13">
    <cfRule type="expression" dxfId="3019" priority="94" stopIfTrue="1">
      <formula>IF($S13&lt;9,TRUE,)</formula>
    </cfRule>
  </conditionalFormatting>
  <conditionalFormatting sqref="M13">
    <cfRule type="expression" dxfId="3018" priority="93" stopIfTrue="1">
      <formula>IF($S13&lt;8,TRUE,)</formula>
    </cfRule>
  </conditionalFormatting>
  <conditionalFormatting sqref="L13">
    <cfRule type="expression" dxfId="3017" priority="92" stopIfTrue="1">
      <formula>IF($S13&lt;7,TRUE,)</formula>
    </cfRule>
  </conditionalFormatting>
  <conditionalFormatting sqref="K13">
    <cfRule type="expression" dxfId="3016" priority="91" stopIfTrue="1">
      <formula>IF($S13&lt;6,TRUE,)</formula>
    </cfRule>
  </conditionalFormatting>
  <conditionalFormatting sqref="J13">
    <cfRule type="expression" dxfId="3015" priority="90" stopIfTrue="1">
      <formula>IF($S13&lt;5,TRUE,)</formula>
    </cfRule>
  </conditionalFormatting>
  <conditionalFormatting sqref="I13">
    <cfRule type="expression" dxfId="3014" priority="89" stopIfTrue="1">
      <formula>IF($S13&lt;4,TRUE,)</formula>
    </cfRule>
  </conditionalFormatting>
  <conditionalFormatting sqref="H13">
    <cfRule type="expression" dxfId="3013" priority="88" stopIfTrue="1">
      <formula>IF($S13&lt;3,TRUE,)</formula>
    </cfRule>
  </conditionalFormatting>
  <conditionalFormatting sqref="G13">
    <cfRule type="expression" dxfId="3012" priority="87" stopIfTrue="1">
      <formula>IF($S13&lt;2,TRUE,)</formula>
    </cfRule>
  </conditionalFormatting>
  <conditionalFormatting sqref="F13">
    <cfRule type="expression" dxfId="3011" priority="86" stopIfTrue="1">
      <formula>IF($S13&lt;1,TRUE,)</formula>
    </cfRule>
  </conditionalFormatting>
  <conditionalFormatting sqref="O13">
    <cfRule type="expression" dxfId="3010" priority="85" stopIfTrue="1">
      <formula>IF($S13&lt;10,TRUE,)</formula>
    </cfRule>
  </conditionalFormatting>
  <conditionalFormatting sqref="N19">
    <cfRule type="expression" dxfId="3009" priority="83" stopIfTrue="1">
      <formula>IF($S19&lt;9,TRUE,)</formula>
    </cfRule>
  </conditionalFormatting>
  <conditionalFormatting sqref="M19">
    <cfRule type="expression" dxfId="3008" priority="82" stopIfTrue="1">
      <formula>IF($S19&lt;8,TRUE,)</formula>
    </cfRule>
  </conditionalFormatting>
  <conditionalFormatting sqref="L19">
    <cfRule type="expression" dxfId="3007" priority="81" stopIfTrue="1">
      <formula>IF($S19&lt;7,TRUE,)</formula>
    </cfRule>
  </conditionalFormatting>
  <conditionalFormatting sqref="K19">
    <cfRule type="expression" dxfId="3006" priority="80" stopIfTrue="1">
      <formula>IF($S19&lt;6,TRUE,)</formula>
    </cfRule>
  </conditionalFormatting>
  <conditionalFormatting sqref="J19">
    <cfRule type="expression" dxfId="3005" priority="79" stopIfTrue="1">
      <formula>IF($S19&lt;5,TRUE,)</formula>
    </cfRule>
  </conditionalFormatting>
  <conditionalFormatting sqref="I19">
    <cfRule type="expression" dxfId="3004" priority="78" stopIfTrue="1">
      <formula>IF($S19&lt;4,TRUE,)</formula>
    </cfRule>
  </conditionalFormatting>
  <conditionalFormatting sqref="H19">
    <cfRule type="expression" dxfId="3003" priority="77" stopIfTrue="1">
      <formula>IF($S19&lt;3,TRUE,)</formula>
    </cfRule>
  </conditionalFormatting>
  <conditionalFormatting sqref="G19">
    <cfRule type="expression" dxfId="3002" priority="76" stopIfTrue="1">
      <formula>IF($S19&lt;2,TRUE,)</formula>
    </cfRule>
  </conditionalFormatting>
  <conditionalFormatting sqref="F19">
    <cfRule type="expression" dxfId="3001" priority="75" stopIfTrue="1">
      <formula>IF($S19&lt;1,TRUE,)</formula>
    </cfRule>
  </conditionalFormatting>
  <conditionalFormatting sqref="O19">
    <cfRule type="expression" dxfId="3000" priority="74" stopIfTrue="1">
      <formula>IF($S19&lt;10,TRUE,)</formula>
    </cfRule>
  </conditionalFormatting>
  <conditionalFormatting sqref="N25">
    <cfRule type="expression" dxfId="2999" priority="72" stopIfTrue="1">
      <formula>IF($S25&lt;9,TRUE,)</formula>
    </cfRule>
  </conditionalFormatting>
  <conditionalFormatting sqref="M25">
    <cfRule type="expression" dxfId="2998" priority="71" stopIfTrue="1">
      <formula>IF($S25&lt;8,TRUE,)</formula>
    </cfRule>
  </conditionalFormatting>
  <conditionalFormatting sqref="L25">
    <cfRule type="expression" dxfId="2997" priority="70" stopIfTrue="1">
      <formula>IF($S25&lt;7,TRUE,)</formula>
    </cfRule>
  </conditionalFormatting>
  <conditionalFormatting sqref="K25">
    <cfRule type="expression" dxfId="2996" priority="69" stopIfTrue="1">
      <formula>IF($S25&lt;6,TRUE,)</formula>
    </cfRule>
  </conditionalFormatting>
  <conditionalFormatting sqref="J25">
    <cfRule type="expression" dxfId="2995" priority="68" stopIfTrue="1">
      <formula>IF($S25&lt;5,TRUE,)</formula>
    </cfRule>
  </conditionalFormatting>
  <conditionalFormatting sqref="I25">
    <cfRule type="expression" dxfId="2994" priority="67" stopIfTrue="1">
      <formula>IF($S25&lt;4,TRUE,)</formula>
    </cfRule>
  </conditionalFormatting>
  <conditionalFormatting sqref="H25">
    <cfRule type="expression" dxfId="2993" priority="66" stopIfTrue="1">
      <formula>IF($S25&lt;3,TRUE,)</formula>
    </cfRule>
  </conditionalFormatting>
  <conditionalFormatting sqref="G25">
    <cfRule type="expression" dxfId="2992" priority="65" stopIfTrue="1">
      <formula>IF($S25&lt;2,TRUE,)</formula>
    </cfRule>
  </conditionalFormatting>
  <conditionalFormatting sqref="F25">
    <cfRule type="expression" dxfId="2991" priority="64" stopIfTrue="1">
      <formula>IF($S25&lt;1,TRUE,)</formula>
    </cfRule>
  </conditionalFormatting>
  <conditionalFormatting sqref="O25">
    <cfRule type="expression" dxfId="2990" priority="63" stopIfTrue="1">
      <formula>IF($S25&lt;10,TRUE,)</formula>
    </cfRule>
  </conditionalFormatting>
  <conditionalFormatting sqref="N31">
    <cfRule type="expression" dxfId="2989" priority="61" stopIfTrue="1">
      <formula>IF($S31&lt;9,TRUE,)</formula>
    </cfRule>
  </conditionalFormatting>
  <conditionalFormatting sqref="M31">
    <cfRule type="expression" dxfId="2988" priority="60" stopIfTrue="1">
      <formula>IF($S31&lt;8,TRUE,)</formula>
    </cfRule>
  </conditionalFormatting>
  <conditionalFormatting sqref="L31">
    <cfRule type="expression" dxfId="2987" priority="59" stopIfTrue="1">
      <formula>IF($S31&lt;7,TRUE,)</formula>
    </cfRule>
  </conditionalFormatting>
  <conditionalFormatting sqref="K31">
    <cfRule type="expression" dxfId="2986" priority="58" stopIfTrue="1">
      <formula>IF($S31&lt;6,TRUE,)</formula>
    </cfRule>
  </conditionalFormatting>
  <conditionalFormatting sqref="J31">
    <cfRule type="expression" dxfId="2985" priority="57" stopIfTrue="1">
      <formula>IF($S31&lt;5,TRUE,)</formula>
    </cfRule>
  </conditionalFormatting>
  <conditionalFormatting sqref="I31">
    <cfRule type="expression" dxfId="2984" priority="56" stopIfTrue="1">
      <formula>IF($S31&lt;4,TRUE,)</formula>
    </cfRule>
  </conditionalFormatting>
  <conditionalFormatting sqref="H31">
    <cfRule type="expression" dxfId="2983" priority="55" stopIfTrue="1">
      <formula>IF($S31&lt;3,TRUE,)</formula>
    </cfRule>
  </conditionalFormatting>
  <conditionalFormatting sqref="G31">
    <cfRule type="expression" dxfId="2982" priority="54" stopIfTrue="1">
      <formula>IF($S31&lt;2,TRUE,)</formula>
    </cfRule>
  </conditionalFormatting>
  <conditionalFormatting sqref="F31">
    <cfRule type="expression" dxfId="2981" priority="53" stopIfTrue="1">
      <formula>IF($S31&lt;1,TRUE,)</formula>
    </cfRule>
  </conditionalFormatting>
  <conditionalFormatting sqref="O31">
    <cfRule type="expression" dxfId="2980" priority="52" stopIfTrue="1">
      <formula>IF($S31&lt;10,TRUE,)</formula>
    </cfRule>
  </conditionalFormatting>
  <conditionalFormatting sqref="N37">
    <cfRule type="expression" dxfId="2979" priority="50" stopIfTrue="1">
      <formula>IF($S37&lt;9,TRUE,)</formula>
    </cfRule>
  </conditionalFormatting>
  <conditionalFormatting sqref="M37">
    <cfRule type="expression" dxfId="2978" priority="49" stopIfTrue="1">
      <formula>IF($S37&lt;8,TRUE,)</formula>
    </cfRule>
  </conditionalFormatting>
  <conditionalFormatting sqref="L37">
    <cfRule type="expression" dxfId="2977" priority="48" stopIfTrue="1">
      <formula>IF($S37&lt;7,TRUE,)</formula>
    </cfRule>
  </conditionalFormatting>
  <conditionalFormatting sqref="K37">
    <cfRule type="expression" dxfId="2976" priority="47" stopIfTrue="1">
      <formula>IF($S37&lt;6,TRUE,)</formula>
    </cfRule>
  </conditionalFormatting>
  <conditionalFormatting sqref="J37">
    <cfRule type="expression" dxfId="2975" priority="46" stopIfTrue="1">
      <formula>IF($S37&lt;5,TRUE,)</formula>
    </cfRule>
  </conditionalFormatting>
  <conditionalFormatting sqref="I37">
    <cfRule type="expression" dxfId="2974" priority="45" stopIfTrue="1">
      <formula>IF($S37&lt;4,TRUE,)</formula>
    </cfRule>
  </conditionalFormatting>
  <conditionalFormatting sqref="H37">
    <cfRule type="expression" dxfId="2973" priority="44" stopIfTrue="1">
      <formula>IF($S37&lt;3,TRUE,)</formula>
    </cfRule>
  </conditionalFormatting>
  <conditionalFormatting sqref="G37">
    <cfRule type="expression" dxfId="2972" priority="43" stopIfTrue="1">
      <formula>IF($S37&lt;2,TRUE,)</formula>
    </cfRule>
  </conditionalFormatting>
  <conditionalFormatting sqref="F37">
    <cfRule type="expression" dxfId="2971" priority="42" stopIfTrue="1">
      <formula>IF($S37&lt;1,TRUE,)</formula>
    </cfRule>
  </conditionalFormatting>
  <conditionalFormatting sqref="O37">
    <cfRule type="expression" dxfId="2970" priority="41" stopIfTrue="1">
      <formula>IF($S37&lt;10,TRUE,)</formula>
    </cfRule>
  </conditionalFormatting>
  <conditionalFormatting sqref="N25">
    <cfRule type="expression" dxfId="2969" priority="40" stopIfTrue="1">
      <formula>IF($S25&lt;9,TRUE,)</formula>
    </cfRule>
  </conditionalFormatting>
  <conditionalFormatting sqref="M25">
    <cfRule type="expression" dxfId="2968" priority="39" stopIfTrue="1">
      <formula>IF($S25&lt;8,TRUE,)</formula>
    </cfRule>
  </conditionalFormatting>
  <conditionalFormatting sqref="L25">
    <cfRule type="expression" dxfId="2967" priority="38" stopIfTrue="1">
      <formula>IF($S25&lt;7,TRUE,)</formula>
    </cfRule>
  </conditionalFormatting>
  <conditionalFormatting sqref="K25">
    <cfRule type="expression" dxfId="2966" priority="37" stopIfTrue="1">
      <formula>IF($S25&lt;6,TRUE,)</formula>
    </cfRule>
  </conditionalFormatting>
  <conditionalFormatting sqref="J25">
    <cfRule type="expression" dxfId="2965" priority="36" stopIfTrue="1">
      <formula>IF($S25&lt;5,TRUE,)</formula>
    </cfRule>
  </conditionalFormatting>
  <conditionalFormatting sqref="I25">
    <cfRule type="expression" dxfId="2964" priority="35" stopIfTrue="1">
      <formula>IF($S25&lt;4,TRUE,)</formula>
    </cfRule>
  </conditionalFormatting>
  <conditionalFormatting sqref="H25">
    <cfRule type="expression" dxfId="2963" priority="34" stopIfTrue="1">
      <formula>IF($S25&lt;3,TRUE,)</formula>
    </cfRule>
  </conditionalFormatting>
  <conditionalFormatting sqref="G25">
    <cfRule type="expression" dxfId="2962" priority="33" stopIfTrue="1">
      <formula>IF($S25&lt;2,TRUE,)</formula>
    </cfRule>
  </conditionalFormatting>
  <conditionalFormatting sqref="F25">
    <cfRule type="expression" dxfId="2961" priority="32" stopIfTrue="1">
      <formula>IF($S25&lt;1,TRUE,)</formula>
    </cfRule>
  </conditionalFormatting>
  <conditionalFormatting sqref="O25">
    <cfRule type="expression" dxfId="2960" priority="31" stopIfTrue="1">
      <formula>IF($S25&lt;10,TRUE,)</formula>
    </cfRule>
  </conditionalFormatting>
  <conditionalFormatting sqref="N13">
    <cfRule type="expression" dxfId="2959" priority="30" stopIfTrue="1">
      <formula>IF($S13&lt;9,TRUE,)</formula>
    </cfRule>
  </conditionalFormatting>
  <conditionalFormatting sqref="M13">
    <cfRule type="expression" dxfId="2958" priority="29" stopIfTrue="1">
      <formula>IF($S13&lt;8,TRUE,)</formula>
    </cfRule>
  </conditionalFormatting>
  <conditionalFormatting sqref="L13">
    <cfRule type="expression" dxfId="2957" priority="28" stopIfTrue="1">
      <formula>IF($S13&lt;7,TRUE,)</formula>
    </cfRule>
  </conditionalFormatting>
  <conditionalFormatting sqref="K13">
    <cfRule type="expression" dxfId="2956" priority="27" stopIfTrue="1">
      <formula>IF($S13&lt;6,TRUE,)</formula>
    </cfRule>
  </conditionalFormatting>
  <conditionalFormatting sqref="J13">
    <cfRule type="expression" dxfId="2955" priority="26" stopIfTrue="1">
      <formula>IF($S13&lt;5,TRUE,)</formula>
    </cfRule>
  </conditionalFormatting>
  <conditionalFormatting sqref="I13">
    <cfRule type="expression" dxfId="2954" priority="25" stopIfTrue="1">
      <formula>IF($S13&lt;4,TRUE,)</formula>
    </cfRule>
  </conditionalFormatting>
  <conditionalFormatting sqref="H13">
    <cfRule type="expression" dxfId="2953" priority="24" stopIfTrue="1">
      <formula>IF($S13&lt;3,TRUE,)</formula>
    </cfRule>
  </conditionalFormatting>
  <conditionalFormatting sqref="G13">
    <cfRule type="expression" dxfId="2952" priority="23" stopIfTrue="1">
      <formula>IF($S13&lt;2,TRUE,)</formula>
    </cfRule>
  </conditionalFormatting>
  <conditionalFormatting sqref="F13">
    <cfRule type="expression" dxfId="2951" priority="22" stopIfTrue="1">
      <formula>IF($S13&lt;1,TRUE,)</formula>
    </cfRule>
  </conditionalFormatting>
  <conditionalFormatting sqref="O13">
    <cfRule type="expression" dxfId="2950" priority="21" stopIfTrue="1">
      <formula>IF($S13&lt;10,TRUE,)</formula>
    </cfRule>
  </conditionalFormatting>
  <conditionalFormatting sqref="N13">
    <cfRule type="expression" dxfId="2949" priority="20" stopIfTrue="1">
      <formula>IF($S13&lt;9,TRUE,)</formula>
    </cfRule>
  </conditionalFormatting>
  <conditionalFormatting sqref="M13">
    <cfRule type="expression" dxfId="2948" priority="19" stopIfTrue="1">
      <formula>IF($S13&lt;8,TRUE,)</formula>
    </cfRule>
  </conditionalFormatting>
  <conditionalFormatting sqref="L13">
    <cfRule type="expression" dxfId="2947" priority="18" stopIfTrue="1">
      <formula>IF($S13&lt;7,TRUE,)</formula>
    </cfRule>
  </conditionalFormatting>
  <conditionalFormatting sqref="K13">
    <cfRule type="expression" dxfId="2946" priority="17" stopIfTrue="1">
      <formula>IF($S13&lt;6,TRUE,)</formula>
    </cfRule>
  </conditionalFormatting>
  <conditionalFormatting sqref="J13">
    <cfRule type="expression" dxfId="2945" priority="16" stopIfTrue="1">
      <formula>IF($S13&lt;5,TRUE,)</formula>
    </cfRule>
  </conditionalFormatting>
  <conditionalFormatting sqref="I13">
    <cfRule type="expression" dxfId="2944" priority="15" stopIfTrue="1">
      <formula>IF($S13&lt;4,TRUE,)</formula>
    </cfRule>
  </conditionalFormatting>
  <conditionalFormatting sqref="H13">
    <cfRule type="expression" dxfId="2943" priority="14" stopIfTrue="1">
      <formula>IF($S13&lt;3,TRUE,)</formula>
    </cfRule>
  </conditionalFormatting>
  <conditionalFormatting sqref="G13">
    <cfRule type="expression" dxfId="2942" priority="13" stopIfTrue="1">
      <formula>IF($S13&lt;2,TRUE,)</formula>
    </cfRule>
  </conditionalFormatting>
  <conditionalFormatting sqref="F13">
    <cfRule type="expression" dxfId="2941" priority="12" stopIfTrue="1">
      <formula>IF($S13&lt;1,TRUE,)</formula>
    </cfRule>
  </conditionalFormatting>
  <conditionalFormatting sqref="O13">
    <cfRule type="expression" dxfId="2940" priority="11" stopIfTrue="1">
      <formula>IF($S13&lt;10,TRUE,)</formula>
    </cfRule>
  </conditionalFormatting>
  <conditionalFormatting sqref="N19">
    <cfRule type="expression" dxfId="2939" priority="10" stopIfTrue="1">
      <formula>IF($S19&lt;9,TRUE,)</formula>
    </cfRule>
  </conditionalFormatting>
  <conditionalFormatting sqref="M19">
    <cfRule type="expression" dxfId="2938" priority="9" stopIfTrue="1">
      <formula>IF($S19&lt;8,TRUE,)</formula>
    </cfRule>
  </conditionalFormatting>
  <conditionalFormatting sqref="L19">
    <cfRule type="expression" dxfId="2937" priority="8" stopIfTrue="1">
      <formula>IF($S19&lt;7,TRUE,)</formula>
    </cfRule>
  </conditionalFormatting>
  <conditionalFormatting sqref="K19">
    <cfRule type="expression" dxfId="2936" priority="7" stopIfTrue="1">
      <formula>IF($S19&lt;6,TRUE,)</formula>
    </cfRule>
  </conditionalFormatting>
  <conditionalFormatting sqref="J19">
    <cfRule type="expression" dxfId="2935" priority="6" stopIfTrue="1">
      <formula>IF($S19&lt;5,TRUE,)</formula>
    </cfRule>
  </conditionalFormatting>
  <conditionalFormatting sqref="I19">
    <cfRule type="expression" dxfId="2934" priority="5" stopIfTrue="1">
      <formula>IF($S19&lt;4,TRUE,)</formula>
    </cfRule>
  </conditionalFormatting>
  <conditionalFormatting sqref="H19">
    <cfRule type="expression" dxfId="2933" priority="4" stopIfTrue="1">
      <formula>IF($S19&lt;3,TRUE,)</formula>
    </cfRule>
  </conditionalFormatting>
  <conditionalFormatting sqref="G19">
    <cfRule type="expression" dxfId="2932" priority="3" stopIfTrue="1">
      <formula>IF($S19&lt;2,TRUE,)</formula>
    </cfRule>
  </conditionalFormatting>
  <conditionalFormatting sqref="F19">
    <cfRule type="expression" dxfId="2931" priority="2" stopIfTrue="1">
      <formula>IF($S19&lt;1,TRUE,)</formula>
    </cfRule>
  </conditionalFormatting>
  <conditionalFormatting sqref="O19">
    <cfRule type="expression" dxfId="2930" priority="1" stopIfTrue="1">
      <formula>IF($S19&lt;10,TRUE,)</formula>
    </cfRule>
  </conditionalFormatting>
  <dataValidations xWindow="851" yWindow="490" count="5">
    <dataValidation allowBlank="1" showInputMessage="1" showErrorMessage="1" promptTitle="ENTER ROLE" prompt="Enter the role that this person fulfills. Do not duplicate ROLES or staff listed in other areas of this workbook. " sqref="D29:P29 D11:P11 D35:P35 D23:P23 D17:P17"/>
    <dataValidation type="list" allowBlank="1" showInputMessage="1" showErrorMessage="1" sqref="P39">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13 E37 E31 E25 E19">
      <formula1>R.DDL_DEQResourcesInvolved</formula1>
    </dataValidation>
    <dataValidation allowBlank="1" showInputMessage="1" showErrorMessage="1" promptTitle="ENTER NAME" prompt="Enter the name of the STAFF or FUNCTION involved with DEVELOPING the project._x000a_" sqref="D37 D13 D31 D25 D19"/>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s>
  <hyperlinks>
    <hyperlink ref="A1" location="Content!A1" display="⧀ Content"/>
    <hyperlink ref="A2" r:id="rId1" location="Advisory_Committees" display="⧀ on Q-net"/>
    <hyperlink ref="A9" r:id="rId2" display="⧀ Go to DOJ"/>
    <hyperlink ref="A15" r:id="rId3"/>
    <hyperlink ref="A21" r:id="rId4" display="⧀ on Q-net"/>
    <hyperlink ref="A41" location="'4Advisors'!B2" display="⧀ 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11"/>
  <dimension ref="A1:AG73"/>
  <sheetViews>
    <sheetView showGridLines="0" topLeftCell="A23" workbookViewId="0">
      <selection activeCell="D29" sqref="D29:P29"/>
    </sheetView>
  </sheetViews>
  <sheetFormatPr defaultColWidth="9" defaultRowHeight="20.25" outlineLevelCol="1"/>
  <cols>
    <col min="1" max="1" width="13.5" style="859" customWidth="1"/>
    <col min="2" max="2" width="2.75" customWidth="1"/>
    <col min="3" max="3" width="2.625" style="218" customWidth="1"/>
    <col min="4" max="4" width="38.125" style="536" customWidth="1"/>
    <col min="5" max="5" width="15.75" style="536" customWidth="1"/>
    <col min="6" max="15" width="1.625" style="536" customWidth="1"/>
    <col min="16" max="16" width="15.75" style="536" customWidth="1"/>
    <col min="17" max="17" width="2.7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58"/>
      <c r="B2" s="856"/>
      <c r="C2" s="854">
        <v>5</v>
      </c>
      <c r="D2" s="853" t="s">
        <v>227</v>
      </c>
      <c r="E2" s="1077" t="str">
        <f>R.1ProjectName</f>
        <v>AQ permitting program updates</v>
      </c>
      <c r="F2" s="1077"/>
      <c r="G2" s="1077"/>
      <c r="H2" s="1077"/>
      <c r="I2" s="1077"/>
      <c r="J2" s="1077"/>
      <c r="K2" s="1077"/>
      <c r="L2" s="1077"/>
      <c r="M2" s="1077"/>
      <c r="N2" s="1077"/>
      <c r="O2" s="1077"/>
      <c r="P2" s="1077"/>
      <c r="Q2" s="609"/>
      <c r="R2" s="856"/>
      <c r="S2" s="562" t="str">
        <f>"R."&amp;$C$2&amp;"StaffCount"</f>
        <v>R.5StaffCount</v>
      </c>
      <c r="T2" s="562" t="str">
        <f>"R."&amp;$C$2&amp;"LowHrs"</f>
        <v>R.5LowHrs</v>
      </c>
      <c r="U2" s="873" t="str">
        <f>"R."&amp;$C$2&amp;"HighHrs"</f>
        <v>R.5HighHrs</v>
      </c>
      <c r="V2" s="563" t="s">
        <v>0</v>
      </c>
      <c r="W2" s="494"/>
      <c r="X2" s="494"/>
      <c r="Y2" s="494"/>
      <c r="Z2" s="494"/>
      <c r="AA2" s="494"/>
      <c r="AB2" s="494"/>
      <c r="AC2" s="494"/>
      <c r="AD2" s="496"/>
      <c r="AE2" s="496"/>
      <c r="AF2" s="496"/>
      <c r="AG2" s="496"/>
    </row>
    <row r="3" spans="1:33" s="151" customFormat="1" ht="20.25" customHeight="1" thickTop="1">
      <c r="A3" s="864"/>
      <c r="B3" s="856"/>
      <c r="C3" s="731"/>
      <c r="D3" s="732"/>
      <c r="E3" s="732"/>
      <c r="F3" s="732"/>
      <c r="G3" s="623"/>
      <c r="H3" s="623"/>
      <c r="I3" s="623"/>
      <c r="J3" s="529"/>
      <c r="K3" s="197"/>
      <c r="L3" s="197"/>
      <c r="M3" s="1062" t="s">
        <v>212</v>
      </c>
      <c r="N3" s="1062"/>
      <c r="O3" s="1062"/>
      <c r="P3" s="1062"/>
      <c r="Q3" s="734"/>
      <c r="R3" s="856"/>
      <c r="S3" s="878">
        <f>COUNTIFS(S9:S37,"&gt;0")</f>
        <v>3</v>
      </c>
      <c r="T3" s="879">
        <f>SUM(T9:T37)</f>
        <v>44</v>
      </c>
      <c r="U3" s="879">
        <f>SUM(U9:U37)</f>
        <v>126</v>
      </c>
      <c r="V3" s="735"/>
      <c r="W3" s="730"/>
      <c r="X3" s="730"/>
      <c r="Y3" s="730"/>
      <c r="Z3" s="730"/>
      <c r="AA3" s="730"/>
      <c r="AB3" s="730"/>
      <c r="AC3" s="730"/>
      <c r="AD3" s="495"/>
      <c r="AE3" s="495"/>
      <c r="AF3" s="495"/>
      <c r="AG3" s="495"/>
    </row>
    <row r="4" spans="1:33" s="151" customFormat="1" ht="20.25" customHeight="1">
      <c r="A4" s="866"/>
      <c r="B4" s="856"/>
      <c r="C4" s="731"/>
      <c r="D4" s="535" t="s">
        <v>210</v>
      </c>
      <c r="E4" s="513">
        <f>S3</f>
        <v>3</v>
      </c>
      <c r="F4" s="1063" t="s">
        <v>209</v>
      </c>
      <c r="G4" s="1063"/>
      <c r="H4" s="1063"/>
      <c r="I4" s="1063"/>
      <c r="J4" s="1063"/>
      <c r="K4" s="1063"/>
      <c r="L4" s="1063"/>
      <c r="M4" s="1064" t="str">
        <f>S4</f>
        <v>44-126</v>
      </c>
      <c r="N4" s="1064"/>
      <c r="O4" s="1064"/>
      <c r="P4" s="1064"/>
      <c r="Q4" s="734"/>
      <c r="R4" s="856"/>
      <c r="S4" s="565" t="str">
        <f>IF(R.5StaffCount=0,"0",IF(R.5LowHrs=0,"0-"&amp;TEXT(R.5HighHrs,"#,###"),TEXT(R.5LowHrs,"#,###")&amp;"-"&amp;TEXT(R.5HighHrs,"#,###")))</f>
        <v>44-126</v>
      </c>
      <c r="T4" s="562" t="str">
        <f>"R."&amp;$C$2&amp;"LowDollars"</f>
        <v>R.5LowDollars</v>
      </c>
      <c r="U4" s="873" t="str">
        <f>"R."&amp;$C$2&amp;"HighDollars"</f>
        <v>R.5HighDollars</v>
      </c>
      <c r="V4" s="735"/>
      <c r="W4" s="730"/>
      <c r="X4" s="730"/>
      <c r="Y4" s="730"/>
      <c r="Z4" s="730"/>
      <c r="AA4" s="730"/>
      <c r="AB4" s="730"/>
      <c r="AC4" s="730"/>
      <c r="AD4" s="495"/>
      <c r="AE4" s="495"/>
      <c r="AF4" s="495"/>
      <c r="AG4" s="495"/>
    </row>
    <row r="5" spans="1:33" s="151" customFormat="1" ht="20.25" customHeight="1">
      <c r="A5" s="866"/>
      <c r="B5" s="856"/>
      <c r="C5" s="731"/>
      <c r="D5" s="535" t="s">
        <v>211</v>
      </c>
      <c r="E5" s="530">
        <v>58</v>
      </c>
      <c r="F5" s="1063" t="s">
        <v>213</v>
      </c>
      <c r="G5" s="1063"/>
      <c r="H5" s="1063"/>
      <c r="I5" s="1063"/>
      <c r="J5" s="1063"/>
      <c r="K5" s="1063"/>
      <c r="L5" s="1063"/>
      <c r="M5" s="1065" t="str">
        <f>S5</f>
        <v>$2,552-7,308</v>
      </c>
      <c r="N5" s="1065"/>
      <c r="O5" s="1065"/>
      <c r="P5" s="1065"/>
      <c r="Q5" s="734"/>
      <c r="R5" s="856"/>
      <c r="S5" s="877" t="str">
        <f>IF(R.5StaffCount=0,"$0",IF(R.5LowDollars=0,"$0-"&amp;TEXT(R.5HighDollars,"#,###"),TEXT(R.5LowDollars,"$#,###")&amp;"-"&amp;TEXT(R.5HighDollars,"#,###")))</f>
        <v>$2,552-7,308</v>
      </c>
      <c r="T5" s="876">
        <f>T3*E5</f>
        <v>2552</v>
      </c>
      <c r="U5" s="876">
        <f>U3*E5</f>
        <v>7308</v>
      </c>
      <c r="V5" s="735"/>
      <c r="W5" s="730"/>
      <c r="X5" s="730"/>
      <c r="Y5" s="730"/>
      <c r="Z5" s="730"/>
      <c r="AA5" s="730"/>
      <c r="AB5" s="730"/>
      <c r="AC5" s="730"/>
      <c r="AD5" s="495"/>
      <c r="AE5" s="495"/>
      <c r="AF5" s="495"/>
      <c r="AG5" s="495"/>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4"/>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ustomHeight="1">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614"/>
      <c r="D9" s="825" t="s">
        <v>288</v>
      </c>
      <c r="E9" s="512"/>
      <c r="F9" s="546"/>
      <c r="G9" s="546"/>
      <c r="H9" s="546"/>
      <c r="I9" s="546"/>
      <c r="J9" s="546"/>
      <c r="K9" s="546"/>
      <c r="L9" s="546"/>
      <c r="M9" s="546"/>
      <c r="N9" s="546"/>
      <c r="O9" s="546"/>
      <c r="P9" s="512"/>
      <c r="Q9" s="580"/>
      <c r="R9" s="856"/>
      <c r="S9" s="577"/>
      <c r="T9" s="574"/>
      <c r="U9" s="574"/>
      <c r="V9" s="572"/>
      <c r="W9" s="572"/>
      <c r="X9" s="572"/>
      <c r="Y9" s="572"/>
      <c r="Z9" s="572"/>
      <c r="AA9" s="572"/>
      <c r="AB9" s="572"/>
      <c r="AC9" s="572"/>
      <c r="AD9" s="570"/>
      <c r="AE9" s="570"/>
      <c r="AF9" s="570"/>
      <c r="AG9" s="570"/>
    </row>
    <row r="10" spans="1:33" s="155" customFormat="1" ht="14.25" customHeight="1">
      <c r="A10" s="866"/>
      <c r="B10" s="856"/>
      <c r="C10" s="715"/>
      <c r="D10" s="545" t="s">
        <v>226</v>
      </c>
      <c r="E10" s="550"/>
      <c r="F10" s="550"/>
      <c r="G10" s="550"/>
      <c r="H10" s="550"/>
      <c r="I10" s="550"/>
      <c r="J10" s="550"/>
      <c r="K10" s="550"/>
      <c r="L10" s="550"/>
      <c r="M10" s="550"/>
      <c r="N10" s="550"/>
      <c r="O10" s="550"/>
      <c r="P10" s="550"/>
      <c r="Q10" s="583"/>
      <c r="R10" s="856"/>
      <c r="S10" s="729"/>
      <c r="T10" s="711"/>
      <c r="U10" s="711"/>
      <c r="V10" s="712"/>
      <c r="W10" s="712"/>
      <c r="X10" s="712"/>
      <c r="Y10" s="712"/>
      <c r="Z10" s="712"/>
      <c r="AA10" s="712"/>
      <c r="AB10" s="712"/>
      <c r="AC10" s="712"/>
      <c r="AD10" s="570"/>
      <c r="AE10" s="570"/>
      <c r="AF10" s="570"/>
      <c r="AG10" s="570"/>
    </row>
    <row r="11" spans="1:33" s="150" customFormat="1" ht="20.25" customHeight="1">
      <c r="A11" s="867"/>
      <c r="B11" s="856"/>
      <c r="C11" s="584"/>
      <c r="D11" s="1078"/>
      <c r="E11" s="1079"/>
      <c r="F11" s="1079"/>
      <c r="G11" s="1079"/>
      <c r="H11" s="1079"/>
      <c r="I11" s="1079"/>
      <c r="J11" s="1079"/>
      <c r="K11" s="1079"/>
      <c r="L11" s="1079"/>
      <c r="M11" s="1079"/>
      <c r="N11" s="1079"/>
      <c r="O11" s="1079"/>
      <c r="P11" s="1080"/>
      <c r="Q11" s="585"/>
      <c r="R11" s="856"/>
      <c r="S11" s="575" t="s">
        <v>0</v>
      </c>
      <c r="T11" s="574"/>
      <c r="U11" s="574"/>
      <c r="V11" s="494"/>
      <c r="W11" s="494"/>
      <c r="X11" s="494"/>
      <c r="Y11" s="494"/>
      <c r="Z11" s="494"/>
      <c r="AA11" s="494"/>
      <c r="AB11" s="494"/>
      <c r="AC11" s="494"/>
      <c r="AD11" s="573"/>
      <c r="AE11" s="573"/>
      <c r="AF11" s="573"/>
      <c r="AG11" s="573"/>
    </row>
    <row r="12" spans="1:33" s="155" customFormat="1" ht="14.25" customHeight="1">
      <c r="A12" s="866"/>
      <c r="B12" s="856"/>
      <c r="C12" s="715"/>
      <c r="D12" s="656" t="s">
        <v>215</v>
      </c>
      <c r="E12" s="657" t="s">
        <v>64</v>
      </c>
      <c r="F12" s="657" t="s">
        <v>65</v>
      </c>
      <c r="G12" s="657"/>
      <c r="H12" s="657"/>
      <c r="I12" s="657"/>
      <c r="J12" s="657"/>
      <c r="K12" s="657"/>
      <c r="L12" s="657"/>
      <c r="M12" s="657"/>
      <c r="N12" s="657"/>
      <c r="O12" s="657"/>
      <c r="P12" s="713" t="s">
        <v>0</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67"/>
      <c r="B13" s="856"/>
      <c r="C13" s="584"/>
      <c r="D13" s="888"/>
      <c r="E13" s="152" t="s">
        <v>7</v>
      </c>
      <c r="F13" s="502">
        <v>1</v>
      </c>
      <c r="G13" s="503">
        <v>2</v>
      </c>
      <c r="H13" s="504">
        <v>3</v>
      </c>
      <c r="I13" s="505">
        <v>4</v>
      </c>
      <c r="J13" s="506">
        <v>5</v>
      </c>
      <c r="K13" s="507">
        <v>6</v>
      </c>
      <c r="L13" s="508">
        <v>7</v>
      </c>
      <c r="M13" s="509">
        <v>8</v>
      </c>
      <c r="N13" s="510">
        <v>9</v>
      </c>
      <c r="O13" s="511">
        <v>10</v>
      </c>
      <c r="P13" s="547"/>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14.25" customHeight="1">
      <c r="A14" s="867"/>
      <c r="B14" s="856"/>
      <c r="C14" s="587"/>
      <c r="D14" s="551"/>
      <c r="E14" s="548"/>
      <c r="F14" s="548"/>
      <c r="G14" s="548"/>
      <c r="H14" s="548"/>
      <c r="I14" s="548"/>
      <c r="J14" s="548"/>
      <c r="K14" s="548"/>
      <c r="L14" s="548"/>
      <c r="M14" s="548"/>
      <c r="N14" s="548"/>
      <c r="O14" s="548"/>
      <c r="P14" s="548"/>
      <c r="Q14" s="588"/>
      <c r="R14" s="856"/>
      <c r="S14" s="575"/>
      <c r="T14" s="574"/>
      <c r="U14" s="574"/>
      <c r="V14" s="494"/>
      <c r="W14" s="494"/>
      <c r="X14" s="494"/>
      <c r="Y14" s="494"/>
      <c r="Z14" s="494"/>
      <c r="AA14" s="494"/>
      <c r="AB14" s="494"/>
      <c r="AC14" s="494"/>
      <c r="AD14" s="573"/>
      <c r="AE14" s="573"/>
      <c r="AF14" s="573"/>
      <c r="AG14" s="573"/>
    </row>
    <row r="15" spans="1:33" s="155" customFormat="1" ht="30" customHeight="1">
      <c r="A15" s="858"/>
      <c r="B15" s="856"/>
      <c r="C15" s="591"/>
      <c r="D15" s="826" t="s">
        <v>370</v>
      </c>
      <c r="E15" s="526"/>
      <c r="F15" s="526"/>
      <c r="G15" s="526"/>
      <c r="H15" s="526"/>
      <c r="I15" s="526"/>
      <c r="J15" s="526"/>
      <c r="K15" s="526"/>
      <c r="L15" s="526"/>
      <c r="M15" s="526"/>
      <c r="N15" s="526"/>
      <c r="O15" s="526"/>
      <c r="P15" s="526"/>
      <c r="Q15" s="592"/>
      <c r="R15" s="856"/>
      <c r="S15" s="577"/>
      <c r="T15" s="574"/>
      <c r="U15" s="574"/>
      <c r="V15" s="572"/>
      <c r="W15" s="572"/>
      <c r="X15" s="572"/>
      <c r="Y15" s="572"/>
      <c r="Z15" s="572"/>
      <c r="AA15" s="572"/>
      <c r="AB15" s="572"/>
      <c r="AC15" s="572"/>
      <c r="AD15" s="570"/>
      <c r="AE15" s="570"/>
      <c r="AF15" s="570"/>
      <c r="AG15" s="570"/>
    </row>
    <row r="16" spans="1:33" s="155" customFormat="1" ht="14.25" customHeight="1">
      <c r="A16" s="866"/>
      <c r="B16" s="856"/>
      <c r="C16" s="591"/>
      <c r="D16" s="501" t="s">
        <v>226</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20.25" customHeight="1">
      <c r="A17" s="867"/>
      <c r="B17" s="856"/>
      <c r="C17" s="593"/>
      <c r="D17" s="1078" t="s">
        <v>343</v>
      </c>
      <c r="E17" s="1079"/>
      <c r="F17" s="1079"/>
      <c r="G17" s="1079"/>
      <c r="H17" s="1079"/>
      <c r="I17" s="1079"/>
      <c r="J17" s="1079"/>
      <c r="K17" s="1079"/>
      <c r="L17" s="1079"/>
      <c r="M17" s="1079"/>
      <c r="N17" s="1079"/>
      <c r="O17" s="1079"/>
      <c r="P17" s="1080"/>
      <c r="Q17" s="594"/>
      <c r="R17" s="856"/>
      <c r="S17" s="575" t="s">
        <v>0</v>
      </c>
      <c r="T17" s="574"/>
      <c r="U17" s="574"/>
      <c r="V17" s="494"/>
      <c r="W17" s="494"/>
      <c r="X17" s="494"/>
      <c r="Y17" s="494"/>
      <c r="Z17" s="494"/>
      <c r="AA17" s="494"/>
      <c r="AB17" s="494"/>
      <c r="AC17" s="494"/>
      <c r="AD17" s="573"/>
      <c r="AE17" s="573"/>
      <c r="AF17" s="573"/>
      <c r="AG17" s="573"/>
    </row>
    <row r="18" spans="1:33" s="155" customFormat="1" ht="14.25" customHeight="1">
      <c r="A18" s="866"/>
      <c r="B18" s="856"/>
      <c r="C18" s="716"/>
      <c r="D18" s="658" t="s">
        <v>215</v>
      </c>
      <c r="E18" s="615" t="s">
        <v>64</v>
      </c>
      <c r="F18" s="615" t="s">
        <v>65</v>
      </c>
      <c r="G18" s="615"/>
      <c r="H18" s="615"/>
      <c r="I18" s="615"/>
      <c r="J18" s="615"/>
      <c r="K18" s="615"/>
      <c r="L18" s="615"/>
      <c r="M18" s="615"/>
      <c r="N18" s="615"/>
      <c r="O18" s="615"/>
      <c r="P18" s="714" t="s">
        <v>0</v>
      </c>
      <c r="Q18" s="592"/>
      <c r="R18" s="856"/>
      <c r="S18" s="710"/>
      <c r="T18" s="711"/>
      <c r="U18" s="711"/>
      <c r="V18" s="712"/>
      <c r="W18" s="712"/>
      <c r="X18" s="712"/>
      <c r="Y18" s="712"/>
      <c r="Z18" s="712"/>
      <c r="AA18" s="712"/>
      <c r="AB18" s="712"/>
      <c r="AC18" s="712"/>
      <c r="AD18" s="570"/>
      <c r="AE18" s="570"/>
      <c r="AF18" s="570"/>
      <c r="AG18" s="570"/>
    </row>
    <row r="19" spans="1:33" s="150" customFormat="1" ht="20.25" customHeight="1">
      <c r="A19" s="867"/>
      <c r="B19" s="856"/>
      <c r="C19" s="593"/>
      <c r="D19" s="160" t="s">
        <v>329</v>
      </c>
      <c r="E19" s="152" t="s">
        <v>112</v>
      </c>
      <c r="F19" s="502">
        <v>1</v>
      </c>
      <c r="G19" s="503">
        <v>2</v>
      </c>
      <c r="H19" s="504">
        <v>3</v>
      </c>
      <c r="I19" s="505">
        <v>4</v>
      </c>
      <c r="J19" s="506">
        <v>5</v>
      </c>
      <c r="K19" s="507">
        <v>6</v>
      </c>
      <c r="L19" s="508">
        <v>7</v>
      </c>
      <c r="M19" s="509">
        <v>8</v>
      </c>
      <c r="N19" s="510">
        <v>9</v>
      </c>
      <c r="O19" s="511">
        <v>10</v>
      </c>
      <c r="P19" s="121"/>
      <c r="Q19" s="594"/>
      <c r="R19" s="856"/>
      <c r="S19" s="576">
        <f>VLOOKUP($E19,R.VL_DEQResourcesInvolved,2,FALSE)</f>
        <v>3</v>
      </c>
      <c r="T19" s="564">
        <f>VLOOKUP($E19,R.VL_DEQResourcesInvolved,3,FALSE)</f>
        <v>40</v>
      </c>
      <c r="U19" s="564">
        <f>IF(S19=10,T19,VLOOKUP($E19,R.VL_DEQResourcesInvolved,4,FALSE))</f>
        <v>81</v>
      </c>
      <c r="V19" s="494"/>
      <c r="W19" s="494"/>
      <c r="X19" s="494"/>
      <c r="Y19" s="494"/>
      <c r="Z19" s="494"/>
      <c r="AA19" s="494"/>
      <c r="AB19" s="494"/>
      <c r="AC19" s="494"/>
      <c r="AD19" s="573"/>
      <c r="AE19" s="573"/>
      <c r="AF19" s="573"/>
      <c r="AG19" s="573"/>
    </row>
    <row r="20" spans="1:33" s="150" customFormat="1" ht="14.25" customHeight="1">
      <c r="A20" s="867"/>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155" customFormat="1" ht="30" customHeight="1">
      <c r="A21" s="858"/>
      <c r="B21" s="856"/>
      <c r="C21" s="614"/>
      <c r="D21" s="825" t="s">
        <v>369</v>
      </c>
      <c r="E21" s="512"/>
      <c r="F21" s="546"/>
      <c r="G21" s="546"/>
      <c r="H21" s="546"/>
      <c r="I21" s="546"/>
      <c r="J21" s="546"/>
      <c r="K21" s="546"/>
      <c r="L21" s="546"/>
      <c r="M21" s="546"/>
      <c r="N21" s="546"/>
      <c r="O21" s="546"/>
      <c r="P21" s="512"/>
      <c r="Q21" s="580"/>
      <c r="R21" s="856"/>
      <c r="S21" s="577"/>
      <c r="T21" s="574"/>
      <c r="U21" s="574"/>
      <c r="V21" s="572"/>
      <c r="W21" s="572"/>
      <c r="X21" s="572"/>
      <c r="Y21" s="572"/>
      <c r="Z21" s="572"/>
      <c r="AA21" s="572"/>
      <c r="AB21" s="572"/>
      <c r="AC21" s="572"/>
      <c r="AD21" s="570"/>
      <c r="AE21" s="570"/>
      <c r="AF21" s="570"/>
      <c r="AG21" s="570"/>
    </row>
    <row r="22" spans="1:33" s="155" customFormat="1" ht="14.25" customHeight="1">
      <c r="A22" s="866"/>
      <c r="B22" s="856"/>
      <c r="C22" s="581"/>
      <c r="D22" s="545" t="s">
        <v>226</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20.25" customHeight="1">
      <c r="A23" s="867"/>
      <c r="B23" s="856"/>
      <c r="C23" s="584"/>
      <c r="D23" s="1078" t="s">
        <v>372</v>
      </c>
      <c r="E23" s="1079"/>
      <c r="F23" s="1079"/>
      <c r="G23" s="1079"/>
      <c r="H23" s="1079"/>
      <c r="I23" s="1079"/>
      <c r="J23" s="1079"/>
      <c r="K23" s="1079"/>
      <c r="L23" s="1079"/>
      <c r="M23" s="1079"/>
      <c r="N23" s="1079"/>
      <c r="O23" s="1079"/>
      <c r="P23" s="1080"/>
      <c r="Q23" s="585"/>
      <c r="R23" s="856"/>
      <c r="S23" s="575" t="s">
        <v>0</v>
      </c>
      <c r="T23" s="574"/>
      <c r="U23" s="574"/>
      <c r="V23" s="494"/>
      <c r="W23" s="494"/>
      <c r="X23" s="494"/>
      <c r="Y23" s="494"/>
      <c r="Z23" s="494"/>
      <c r="AA23" s="494"/>
      <c r="AB23" s="494"/>
      <c r="AC23" s="494"/>
      <c r="AD23" s="573"/>
      <c r="AE23" s="573"/>
      <c r="AF23" s="573"/>
      <c r="AG23" s="573"/>
    </row>
    <row r="24" spans="1:33" s="155" customFormat="1" ht="14.25" customHeight="1">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ht="20.25" customHeight="1">
      <c r="A25" s="867"/>
      <c r="B25" s="856"/>
      <c r="C25" s="584"/>
      <c r="D25" s="160" t="s">
        <v>371</v>
      </c>
      <c r="E25" s="152" t="s">
        <v>111</v>
      </c>
      <c r="F25" s="502">
        <v>1</v>
      </c>
      <c r="G25" s="503">
        <v>2</v>
      </c>
      <c r="H25" s="504">
        <v>3</v>
      </c>
      <c r="I25" s="505">
        <v>4</v>
      </c>
      <c r="J25" s="506">
        <v>5</v>
      </c>
      <c r="K25" s="507">
        <v>6</v>
      </c>
      <c r="L25" s="508">
        <v>7</v>
      </c>
      <c r="M25" s="509">
        <v>8</v>
      </c>
      <c r="N25" s="510">
        <v>9</v>
      </c>
      <c r="O25" s="511">
        <v>10</v>
      </c>
      <c r="P25" s="547"/>
      <c r="Q25" s="585"/>
      <c r="R25" s="856"/>
      <c r="S25" s="578">
        <f>VLOOKUP($E25,R.VL_DEQResourcesInvolved,2,FALSE)</f>
        <v>1</v>
      </c>
      <c r="T25" s="564">
        <f>VLOOKUP($E25,R.VL_DEQResourcesInvolved,3,FALSE)</f>
        <v>0</v>
      </c>
      <c r="U25" s="564">
        <f>IF(S25=10,T25,VLOOKUP($E25,R.VL_DEQResourcesInvolved,4,FALSE))</f>
        <v>4</v>
      </c>
      <c r="V25" s="494"/>
      <c r="W25" s="494"/>
      <c r="X25" s="494"/>
      <c r="Y25" s="494"/>
      <c r="Z25" s="494"/>
      <c r="AA25" s="494"/>
      <c r="AB25" s="494"/>
      <c r="AC25" s="494"/>
      <c r="AD25" s="573"/>
      <c r="AE25" s="573"/>
      <c r="AF25" s="573"/>
      <c r="AG25" s="573"/>
    </row>
    <row r="26" spans="1:33" s="150" customFormat="1" ht="14.25" customHeight="1">
      <c r="A26" s="867"/>
      <c r="B26" s="856"/>
      <c r="C26" s="587"/>
      <c r="D26" s="551"/>
      <c r="E26" s="548"/>
      <c r="F26" s="548"/>
      <c r="G26" s="548"/>
      <c r="H26" s="548"/>
      <c r="I26" s="548"/>
      <c r="J26" s="548"/>
      <c r="K26" s="548"/>
      <c r="L26" s="548"/>
      <c r="M26" s="548"/>
      <c r="N26" s="548"/>
      <c r="O26" s="548"/>
      <c r="P26" s="548"/>
      <c r="Q26" s="588"/>
      <c r="R26" s="856"/>
      <c r="S26" s="575"/>
      <c r="T26" s="574"/>
      <c r="U26" s="574"/>
      <c r="V26" s="494"/>
      <c r="W26" s="494"/>
      <c r="X26" s="494"/>
      <c r="Y26" s="494"/>
      <c r="Z26" s="494"/>
      <c r="AA26" s="494"/>
      <c r="AB26" s="494"/>
      <c r="AC26" s="494"/>
      <c r="AD26" s="573"/>
      <c r="AE26" s="573"/>
      <c r="AF26" s="573"/>
      <c r="AG26" s="573"/>
    </row>
    <row r="27" spans="1:33" s="155" customFormat="1" ht="30" customHeight="1">
      <c r="A27" s="858"/>
      <c r="B27" s="856"/>
      <c r="C27" s="591"/>
      <c r="D27" s="826" t="s">
        <v>375</v>
      </c>
      <c r="E27" s="526"/>
      <c r="F27" s="526"/>
      <c r="G27" s="526"/>
      <c r="H27" s="526"/>
      <c r="I27" s="526"/>
      <c r="J27" s="526"/>
      <c r="K27" s="526"/>
      <c r="L27" s="526"/>
      <c r="M27" s="526"/>
      <c r="N27" s="526"/>
      <c r="O27" s="526"/>
      <c r="P27" s="526"/>
      <c r="Q27" s="592"/>
      <c r="R27" s="856"/>
      <c r="S27" s="577"/>
      <c r="T27" s="574"/>
      <c r="U27" s="574"/>
      <c r="V27" s="572"/>
      <c r="W27" s="572"/>
      <c r="X27" s="572"/>
      <c r="Y27" s="572"/>
      <c r="Z27" s="572"/>
      <c r="AA27" s="572"/>
      <c r="AB27" s="572"/>
      <c r="AC27" s="572"/>
      <c r="AD27" s="570"/>
      <c r="AE27" s="570"/>
      <c r="AF27" s="570"/>
      <c r="AG27" s="570"/>
    </row>
    <row r="28" spans="1:33" s="155" customFormat="1" ht="14.25" customHeight="1">
      <c r="A28" s="866"/>
      <c r="B28" s="856"/>
      <c r="C28" s="591"/>
      <c r="D28" s="501" t="s">
        <v>226</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20.25" customHeight="1">
      <c r="A29" s="867"/>
      <c r="B29" s="856"/>
      <c r="C29" s="593"/>
      <c r="D29" s="1078" t="s">
        <v>373</v>
      </c>
      <c r="E29" s="1079"/>
      <c r="F29" s="1079"/>
      <c r="G29" s="1079"/>
      <c r="H29" s="1079"/>
      <c r="I29" s="1079"/>
      <c r="J29" s="1079"/>
      <c r="K29" s="1079"/>
      <c r="L29" s="1079"/>
      <c r="M29" s="1079"/>
      <c r="N29" s="1079"/>
      <c r="O29" s="1079"/>
      <c r="P29" s="1080"/>
      <c r="Q29" s="594"/>
      <c r="R29" s="856"/>
      <c r="S29" s="575" t="s">
        <v>0</v>
      </c>
      <c r="T29" s="574"/>
      <c r="U29" s="574"/>
      <c r="V29" s="494"/>
      <c r="W29" s="494"/>
      <c r="X29" s="494"/>
      <c r="Y29" s="494"/>
      <c r="Z29" s="494"/>
      <c r="AA29" s="494"/>
      <c r="AB29" s="494"/>
      <c r="AC29" s="494"/>
      <c r="AD29" s="573"/>
      <c r="AE29" s="573"/>
      <c r="AF29" s="573"/>
      <c r="AG29" s="573"/>
    </row>
    <row r="30" spans="1:33" s="155" customFormat="1" ht="14.25" customHeight="1">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ht="20.25" customHeight="1">
      <c r="A31" s="867"/>
      <c r="B31" s="856"/>
      <c r="C31" s="593"/>
      <c r="D31" s="160" t="s">
        <v>374</v>
      </c>
      <c r="E31" s="152" t="s">
        <v>113</v>
      </c>
      <c r="F31" s="502">
        <v>1</v>
      </c>
      <c r="G31" s="503">
        <v>2</v>
      </c>
      <c r="H31" s="504">
        <v>3</v>
      </c>
      <c r="I31" s="505">
        <v>4</v>
      </c>
      <c r="J31" s="506">
        <v>5</v>
      </c>
      <c r="K31" s="507">
        <v>6</v>
      </c>
      <c r="L31" s="508">
        <v>7</v>
      </c>
      <c r="M31" s="509">
        <v>8</v>
      </c>
      <c r="N31" s="510">
        <v>9</v>
      </c>
      <c r="O31" s="511">
        <v>10</v>
      </c>
      <c r="P31" s="121"/>
      <c r="Q31" s="594"/>
      <c r="R31" s="856"/>
      <c r="S31" s="578">
        <f>VLOOKUP($E31,R.VL_DEQResourcesInvolved,2,FALSE)</f>
        <v>2</v>
      </c>
      <c r="T31" s="564">
        <f>VLOOKUP($E31,R.VL_DEQResourcesInvolved,3,FALSE)</f>
        <v>4</v>
      </c>
      <c r="U31" s="564">
        <f>IF(S31=10,T31,VLOOKUP($E31,R.VL_DEQResourcesInvolved,4,FALSE))</f>
        <v>41</v>
      </c>
      <c r="V31" s="494"/>
      <c r="W31" s="494"/>
      <c r="X31" s="494"/>
      <c r="Y31" s="494"/>
      <c r="Z31" s="494"/>
      <c r="AA31" s="494"/>
      <c r="AB31" s="494"/>
      <c r="AC31" s="494"/>
      <c r="AD31" s="573"/>
      <c r="AE31" s="573"/>
      <c r="AF31" s="573"/>
      <c r="AG31" s="573"/>
    </row>
    <row r="32" spans="1:33" s="150" customFormat="1" ht="14.25" customHeight="1">
      <c r="A32" s="867"/>
      <c r="B32" s="856"/>
      <c r="C32" s="595"/>
      <c r="D32" s="544"/>
      <c r="E32" s="544"/>
      <c r="F32" s="305"/>
      <c r="G32" s="305"/>
      <c r="H32" s="305"/>
      <c r="I32" s="305"/>
      <c r="J32" s="305"/>
      <c r="K32" s="305"/>
      <c r="L32" s="305"/>
      <c r="M32" s="305"/>
      <c r="N32" s="305"/>
      <c r="O32" s="305"/>
      <c r="P32" s="305"/>
      <c r="Q32" s="596"/>
      <c r="R32" s="856"/>
      <c r="S32" s="575"/>
      <c r="T32" s="577"/>
      <c r="U32" s="577"/>
      <c r="V32" s="494"/>
      <c r="W32" s="494"/>
      <c r="X32" s="494"/>
      <c r="Y32" s="494"/>
      <c r="Z32" s="494"/>
      <c r="AA32" s="494"/>
      <c r="AB32" s="494"/>
      <c r="AC32" s="494"/>
      <c r="AD32" s="573"/>
      <c r="AE32" s="573"/>
      <c r="AF32" s="573"/>
      <c r="AG32" s="573"/>
    </row>
    <row r="33" spans="1:33" s="155" customFormat="1" ht="30" customHeight="1">
      <c r="A33" s="858"/>
      <c r="B33" s="856"/>
      <c r="C33" s="614"/>
      <c r="D33" s="825" t="s">
        <v>289</v>
      </c>
      <c r="E33" s="512"/>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226</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20.25" customHeight="1">
      <c r="A35" s="867"/>
      <c r="B35" s="856"/>
      <c r="C35" s="584"/>
      <c r="D35" s="1078"/>
      <c r="E35" s="1079"/>
      <c r="F35" s="1079"/>
      <c r="G35" s="1079"/>
      <c r="H35" s="1079"/>
      <c r="I35" s="1079"/>
      <c r="J35" s="1079"/>
      <c r="K35" s="1079"/>
      <c r="L35" s="1079"/>
      <c r="M35" s="1079"/>
      <c r="N35" s="1079"/>
      <c r="O35" s="1079"/>
      <c r="P35" s="1080"/>
      <c r="Q35" s="585"/>
      <c r="R35" s="856"/>
      <c r="S35" s="575" t="s">
        <v>0</v>
      </c>
      <c r="T35" s="574"/>
      <c r="U35" s="574"/>
      <c r="V35" s="494"/>
      <c r="W35" s="494"/>
      <c r="X35" s="494"/>
      <c r="Y35" s="494"/>
      <c r="Z35" s="494"/>
      <c r="AA35" s="494"/>
      <c r="AB35" s="494"/>
      <c r="AC35" s="494"/>
      <c r="AD35" s="573"/>
      <c r="AE35" s="573"/>
      <c r="AF35" s="573"/>
      <c r="AG35" s="573"/>
    </row>
    <row r="36" spans="1:33" s="155" customFormat="1" ht="14.25" customHeight="1">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ht="20.25" customHeight="1">
      <c r="A37" s="867"/>
      <c r="B37" s="856"/>
      <c r="C37" s="584"/>
      <c r="D37" s="160"/>
      <c r="E37" s="152" t="s">
        <v>7</v>
      </c>
      <c r="F37" s="502">
        <v>1</v>
      </c>
      <c r="G37" s="503">
        <v>2</v>
      </c>
      <c r="H37" s="504">
        <v>3</v>
      </c>
      <c r="I37" s="505">
        <v>4</v>
      </c>
      <c r="J37" s="506">
        <v>5</v>
      </c>
      <c r="K37" s="507">
        <v>6</v>
      </c>
      <c r="L37" s="508">
        <v>7</v>
      </c>
      <c r="M37" s="509">
        <v>8</v>
      </c>
      <c r="N37" s="510">
        <v>9</v>
      </c>
      <c r="O37" s="511">
        <v>10</v>
      </c>
      <c r="P37" s="547"/>
      <c r="Q37" s="585"/>
      <c r="R37" s="856"/>
      <c r="S37" s="578">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7"/>
      <c r="B38" s="856"/>
      <c r="C38" s="587"/>
      <c r="D38" s="551"/>
      <c r="E38" s="548"/>
      <c r="F38" s="548"/>
      <c r="G38" s="548"/>
      <c r="H38" s="548"/>
      <c r="I38" s="548"/>
      <c r="J38" s="548"/>
      <c r="K38" s="548"/>
      <c r="L38" s="548"/>
      <c r="M38" s="548"/>
      <c r="N38" s="548"/>
      <c r="O38" s="548"/>
      <c r="P38" s="548"/>
      <c r="Q38" s="588"/>
      <c r="R38" s="856"/>
      <c r="S38" s="575"/>
      <c r="T38" s="574"/>
      <c r="U38" s="574"/>
      <c r="V38" s="494"/>
      <c r="W38" s="494"/>
      <c r="X38" s="494"/>
      <c r="Y38" s="494"/>
      <c r="Z38" s="494"/>
      <c r="AA38" s="494"/>
      <c r="AB38" s="494"/>
      <c r="AC38" s="494"/>
      <c r="AD38" s="573"/>
      <c r="AE38" s="573"/>
      <c r="AF38" s="573"/>
      <c r="AG38" s="573"/>
    </row>
    <row r="39" spans="1:33" s="151" customFormat="1" ht="30" customHeight="1">
      <c r="A39" s="866"/>
      <c r="B39" s="856"/>
      <c r="C39" s="601"/>
      <c r="D39" s="1076" t="str">
        <f>"Please suggest process improvements to the "&amp;D2&amp;" worksheet."</f>
        <v>Please suggest process improvements to the Interested Staff worksheet.</v>
      </c>
      <c r="E39" s="1076"/>
      <c r="F39" s="516"/>
      <c r="G39" s="517"/>
      <c r="H39" s="518"/>
      <c r="I39" s="519"/>
      <c r="J39" s="520"/>
      <c r="K39" s="521"/>
      <c r="L39" s="522"/>
      <c r="M39" s="523"/>
      <c r="N39" s="524"/>
      <c r="O39" s="525"/>
      <c r="P39" s="196"/>
      <c r="Q39" s="602"/>
      <c r="R39" s="856"/>
      <c r="S39" s="577"/>
      <c r="T39" s="574"/>
      <c r="U39" s="574"/>
      <c r="V39" s="494"/>
      <c r="W39" s="494"/>
      <c r="X39" s="494"/>
      <c r="Y39" s="494"/>
      <c r="Z39" s="494"/>
      <c r="AA39" s="494"/>
      <c r="AB39" s="494"/>
      <c r="AC39" s="494"/>
      <c r="AD39" s="495"/>
      <c r="AE39" s="495"/>
      <c r="AF39" s="495"/>
      <c r="AG39" s="495"/>
    </row>
    <row r="40" spans="1:33" s="23" customFormat="1" ht="30.75" customHeight="1">
      <c r="A40" s="875"/>
      <c r="B40" s="856"/>
      <c r="C40" s="591"/>
      <c r="D40" s="1035" t="s">
        <v>334</v>
      </c>
      <c r="E40" s="1036"/>
      <c r="F40" s="1036"/>
      <c r="G40" s="1036"/>
      <c r="H40" s="1036"/>
      <c r="I40" s="1036"/>
      <c r="J40" s="1036"/>
      <c r="K40" s="1036"/>
      <c r="L40" s="1036"/>
      <c r="M40" s="1036"/>
      <c r="N40" s="1036"/>
      <c r="O40" s="1036"/>
      <c r="P40" s="1037"/>
      <c r="Q40" s="603"/>
      <c r="R40" s="856"/>
      <c r="S40" s="575"/>
      <c r="T40" s="574"/>
      <c r="U40" s="574"/>
      <c r="V40" s="494"/>
      <c r="W40" s="494"/>
      <c r="X40" s="494"/>
      <c r="Y40" s="494"/>
      <c r="Z40" s="494"/>
      <c r="AA40" s="494"/>
      <c r="AB40" s="494"/>
      <c r="AC40" s="494"/>
      <c r="AD40" s="496"/>
      <c r="AE40" s="496"/>
      <c r="AF40" s="496"/>
      <c r="AG40" s="496"/>
    </row>
    <row r="41" spans="1:33" ht="18" customHeight="1">
      <c r="A41" s="874" t="s">
        <v>267</v>
      </c>
      <c r="B41" s="856"/>
      <c r="C41" s="604"/>
      <c r="D41" s="605"/>
      <c r="E41" s="605"/>
      <c r="F41" s="605"/>
      <c r="G41" s="605"/>
      <c r="H41" s="605"/>
      <c r="I41" s="605"/>
      <c r="J41" s="605"/>
      <c r="K41" s="605"/>
      <c r="L41" s="605"/>
      <c r="M41" s="605"/>
      <c r="N41" s="605"/>
      <c r="O41" s="605"/>
      <c r="P41" s="605"/>
      <c r="Q41" s="606"/>
      <c r="R41" s="856"/>
    </row>
    <row r="42" spans="1:33" s="494" customFormat="1" ht="15.75" customHeight="1">
      <c r="A42" s="859"/>
      <c r="B42" s="856"/>
      <c r="C42" s="856"/>
      <c r="D42" s="856"/>
      <c r="E42" s="856"/>
      <c r="F42" s="856"/>
      <c r="G42" s="856"/>
      <c r="H42" s="856"/>
      <c r="I42" s="856"/>
      <c r="J42" s="856"/>
      <c r="K42" s="856"/>
      <c r="L42" s="856"/>
      <c r="M42" s="856"/>
      <c r="N42" s="856"/>
      <c r="O42" s="856"/>
      <c r="P42" s="856"/>
      <c r="Q42" s="856"/>
      <c r="R42" s="856"/>
      <c r="S42" s="556"/>
    </row>
    <row r="43" spans="1:33" s="494" customFormat="1" ht="60" customHeight="1">
      <c r="A43" s="859"/>
      <c r="C43" s="555"/>
      <c r="S43" s="556"/>
    </row>
    <row r="44" spans="1:33" s="494" customFormat="1" ht="60" customHeight="1">
      <c r="A44" s="859"/>
      <c r="C44" s="555"/>
      <c r="S44" s="556"/>
    </row>
    <row r="45" spans="1:33" s="494" customFormat="1" ht="60" customHeight="1">
      <c r="A45" s="859"/>
      <c r="C45" s="555"/>
      <c r="S45" s="556"/>
    </row>
    <row r="46" spans="1:33" s="494" customFormat="1" ht="60" customHeight="1">
      <c r="A46" s="859"/>
      <c r="C46" s="555"/>
      <c r="S46" s="556"/>
    </row>
    <row r="47" spans="1:33" s="494" customFormat="1" ht="60" customHeight="1">
      <c r="A47" s="859"/>
      <c r="C47" s="555"/>
      <c r="S47" s="556"/>
    </row>
    <row r="48" spans="1:33" s="494" customFormat="1" ht="60" customHeight="1">
      <c r="A48" s="859"/>
      <c r="C48" s="555"/>
      <c r="S48" s="556"/>
    </row>
    <row r="49" spans="1:19" s="494" customFormat="1" ht="60" customHeight="1">
      <c r="A49" s="859"/>
      <c r="C49" s="555"/>
      <c r="S49" s="556"/>
    </row>
    <row r="50" spans="1:19" s="494" customFormat="1" ht="60" customHeight="1">
      <c r="A50" s="859"/>
      <c r="C50" s="555"/>
      <c r="S50" s="556"/>
    </row>
    <row r="51" spans="1:19" s="494" customFormat="1" ht="60" customHeight="1">
      <c r="A51" s="859"/>
      <c r="C51" s="555"/>
      <c r="S51" s="556"/>
    </row>
    <row r="52" spans="1:19" s="494" customFormat="1" ht="60" customHeight="1">
      <c r="A52" s="859"/>
      <c r="C52" s="555"/>
      <c r="S52" s="556"/>
    </row>
    <row r="53" spans="1:19" s="494" customFormat="1" ht="60" customHeight="1">
      <c r="A53" s="859"/>
      <c r="C53" s="555"/>
      <c r="S53" s="556"/>
    </row>
    <row r="54" spans="1:19" s="494" customFormat="1" ht="60" customHeight="1">
      <c r="A54" s="859"/>
      <c r="C54" s="555"/>
      <c r="S54" s="556"/>
    </row>
    <row r="55" spans="1:19" s="494" customFormat="1" ht="60" customHeight="1">
      <c r="A55" s="859"/>
      <c r="C55" s="555"/>
      <c r="S55" s="556"/>
    </row>
    <row r="56" spans="1:19" s="494" customFormat="1" ht="60" customHeight="1">
      <c r="A56" s="859"/>
      <c r="C56" s="555"/>
      <c r="S56" s="556"/>
    </row>
    <row r="57" spans="1:19" s="494" customFormat="1" ht="60" customHeight="1">
      <c r="A57" s="859"/>
      <c r="C57" s="555"/>
      <c r="S57" s="556"/>
    </row>
    <row r="58" spans="1:19" s="494" customFormat="1" ht="60" customHeight="1">
      <c r="A58" s="859"/>
      <c r="C58" s="555"/>
      <c r="S58" s="556"/>
    </row>
    <row r="59" spans="1:19" s="494" customFormat="1" ht="60" customHeight="1">
      <c r="A59" s="859"/>
      <c r="C59" s="555"/>
      <c r="S59" s="556"/>
    </row>
    <row r="60" spans="1:19" s="494" customFormat="1" ht="60" customHeight="1">
      <c r="A60" s="859"/>
      <c r="C60" s="555"/>
      <c r="S60" s="556"/>
    </row>
    <row r="61" spans="1:19" s="494" customFormat="1" ht="60" customHeight="1">
      <c r="A61" s="859"/>
      <c r="C61" s="555"/>
      <c r="S61" s="556"/>
    </row>
    <row r="62" spans="1:19" s="494" customFormat="1" ht="60" customHeight="1">
      <c r="A62" s="859"/>
      <c r="C62" s="555"/>
      <c r="S62" s="556"/>
    </row>
    <row r="63" spans="1:19" s="494" customFormat="1" ht="60" customHeight="1">
      <c r="A63" s="859"/>
      <c r="C63" s="555"/>
      <c r="S63" s="556"/>
    </row>
    <row r="64" spans="1:19"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c r="A72" s="859"/>
      <c r="C72" s="555"/>
      <c r="S72" s="556"/>
    </row>
    <row r="73" spans="1:19" s="494" customFormat="1">
      <c r="A73" s="859"/>
      <c r="C73" s="555"/>
      <c r="S73" s="556"/>
    </row>
  </sheetData>
  <sheetProtection sheet="1" scenarios="1" formatCells="0" insertHyperlinks="0" selectLockedCells="1"/>
  <mergeCells count="15">
    <mergeCell ref="D35:P35"/>
    <mergeCell ref="D40:P40"/>
    <mergeCell ref="D7:P7"/>
    <mergeCell ref="D39:E39"/>
    <mergeCell ref="S7:U7"/>
    <mergeCell ref="D11:P11"/>
    <mergeCell ref="D17:P17"/>
    <mergeCell ref="D23:P23"/>
    <mergeCell ref="D29:P29"/>
    <mergeCell ref="E2:P2"/>
    <mergeCell ref="M3:P3"/>
    <mergeCell ref="F4:L4"/>
    <mergeCell ref="M4:P4"/>
    <mergeCell ref="F5:L5"/>
    <mergeCell ref="M5:P5"/>
  </mergeCells>
  <conditionalFormatting sqref="F39:O39 F41:O41 F13:O13 F19:O19 F15:O15 F25:O25 F31:O31 F27:O27 F37:O37">
    <cfRule type="colorScale" priority="66">
      <colorScale>
        <cfvo type="num" val="0"/>
        <cfvo type="num" val="5"/>
        <cfvo type="num" val="10"/>
        <color rgb="FF00B050"/>
        <color rgb="FFFFFF00"/>
        <color rgb="FFFF0000"/>
      </colorScale>
    </cfRule>
  </conditionalFormatting>
  <conditionalFormatting sqref="N39 N41 N15 N27">
    <cfRule type="expression" dxfId="2929" priority="65" stopIfTrue="1">
      <formula>IF($S15&lt;9,TRUE,)</formula>
    </cfRule>
  </conditionalFormatting>
  <conditionalFormatting sqref="M39 M41 M15 M27">
    <cfRule type="expression" dxfId="2928" priority="64" stopIfTrue="1">
      <formula>IF($S15&lt;8,TRUE,)</formula>
    </cfRule>
  </conditionalFormatting>
  <conditionalFormatting sqref="L39 L41 L15 L27">
    <cfRule type="expression" dxfId="2927" priority="63" stopIfTrue="1">
      <formula>IF($S15&lt;7,TRUE,)</formula>
    </cfRule>
  </conditionalFormatting>
  <conditionalFormatting sqref="K39 K41 K15 K27">
    <cfRule type="expression" dxfId="2926" priority="62" stopIfTrue="1">
      <formula>IF($S15&lt;6,TRUE,)</formula>
    </cfRule>
  </conditionalFormatting>
  <conditionalFormatting sqref="J39 J41 J15 J27">
    <cfRule type="expression" dxfId="2925" priority="61" stopIfTrue="1">
      <formula>IF($S15&lt;5,TRUE,)</formula>
    </cfRule>
  </conditionalFormatting>
  <conditionalFormatting sqref="I39 I41 I15 I27">
    <cfRule type="expression" dxfId="2924" priority="60" stopIfTrue="1">
      <formula>IF($S15&lt;4,TRUE,)</formula>
    </cfRule>
  </conditionalFormatting>
  <conditionalFormatting sqref="H39 H41 H15 H27">
    <cfRule type="expression" dxfId="2923" priority="59" stopIfTrue="1">
      <formula>IF($S15&lt;3,TRUE,)</formula>
    </cfRule>
  </conditionalFormatting>
  <conditionalFormatting sqref="G39 G41 G15 G27">
    <cfRule type="expression" dxfId="2922" priority="58" stopIfTrue="1">
      <formula>IF($S15&lt;2,TRUE,)</formula>
    </cfRule>
  </conditionalFormatting>
  <conditionalFormatting sqref="F39 F41 F15 F27">
    <cfRule type="expression" dxfId="2921" priority="57" stopIfTrue="1">
      <formula>IF($S15&lt;1,TRUE,)</formula>
    </cfRule>
  </conditionalFormatting>
  <conditionalFormatting sqref="O39 O41 O15 O27">
    <cfRule type="expression" dxfId="2920" priority="56" stopIfTrue="1">
      <formula>IF($S15&lt;10,TRUE,)</formula>
    </cfRule>
  </conditionalFormatting>
  <conditionalFormatting sqref="N13">
    <cfRule type="expression" dxfId="2919" priority="54" stopIfTrue="1">
      <formula>IF($S13&lt;9,TRUE,)</formula>
    </cfRule>
  </conditionalFormatting>
  <conditionalFormatting sqref="M13">
    <cfRule type="expression" dxfId="2918" priority="53" stopIfTrue="1">
      <formula>IF($S13&lt;8,TRUE,)</formula>
    </cfRule>
  </conditionalFormatting>
  <conditionalFormatting sqref="L13">
    <cfRule type="expression" dxfId="2917" priority="52" stopIfTrue="1">
      <formula>IF($S13&lt;7,TRUE,)</formula>
    </cfRule>
  </conditionalFormatting>
  <conditionalFormatting sqref="K13">
    <cfRule type="expression" dxfId="2916" priority="51" stopIfTrue="1">
      <formula>IF($S13&lt;6,TRUE,)</formula>
    </cfRule>
  </conditionalFormatting>
  <conditionalFormatting sqref="J13">
    <cfRule type="expression" dxfId="2915" priority="50" stopIfTrue="1">
      <formula>IF($S13&lt;5,TRUE,)</formula>
    </cfRule>
  </conditionalFormatting>
  <conditionalFormatting sqref="I13">
    <cfRule type="expression" dxfId="2914" priority="49" stopIfTrue="1">
      <formula>IF($S13&lt;4,TRUE,)</formula>
    </cfRule>
  </conditionalFormatting>
  <conditionalFormatting sqref="H13">
    <cfRule type="expression" dxfId="2913" priority="48" stopIfTrue="1">
      <formula>IF($S13&lt;3,TRUE,)</formula>
    </cfRule>
  </conditionalFormatting>
  <conditionalFormatting sqref="G13">
    <cfRule type="expression" dxfId="2912" priority="47" stopIfTrue="1">
      <formula>IF($S13&lt;2,TRUE,)</formula>
    </cfRule>
  </conditionalFormatting>
  <conditionalFormatting sqref="F13">
    <cfRule type="expression" dxfId="2911" priority="46" stopIfTrue="1">
      <formula>IF($S13&lt;1,TRUE,)</formula>
    </cfRule>
  </conditionalFormatting>
  <conditionalFormatting sqref="O13">
    <cfRule type="expression" dxfId="2910" priority="45" stopIfTrue="1">
      <formula>IF($S13&lt;10,TRUE,)</formula>
    </cfRule>
  </conditionalFormatting>
  <conditionalFormatting sqref="N19">
    <cfRule type="expression" dxfId="2909" priority="43" stopIfTrue="1">
      <formula>IF($S19&lt;9,TRUE,)</formula>
    </cfRule>
  </conditionalFormatting>
  <conditionalFormatting sqref="M19">
    <cfRule type="expression" dxfId="2908" priority="42" stopIfTrue="1">
      <formula>IF($S19&lt;8,TRUE,)</formula>
    </cfRule>
  </conditionalFormatting>
  <conditionalFormatting sqref="L19">
    <cfRule type="expression" dxfId="2907" priority="41" stopIfTrue="1">
      <formula>IF($S19&lt;7,TRUE,)</formula>
    </cfRule>
  </conditionalFormatting>
  <conditionalFormatting sqref="K19">
    <cfRule type="expression" dxfId="2906" priority="40" stopIfTrue="1">
      <formula>IF($S19&lt;6,TRUE,)</formula>
    </cfRule>
  </conditionalFormatting>
  <conditionalFormatting sqref="J19">
    <cfRule type="expression" dxfId="2905" priority="39" stopIfTrue="1">
      <formula>IF($S19&lt;5,TRUE,)</formula>
    </cfRule>
  </conditionalFormatting>
  <conditionalFormatting sqref="I19">
    <cfRule type="expression" dxfId="2904" priority="38" stopIfTrue="1">
      <formula>IF($S19&lt;4,TRUE,)</formula>
    </cfRule>
  </conditionalFormatting>
  <conditionalFormatting sqref="H19">
    <cfRule type="expression" dxfId="2903" priority="37" stopIfTrue="1">
      <formula>IF($S19&lt;3,TRUE,)</formula>
    </cfRule>
  </conditionalFormatting>
  <conditionalFormatting sqref="G19">
    <cfRule type="expression" dxfId="2902" priority="36" stopIfTrue="1">
      <formula>IF($S19&lt;2,TRUE,)</formula>
    </cfRule>
  </conditionalFormatting>
  <conditionalFormatting sqref="F19">
    <cfRule type="expression" dxfId="2901" priority="35" stopIfTrue="1">
      <formula>IF($S19&lt;1,TRUE,)</formula>
    </cfRule>
  </conditionalFormatting>
  <conditionalFormatting sqref="O19">
    <cfRule type="expression" dxfId="2900" priority="34" stopIfTrue="1">
      <formula>IF($S19&lt;10,TRUE,)</formula>
    </cfRule>
  </conditionalFormatting>
  <conditionalFormatting sqref="N25">
    <cfRule type="expression" dxfId="2899" priority="32" stopIfTrue="1">
      <formula>IF($S25&lt;9,TRUE,)</formula>
    </cfRule>
  </conditionalFormatting>
  <conditionalFormatting sqref="M25">
    <cfRule type="expression" dxfId="2898" priority="31" stopIfTrue="1">
      <formula>IF($S25&lt;8,TRUE,)</formula>
    </cfRule>
  </conditionalFormatting>
  <conditionalFormatting sqref="L25">
    <cfRule type="expression" dxfId="2897" priority="30" stopIfTrue="1">
      <formula>IF($S25&lt;7,TRUE,)</formula>
    </cfRule>
  </conditionalFormatting>
  <conditionalFormatting sqref="K25">
    <cfRule type="expression" dxfId="2896" priority="29" stopIfTrue="1">
      <formula>IF($S25&lt;6,TRUE,)</formula>
    </cfRule>
  </conditionalFormatting>
  <conditionalFormatting sqref="J25">
    <cfRule type="expression" dxfId="2895" priority="28" stopIfTrue="1">
      <formula>IF($S25&lt;5,TRUE,)</formula>
    </cfRule>
  </conditionalFormatting>
  <conditionalFormatting sqref="I25">
    <cfRule type="expression" dxfId="2894" priority="27" stopIfTrue="1">
      <formula>IF($S25&lt;4,TRUE,)</formula>
    </cfRule>
  </conditionalFormatting>
  <conditionalFormatting sqref="H25">
    <cfRule type="expression" dxfId="2893" priority="26" stopIfTrue="1">
      <formula>IF($S25&lt;3,TRUE,)</formula>
    </cfRule>
  </conditionalFormatting>
  <conditionalFormatting sqref="G25">
    <cfRule type="expression" dxfId="2892" priority="25" stopIfTrue="1">
      <formula>IF($S25&lt;2,TRUE,)</formula>
    </cfRule>
  </conditionalFormatting>
  <conditionalFormatting sqref="F25">
    <cfRule type="expression" dxfId="2891" priority="24" stopIfTrue="1">
      <formula>IF($S25&lt;1,TRUE,)</formula>
    </cfRule>
  </conditionalFormatting>
  <conditionalFormatting sqref="O25">
    <cfRule type="expression" dxfId="2890" priority="23" stopIfTrue="1">
      <formula>IF($S25&lt;10,TRUE,)</formula>
    </cfRule>
  </conditionalFormatting>
  <conditionalFormatting sqref="N31">
    <cfRule type="expression" dxfId="2889" priority="21" stopIfTrue="1">
      <formula>IF($S31&lt;9,TRUE,)</formula>
    </cfRule>
  </conditionalFormatting>
  <conditionalFormatting sqref="M31">
    <cfRule type="expression" dxfId="2888" priority="20" stopIfTrue="1">
      <formula>IF($S31&lt;8,TRUE,)</formula>
    </cfRule>
  </conditionalFormatting>
  <conditionalFormatting sqref="L31">
    <cfRule type="expression" dxfId="2887" priority="19" stopIfTrue="1">
      <formula>IF($S31&lt;7,TRUE,)</formula>
    </cfRule>
  </conditionalFormatting>
  <conditionalFormatting sqref="K31">
    <cfRule type="expression" dxfId="2886" priority="18" stopIfTrue="1">
      <formula>IF($S31&lt;6,TRUE,)</formula>
    </cfRule>
  </conditionalFormatting>
  <conditionalFormatting sqref="J31">
    <cfRule type="expression" dxfId="2885" priority="17" stopIfTrue="1">
      <formula>IF($S31&lt;5,TRUE,)</formula>
    </cfRule>
  </conditionalFormatting>
  <conditionalFormatting sqref="I31">
    <cfRule type="expression" dxfId="2884" priority="16" stopIfTrue="1">
      <formula>IF($S31&lt;4,TRUE,)</formula>
    </cfRule>
  </conditionalFormatting>
  <conditionalFormatting sqref="H31">
    <cfRule type="expression" dxfId="2883" priority="15" stopIfTrue="1">
      <formula>IF($S31&lt;3,TRUE,)</formula>
    </cfRule>
  </conditionalFormatting>
  <conditionalFormatting sqref="G31">
    <cfRule type="expression" dxfId="2882" priority="14" stopIfTrue="1">
      <formula>IF($S31&lt;2,TRUE,)</formula>
    </cfRule>
  </conditionalFormatting>
  <conditionalFormatting sqref="F31">
    <cfRule type="expression" dxfId="2881" priority="13" stopIfTrue="1">
      <formula>IF($S31&lt;1,TRUE,)</formula>
    </cfRule>
  </conditionalFormatting>
  <conditionalFormatting sqref="O31">
    <cfRule type="expression" dxfId="2880" priority="12" stopIfTrue="1">
      <formula>IF($S31&lt;10,TRUE,)</formula>
    </cfRule>
  </conditionalFormatting>
  <conditionalFormatting sqref="N37">
    <cfRule type="expression" dxfId="2879" priority="10" stopIfTrue="1">
      <formula>IF($S37&lt;9,TRUE,)</formula>
    </cfRule>
  </conditionalFormatting>
  <conditionalFormatting sqref="M37">
    <cfRule type="expression" dxfId="2878" priority="9" stopIfTrue="1">
      <formula>IF($S37&lt;8,TRUE,)</formula>
    </cfRule>
  </conditionalFormatting>
  <conditionalFormatting sqref="L37">
    <cfRule type="expression" dxfId="2877" priority="8" stopIfTrue="1">
      <formula>IF($S37&lt;7,TRUE,)</formula>
    </cfRule>
  </conditionalFormatting>
  <conditionalFormatting sqref="K37">
    <cfRule type="expression" dxfId="2876" priority="7" stopIfTrue="1">
      <formula>IF($S37&lt;6,TRUE,)</formula>
    </cfRule>
  </conditionalFormatting>
  <conditionalFormatting sqref="J37">
    <cfRule type="expression" dxfId="2875" priority="6" stopIfTrue="1">
      <formula>IF($S37&lt;5,TRUE,)</formula>
    </cfRule>
  </conditionalFormatting>
  <conditionalFormatting sqref="I37">
    <cfRule type="expression" dxfId="2874" priority="5" stopIfTrue="1">
      <formula>IF($S37&lt;4,TRUE,)</formula>
    </cfRule>
  </conditionalFormatting>
  <conditionalFormatting sqref="H37">
    <cfRule type="expression" dxfId="2873" priority="4" stopIfTrue="1">
      <formula>IF($S37&lt;3,TRUE,)</formula>
    </cfRule>
  </conditionalFormatting>
  <conditionalFormatting sqref="G37">
    <cfRule type="expression" dxfId="2872" priority="3" stopIfTrue="1">
      <formula>IF($S37&lt;2,TRUE,)</formula>
    </cfRule>
  </conditionalFormatting>
  <conditionalFormatting sqref="F37">
    <cfRule type="expression" dxfId="2871" priority="2" stopIfTrue="1">
      <formula>IF($S37&lt;1,TRUE,)</formula>
    </cfRule>
  </conditionalFormatting>
  <conditionalFormatting sqref="O37">
    <cfRule type="expression" dxfId="2870" priority="1" stopIfTrue="1">
      <formula>IF($S37&lt;10,TRUE,)</formula>
    </cfRule>
  </conditionalFormatting>
  <dataValidations xWindow="878" yWindow="473" count="5">
    <dataValidation allowBlank="1" showInputMessage="1" showErrorMessage="1" promptTitle="ENTER NAME" prompt="Enter the name of the STAFF or FUNCTION involved with DEVELOPING the project._x000a_" sqref="D19 D31 D25 D3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type="list" allowBlank="1" showInputMessage="1" showErrorMessage="1" promptTitle="DROP DOWN LIST" prompt="Select a range of hours from the drop down list that best describes how involved this resource will be in DEVELOPING this project." sqref="E13 E37 E31 E25 E19">
      <formula1>R.DDL_DEQResourcesInvolved</formula1>
    </dataValidation>
    <dataValidation type="list" allowBlank="1" showInputMessage="1" showErrorMessage="1" sqref="P3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35:P35 D11 D29:P29 D23:P23 D17:P17"/>
  </dataValidations>
  <hyperlinks>
    <hyperlink ref="A1" location="Content!A1" display="⧀ Content"/>
    <hyperlink ref="A41" location="'5InterestedStaff'!B2" display="⧀ Go to Top"/>
    <hyperlink ref="A9" r:id="rId1"/>
  </hyperlinks>
  <pageMargins left="0.47" right="0.25" top="0.75" bottom="0.75" header="0.3" footer="0.3"/>
  <pageSetup orientation="portrait" horizontalDpi="4294967293" verticalDpi="4294967293" r:id="rId2"/>
  <rowBreaks count="1" manualBreakCount="1">
    <brk id="32" min="2" max="16" man="1"/>
  </rowBreaks>
  <drawing r:id="rId3"/>
  <legacyDrawing r:id="rId4"/>
</worksheet>
</file>

<file path=xl/worksheets/sheet11.xml><?xml version="1.0" encoding="utf-8"?>
<worksheet xmlns="http://schemas.openxmlformats.org/spreadsheetml/2006/main" xmlns:r="http://schemas.openxmlformats.org/officeDocument/2006/relationships">
  <sheetPr codeName="Sheet12"/>
  <dimension ref="A1:AG83"/>
  <sheetViews>
    <sheetView showGridLines="0" topLeftCell="A41" zoomScaleNormal="100" workbookViewId="0">
      <selection activeCell="D7" sqref="D7:P7"/>
    </sheetView>
  </sheetViews>
  <sheetFormatPr defaultColWidth="9" defaultRowHeight="20.25" outlineLevelCol="1"/>
  <cols>
    <col min="1" max="1" width="13.75" style="859" customWidth="1"/>
    <col min="2" max="2" width="2.625" customWidth="1"/>
    <col min="3" max="3" width="2.625" style="218" customWidth="1"/>
    <col min="4" max="4" width="40.5" style="536" customWidth="1"/>
    <col min="5" max="5" width="15.75" style="536" customWidth="1"/>
    <col min="6" max="15" width="1.625" style="536" customWidth="1"/>
    <col min="16" max="16" width="15.75" style="536" customWidth="1"/>
    <col min="17" max="17" width="2.62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835" customFormat="1" ht="30" customHeight="1" thickBot="1">
      <c r="A2" s="874" t="s">
        <v>266</v>
      </c>
      <c r="B2" s="856"/>
      <c r="C2" s="846">
        <v>6</v>
      </c>
      <c r="D2" s="869" t="s">
        <v>217</v>
      </c>
      <c r="E2" s="1081" t="str">
        <f>R.1ProjectName</f>
        <v>AQ permitting program updates</v>
      </c>
      <c r="F2" s="1081"/>
      <c r="G2" s="1081"/>
      <c r="H2" s="1081"/>
      <c r="I2" s="1081"/>
      <c r="J2" s="1081"/>
      <c r="K2" s="1081"/>
      <c r="L2" s="1081"/>
      <c r="M2" s="1081"/>
      <c r="N2" s="1081"/>
      <c r="O2" s="1081"/>
      <c r="P2" s="1081"/>
      <c r="Q2" s="847"/>
      <c r="R2" s="856"/>
      <c r="S2" s="873" t="str">
        <f>"R."&amp;$C$2&amp;"StaffCount"</f>
        <v>R.6StaffCount</v>
      </c>
      <c r="T2" s="873" t="str">
        <f>"R."&amp;$C$2&amp;"LowHrs"</f>
        <v>R.6LowHrs</v>
      </c>
      <c r="U2" s="873" t="str">
        <f>"R."&amp;$C$2&amp;"HighHrs"</f>
        <v>R.6HighHrs</v>
      </c>
      <c r="V2" s="848" t="s">
        <v>0</v>
      </c>
      <c r="W2" s="843"/>
      <c r="X2" s="843"/>
      <c r="Y2" s="843"/>
      <c r="Z2" s="843"/>
      <c r="AA2" s="843"/>
      <c r="AB2" s="843"/>
      <c r="AC2" s="843"/>
      <c r="AD2" s="844"/>
      <c r="AE2" s="844"/>
      <c r="AF2" s="844"/>
      <c r="AG2" s="844"/>
    </row>
    <row r="3" spans="1:33" s="23" customFormat="1" ht="20.25" customHeight="1" thickTop="1">
      <c r="A3" s="866"/>
      <c r="B3" s="856"/>
      <c r="C3" s="610"/>
      <c r="D3" s="528"/>
      <c r="E3" s="528"/>
      <c r="F3" s="91"/>
      <c r="G3" s="623"/>
      <c r="H3" s="623"/>
      <c r="I3" s="623"/>
      <c r="J3" s="529"/>
      <c r="K3" s="91"/>
      <c r="L3" s="91"/>
      <c r="M3" s="1062" t="s">
        <v>212</v>
      </c>
      <c r="N3" s="1062"/>
      <c r="O3" s="1062"/>
      <c r="P3" s="1062"/>
      <c r="Q3" s="611"/>
      <c r="R3" s="856"/>
      <c r="S3" s="878">
        <f>COUNTIFS(S13:S72,"&gt;0")</f>
        <v>0</v>
      </c>
      <c r="T3" s="879">
        <f>SUM(T13:T72)</f>
        <v>0</v>
      </c>
      <c r="U3" s="879">
        <f>SUM(U13:U72)</f>
        <v>0</v>
      </c>
      <c r="V3" s="563"/>
      <c r="W3" s="494"/>
      <c r="X3" s="494"/>
      <c r="Y3" s="494"/>
      <c r="Z3" s="494"/>
      <c r="AA3" s="494"/>
      <c r="AB3" s="494"/>
      <c r="AC3" s="494"/>
      <c r="AD3" s="496"/>
      <c r="AE3" s="496"/>
      <c r="AF3" s="496"/>
      <c r="AG3" s="496"/>
    </row>
    <row r="4" spans="1:33" s="23" customFormat="1" ht="20.25" customHeight="1">
      <c r="A4" s="866"/>
      <c r="B4" s="856"/>
      <c r="C4" s="610"/>
      <c r="D4" s="535" t="s">
        <v>210</v>
      </c>
      <c r="E4" s="513">
        <f>S3</f>
        <v>0</v>
      </c>
      <c r="F4" s="1063" t="s">
        <v>209</v>
      </c>
      <c r="G4" s="1063"/>
      <c r="H4" s="1063"/>
      <c r="I4" s="1063"/>
      <c r="J4" s="1063"/>
      <c r="K4" s="1063"/>
      <c r="L4" s="1063"/>
      <c r="M4" s="1064" t="str">
        <f>S4</f>
        <v>0</v>
      </c>
      <c r="N4" s="1064"/>
      <c r="O4" s="1064"/>
      <c r="P4" s="1064"/>
      <c r="Q4" s="611"/>
      <c r="R4" s="856"/>
      <c r="S4" s="887" t="str">
        <f>IF(R.6StaffCount=0,"0",IF(R.6LowHrs=0,"0-"&amp;TEXT(R.6HighHrs,"#,###"),TEXT(R.6LowHrs,"#,###")&amp;"-"&amp;TEXT(R.6HighHrs,"#,###")))</f>
        <v>0</v>
      </c>
      <c r="T4" s="873" t="str">
        <f>"R."&amp;$C$2&amp;"LowDollars"</f>
        <v>R.6LowDollars</v>
      </c>
      <c r="U4" s="873" t="str">
        <f>"R."&amp;$C$2&amp;"HighDollars"</f>
        <v>R.6HighDollars</v>
      </c>
      <c r="V4" s="563"/>
      <c r="W4" s="494"/>
      <c r="X4" s="494"/>
      <c r="Y4" s="494"/>
      <c r="Z4" s="494"/>
      <c r="AA4" s="494"/>
      <c r="AB4" s="494"/>
      <c r="AC4" s="494"/>
      <c r="AD4" s="496"/>
      <c r="AE4" s="496"/>
      <c r="AF4" s="496"/>
      <c r="AG4" s="496"/>
    </row>
    <row r="5" spans="1:33" s="23" customFormat="1" ht="20.25" customHeight="1">
      <c r="A5" s="866"/>
      <c r="B5" s="856"/>
      <c r="C5" s="610"/>
      <c r="D5" s="535" t="s">
        <v>222</v>
      </c>
      <c r="E5" s="530">
        <f>R.AvgHrDEQCost</f>
        <v>58</v>
      </c>
      <c r="F5" s="1063" t="s">
        <v>213</v>
      </c>
      <c r="G5" s="1063"/>
      <c r="H5" s="1063"/>
      <c r="I5" s="1063"/>
      <c r="J5" s="1063"/>
      <c r="K5" s="1063"/>
      <c r="L5" s="1063"/>
      <c r="M5" s="1065" t="str">
        <f>S5</f>
        <v>$0</v>
      </c>
      <c r="N5" s="1065"/>
      <c r="O5" s="1065"/>
      <c r="P5" s="1065"/>
      <c r="Q5" s="611"/>
      <c r="R5" s="856"/>
      <c r="S5" s="565" t="str">
        <f>IF(R.6StaffCount=0,"$0",IF(R.6LowDollars=0,"$0-"&amp;TEXT(R.6HighDollars,"#,###"),TEXT(R.6LowDollars,"$#,###")&amp;"-"&amp;TEXT(R.6HighDollars,"#,###")))</f>
        <v>$0</v>
      </c>
      <c r="T5" s="567">
        <f>T3*E5</f>
        <v>0</v>
      </c>
      <c r="U5" s="567">
        <f>U3*E5</f>
        <v>0</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54"/>
      <c r="E7" s="1055"/>
      <c r="F7" s="1055"/>
      <c r="G7" s="1055"/>
      <c r="H7" s="1055"/>
      <c r="I7" s="1055"/>
      <c r="J7" s="1055"/>
      <c r="K7" s="1055"/>
      <c r="L7" s="1055"/>
      <c r="M7" s="1055"/>
      <c r="N7" s="1055"/>
      <c r="O7" s="1055"/>
      <c r="P7" s="1056"/>
      <c r="Q7" s="613"/>
      <c r="R7" s="856"/>
      <c r="S7" s="1057" t="e">
        <f>Invoicing</f>
        <v>#NAME?</v>
      </c>
      <c r="T7" s="1057"/>
      <c r="U7" s="1057"/>
      <c r="V7" s="569"/>
      <c r="W7" s="569" t="s">
        <v>0</v>
      </c>
      <c r="X7" s="569"/>
      <c r="Y7" s="569"/>
      <c r="Z7" s="569"/>
      <c r="AA7" s="569"/>
      <c r="AB7" s="569"/>
      <c r="AC7" s="569"/>
      <c r="AD7" s="568"/>
      <c r="AE7" s="568"/>
      <c r="AF7" s="568"/>
      <c r="AG7" s="568"/>
    </row>
    <row r="8" spans="1:33" s="499" customFormat="1" ht="14.25" customHeight="1">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579" t="s">
        <v>0</v>
      </c>
      <c r="D9" s="825" t="s">
        <v>290</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c r="AG9" s="570"/>
    </row>
    <row r="10" spans="1:33" s="155" customFormat="1" ht="14.25" customHeight="1">
      <c r="A10" s="866"/>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867"/>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66"/>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67"/>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20.25" customHeight="1">
      <c r="A14" s="867"/>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c r="AG14" s="573"/>
    </row>
    <row r="15" spans="1:33" s="150" customFormat="1" ht="20.25" customHeight="1">
      <c r="A15" s="867"/>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c r="AG15" s="573"/>
    </row>
    <row r="16" spans="1:33" s="150" customFormat="1" ht="20.25" customHeight="1">
      <c r="A16" s="867"/>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867"/>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867"/>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866"/>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867"/>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867"/>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867"/>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867"/>
      <c r="B23" s="856"/>
      <c r="C23" s="584"/>
      <c r="D23" s="160"/>
      <c r="E23" s="152" t="s">
        <v>7</v>
      </c>
      <c r="F23" s="502">
        <v>1</v>
      </c>
      <c r="G23" s="503">
        <v>2</v>
      </c>
      <c r="H23" s="504">
        <v>3</v>
      </c>
      <c r="I23" s="505">
        <v>4</v>
      </c>
      <c r="J23" s="506">
        <v>5</v>
      </c>
      <c r="K23" s="507">
        <v>6</v>
      </c>
      <c r="L23" s="508">
        <v>7</v>
      </c>
      <c r="M23" s="509">
        <v>8</v>
      </c>
      <c r="N23" s="510">
        <v>9</v>
      </c>
      <c r="O23" s="511">
        <v>10</v>
      </c>
      <c r="P23" s="154"/>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867"/>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266</v>
      </c>
      <c r="B25" s="856"/>
      <c r="C25" s="589"/>
      <c r="D25" s="826" t="s">
        <v>291</v>
      </c>
      <c r="E25" s="552"/>
      <c r="F25" s="552"/>
      <c r="G25" s="552"/>
      <c r="H25" s="552"/>
      <c r="I25" s="552"/>
      <c r="J25" s="552"/>
      <c r="K25" s="552"/>
      <c r="L25" s="552"/>
      <c r="M25" s="552"/>
      <c r="N25" s="552"/>
      <c r="O25" s="552"/>
      <c r="P25" s="552"/>
      <c r="Q25" s="590"/>
      <c r="R25" s="856"/>
      <c r="S25" s="577"/>
      <c r="T25" s="574"/>
      <c r="U25" s="574"/>
      <c r="V25" s="572"/>
      <c r="W25" s="572"/>
      <c r="X25" s="572"/>
      <c r="Y25" s="572"/>
      <c r="Z25" s="572"/>
      <c r="AA25" s="572"/>
      <c r="AB25" s="572"/>
      <c r="AC25" s="572"/>
      <c r="AD25" s="570"/>
      <c r="AE25" s="570"/>
      <c r="AF25" s="570"/>
      <c r="AG25" s="570"/>
    </row>
    <row r="26" spans="1:33" s="155" customFormat="1" ht="14.25" customHeight="1">
      <c r="A26" s="866"/>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row>
    <row r="27" spans="1:33" s="150" customFormat="1" ht="20.25" customHeight="1">
      <c r="A27" s="867"/>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866"/>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c r="AG28" s="570"/>
    </row>
    <row r="29" spans="1:33" s="150" customFormat="1" ht="20.25" customHeight="1">
      <c r="A29" s="867"/>
      <c r="B29" s="856"/>
      <c r="C29" s="593"/>
      <c r="D29" s="160"/>
      <c r="E29" s="152" t="s">
        <v>7</v>
      </c>
      <c r="F29" s="502">
        <v>1</v>
      </c>
      <c r="G29" s="503">
        <v>2</v>
      </c>
      <c r="H29" s="504">
        <v>3</v>
      </c>
      <c r="I29" s="505">
        <v>4</v>
      </c>
      <c r="J29" s="506">
        <v>5</v>
      </c>
      <c r="K29" s="507">
        <v>6</v>
      </c>
      <c r="L29" s="508">
        <v>7</v>
      </c>
      <c r="M29" s="509">
        <v>8</v>
      </c>
      <c r="N29" s="510">
        <v>9</v>
      </c>
      <c r="O29" s="511">
        <v>10</v>
      </c>
      <c r="P29" s="154" t="s">
        <v>0</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867"/>
      <c r="B30" s="856"/>
      <c r="C30" s="593"/>
      <c r="D30" s="160"/>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867"/>
      <c r="B31" s="856"/>
      <c r="C31" s="593"/>
      <c r="D31" s="160"/>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867"/>
      <c r="B32" s="856"/>
      <c r="C32" s="593"/>
      <c r="D32" s="160"/>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row>
    <row r="33" spans="1:33" s="150" customFormat="1" ht="14.25" customHeight="1">
      <c r="A33" s="867"/>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row>
    <row r="34" spans="1:33" s="150" customFormat="1" ht="20.25" customHeight="1">
      <c r="A34" s="867"/>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c r="AG34" s="573"/>
    </row>
    <row r="35" spans="1:33" s="155" customFormat="1" ht="14.25" customHeight="1">
      <c r="A35" s="866"/>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row>
    <row r="36" spans="1:33" s="150" customFormat="1" ht="20.25" customHeight="1">
      <c r="A36" s="867"/>
      <c r="B36" s="856"/>
      <c r="C36" s="593"/>
      <c r="D36" s="160" t="s">
        <v>0</v>
      </c>
      <c r="E36" s="152" t="s">
        <v>7</v>
      </c>
      <c r="F36" s="502">
        <v>1</v>
      </c>
      <c r="G36" s="503">
        <v>2</v>
      </c>
      <c r="H36" s="504">
        <v>3</v>
      </c>
      <c r="I36" s="505">
        <v>4</v>
      </c>
      <c r="J36" s="506">
        <v>5</v>
      </c>
      <c r="K36" s="507">
        <v>6</v>
      </c>
      <c r="L36" s="508">
        <v>7</v>
      </c>
      <c r="M36" s="509">
        <v>8</v>
      </c>
      <c r="N36" s="510">
        <v>9</v>
      </c>
      <c r="O36" s="511">
        <v>10</v>
      </c>
      <c r="P36" s="154" t="s">
        <v>0</v>
      </c>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867"/>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867"/>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867"/>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867"/>
      <c r="B40" s="856"/>
      <c r="C40" s="599"/>
      <c r="D40" s="534"/>
      <c r="E40" s="1092"/>
      <c r="F40" s="1092"/>
      <c r="G40" s="1092"/>
      <c r="H40" s="1092"/>
      <c r="I40" s="1092"/>
      <c r="J40" s="1092"/>
      <c r="K40" s="1092"/>
      <c r="L40" s="1092"/>
      <c r="M40" s="1092"/>
      <c r="N40" s="1092"/>
      <c r="O40" s="1092"/>
      <c r="P40" s="1092"/>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74" t="s">
        <v>266</v>
      </c>
      <c r="B41" s="856"/>
      <c r="C41" s="579" t="s">
        <v>0</v>
      </c>
      <c r="D41" s="825" t="s">
        <v>292</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c r="AG41" s="570"/>
    </row>
    <row r="42" spans="1:33" s="155" customFormat="1" ht="14.25" customHeight="1">
      <c r="A42" s="866"/>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c r="AG42" s="570"/>
    </row>
    <row r="43" spans="1:33" s="150" customFormat="1" ht="20.25" customHeight="1">
      <c r="A43" s="867"/>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866"/>
      <c r="B44" s="856"/>
      <c r="C44" s="715"/>
      <c r="D44" s="656" t="s">
        <v>215</v>
      </c>
      <c r="E44" s="657" t="s">
        <v>64</v>
      </c>
      <c r="F44" s="1093" t="s">
        <v>65</v>
      </c>
      <c r="G44" s="1093"/>
      <c r="H44" s="1093"/>
      <c r="I44" s="1093"/>
      <c r="J44" s="1093"/>
      <c r="K44" s="1093"/>
      <c r="L44" s="1093"/>
      <c r="M44" s="1093"/>
      <c r="N44" s="1093"/>
      <c r="O44" s="1093"/>
      <c r="P44" s="657"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867"/>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867"/>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867"/>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867"/>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867"/>
      <c r="B49" s="856"/>
      <c r="C49" s="740"/>
      <c r="D49" s="656" t="s">
        <v>207</v>
      </c>
      <c r="E49" s="622"/>
      <c r="F49" s="622"/>
      <c r="G49" s="622"/>
      <c r="H49" s="622"/>
      <c r="I49" s="622"/>
      <c r="J49" s="622"/>
      <c r="K49" s="622"/>
      <c r="L49" s="622"/>
      <c r="M49" s="622"/>
      <c r="N49" s="622"/>
      <c r="O49" s="622"/>
      <c r="P49" s="622"/>
      <c r="Q49" s="586"/>
      <c r="R49" s="856"/>
      <c r="S49" s="710"/>
      <c r="T49" s="711"/>
      <c r="U49" s="711"/>
      <c r="V49" s="730"/>
      <c r="W49" s="730"/>
      <c r="X49" s="730"/>
      <c r="Y49" s="730"/>
      <c r="Z49" s="730"/>
      <c r="AA49" s="730"/>
      <c r="AB49" s="730"/>
      <c r="AC49" s="730"/>
      <c r="AD49" s="573"/>
      <c r="AE49" s="573"/>
      <c r="AF49" s="573"/>
      <c r="AG49" s="573"/>
    </row>
    <row r="50" spans="1:33" s="150" customFormat="1" ht="20.25" customHeight="1">
      <c r="A50" s="867"/>
      <c r="B50" s="856"/>
      <c r="C50" s="584"/>
      <c r="D50" s="1082"/>
      <c r="E50" s="1083"/>
      <c r="F50" s="1083"/>
      <c r="G50" s="1083"/>
      <c r="H50" s="1083"/>
      <c r="I50" s="1083"/>
      <c r="J50" s="1083"/>
      <c r="K50" s="1083"/>
      <c r="L50" s="1083"/>
      <c r="M50" s="1083"/>
      <c r="N50" s="1083"/>
      <c r="O50" s="1083"/>
      <c r="P50" s="1084"/>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866"/>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c r="AG51" s="570"/>
    </row>
    <row r="52" spans="1:33" s="150" customFormat="1" ht="20.25" customHeight="1">
      <c r="A52" s="867"/>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867"/>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867"/>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867"/>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867"/>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266</v>
      </c>
      <c r="B57" s="856"/>
      <c r="C57" s="591"/>
      <c r="D57" s="1094" t="s">
        <v>293</v>
      </c>
      <c r="E57" s="1094"/>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866"/>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867"/>
      <c r="B59" s="856"/>
      <c r="C59" s="593"/>
      <c r="D59" s="1082" t="s">
        <v>0</v>
      </c>
      <c r="E59" s="1083"/>
      <c r="F59" s="1083"/>
      <c r="G59" s="1083"/>
      <c r="H59" s="1083"/>
      <c r="I59" s="1083"/>
      <c r="J59" s="1083"/>
      <c r="K59" s="1083"/>
      <c r="L59" s="1083"/>
      <c r="M59" s="1083"/>
      <c r="N59" s="1083"/>
      <c r="O59" s="1083"/>
      <c r="P59" s="108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866"/>
      <c r="B60" s="856"/>
      <c r="C60" s="716"/>
      <c r="D60" s="658" t="s">
        <v>215</v>
      </c>
      <c r="E60" s="615" t="s">
        <v>64</v>
      </c>
      <c r="F60" s="615" t="s">
        <v>65</v>
      </c>
      <c r="G60" s="615"/>
      <c r="H60" s="615"/>
      <c r="I60" s="615"/>
      <c r="J60" s="615"/>
      <c r="K60" s="615"/>
      <c r="L60" s="615"/>
      <c r="M60" s="615"/>
      <c r="N60" s="615"/>
      <c r="O60" s="615"/>
      <c r="P60" s="615" t="s">
        <v>66</v>
      </c>
      <c r="Q60" s="592"/>
      <c r="R60" s="856"/>
      <c r="S60" s="710"/>
      <c r="T60" s="711"/>
      <c r="U60" s="711"/>
      <c r="V60" s="712"/>
      <c r="W60" s="712"/>
      <c r="X60" s="712"/>
      <c r="Y60" s="712"/>
      <c r="Z60" s="712"/>
      <c r="AA60" s="712"/>
      <c r="AB60" s="712"/>
      <c r="AC60" s="712"/>
      <c r="AD60" s="570"/>
      <c r="AE60" s="570"/>
      <c r="AF60" s="570"/>
      <c r="AG60" s="570"/>
    </row>
    <row r="61" spans="1:33" s="150" customFormat="1" ht="20.25" customHeight="1">
      <c r="A61" s="867"/>
      <c r="B61" s="856"/>
      <c r="C61" s="593"/>
      <c r="D61" s="160" t="s">
        <v>0</v>
      </c>
      <c r="E61" s="152" t="s">
        <v>7</v>
      </c>
      <c r="F61" s="502">
        <v>1</v>
      </c>
      <c r="G61" s="503">
        <v>2</v>
      </c>
      <c r="H61" s="504">
        <v>3</v>
      </c>
      <c r="I61" s="505">
        <v>4</v>
      </c>
      <c r="J61" s="506">
        <v>5</v>
      </c>
      <c r="K61" s="507">
        <v>6</v>
      </c>
      <c r="L61" s="508">
        <v>7</v>
      </c>
      <c r="M61" s="509">
        <v>8</v>
      </c>
      <c r="N61" s="510">
        <v>9</v>
      </c>
      <c r="O61" s="511">
        <v>10</v>
      </c>
      <c r="P61" s="154" t="s">
        <v>0</v>
      </c>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867"/>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867"/>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867"/>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 r="A65" s="867"/>
      <c r="B65" s="856"/>
      <c r="C65" s="595"/>
      <c r="D65" s="305"/>
      <c r="E65" s="305"/>
      <c r="F65" s="305"/>
      <c r="G65" s="305"/>
      <c r="H65" s="305"/>
      <c r="I65" s="305"/>
      <c r="J65" s="305"/>
      <c r="K65" s="305"/>
      <c r="L65" s="305"/>
      <c r="M65" s="305"/>
      <c r="N65" s="305"/>
      <c r="O65" s="305"/>
      <c r="P65" s="305"/>
      <c r="Q65" s="596"/>
      <c r="R65" s="856"/>
      <c r="S65" s="575"/>
      <c r="T65" s="577"/>
      <c r="U65" s="577"/>
      <c r="V65" s="494"/>
      <c r="W65" s="494"/>
      <c r="X65" s="494"/>
      <c r="Y65" s="494"/>
      <c r="Z65" s="494"/>
      <c r="AA65" s="494"/>
      <c r="AB65" s="494"/>
      <c r="AC65" s="494"/>
      <c r="AD65" s="573"/>
      <c r="AE65" s="573"/>
      <c r="AF65" s="573"/>
      <c r="AG65" s="573"/>
    </row>
    <row r="66" spans="1:33" s="150" customFormat="1" ht="14.25" customHeight="1">
      <c r="A66" s="867"/>
      <c r="B66" s="856"/>
      <c r="C66" s="597"/>
      <c r="D66" s="501" t="s">
        <v>207</v>
      </c>
      <c r="E66" s="153"/>
      <c r="F66" s="153"/>
      <c r="G66" s="153"/>
      <c r="H66" s="153"/>
      <c r="I66" s="153"/>
      <c r="J66" s="153"/>
      <c r="K66" s="153"/>
      <c r="L66" s="153"/>
      <c r="M66" s="153"/>
      <c r="N66" s="153"/>
      <c r="O66" s="153"/>
      <c r="P66" s="153"/>
      <c r="Q66" s="598"/>
      <c r="R66" s="856"/>
      <c r="S66" s="575"/>
      <c r="T66" s="574"/>
      <c r="U66" s="574"/>
      <c r="V66" s="494"/>
      <c r="W66" s="494"/>
      <c r="X66" s="494"/>
      <c r="Y66" s="494"/>
      <c r="Z66" s="494"/>
      <c r="AA66" s="494"/>
      <c r="AB66" s="494"/>
      <c r="AC66" s="494"/>
      <c r="AD66" s="573"/>
      <c r="AE66" s="573"/>
      <c r="AF66" s="573"/>
      <c r="AG66" s="573"/>
    </row>
    <row r="67" spans="1:33" s="150" customFormat="1" ht="20.25" customHeight="1">
      <c r="A67" s="867"/>
      <c r="B67" s="856"/>
      <c r="C67" s="593"/>
      <c r="D67" s="1089"/>
      <c r="E67" s="1090"/>
      <c r="F67" s="1090"/>
      <c r="G67" s="1090"/>
      <c r="H67" s="1090"/>
      <c r="I67" s="1090"/>
      <c r="J67" s="1090"/>
      <c r="K67" s="1090"/>
      <c r="L67" s="1090"/>
      <c r="M67" s="1090"/>
      <c r="N67" s="1090"/>
      <c r="O67" s="1090"/>
      <c r="P67" s="1091"/>
      <c r="Q67" s="594"/>
      <c r="R67" s="856"/>
      <c r="S67" s="575" t="s">
        <v>0</v>
      </c>
      <c r="T67" s="574"/>
      <c r="U67" s="574"/>
      <c r="V67" s="494"/>
      <c r="W67" s="494"/>
      <c r="X67" s="494"/>
      <c r="Y67" s="494"/>
      <c r="Z67" s="494"/>
      <c r="AA67" s="494"/>
      <c r="AB67" s="494"/>
      <c r="AC67" s="494"/>
      <c r="AD67" s="573"/>
      <c r="AE67" s="573"/>
      <c r="AF67" s="573"/>
      <c r="AG67" s="573"/>
    </row>
    <row r="68" spans="1:33" s="155" customFormat="1" ht="14.25" customHeight="1">
      <c r="A68" s="866"/>
      <c r="B68" s="856"/>
      <c r="C68" s="716"/>
      <c r="D68" s="658" t="s">
        <v>215</v>
      </c>
      <c r="E68" s="615" t="s">
        <v>64</v>
      </c>
      <c r="F68" s="615" t="s">
        <v>65</v>
      </c>
      <c r="G68" s="615"/>
      <c r="H68" s="615"/>
      <c r="I68" s="615"/>
      <c r="J68" s="615"/>
      <c r="K68" s="615"/>
      <c r="L68" s="615"/>
      <c r="M68" s="615"/>
      <c r="N68" s="615"/>
      <c r="O68" s="615"/>
      <c r="P68" s="615" t="s">
        <v>66</v>
      </c>
      <c r="Q68" s="592"/>
      <c r="R68" s="856"/>
      <c r="S68" s="710"/>
      <c r="T68" s="711"/>
      <c r="U68" s="711"/>
      <c r="V68" s="712"/>
      <c r="W68" s="712"/>
      <c r="X68" s="712"/>
      <c r="Y68" s="712"/>
      <c r="Z68" s="712"/>
      <c r="AA68" s="712"/>
      <c r="AB68" s="712"/>
      <c r="AC68" s="712"/>
      <c r="AD68" s="570"/>
      <c r="AE68" s="570"/>
      <c r="AF68" s="570"/>
      <c r="AG68" s="570"/>
    </row>
    <row r="69" spans="1:33" s="150" customFormat="1" ht="20.25" customHeight="1">
      <c r="A69" s="867"/>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867"/>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867"/>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ht="20.25" customHeight="1">
      <c r="A72" s="867"/>
      <c r="B72" s="856"/>
      <c r="C72" s="593"/>
      <c r="D72" s="160" t="s">
        <v>0</v>
      </c>
      <c r="E72" s="152" t="s">
        <v>7</v>
      </c>
      <c r="F72" s="502">
        <v>1</v>
      </c>
      <c r="G72" s="503">
        <v>2</v>
      </c>
      <c r="H72" s="504">
        <v>3</v>
      </c>
      <c r="I72" s="505">
        <v>4</v>
      </c>
      <c r="J72" s="506">
        <v>5</v>
      </c>
      <c r="K72" s="507">
        <v>6</v>
      </c>
      <c r="L72" s="508">
        <v>7</v>
      </c>
      <c r="M72" s="509">
        <v>8</v>
      </c>
      <c r="N72" s="510">
        <v>9</v>
      </c>
      <c r="O72" s="511">
        <v>10</v>
      </c>
      <c r="P72" s="154" t="s">
        <v>0</v>
      </c>
      <c r="Q72" s="594"/>
      <c r="R72" s="856"/>
      <c r="S72" s="576">
        <f>VLOOKUP($E72,R.VL_DEQResourcesInvolved,2,FALSE)</f>
        <v>0</v>
      </c>
      <c r="T72" s="564">
        <f>VLOOKUP($E72,R.VL_DEQResourcesInvolved,3,FALSE)</f>
        <v>0</v>
      </c>
      <c r="U72" s="564">
        <f>IF(S72=10,T72,VLOOKUP($E72,R.VL_DEQResourcesInvolved,4,FALSE))</f>
        <v>0</v>
      </c>
      <c r="V72" s="494"/>
      <c r="W72" s="494"/>
      <c r="X72" s="494"/>
      <c r="Y72" s="494"/>
      <c r="Z72" s="494"/>
      <c r="AA72" s="494"/>
      <c r="AB72" s="494"/>
      <c r="AC72" s="494"/>
      <c r="AD72" s="573"/>
      <c r="AE72" s="573"/>
      <c r="AF72" s="573"/>
      <c r="AG72" s="573"/>
    </row>
    <row r="73" spans="1:33" s="150" customFormat="1" ht="14.25" customHeight="1">
      <c r="A73" s="867"/>
      <c r="B73" s="856"/>
      <c r="C73" s="599"/>
      <c r="D73" s="534"/>
      <c r="E73" s="1092"/>
      <c r="F73" s="1092"/>
      <c r="G73" s="1092"/>
      <c r="H73" s="1092"/>
      <c r="I73" s="1092"/>
      <c r="J73" s="1092"/>
      <c r="K73" s="1092"/>
      <c r="L73" s="1092"/>
      <c r="M73" s="1092"/>
      <c r="N73" s="1092"/>
      <c r="O73" s="1092"/>
      <c r="P73" s="1092"/>
      <c r="Q73" s="600"/>
      <c r="R73" s="856"/>
      <c r="S73" s="575"/>
      <c r="T73" s="571"/>
      <c r="U73" s="571"/>
      <c r="V73" s="494"/>
      <c r="W73" s="494"/>
      <c r="X73" s="494"/>
      <c r="Y73" s="494"/>
      <c r="Z73" s="494"/>
      <c r="AA73" s="494"/>
      <c r="AB73" s="494"/>
      <c r="AC73" s="494"/>
      <c r="AD73" s="573"/>
      <c r="AE73" s="573"/>
      <c r="AF73" s="573"/>
      <c r="AG73" s="573"/>
    </row>
    <row r="74" spans="1:33" s="151" customFormat="1" ht="30" customHeight="1">
      <c r="A74" s="866"/>
      <c r="B74" s="856"/>
      <c r="C74" s="601"/>
      <c r="D74" s="1076" t="str">
        <f>"Please suggest process improvements to the "&amp;D2&amp;" worksheet."</f>
        <v>Please suggest process improvements to the Other Divisions worksheet.</v>
      </c>
      <c r="E74" s="1076"/>
      <c r="F74" s="1076"/>
      <c r="G74" s="517"/>
      <c r="H74" s="518"/>
      <c r="I74" s="519"/>
      <c r="J74" s="520"/>
      <c r="K74" s="521"/>
      <c r="L74" s="522"/>
      <c r="M74" s="523"/>
      <c r="N74" s="524"/>
      <c r="O74" s="525"/>
      <c r="P74" s="196"/>
      <c r="Q74" s="602"/>
      <c r="R74" s="856"/>
      <c r="S74" s="577"/>
      <c r="T74" s="574"/>
      <c r="U74" s="574"/>
      <c r="V74" s="494"/>
      <c r="W74" s="494"/>
      <c r="X74" s="494"/>
      <c r="Y74" s="494"/>
      <c r="Z74" s="494"/>
      <c r="AA74" s="494"/>
      <c r="AB74" s="494"/>
      <c r="AC74" s="494"/>
      <c r="AD74" s="495"/>
      <c r="AE74" s="495"/>
      <c r="AF74" s="495"/>
      <c r="AG74" s="495"/>
    </row>
    <row r="75" spans="1:33" s="23" customFormat="1" ht="30.75" customHeight="1">
      <c r="A75" s="874"/>
      <c r="B75" s="856"/>
      <c r="C75" s="591"/>
      <c r="D75" s="1035"/>
      <c r="E75" s="1036"/>
      <c r="F75" s="1036"/>
      <c r="G75" s="1036"/>
      <c r="H75" s="1036"/>
      <c r="I75" s="1036"/>
      <c r="J75" s="1036"/>
      <c r="K75" s="1036"/>
      <c r="L75" s="1036"/>
      <c r="M75" s="1036"/>
      <c r="N75" s="1036"/>
      <c r="O75" s="1036"/>
      <c r="P75" s="1037"/>
      <c r="Q75" s="603"/>
      <c r="R75" s="856"/>
      <c r="S75" s="575"/>
      <c r="T75" s="574"/>
      <c r="U75" s="574"/>
      <c r="V75" s="494"/>
      <c r="W75" s="494"/>
      <c r="X75" s="494"/>
      <c r="Y75" s="494"/>
      <c r="Z75" s="494"/>
      <c r="AA75" s="494"/>
      <c r="AB75" s="494"/>
      <c r="AC75" s="494"/>
      <c r="AD75" s="496"/>
      <c r="AE75" s="496"/>
      <c r="AF75" s="496"/>
      <c r="AG75" s="496"/>
    </row>
    <row r="76" spans="1:33" ht="18" customHeight="1">
      <c r="A76" s="874" t="s">
        <v>267</v>
      </c>
      <c r="B76" s="856"/>
      <c r="C76" s="604"/>
      <c r="D76" s="605"/>
      <c r="E76" s="605"/>
      <c r="F76" s="605"/>
      <c r="G76" s="605"/>
      <c r="H76" s="605"/>
      <c r="I76" s="605"/>
      <c r="J76" s="605"/>
      <c r="K76" s="605"/>
      <c r="L76" s="605"/>
      <c r="M76" s="605"/>
      <c r="N76" s="605"/>
      <c r="O76" s="605"/>
      <c r="P76" s="605"/>
      <c r="Q76" s="606"/>
      <c r="R76" s="856"/>
      <c r="Z76" s="554"/>
      <c r="AA76" s="554"/>
    </row>
    <row r="77" spans="1:33" s="494" customFormat="1" ht="14.25">
      <c r="A77" s="859"/>
      <c r="B77" s="856"/>
      <c r="C77" s="856"/>
      <c r="D77" s="856"/>
      <c r="E77" s="856"/>
      <c r="F77" s="856"/>
      <c r="G77" s="856"/>
      <c r="H77" s="856"/>
      <c r="I77" s="856"/>
      <c r="J77" s="856"/>
      <c r="K77" s="856"/>
      <c r="L77" s="856"/>
      <c r="M77" s="856"/>
      <c r="N77" s="856"/>
      <c r="O77" s="856"/>
      <c r="P77" s="856"/>
      <c r="Q77" s="856"/>
      <c r="R77" s="856"/>
      <c r="S77" s="556"/>
      <c r="Z77" s="554"/>
      <c r="AA77" s="554"/>
    </row>
    <row r="78" spans="1:33" s="494" customFormat="1" ht="14.25" customHeight="1">
      <c r="A78" s="859"/>
      <c r="C78" s="555"/>
      <c r="I78" s="305"/>
      <c r="J78" s="305"/>
      <c r="K78" s="305"/>
      <c r="L78" s="814"/>
      <c r="M78" s="815"/>
      <c r="N78" s="1072"/>
      <c r="O78" s="1072"/>
      <c r="P78" s="1072"/>
      <c r="Q78" s="1072"/>
      <c r="R78" s="1072"/>
      <c r="S78" s="1072"/>
      <c r="T78" s="1072"/>
      <c r="U78" s="1072"/>
      <c r="V78" s="1072"/>
      <c r="W78" s="1072"/>
      <c r="X78" s="1072"/>
      <c r="Y78" s="1072"/>
      <c r="Z78" s="527"/>
      <c r="AA78" s="554"/>
    </row>
    <row r="79" spans="1:33" s="494" customFormat="1">
      <c r="A79" s="859"/>
      <c r="C79" s="555"/>
      <c r="S79" s="556"/>
    </row>
    <row r="80" spans="1:33" s="494" customFormat="1">
      <c r="A80" s="859"/>
      <c r="C80" s="555"/>
      <c r="S80" s="556"/>
    </row>
    <row r="81" spans="1:19" s="494" customFormat="1">
      <c r="A81" s="859"/>
      <c r="C81" s="555"/>
      <c r="S81" s="556"/>
    </row>
    <row r="82" spans="1:19" s="494" customFormat="1">
      <c r="A82" s="859"/>
      <c r="C82" s="555"/>
      <c r="S82" s="556"/>
    </row>
    <row r="83" spans="1:19" s="494" customFormat="1">
      <c r="A83" s="859"/>
      <c r="C83" s="555"/>
      <c r="S83" s="556"/>
    </row>
  </sheetData>
  <sheetProtection sheet="1" scenarios="1" formatCells="0" insertHyperlinks="0" selectLockedCells="1"/>
  <mergeCells count="26">
    <mergeCell ref="E40:P40"/>
    <mergeCell ref="D43:P43"/>
    <mergeCell ref="F44:O44"/>
    <mergeCell ref="E56:P56"/>
    <mergeCell ref="D75:P75"/>
    <mergeCell ref="D59:P59"/>
    <mergeCell ref="D67:P67"/>
    <mergeCell ref="D57:E57"/>
    <mergeCell ref="D74:F74"/>
    <mergeCell ref="E73:P73"/>
    <mergeCell ref="N78:Y78"/>
    <mergeCell ref="E2:P2"/>
    <mergeCell ref="M3:P3"/>
    <mergeCell ref="F4:L4"/>
    <mergeCell ref="M4:P4"/>
    <mergeCell ref="F5:L5"/>
    <mergeCell ref="M5:P5"/>
    <mergeCell ref="D50:P50"/>
    <mergeCell ref="D7:P7"/>
    <mergeCell ref="S7:U7"/>
    <mergeCell ref="D11:P11"/>
    <mergeCell ref="F12:O12"/>
    <mergeCell ref="D18:P18"/>
    <mergeCell ref="E24:P24"/>
    <mergeCell ref="D27:P27"/>
    <mergeCell ref="D34:P34"/>
  </mergeCells>
  <conditionalFormatting sqref="F76:O76 G74:O74 F13:O16 F20:O25 F29:O32 F36:O40 F45:O48 F52:O57 F61:O64 F69:O73 O78:X78">
    <cfRule type="colorScale" priority="385">
      <colorScale>
        <cfvo type="num" val="0"/>
        <cfvo type="num" val="5"/>
        <cfvo type="num" val="10"/>
        <color rgb="FF00B050"/>
        <color rgb="FFFFFF00"/>
        <color rgb="FFFF0000"/>
      </colorScale>
    </cfRule>
  </conditionalFormatting>
  <conditionalFormatting sqref="N24:N25 N74 N76">
    <cfRule type="expression" dxfId="2869" priority="384" stopIfTrue="1">
      <formula>IF($S24&lt;9,TRUE,)</formula>
    </cfRule>
  </conditionalFormatting>
  <conditionalFormatting sqref="M24:M25 M74 M76">
    <cfRule type="expression" dxfId="2868" priority="383" stopIfTrue="1">
      <formula>IF($S24&lt;8,TRUE,)</formula>
    </cfRule>
  </conditionalFormatting>
  <conditionalFormatting sqref="L24:L25 L74 L76">
    <cfRule type="expression" dxfId="2867" priority="382" stopIfTrue="1">
      <formula>IF($S24&lt;7,TRUE,)</formula>
    </cfRule>
  </conditionalFormatting>
  <conditionalFormatting sqref="K24:K25 K74 K76">
    <cfRule type="expression" dxfId="2866" priority="381" stopIfTrue="1">
      <formula>IF($S24&lt;6,TRUE,)</formula>
    </cfRule>
  </conditionalFormatting>
  <conditionalFormatting sqref="J24:J25 J74 J76">
    <cfRule type="expression" dxfId="2865" priority="380" stopIfTrue="1">
      <formula>IF($S24&lt;5,TRUE,)</formula>
    </cfRule>
  </conditionalFormatting>
  <conditionalFormatting sqref="I24:I25 I74 I76">
    <cfRule type="expression" dxfId="2864" priority="379" stopIfTrue="1">
      <formula>IF($S24&lt;4,TRUE,)</formula>
    </cfRule>
  </conditionalFormatting>
  <conditionalFormatting sqref="H24:H25 H74 H76">
    <cfRule type="expression" dxfId="2863" priority="378" stopIfTrue="1">
      <formula>IF($S24&lt;3,TRUE,)</formula>
    </cfRule>
  </conditionalFormatting>
  <conditionalFormatting sqref="G24:G25 G74 G76">
    <cfRule type="expression" dxfId="2862" priority="377" stopIfTrue="1">
      <formula>IF($S24&lt;2,TRUE,)</formula>
    </cfRule>
  </conditionalFormatting>
  <conditionalFormatting sqref="F24:F25 F76">
    <cfRule type="expression" dxfId="2861" priority="376" stopIfTrue="1">
      <formula>IF($S24&lt;1,TRUE,)</formula>
    </cfRule>
  </conditionalFormatting>
  <conditionalFormatting sqref="O24:O25 O74 O76">
    <cfRule type="expression" dxfId="2860" priority="375" stopIfTrue="1">
      <formula>IF($S24&lt;10,TRUE,)</formula>
    </cfRule>
  </conditionalFormatting>
  <conditionalFormatting sqref="N13:N14">
    <cfRule type="expression" dxfId="2859" priority="373" stopIfTrue="1">
      <formula>IF($S13&lt;9,TRUE,)</formula>
    </cfRule>
  </conditionalFormatting>
  <conditionalFormatting sqref="M13:M14">
    <cfRule type="expression" dxfId="2858" priority="372" stopIfTrue="1">
      <formula>IF($S13&lt;8,TRUE,)</formula>
    </cfRule>
  </conditionalFormatting>
  <conditionalFormatting sqref="L13:L14">
    <cfRule type="expression" dxfId="2857" priority="371" stopIfTrue="1">
      <formula>IF($S13&lt;7,TRUE,)</formula>
    </cfRule>
  </conditionalFormatting>
  <conditionalFormatting sqref="K13:K14">
    <cfRule type="expression" dxfId="2856" priority="370" stopIfTrue="1">
      <formula>IF($S13&lt;6,TRUE,)</formula>
    </cfRule>
  </conditionalFormatting>
  <conditionalFormatting sqref="J13:J14">
    <cfRule type="expression" dxfId="2855" priority="369" stopIfTrue="1">
      <formula>IF($S13&lt;5,TRUE,)</formula>
    </cfRule>
  </conditionalFormatting>
  <conditionalFormatting sqref="I13:I14">
    <cfRule type="expression" dxfId="2854" priority="368" stopIfTrue="1">
      <formula>IF($S13&lt;4,TRUE,)</formula>
    </cfRule>
  </conditionalFormatting>
  <conditionalFormatting sqref="H13:H14">
    <cfRule type="expression" dxfId="2853" priority="367" stopIfTrue="1">
      <formula>IF($S13&lt;3,TRUE,)</formula>
    </cfRule>
  </conditionalFormatting>
  <conditionalFormatting sqref="G13:G14">
    <cfRule type="expression" dxfId="2852" priority="366" stopIfTrue="1">
      <formula>IF($S13&lt;2,TRUE,)</formula>
    </cfRule>
  </conditionalFormatting>
  <conditionalFormatting sqref="F13:F14">
    <cfRule type="expression" dxfId="2851" priority="365" stopIfTrue="1">
      <formula>IF($S13&lt;1,TRUE,)</formula>
    </cfRule>
  </conditionalFormatting>
  <conditionalFormatting sqref="O13:O14">
    <cfRule type="expression" dxfId="2850" priority="364" stopIfTrue="1">
      <formula>IF($S13&lt;10,TRUE,)</formula>
    </cfRule>
  </conditionalFormatting>
  <conditionalFormatting sqref="N20:N21">
    <cfRule type="expression" dxfId="2849" priority="362" stopIfTrue="1">
      <formula>IF($S20&lt;9,TRUE,)</formula>
    </cfRule>
  </conditionalFormatting>
  <conditionalFormatting sqref="M20:M21">
    <cfRule type="expression" dxfId="2848" priority="361" stopIfTrue="1">
      <formula>IF($S20&lt;8,TRUE,)</formula>
    </cfRule>
  </conditionalFormatting>
  <conditionalFormatting sqref="L20:L21">
    <cfRule type="expression" dxfId="2847" priority="360" stopIfTrue="1">
      <formula>IF($S20&lt;7,TRUE,)</formula>
    </cfRule>
  </conditionalFormatting>
  <conditionalFormatting sqref="K20:K21">
    <cfRule type="expression" dxfId="2846" priority="359" stopIfTrue="1">
      <formula>IF($S20&lt;6,TRUE,)</formula>
    </cfRule>
  </conditionalFormatting>
  <conditionalFormatting sqref="J20:J21">
    <cfRule type="expression" dxfId="2845" priority="358" stopIfTrue="1">
      <formula>IF($S20&lt;5,TRUE,)</formula>
    </cfRule>
  </conditionalFormatting>
  <conditionalFormatting sqref="I20:I21">
    <cfRule type="expression" dxfId="2844" priority="357" stopIfTrue="1">
      <formula>IF($S20&lt;4,TRUE,)</formula>
    </cfRule>
  </conditionalFormatting>
  <conditionalFormatting sqref="H20:H21">
    <cfRule type="expression" dxfId="2843" priority="356" stopIfTrue="1">
      <formula>IF($S20&lt;3,TRUE,)</formula>
    </cfRule>
  </conditionalFormatting>
  <conditionalFormatting sqref="G20:G21">
    <cfRule type="expression" dxfId="2842" priority="355" stopIfTrue="1">
      <formula>IF($S20&lt;2,TRUE,)</formula>
    </cfRule>
  </conditionalFormatting>
  <conditionalFormatting sqref="F20:F21">
    <cfRule type="expression" dxfId="2841" priority="354" stopIfTrue="1">
      <formula>IF($S20&lt;1,TRUE,)</formula>
    </cfRule>
  </conditionalFormatting>
  <conditionalFormatting sqref="O20:O21">
    <cfRule type="expression" dxfId="2840" priority="353" stopIfTrue="1">
      <formula>IF($S20&lt;10,TRUE,)</formula>
    </cfRule>
  </conditionalFormatting>
  <conditionalFormatting sqref="N40">
    <cfRule type="expression" dxfId="2839" priority="351" stopIfTrue="1">
      <formula>IF($S40&lt;9,TRUE,)</formula>
    </cfRule>
  </conditionalFormatting>
  <conditionalFormatting sqref="M40">
    <cfRule type="expression" dxfId="2838" priority="350" stopIfTrue="1">
      <formula>IF($S40&lt;8,TRUE,)</formula>
    </cfRule>
  </conditionalFormatting>
  <conditionalFormatting sqref="L40">
    <cfRule type="expression" dxfId="2837" priority="349" stopIfTrue="1">
      <formula>IF($S40&lt;7,TRUE,)</formula>
    </cfRule>
  </conditionalFormatting>
  <conditionalFormatting sqref="K40">
    <cfRule type="expression" dxfId="2836" priority="348" stopIfTrue="1">
      <formula>IF($S40&lt;6,TRUE,)</formula>
    </cfRule>
  </conditionalFormatting>
  <conditionalFormatting sqref="J40">
    <cfRule type="expression" dxfId="2835" priority="347" stopIfTrue="1">
      <formula>IF($S40&lt;5,TRUE,)</formula>
    </cfRule>
  </conditionalFormatting>
  <conditionalFormatting sqref="I40">
    <cfRule type="expression" dxfId="2834" priority="346" stopIfTrue="1">
      <formula>IF($S40&lt;4,TRUE,)</formula>
    </cfRule>
  </conditionalFormatting>
  <conditionalFormatting sqref="H40">
    <cfRule type="expression" dxfId="2833" priority="345" stopIfTrue="1">
      <formula>IF($S40&lt;3,TRUE,)</formula>
    </cfRule>
  </conditionalFormatting>
  <conditionalFormatting sqref="G40">
    <cfRule type="expression" dxfId="2832" priority="344" stopIfTrue="1">
      <formula>IF($S40&lt;2,TRUE,)</formula>
    </cfRule>
  </conditionalFormatting>
  <conditionalFormatting sqref="F40">
    <cfRule type="expression" dxfId="2831" priority="343" stopIfTrue="1">
      <formula>IF($S40&lt;1,TRUE,)</formula>
    </cfRule>
  </conditionalFormatting>
  <conditionalFormatting sqref="O40">
    <cfRule type="expression" dxfId="2830" priority="342" stopIfTrue="1">
      <formula>IF($S40&lt;10,TRUE,)</formula>
    </cfRule>
  </conditionalFormatting>
  <conditionalFormatting sqref="N29:N30">
    <cfRule type="expression" dxfId="2829" priority="340" stopIfTrue="1">
      <formula>IF($S29&lt;9,TRUE,)</formula>
    </cfRule>
  </conditionalFormatting>
  <conditionalFormatting sqref="M29:M30">
    <cfRule type="expression" dxfId="2828" priority="339" stopIfTrue="1">
      <formula>IF($S29&lt;8,TRUE,)</formula>
    </cfRule>
  </conditionalFormatting>
  <conditionalFormatting sqref="L29:L30">
    <cfRule type="expression" dxfId="2827" priority="338" stopIfTrue="1">
      <formula>IF($S29&lt;7,TRUE,)</formula>
    </cfRule>
  </conditionalFormatting>
  <conditionalFormatting sqref="K29:K30">
    <cfRule type="expression" dxfId="2826" priority="337" stopIfTrue="1">
      <formula>IF($S29&lt;6,TRUE,)</formula>
    </cfRule>
  </conditionalFormatting>
  <conditionalFormatting sqref="J29:J30">
    <cfRule type="expression" dxfId="2825" priority="336" stopIfTrue="1">
      <formula>IF($S29&lt;5,TRUE,)</formula>
    </cfRule>
  </conditionalFormatting>
  <conditionalFormatting sqref="I29:I30">
    <cfRule type="expression" dxfId="2824" priority="335" stopIfTrue="1">
      <formula>IF($S29&lt;4,TRUE,)</formula>
    </cfRule>
  </conditionalFormatting>
  <conditionalFormatting sqref="H29:H30">
    <cfRule type="expression" dxfId="2823" priority="334" stopIfTrue="1">
      <formula>IF($S29&lt;3,TRUE,)</formula>
    </cfRule>
  </conditionalFormatting>
  <conditionalFormatting sqref="G29:G30">
    <cfRule type="expression" dxfId="2822" priority="333" stopIfTrue="1">
      <formula>IF($S29&lt;2,TRUE,)</formula>
    </cfRule>
  </conditionalFormatting>
  <conditionalFormatting sqref="F29:F30">
    <cfRule type="expression" dxfId="2821" priority="332" stopIfTrue="1">
      <formula>IF($S29&lt;1,TRUE,)</formula>
    </cfRule>
  </conditionalFormatting>
  <conditionalFormatting sqref="O29:O30">
    <cfRule type="expression" dxfId="2820" priority="331" stopIfTrue="1">
      <formula>IF($S29&lt;10,TRUE,)</formula>
    </cfRule>
  </conditionalFormatting>
  <conditionalFormatting sqref="N36:N37">
    <cfRule type="expression" dxfId="2819" priority="329" stopIfTrue="1">
      <formula>IF($S36&lt;9,TRUE,)</formula>
    </cfRule>
  </conditionalFormatting>
  <conditionalFormatting sqref="M36:M37">
    <cfRule type="expression" dxfId="2818" priority="328" stopIfTrue="1">
      <formula>IF($S36&lt;8,TRUE,)</formula>
    </cfRule>
  </conditionalFormatting>
  <conditionalFormatting sqref="L36:L37">
    <cfRule type="expression" dxfId="2817" priority="327" stopIfTrue="1">
      <formula>IF($S36&lt;7,TRUE,)</formula>
    </cfRule>
  </conditionalFormatting>
  <conditionalFormatting sqref="K36:K37">
    <cfRule type="expression" dxfId="2816" priority="326" stopIfTrue="1">
      <formula>IF($S36&lt;6,TRUE,)</formula>
    </cfRule>
  </conditionalFormatting>
  <conditionalFormatting sqref="J36:J37">
    <cfRule type="expression" dxfId="2815" priority="325" stopIfTrue="1">
      <formula>IF($S36&lt;5,TRUE,)</formula>
    </cfRule>
  </conditionalFormatting>
  <conditionalFormatting sqref="I36:I37">
    <cfRule type="expression" dxfId="2814" priority="324" stopIfTrue="1">
      <formula>IF($S36&lt;4,TRUE,)</formula>
    </cfRule>
  </conditionalFormatting>
  <conditionalFormatting sqref="H36:H37">
    <cfRule type="expression" dxfId="2813" priority="323" stopIfTrue="1">
      <formula>IF($S36&lt;3,TRUE,)</formula>
    </cfRule>
  </conditionalFormatting>
  <conditionalFormatting sqref="G36:G37">
    <cfRule type="expression" dxfId="2812" priority="322" stopIfTrue="1">
      <formula>IF($S36&lt;2,TRUE,)</formula>
    </cfRule>
  </conditionalFormatting>
  <conditionalFormatting sqref="F36:F37">
    <cfRule type="expression" dxfId="2811" priority="321" stopIfTrue="1">
      <formula>IF($S36&lt;1,TRUE,)</formula>
    </cfRule>
  </conditionalFormatting>
  <conditionalFormatting sqref="O36:O37">
    <cfRule type="expression" dxfId="2810" priority="320" stopIfTrue="1">
      <formula>IF($S36&lt;10,TRUE,)</formula>
    </cfRule>
  </conditionalFormatting>
  <conditionalFormatting sqref="N15:N16">
    <cfRule type="expression" dxfId="2809" priority="318" stopIfTrue="1">
      <formula>IF($S15&lt;9,TRUE,)</formula>
    </cfRule>
  </conditionalFormatting>
  <conditionalFormatting sqref="M15:M16">
    <cfRule type="expression" dxfId="2808" priority="317" stopIfTrue="1">
      <formula>IF($S15&lt;8,TRUE,)</formula>
    </cfRule>
  </conditionalFormatting>
  <conditionalFormatting sqref="L15:L16">
    <cfRule type="expression" dxfId="2807" priority="316" stopIfTrue="1">
      <formula>IF($S15&lt;7,TRUE,)</formula>
    </cfRule>
  </conditionalFormatting>
  <conditionalFormatting sqref="K15:K16">
    <cfRule type="expression" dxfId="2806" priority="315" stopIfTrue="1">
      <formula>IF($S15&lt;6,TRUE,)</formula>
    </cfRule>
  </conditionalFormatting>
  <conditionalFormatting sqref="J15:J16">
    <cfRule type="expression" dxfId="2805" priority="314" stopIfTrue="1">
      <formula>IF($S15&lt;5,TRUE,)</formula>
    </cfRule>
  </conditionalFormatting>
  <conditionalFormatting sqref="I15:I16">
    <cfRule type="expression" dxfId="2804" priority="313" stopIfTrue="1">
      <formula>IF($S15&lt;4,TRUE,)</formula>
    </cfRule>
  </conditionalFormatting>
  <conditionalFormatting sqref="H15:H16">
    <cfRule type="expression" dxfId="2803" priority="312" stopIfTrue="1">
      <formula>IF($S15&lt;3,TRUE,)</formula>
    </cfRule>
  </conditionalFormatting>
  <conditionalFormatting sqref="G15:G16">
    <cfRule type="expression" dxfId="2802" priority="311" stopIfTrue="1">
      <formula>IF($S15&lt;2,TRUE,)</formula>
    </cfRule>
  </conditionalFormatting>
  <conditionalFormatting sqref="F15:F16">
    <cfRule type="expression" dxfId="2801" priority="310" stopIfTrue="1">
      <formula>IF($S15&lt;1,TRUE,)</formula>
    </cfRule>
  </conditionalFormatting>
  <conditionalFormatting sqref="O15:O16">
    <cfRule type="expression" dxfId="2800" priority="309" stopIfTrue="1">
      <formula>IF($S15&lt;10,TRUE,)</formula>
    </cfRule>
  </conditionalFormatting>
  <conditionalFormatting sqref="N22:N23">
    <cfRule type="expression" dxfId="2799" priority="307" stopIfTrue="1">
      <formula>IF($S22&lt;9,TRUE,)</formula>
    </cfRule>
  </conditionalFormatting>
  <conditionalFormatting sqref="M22:M23">
    <cfRule type="expression" dxfId="2798" priority="306" stopIfTrue="1">
      <formula>IF($S22&lt;8,TRUE,)</formula>
    </cfRule>
  </conditionalFormatting>
  <conditionalFormatting sqref="L22:L23">
    <cfRule type="expression" dxfId="2797" priority="305" stopIfTrue="1">
      <formula>IF($S22&lt;7,TRUE,)</formula>
    </cfRule>
  </conditionalFormatting>
  <conditionalFormatting sqref="K22:K23">
    <cfRule type="expression" dxfId="2796" priority="304" stopIfTrue="1">
      <formula>IF($S22&lt;6,TRUE,)</formula>
    </cfRule>
  </conditionalFormatting>
  <conditionalFormatting sqref="J22:J23">
    <cfRule type="expression" dxfId="2795" priority="303" stopIfTrue="1">
      <formula>IF($S22&lt;5,TRUE,)</formula>
    </cfRule>
  </conditionalFormatting>
  <conditionalFormatting sqref="I22:I23">
    <cfRule type="expression" dxfId="2794" priority="302" stopIfTrue="1">
      <formula>IF($S22&lt;4,TRUE,)</formula>
    </cfRule>
  </conditionalFormatting>
  <conditionalFormatting sqref="H22:H23">
    <cfRule type="expression" dxfId="2793" priority="301" stopIfTrue="1">
      <formula>IF($S22&lt;3,TRUE,)</formula>
    </cfRule>
  </conditionalFormatting>
  <conditionalFormatting sqref="G22:G23">
    <cfRule type="expression" dxfId="2792" priority="300" stopIfTrue="1">
      <formula>IF($S22&lt;2,TRUE,)</formula>
    </cfRule>
  </conditionalFormatting>
  <conditionalFormatting sqref="F22:F23">
    <cfRule type="expression" dxfId="2791" priority="299" stopIfTrue="1">
      <formula>IF($S22&lt;1,TRUE,)</formula>
    </cfRule>
  </conditionalFormatting>
  <conditionalFormatting sqref="O22:O23">
    <cfRule type="expression" dxfId="2790" priority="298" stopIfTrue="1">
      <formula>IF($S22&lt;10,TRUE,)</formula>
    </cfRule>
  </conditionalFormatting>
  <conditionalFormatting sqref="N31:N32">
    <cfRule type="expression" dxfId="2789" priority="296" stopIfTrue="1">
      <formula>IF($S31&lt;9,TRUE,)</formula>
    </cfRule>
  </conditionalFormatting>
  <conditionalFormatting sqref="M31:M32">
    <cfRule type="expression" dxfId="2788" priority="295" stopIfTrue="1">
      <formula>IF($S31&lt;8,TRUE,)</formula>
    </cfRule>
  </conditionalFormatting>
  <conditionalFormatting sqref="L31:L32">
    <cfRule type="expression" dxfId="2787" priority="294" stopIfTrue="1">
      <formula>IF($S31&lt;7,TRUE,)</formula>
    </cfRule>
  </conditionalFormatting>
  <conditionalFormatting sqref="K31:K32">
    <cfRule type="expression" dxfId="2786" priority="293" stopIfTrue="1">
      <formula>IF($S31&lt;6,TRUE,)</formula>
    </cfRule>
  </conditionalFormatting>
  <conditionalFormatting sqref="J31:J32">
    <cfRule type="expression" dxfId="2785" priority="292" stopIfTrue="1">
      <formula>IF($S31&lt;5,TRUE,)</formula>
    </cfRule>
  </conditionalFormatting>
  <conditionalFormatting sqref="I31:I32">
    <cfRule type="expression" dxfId="2784" priority="291" stopIfTrue="1">
      <formula>IF($S31&lt;4,TRUE,)</formula>
    </cfRule>
  </conditionalFormatting>
  <conditionalFormatting sqref="H31:H32">
    <cfRule type="expression" dxfId="2783" priority="290" stopIfTrue="1">
      <formula>IF($S31&lt;3,TRUE,)</formula>
    </cfRule>
  </conditionalFormatting>
  <conditionalFormatting sqref="G31:G32">
    <cfRule type="expression" dxfId="2782" priority="289" stopIfTrue="1">
      <formula>IF($S31&lt;2,TRUE,)</formula>
    </cfRule>
  </conditionalFormatting>
  <conditionalFormatting sqref="F31:F32">
    <cfRule type="expression" dxfId="2781" priority="288" stopIfTrue="1">
      <formula>IF($S31&lt;1,TRUE,)</formula>
    </cfRule>
  </conditionalFormatting>
  <conditionalFormatting sqref="O31:O32">
    <cfRule type="expression" dxfId="2780" priority="287" stopIfTrue="1">
      <formula>IF($S31&lt;10,TRUE,)</formula>
    </cfRule>
  </conditionalFormatting>
  <conditionalFormatting sqref="N38:N39">
    <cfRule type="expression" dxfId="2779" priority="285" stopIfTrue="1">
      <formula>IF($S38&lt;9,TRUE,)</formula>
    </cfRule>
  </conditionalFormatting>
  <conditionalFormatting sqref="M38:M39">
    <cfRule type="expression" dxfId="2778" priority="284" stopIfTrue="1">
      <formula>IF($S38&lt;8,TRUE,)</formula>
    </cfRule>
  </conditionalFormatting>
  <conditionalFormatting sqref="L38:L39">
    <cfRule type="expression" dxfId="2777" priority="283" stopIfTrue="1">
      <formula>IF($S38&lt;7,TRUE,)</formula>
    </cfRule>
  </conditionalFormatting>
  <conditionalFormatting sqref="K38:K39">
    <cfRule type="expression" dxfId="2776" priority="282" stopIfTrue="1">
      <formula>IF($S38&lt;6,TRUE,)</formula>
    </cfRule>
  </conditionalFormatting>
  <conditionalFormatting sqref="J38:J39">
    <cfRule type="expression" dxfId="2775" priority="281" stopIfTrue="1">
      <formula>IF($S38&lt;5,TRUE,)</formula>
    </cfRule>
  </conditionalFormatting>
  <conditionalFormatting sqref="I38:I39">
    <cfRule type="expression" dxfId="2774" priority="280" stopIfTrue="1">
      <formula>IF($S38&lt;4,TRUE,)</formula>
    </cfRule>
  </conditionalFormatting>
  <conditionalFormatting sqref="H38:H39">
    <cfRule type="expression" dxfId="2773" priority="279" stopIfTrue="1">
      <formula>IF($S38&lt;3,TRUE,)</formula>
    </cfRule>
  </conditionalFormatting>
  <conditionalFormatting sqref="G38:G39">
    <cfRule type="expression" dxfId="2772" priority="278" stopIfTrue="1">
      <formula>IF($S38&lt;2,TRUE,)</formula>
    </cfRule>
  </conditionalFormatting>
  <conditionalFormatting sqref="F38:F39">
    <cfRule type="expression" dxfId="2771" priority="277" stopIfTrue="1">
      <formula>IF($S38&lt;1,TRUE,)</formula>
    </cfRule>
  </conditionalFormatting>
  <conditionalFormatting sqref="O38:O39">
    <cfRule type="expression" dxfId="2770" priority="276" stopIfTrue="1">
      <formula>IF($S38&lt;10,TRUE,)</formula>
    </cfRule>
  </conditionalFormatting>
  <conditionalFormatting sqref="N56">
    <cfRule type="expression" dxfId="2769" priority="274" stopIfTrue="1">
      <formula>IF($S56&lt;9,TRUE,)</formula>
    </cfRule>
  </conditionalFormatting>
  <conditionalFormatting sqref="M56">
    <cfRule type="expression" dxfId="2768" priority="273" stopIfTrue="1">
      <formula>IF($S56&lt;8,TRUE,)</formula>
    </cfRule>
  </conditionalFormatting>
  <conditionalFormatting sqref="L56">
    <cfRule type="expression" dxfId="2767" priority="272" stopIfTrue="1">
      <formula>IF($S56&lt;7,TRUE,)</formula>
    </cfRule>
  </conditionalFormatting>
  <conditionalFormatting sqref="K56">
    <cfRule type="expression" dxfId="2766" priority="271" stopIfTrue="1">
      <formula>IF($S56&lt;6,TRUE,)</formula>
    </cfRule>
  </conditionalFormatting>
  <conditionalFormatting sqref="J56">
    <cfRule type="expression" dxfId="2765" priority="270" stopIfTrue="1">
      <formula>IF($S56&lt;5,TRUE,)</formula>
    </cfRule>
  </conditionalFormatting>
  <conditionalFormatting sqref="I56">
    <cfRule type="expression" dxfId="2764" priority="269" stopIfTrue="1">
      <formula>IF($S56&lt;4,TRUE,)</formula>
    </cfRule>
  </conditionalFormatting>
  <conditionalFormatting sqref="H56">
    <cfRule type="expression" dxfId="2763" priority="268" stopIfTrue="1">
      <formula>IF($S56&lt;3,TRUE,)</formula>
    </cfRule>
  </conditionalFormatting>
  <conditionalFormatting sqref="G56">
    <cfRule type="expression" dxfId="2762" priority="267" stopIfTrue="1">
      <formula>IF($S56&lt;2,TRUE,)</formula>
    </cfRule>
  </conditionalFormatting>
  <conditionalFormatting sqref="F56">
    <cfRule type="expression" dxfId="2761" priority="266" stopIfTrue="1">
      <formula>IF($S56&lt;1,TRUE,)</formula>
    </cfRule>
  </conditionalFormatting>
  <conditionalFormatting sqref="O56">
    <cfRule type="expression" dxfId="2760" priority="265" stopIfTrue="1">
      <formula>IF($S56&lt;10,TRUE,)</formula>
    </cfRule>
  </conditionalFormatting>
  <conditionalFormatting sqref="N45:N46">
    <cfRule type="expression" dxfId="2759" priority="263" stopIfTrue="1">
      <formula>IF($S45&lt;9,TRUE,)</formula>
    </cfRule>
  </conditionalFormatting>
  <conditionalFormatting sqref="M45:M46">
    <cfRule type="expression" dxfId="2758" priority="262" stopIfTrue="1">
      <formula>IF($S45&lt;8,TRUE,)</formula>
    </cfRule>
  </conditionalFormatting>
  <conditionalFormatting sqref="L45:L46">
    <cfRule type="expression" dxfId="2757" priority="261" stopIfTrue="1">
      <formula>IF($S45&lt;7,TRUE,)</formula>
    </cfRule>
  </conditionalFormatting>
  <conditionalFormatting sqref="K45:K46">
    <cfRule type="expression" dxfId="2756" priority="260" stopIfTrue="1">
      <formula>IF($S45&lt;6,TRUE,)</formula>
    </cfRule>
  </conditionalFormatting>
  <conditionalFormatting sqref="J45:J46">
    <cfRule type="expression" dxfId="2755" priority="259" stopIfTrue="1">
      <formula>IF($S45&lt;5,TRUE,)</formula>
    </cfRule>
  </conditionalFormatting>
  <conditionalFormatting sqref="I45:I46">
    <cfRule type="expression" dxfId="2754" priority="258" stopIfTrue="1">
      <formula>IF($S45&lt;4,TRUE,)</formula>
    </cfRule>
  </conditionalFormatting>
  <conditionalFormatting sqref="H45:H46">
    <cfRule type="expression" dxfId="2753" priority="257" stopIfTrue="1">
      <formula>IF($S45&lt;3,TRUE,)</formula>
    </cfRule>
  </conditionalFormatting>
  <conditionalFormatting sqref="G45:G46">
    <cfRule type="expression" dxfId="2752" priority="256" stopIfTrue="1">
      <formula>IF($S45&lt;2,TRUE,)</formula>
    </cfRule>
  </conditionalFormatting>
  <conditionalFormatting sqref="F45:F46">
    <cfRule type="expression" dxfId="2751" priority="255" stopIfTrue="1">
      <formula>IF($S45&lt;1,TRUE,)</formula>
    </cfRule>
  </conditionalFormatting>
  <conditionalFormatting sqref="O45:O46">
    <cfRule type="expression" dxfId="2750" priority="254" stopIfTrue="1">
      <formula>IF($S45&lt;10,TRUE,)</formula>
    </cfRule>
  </conditionalFormatting>
  <conditionalFormatting sqref="N52:N53">
    <cfRule type="expression" dxfId="2749" priority="252" stopIfTrue="1">
      <formula>IF($S52&lt;9,TRUE,)</formula>
    </cfRule>
  </conditionalFormatting>
  <conditionalFormatting sqref="M52:M53">
    <cfRule type="expression" dxfId="2748" priority="251" stopIfTrue="1">
      <formula>IF($S52&lt;8,TRUE,)</formula>
    </cfRule>
  </conditionalFormatting>
  <conditionalFormatting sqref="L52:L53">
    <cfRule type="expression" dxfId="2747" priority="250" stopIfTrue="1">
      <formula>IF($S52&lt;7,TRUE,)</formula>
    </cfRule>
  </conditionalFormatting>
  <conditionalFormatting sqref="K52:K53">
    <cfRule type="expression" dxfId="2746" priority="249" stopIfTrue="1">
      <formula>IF($S52&lt;6,TRUE,)</formula>
    </cfRule>
  </conditionalFormatting>
  <conditionalFormatting sqref="J52:J53">
    <cfRule type="expression" dxfId="2745" priority="248" stopIfTrue="1">
      <formula>IF($S52&lt;5,TRUE,)</formula>
    </cfRule>
  </conditionalFormatting>
  <conditionalFormatting sqref="I52:I53">
    <cfRule type="expression" dxfId="2744" priority="247" stopIfTrue="1">
      <formula>IF($S52&lt;4,TRUE,)</formula>
    </cfRule>
  </conditionalFormatting>
  <conditionalFormatting sqref="H52:H53">
    <cfRule type="expression" dxfId="2743" priority="246" stopIfTrue="1">
      <formula>IF($S52&lt;3,TRUE,)</formula>
    </cfRule>
  </conditionalFormatting>
  <conditionalFormatting sqref="G52:G53">
    <cfRule type="expression" dxfId="2742" priority="245" stopIfTrue="1">
      <formula>IF($S52&lt;2,TRUE,)</formula>
    </cfRule>
  </conditionalFormatting>
  <conditionalFormatting sqref="F52:F53">
    <cfRule type="expression" dxfId="2741" priority="244" stopIfTrue="1">
      <formula>IF($S52&lt;1,TRUE,)</formula>
    </cfRule>
  </conditionalFormatting>
  <conditionalFormatting sqref="O52:O53">
    <cfRule type="expression" dxfId="2740" priority="243" stopIfTrue="1">
      <formula>IF($S52&lt;10,TRUE,)</formula>
    </cfRule>
  </conditionalFormatting>
  <conditionalFormatting sqref="N47:N48">
    <cfRule type="expression" dxfId="2739" priority="241" stopIfTrue="1">
      <formula>IF($S47&lt;9,TRUE,)</formula>
    </cfRule>
  </conditionalFormatting>
  <conditionalFormatting sqref="M47:M48">
    <cfRule type="expression" dxfId="2738" priority="240" stopIfTrue="1">
      <formula>IF($S47&lt;8,TRUE,)</formula>
    </cfRule>
  </conditionalFormatting>
  <conditionalFormatting sqref="L47:L48">
    <cfRule type="expression" dxfId="2737" priority="239" stopIfTrue="1">
      <formula>IF($S47&lt;7,TRUE,)</formula>
    </cfRule>
  </conditionalFormatting>
  <conditionalFormatting sqref="K47:K48">
    <cfRule type="expression" dxfId="2736" priority="238" stopIfTrue="1">
      <formula>IF($S47&lt;6,TRUE,)</formula>
    </cfRule>
  </conditionalFormatting>
  <conditionalFormatting sqref="J47:J48">
    <cfRule type="expression" dxfId="2735" priority="237" stopIfTrue="1">
      <formula>IF($S47&lt;5,TRUE,)</formula>
    </cfRule>
  </conditionalFormatting>
  <conditionalFormatting sqref="I47:I48">
    <cfRule type="expression" dxfId="2734" priority="236" stopIfTrue="1">
      <formula>IF($S47&lt;4,TRUE,)</formula>
    </cfRule>
  </conditionalFormatting>
  <conditionalFormatting sqref="H47:H48">
    <cfRule type="expression" dxfId="2733" priority="235" stopIfTrue="1">
      <formula>IF($S47&lt;3,TRUE,)</formula>
    </cfRule>
  </conditionalFormatting>
  <conditionalFormatting sqref="G47:G48">
    <cfRule type="expression" dxfId="2732" priority="234" stopIfTrue="1">
      <formula>IF($S47&lt;2,TRUE,)</formula>
    </cfRule>
  </conditionalFormatting>
  <conditionalFormatting sqref="F47:F48">
    <cfRule type="expression" dxfId="2731" priority="233" stopIfTrue="1">
      <formula>IF($S47&lt;1,TRUE,)</formula>
    </cfRule>
  </conditionalFormatting>
  <conditionalFormatting sqref="O47:O48">
    <cfRule type="expression" dxfId="2730" priority="232" stopIfTrue="1">
      <formula>IF($S47&lt;10,TRUE,)</formula>
    </cfRule>
  </conditionalFormatting>
  <conditionalFormatting sqref="N54:N55">
    <cfRule type="expression" dxfId="2729" priority="230" stopIfTrue="1">
      <formula>IF($S54&lt;9,TRUE,)</formula>
    </cfRule>
  </conditionalFormatting>
  <conditionalFormatting sqref="M54:M55">
    <cfRule type="expression" dxfId="2728" priority="229" stopIfTrue="1">
      <formula>IF($S54&lt;8,TRUE,)</formula>
    </cfRule>
  </conditionalFormatting>
  <conditionalFormatting sqref="L54:L55">
    <cfRule type="expression" dxfId="2727" priority="228" stopIfTrue="1">
      <formula>IF($S54&lt;7,TRUE,)</formula>
    </cfRule>
  </conditionalFormatting>
  <conditionalFormatting sqref="K54:K55">
    <cfRule type="expression" dxfId="2726" priority="227" stopIfTrue="1">
      <formula>IF($S54&lt;6,TRUE,)</formula>
    </cfRule>
  </conditionalFormatting>
  <conditionalFormatting sqref="J54:J55">
    <cfRule type="expression" dxfId="2725" priority="226" stopIfTrue="1">
      <formula>IF($S54&lt;5,TRUE,)</formula>
    </cfRule>
  </conditionalFormatting>
  <conditionalFormatting sqref="I54:I55">
    <cfRule type="expression" dxfId="2724" priority="225" stopIfTrue="1">
      <formula>IF($S54&lt;4,TRUE,)</formula>
    </cfRule>
  </conditionalFormatting>
  <conditionalFormatting sqref="H54:H55">
    <cfRule type="expression" dxfId="2723" priority="224" stopIfTrue="1">
      <formula>IF($S54&lt;3,TRUE,)</formula>
    </cfRule>
  </conditionalFormatting>
  <conditionalFormatting sqref="G54:G55">
    <cfRule type="expression" dxfId="2722" priority="223" stopIfTrue="1">
      <formula>IF($S54&lt;2,TRUE,)</formula>
    </cfRule>
  </conditionalFormatting>
  <conditionalFormatting sqref="F54:F55">
    <cfRule type="expression" dxfId="2721" priority="222" stopIfTrue="1">
      <formula>IF($S54&lt;1,TRUE,)</formula>
    </cfRule>
  </conditionalFormatting>
  <conditionalFormatting sqref="O54:O55">
    <cfRule type="expression" dxfId="2720" priority="221" stopIfTrue="1">
      <formula>IF($S54&lt;10,TRUE,)</formula>
    </cfRule>
  </conditionalFormatting>
  <conditionalFormatting sqref="N57">
    <cfRule type="expression" dxfId="2719" priority="219" stopIfTrue="1">
      <formula>IF($S57&lt;9,TRUE,)</formula>
    </cfRule>
  </conditionalFormatting>
  <conditionalFormatting sqref="M57">
    <cfRule type="expression" dxfId="2718" priority="218" stopIfTrue="1">
      <formula>IF($S57&lt;8,TRUE,)</formula>
    </cfRule>
  </conditionalFormatting>
  <conditionalFormatting sqref="L57">
    <cfRule type="expression" dxfId="2717" priority="217" stopIfTrue="1">
      <formula>IF($S57&lt;7,TRUE,)</formula>
    </cfRule>
  </conditionalFormatting>
  <conditionalFormatting sqref="K57">
    <cfRule type="expression" dxfId="2716" priority="216" stopIfTrue="1">
      <formula>IF($S57&lt;6,TRUE,)</formula>
    </cfRule>
  </conditionalFormatting>
  <conditionalFormatting sqref="J57">
    <cfRule type="expression" dxfId="2715" priority="215" stopIfTrue="1">
      <formula>IF($S57&lt;5,TRUE,)</formula>
    </cfRule>
  </conditionalFormatting>
  <conditionalFormatting sqref="I57">
    <cfRule type="expression" dxfId="2714" priority="214" stopIfTrue="1">
      <formula>IF($S57&lt;4,TRUE,)</formula>
    </cfRule>
  </conditionalFormatting>
  <conditionalFormatting sqref="H57">
    <cfRule type="expression" dxfId="2713" priority="213" stopIfTrue="1">
      <formula>IF($S57&lt;3,TRUE,)</formula>
    </cfRule>
  </conditionalFormatting>
  <conditionalFormatting sqref="G57">
    <cfRule type="expression" dxfId="2712" priority="212" stopIfTrue="1">
      <formula>IF($S57&lt;2,TRUE,)</formula>
    </cfRule>
  </conditionalFormatting>
  <conditionalFormatting sqref="F57">
    <cfRule type="expression" dxfId="2711" priority="211" stopIfTrue="1">
      <formula>IF($S57&lt;1,TRUE,)</formula>
    </cfRule>
  </conditionalFormatting>
  <conditionalFormatting sqref="O57">
    <cfRule type="expression" dxfId="2710" priority="210" stopIfTrue="1">
      <formula>IF($S57&lt;10,TRUE,)</formula>
    </cfRule>
  </conditionalFormatting>
  <conditionalFormatting sqref="N61:N62">
    <cfRule type="expression" dxfId="2709" priority="197" stopIfTrue="1">
      <formula>IF($S61&lt;9,TRUE,)</formula>
    </cfRule>
  </conditionalFormatting>
  <conditionalFormatting sqref="M61:M62">
    <cfRule type="expression" dxfId="2708" priority="196" stopIfTrue="1">
      <formula>IF($S61&lt;8,TRUE,)</formula>
    </cfRule>
  </conditionalFormatting>
  <conditionalFormatting sqref="L61:L62">
    <cfRule type="expression" dxfId="2707" priority="195" stopIfTrue="1">
      <formula>IF($S61&lt;7,TRUE,)</formula>
    </cfRule>
  </conditionalFormatting>
  <conditionalFormatting sqref="K61:K62">
    <cfRule type="expression" dxfId="2706" priority="194" stopIfTrue="1">
      <formula>IF($S61&lt;6,TRUE,)</formula>
    </cfRule>
  </conditionalFormatting>
  <conditionalFormatting sqref="J61:J62">
    <cfRule type="expression" dxfId="2705" priority="193" stopIfTrue="1">
      <formula>IF($S61&lt;5,TRUE,)</formula>
    </cfRule>
  </conditionalFormatting>
  <conditionalFormatting sqref="I61:I62">
    <cfRule type="expression" dxfId="2704" priority="192" stopIfTrue="1">
      <formula>IF($S61&lt;4,TRUE,)</formula>
    </cfRule>
  </conditionalFormatting>
  <conditionalFormatting sqref="H61:H62">
    <cfRule type="expression" dxfId="2703" priority="191" stopIfTrue="1">
      <formula>IF($S61&lt;3,TRUE,)</formula>
    </cfRule>
  </conditionalFormatting>
  <conditionalFormatting sqref="G61:G62">
    <cfRule type="expression" dxfId="2702" priority="190" stopIfTrue="1">
      <formula>IF($S61&lt;2,TRUE,)</formula>
    </cfRule>
  </conditionalFormatting>
  <conditionalFormatting sqref="F61:F62">
    <cfRule type="expression" dxfId="2701" priority="189" stopIfTrue="1">
      <formula>IF($S61&lt;1,TRUE,)</formula>
    </cfRule>
  </conditionalFormatting>
  <conditionalFormatting sqref="O61:O62">
    <cfRule type="expression" dxfId="2700" priority="188" stopIfTrue="1">
      <formula>IF($S61&lt;10,TRUE,)</formula>
    </cfRule>
  </conditionalFormatting>
  <conditionalFormatting sqref="N69:N70">
    <cfRule type="expression" dxfId="2699" priority="186" stopIfTrue="1">
      <formula>IF($S69&lt;9,TRUE,)</formula>
    </cfRule>
  </conditionalFormatting>
  <conditionalFormatting sqref="M69:M70">
    <cfRule type="expression" dxfId="2698" priority="185" stopIfTrue="1">
      <formula>IF($S69&lt;8,TRUE,)</formula>
    </cfRule>
  </conditionalFormatting>
  <conditionalFormatting sqref="L69:L70">
    <cfRule type="expression" dxfId="2697" priority="184" stopIfTrue="1">
      <formula>IF($S69&lt;7,TRUE,)</formula>
    </cfRule>
  </conditionalFormatting>
  <conditionalFormatting sqref="K69:K70">
    <cfRule type="expression" dxfId="2696" priority="183" stopIfTrue="1">
      <formula>IF($S69&lt;6,TRUE,)</formula>
    </cfRule>
  </conditionalFormatting>
  <conditionalFormatting sqref="J69:J70">
    <cfRule type="expression" dxfId="2695" priority="182" stopIfTrue="1">
      <formula>IF($S69&lt;5,TRUE,)</formula>
    </cfRule>
  </conditionalFormatting>
  <conditionalFormatting sqref="I69:I70">
    <cfRule type="expression" dxfId="2694" priority="181" stopIfTrue="1">
      <formula>IF($S69&lt;4,TRUE,)</formula>
    </cfRule>
  </conditionalFormatting>
  <conditionalFormatting sqref="H69:H70">
    <cfRule type="expression" dxfId="2693" priority="180" stopIfTrue="1">
      <formula>IF($S69&lt;3,TRUE,)</formula>
    </cfRule>
  </conditionalFormatting>
  <conditionalFormatting sqref="G69:G70">
    <cfRule type="expression" dxfId="2692" priority="179" stopIfTrue="1">
      <formula>IF($S69&lt;2,TRUE,)</formula>
    </cfRule>
  </conditionalFormatting>
  <conditionalFormatting sqref="F69:F70">
    <cfRule type="expression" dxfId="2691" priority="178" stopIfTrue="1">
      <formula>IF($S69&lt;1,TRUE,)</formula>
    </cfRule>
  </conditionalFormatting>
  <conditionalFormatting sqref="O69:O70">
    <cfRule type="expression" dxfId="2690" priority="177" stopIfTrue="1">
      <formula>IF($S69&lt;10,TRUE,)</formula>
    </cfRule>
  </conditionalFormatting>
  <conditionalFormatting sqref="N63:N64">
    <cfRule type="expression" dxfId="2689" priority="175" stopIfTrue="1">
      <formula>IF($S63&lt;9,TRUE,)</formula>
    </cfRule>
  </conditionalFormatting>
  <conditionalFormatting sqref="M63:M64">
    <cfRule type="expression" dxfId="2688" priority="174" stopIfTrue="1">
      <formula>IF($S63&lt;8,TRUE,)</formula>
    </cfRule>
  </conditionalFormatting>
  <conditionalFormatting sqref="L63:L64">
    <cfRule type="expression" dxfId="2687" priority="173" stopIfTrue="1">
      <formula>IF($S63&lt;7,TRUE,)</formula>
    </cfRule>
  </conditionalFormatting>
  <conditionalFormatting sqref="K63:K64">
    <cfRule type="expression" dxfId="2686" priority="172" stopIfTrue="1">
      <formula>IF($S63&lt;6,TRUE,)</formula>
    </cfRule>
  </conditionalFormatting>
  <conditionalFormatting sqref="J63:J64">
    <cfRule type="expression" dxfId="2685" priority="171" stopIfTrue="1">
      <formula>IF($S63&lt;5,TRUE,)</formula>
    </cfRule>
  </conditionalFormatting>
  <conditionalFormatting sqref="I63:I64">
    <cfRule type="expression" dxfId="2684" priority="170" stopIfTrue="1">
      <formula>IF($S63&lt;4,TRUE,)</formula>
    </cfRule>
  </conditionalFormatting>
  <conditionalFormatting sqref="H63:H64">
    <cfRule type="expression" dxfId="2683" priority="169" stopIfTrue="1">
      <formula>IF($S63&lt;3,TRUE,)</formula>
    </cfRule>
  </conditionalFormatting>
  <conditionalFormatting sqref="G63:G64">
    <cfRule type="expression" dxfId="2682" priority="168" stopIfTrue="1">
      <formula>IF($S63&lt;2,TRUE,)</formula>
    </cfRule>
  </conditionalFormatting>
  <conditionalFormatting sqref="F63:F64">
    <cfRule type="expression" dxfId="2681" priority="167" stopIfTrue="1">
      <formula>IF($S63&lt;1,TRUE,)</formula>
    </cfRule>
  </conditionalFormatting>
  <conditionalFormatting sqref="O63:O64">
    <cfRule type="expression" dxfId="2680" priority="166" stopIfTrue="1">
      <formula>IF($S63&lt;10,TRUE,)</formula>
    </cfRule>
  </conditionalFormatting>
  <conditionalFormatting sqref="N71:N73">
    <cfRule type="expression" dxfId="2679" priority="164" stopIfTrue="1">
      <formula>IF($S71&lt;9,TRUE,)</formula>
    </cfRule>
  </conditionalFormatting>
  <conditionalFormatting sqref="M71:M73">
    <cfRule type="expression" dxfId="2678" priority="163" stopIfTrue="1">
      <formula>IF($S71&lt;8,TRUE,)</formula>
    </cfRule>
  </conditionalFormatting>
  <conditionalFormatting sqref="L71:L73">
    <cfRule type="expression" dxfId="2677" priority="162" stopIfTrue="1">
      <formula>IF($S71&lt;7,TRUE,)</formula>
    </cfRule>
  </conditionalFormatting>
  <conditionalFormatting sqref="K71:K73">
    <cfRule type="expression" dxfId="2676" priority="161" stopIfTrue="1">
      <formula>IF($S71&lt;6,TRUE,)</formula>
    </cfRule>
  </conditionalFormatting>
  <conditionalFormatting sqref="J71:J73">
    <cfRule type="expression" dxfId="2675" priority="160" stopIfTrue="1">
      <formula>IF($S71&lt;5,TRUE,)</formula>
    </cfRule>
  </conditionalFormatting>
  <conditionalFormatting sqref="I71:I73">
    <cfRule type="expression" dxfId="2674" priority="159" stopIfTrue="1">
      <formula>IF($S71&lt;4,TRUE,)</formula>
    </cfRule>
  </conditionalFormatting>
  <conditionalFormatting sqref="H71:H73">
    <cfRule type="expression" dxfId="2673" priority="158" stopIfTrue="1">
      <formula>IF($S71&lt;3,TRUE,)</formula>
    </cfRule>
  </conditionalFormatting>
  <conditionalFormatting sqref="G71:G73">
    <cfRule type="expression" dxfId="2672" priority="157" stopIfTrue="1">
      <formula>IF($S71&lt;2,TRUE,)</formula>
    </cfRule>
  </conditionalFormatting>
  <conditionalFormatting sqref="F71:F73">
    <cfRule type="expression" dxfId="2671" priority="156" stopIfTrue="1">
      <formula>IF($S71&lt;1,TRUE,)</formula>
    </cfRule>
  </conditionalFormatting>
  <conditionalFormatting sqref="O71:O73">
    <cfRule type="expression" dxfId="2670" priority="155" stopIfTrue="1">
      <formula>IF($S71&lt;10,TRUE,)</formula>
    </cfRule>
  </conditionalFormatting>
  <conditionalFormatting sqref="W78">
    <cfRule type="expression" dxfId="2669" priority="98" stopIfTrue="1">
      <formula>IF($S78&lt;9,TRUE,)</formula>
    </cfRule>
  </conditionalFormatting>
  <conditionalFormatting sqref="V78">
    <cfRule type="expression" dxfId="2668" priority="97" stopIfTrue="1">
      <formula>IF($S78&lt;8,TRUE,)</formula>
    </cfRule>
  </conditionalFormatting>
  <conditionalFormatting sqref="U78">
    <cfRule type="expression" dxfId="2667" priority="96" stopIfTrue="1">
      <formula>IF($S78&lt;7,TRUE,)</formula>
    </cfRule>
  </conditionalFormatting>
  <conditionalFormatting sqref="T78">
    <cfRule type="expression" dxfId="2666" priority="95" stopIfTrue="1">
      <formula>IF($S78&lt;6,TRUE,)</formula>
    </cfRule>
  </conditionalFormatting>
  <conditionalFormatting sqref="S78">
    <cfRule type="expression" dxfId="2665" priority="94" stopIfTrue="1">
      <formula>IF($S78&lt;5,TRUE,)</formula>
    </cfRule>
  </conditionalFormatting>
  <conditionalFormatting sqref="R78">
    <cfRule type="expression" dxfId="2664" priority="93" stopIfTrue="1">
      <formula>IF($S78&lt;4,TRUE,)</formula>
    </cfRule>
  </conditionalFormatting>
  <conditionalFormatting sqref="Q78">
    <cfRule type="expression" dxfId="2663" priority="92" stopIfTrue="1">
      <formula>IF($S78&lt;3,TRUE,)</formula>
    </cfRule>
  </conditionalFormatting>
  <conditionalFormatting sqref="P78">
    <cfRule type="expression" dxfId="2662" priority="91" stopIfTrue="1">
      <formula>IF($S78&lt;2,TRUE,)</formula>
    </cfRule>
  </conditionalFormatting>
  <conditionalFormatting sqref="O78">
    <cfRule type="expression" dxfId="2661" priority="90" stopIfTrue="1">
      <formula>IF($S78&lt;1,TRUE,)</formula>
    </cfRule>
  </conditionalFormatting>
  <conditionalFormatting sqref="X78">
    <cfRule type="expression" dxfId="2660" priority="89" stopIfTrue="1">
      <formula>IF($S78&lt;10,TRUE,)</formula>
    </cfRule>
  </conditionalFormatting>
  <conditionalFormatting sqref="W78">
    <cfRule type="expression" dxfId="2659" priority="87" stopIfTrue="1">
      <formula>IF($S78&lt;9,TRUE,)</formula>
    </cfRule>
  </conditionalFormatting>
  <conditionalFormatting sqref="V78">
    <cfRule type="expression" dxfId="2658" priority="86" stopIfTrue="1">
      <formula>IF($S78&lt;8,TRUE,)</formula>
    </cfRule>
  </conditionalFormatting>
  <conditionalFormatting sqref="U78">
    <cfRule type="expression" dxfId="2657" priority="85" stopIfTrue="1">
      <formula>IF($S78&lt;7,TRUE,)</formula>
    </cfRule>
  </conditionalFormatting>
  <conditionalFormatting sqref="T78">
    <cfRule type="expression" dxfId="2656" priority="84" stopIfTrue="1">
      <formula>IF($S78&lt;6,TRUE,)</formula>
    </cfRule>
  </conditionalFormatting>
  <conditionalFormatting sqref="S78">
    <cfRule type="expression" dxfId="2655" priority="83" stopIfTrue="1">
      <formula>IF($S78&lt;5,TRUE,)</formula>
    </cfRule>
  </conditionalFormatting>
  <conditionalFormatting sqref="R78">
    <cfRule type="expression" dxfId="2654" priority="82" stopIfTrue="1">
      <formula>IF($S78&lt;4,TRUE,)</formula>
    </cfRule>
  </conditionalFormatting>
  <conditionalFormatting sqref="Q78">
    <cfRule type="expression" dxfId="2653" priority="81" stopIfTrue="1">
      <formula>IF($S78&lt;3,TRUE,)</formula>
    </cfRule>
  </conditionalFormatting>
  <conditionalFormatting sqref="P78">
    <cfRule type="expression" dxfId="2652" priority="80" stopIfTrue="1">
      <formula>IF($S78&lt;2,TRUE,)</formula>
    </cfRule>
  </conditionalFormatting>
  <conditionalFormatting sqref="O78">
    <cfRule type="expression" dxfId="2651" priority="79" stopIfTrue="1">
      <formula>IF($S78&lt;1,TRUE,)</formula>
    </cfRule>
  </conditionalFormatting>
  <conditionalFormatting sqref="X78">
    <cfRule type="expression" dxfId="2650" priority="78" stopIfTrue="1">
      <formula>IF($S78&lt;10,TRUE,)</formula>
    </cfRule>
  </conditionalFormatting>
  <conditionalFormatting sqref="W78">
    <cfRule type="expression" dxfId="2649" priority="76" stopIfTrue="1">
      <formula>IF($S78&lt;9,TRUE,)</formula>
    </cfRule>
  </conditionalFormatting>
  <conditionalFormatting sqref="V78">
    <cfRule type="expression" dxfId="2648" priority="75" stopIfTrue="1">
      <formula>IF($S78&lt;8,TRUE,)</formula>
    </cfRule>
  </conditionalFormatting>
  <conditionalFormatting sqref="U78">
    <cfRule type="expression" dxfId="2647" priority="74" stopIfTrue="1">
      <formula>IF($S78&lt;7,TRUE,)</formula>
    </cfRule>
  </conditionalFormatting>
  <conditionalFormatting sqref="T78">
    <cfRule type="expression" dxfId="2646" priority="73" stopIfTrue="1">
      <formula>IF($S78&lt;6,TRUE,)</formula>
    </cfRule>
  </conditionalFormatting>
  <conditionalFormatting sqref="S78">
    <cfRule type="expression" dxfId="2645" priority="72" stopIfTrue="1">
      <formula>IF($S78&lt;5,TRUE,)</formula>
    </cfRule>
  </conditionalFormatting>
  <conditionalFormatting sqref="R78">
    <cfRule type="expression" dxfId="2644" priority="71" stopIfTrue="1">
      <formula>IF($S78&lt;4,TRUE,)</formula>
    </cfRule>
  </conditionalFormatting>
  <conditionalFormatting sqref="Q78">
    <cfRule type="expression" dxfId="2643" priority="70" stopIfTrue="1">
      <formula>IF($S78&lt;3,TRUE,)</formula>
    </cfRule>
  </conditionalFormatting>
  <conditionalFormatting sqref="P78">
    <cfRule type="expression" dxfId="2642" priority="69" stopIfTrue="1">
      <formula>IF($S78&lt;2,TRUE,)</formula>
    </cfRule>
  </conditionalFormatting>
  <conditionalFormatting sqref="O78">
    <cfRule type="expression" dxfId="2641" priority="68" stopIfTrue="1">
      <formula>IF($S78&lt;1,TRUE,)</formula>
    </cfRule>
  </conditionalFormatting>
  <conditionalFormatting sqref="X78">
    <cfRule type="expression" dxfId="2640" priority="67" stopIfTrue="1">
      <formula>IF($S78&lt;10,TRUE,)</formula>
    </cfRule>
  </conditionalFormatting>
  <conditionalFormatting sqref="N73">
    <cfRule type="expression" dxfId="2639" priority="65" stopIfTrue="1">
      <formula>IF($S73&lt;9,TRUE,)</formula>
    </cfRule>
  </conditionalFormatting>
  <conditionalFormatting sqref="M73">
    <cfRule type="expression" dxfId="2638" priority="64" stopIfTrue="1">
      <formula>IF($S73&lt;8,TRUE,)</formula>
    </cfRule>
  </conditionalFormatting>
  <conditionalFormatting sqref="L73">
    <cfRule type="expression" dxfId="2637" priority="63" stopIfTrue="1">
      <formula>IF($S73&lt;7,TRUE,)</formula>
    </cfRule>
  </conditionalFormatting>
  <conditionalFormatting sqref="K73">
    <cfRule type="expression" dxfId="2636" priority="62" stopIfTrue="1">
      <formula>IF($S73&lt;6,TRUE,)</formula>
    </cfRule>
  </conditionalFormatting>
  <conditionalFormatting sqref="J73">
    <cfRule type="expression" dxfId="2635" priority="61" stopIfTrue="1">
      <formula>IF($S73&lt;5,TRUE,)</formula>
    </cfRule>
  </conditionalFormatting>
  <conditionalFormatting sqref="I73">
    <cfRule type="expression" dxfId="2634" priority="60" stopIfTrue="1">
      <formula>IF($S73&lt;4,TRUE,)</formula>
    </cfRule>
  </conditionalFormatting>
  <conditionalFormatting sqref="H73">
    <cfRule type="expression" dxfId="2633" priority="59" stopIfTrue="1">
      <formula>IF($S73&lt;3,TRUE,)</formula>
    </cfRule>
  </conditionalFormatting>
  <conditionalFormatting sqref="G73">
    <cfRule type="expression" dxfId="2632" priority="58" stopIfTrue="1">
      <formula>IF($S73&lt;2,TRUE,)</formula>
    </cfRule>
  </conditionalFormatting>
  <conditionalFormatting sqref="F73">
    <cfRule type="expression" dxfId="2631" priority="57" stopIfTrue="1">
      <formula>IF($S73&lt;1,TRUE,)</formula>
    </cfRule>
  </conditionalFormatting>
  <conditionalFormatting sqref="O73">
    <cfRule type="expression" dxfId="2630" priority="56" stopIfTrue="1">
      <formula>IF($S73&lt;10,TRUE,)</formula>
    </cfRule>
  </conditionalFormatting>
  <dataValidations xWindow="883" yWindow="718" count="16">
    <dataValidation type="list" allowBlank="1" showInputMessage="1" showErrorMessage="1" sqref="P74">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5:P75"/>
    <dataValidation type="list" allowBlank="1" showInputMessage="1" showErrorMessage="1" promptTitle="DROP DOWN LIST" prompt="Select a range of hours from the drop down list that best describes how involved this resource will be in IMPLEMENTING this project." sqref="E20:E23 E36:E39 E52:E55 E69:E7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E61:E64">
      <formula1>R.DDL_DEQResourcesInvolved</formula1>
    </dataValidation>
    <dataValidation allowBlank="1" showInputMessage="1" showErrorMessage="1" promptTitle="ENTER NAME" prompt="Enter the name of the STAFF or FUNCTION involved with DEVELOPING the project._x000a_" sqref="D13:D16 D45:D48 D29:D32 D61:D64"/>
    <dataValidation allowBlank="1" showInputMessage="1" showErrorMessage="1" promptTitle="ENTER NAME" prompt="Enter the name of the STAFF or FUNCTION involved with IMPLEMENTING the project._x000a_" sqref="D20:D23 D36:D39 D52:D55 D69:D73"/>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9:P73">
      <formula1>R.DDL_DEQStaffRank</formula1>
    </dataValidation>
    <dataValidation type="textLength" allowBlank="1" showInputMessage="1" showErrorMessage="1" sqref="E56:P56">
      <formula1>0</formula1>
      <formula2>5000</formula2>
    </dataValidation>
    <dataValidation allowBlank="1" showInputMessage="1" showErrorMessage="1" promptTitle="DESCRIBE INVOLVEMENT" prompt="Describe how this resource would be involved with the proposal during the implementation phase of the rule." sqref="D34:P34 D18:P18"/>
    <dataValidation type="textLength" allowBlank="1" showInputMessage="1" showErrorMessage="1" promptTitle="DESCRIBE INVOLVEMENT" prompt="Describe how this resource would be involved with the proposal during the development phase of the rule." sqref="D11:P11 D27:P27">
      <formula1>0</formula1>
      <formula2>5000</formula2>
    </dataValidation>
    <dataValidation type="textLength" allowBlank="1" showErrorMessage="1" prompt="_x000a_" sqref="E24:P24">
      <formula1>0</formula1>
      <formula2>10000</formula2>
    </dataValidation>
    <dataValidation type="textLength" allowBlank="1" showInputMessage="1" showErrorMessage="1" prompt="_x000a_" sqref="E40:P40">
      <formula1>0</formula1>
      <formula2>5000</formula2>
    </dataValidation>
    <dataValidation allowBlank="1" showInputMessage="1" showErrorMessage="1" promptTitle="DESCRIBE INVOLVEMENT" prompt="_x000a_Describe how this resource would be involved with the proposal during the development phase of the rule." sqref="D43:P43"/>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59:P59">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7:P67">
      <formula1>0</formula1>
      <formula2>5000</formula2>
    </dataValidation>
  </dataValidations>
  <hyperlinks>
    <hyperlink ref="A1" location="Content!A1" display="⧀ Content"/>
    <hyperlink ref="A2" r:id="rId1" display="⧀ on Q-net"/>
    <hyperlink ref="A9" r:id="rId2" display="⧁ on Q-net"/>
    <hyperlink ref="A25" r:id="rId3" display="⧁ on Q-net"/>
    <hyperlink ref="A41" r:id="rId4" display="⧁ on Q-net"/>
    <hyperlink ref="A57" r:id="rId5" display="⧁ on Q-net"/>
    <hyperlink ref="A76" location="'6OtherDivisions'!B2" display="⧀ Go to Top"/>
  </hyperlinks>
  <pageMargins left="0.25" right="0.25" top="0.41" bottom="0.42" header="0.3" footer="0.3"/>
  <pageSetup orientation="portrait" horizontalDpi="4294967293" verticalDpi="4294967293" r:id="rId6"/>
  <rowBreaks count="2" manualBreakCount="2">
    <brk id="24" min="2" max="16" man="1"/>
    <brk id="56" min="2" max="16" man="1"/>
  </rowBreaks>
  <drawing r:id="rId7"/>
  <legacyDrawing r:id="rId8"/>
</worksheet>
</file>

<file path=xl/worksheets/sheet12.xml><?xml version="1.0" encoding="utf-8"?>
<worksheet xmlns="http://schemas.openxmlformats.org/spreadsheetml/2006/main" xmlns:r="http://schemas.openxmlformats.org/officeDocument/2006/relationships">
  <sheetPr codeName="Sheet13"/>
  <dimension ref="A1:BQ64"/>
  <sheetViews>
    <sheetView showGridLines="0" topLeftCell="B1" zoomScaleNormal="100" workbookViewId="0">
      <selection activeCell="D13" sqref="D13"/>
    </sheetView>
  </sheetViews>
  <sheetFormatPr defaultColWidth="9" defaultRowHeight="20.25" outlineLevelCol="1"/>
  <cols>
    <col min="1" max="1" width="13.75" style="852" customWidth="1"/>
    <col min="2" max="2" width="2.625" customWidth="1"/>
    <col min="3" max="3" width="2.625" style="218" customWidth="1"/>
    <col min="4" max="4" width="40.5" style="500" customWidth="1"/>
    <col min="5" max="5" width="15.75" style="500" customWidth="1"/>
    <col min="6" max="15" width="1.625" style="500" customWidth="1"/>
    <col min="16" max="16" width="15.75" style="500" customWidth="1"/>
    <col min="17" max="17" width="2.625" style="500" customWidth="1"/>
    <col min="18" max="18" width="2.625" style="494" customWidth="1"/>
    <col min="19" max="19" width="9" style="556" hidden="1" customWidth="1" outlineLevel="1"/>
    <col min="20" max="20" width="14.875" style="494" hidden="1" customWidth="1" outlineLevel="1"/>
    <col min="21" max="21" width="11.5" style="494" hidden="1" customWidth="1" outlineLevel="1"/>
    <col min="22" max="22" width="26.5" style="494" customWidth="1" collapsed="1"/>
    <col min="23" max="23" width="16.5" style="494" customWidth="1"/>
    <col min="24" max="24" width="18" style="494" customWidth="1"/>
    <col min="25" max="33" width="31.125" style="494" customWidth="1"/>
    <col min="34" max="69" width="9" style="494"/>
    <col min="70" max="16384" width="9" style="500"/>
  </cols>
  <sheetData>
    <row r="1" spans="1:69" s="494" customFormat="1" ht="20.25" customHeight="1">
      <c r="A1" s="874" t="s">
        <v>263</v>
      </c>
      <c r="B1" s="856"/>
      <c r="C1" s="856"/>
      <c r="D1" s="856"/>
      <c r="E1" s="856"/>
      <c r="F1" s="856"/>
      <c r="G1" s="856"/>
      <c r="H1" s="856"/>
      <c r="I1" s="856"/>
      <c r="J1" s="856"/>
      <c r="K1" s="856"/>
      <c r="L1" s="856"/>
      <c r="M1" s="856"/>
      <c r="N1" s="856"/>
      <c r="O1" s="856"/>
      <c r="P1" s="856"/>
      <c r="Q1" s="856"/>
      <c r="R1" s="856"/>
      <c r="S1" s="556"/>
    </row>
    <row r="2" spans="1:69" s="23" customFormat="1" ht="30" customHeight="1" thickBot="1">
      <c r="A2" s="874" t="s">
        <v>266</v>
      </c>
      <c r="B2" s="856"/>
      <c r="C2" s="854">
        <v>7</v>
      </c>
      <c r="D2" s="853" t="s">
        <v>216</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row>
    <row r="3" spans="1:69" s="23" customFormat="1" ht="20.25" customHeight="1" thickTop="1">
      <c r="A3" s="849"/>
      <c r="B3" s="856"/>
      <c r="C3" s="610"/>
      <c r="D3" s="528"/>
      <c r="E3" s="528"/>
      <c r="F3" s="514"/>
      <c r="G3" s="623"/>
      <c r="H3" s="623"/>
      <c r="I3" s="623"/>
      <c r="J3" s="529"/>
      <c r="K3" s="91"/>
      <c r="L3" s="91"/>
      <c r="M3" s="1062" t="s">
        <v>212</v>
      </c>
      <c r="N3" s="1062"/>
      <c r="O3" s="1062"/>
      <c r="P3" s="1062"/>
      <c r="Q3" s="611"/>
      <c r="R3" s="856"/>
      <c r="S3" s="562" t="str">
        <f>"R."&amp;$C$2&amp;"StaffCount"</f>
        <v>R.7StaffCount</v>
      </c>
      <c r="T3" s="562" t="str">
        <f>"R."&amp;$C$2&amp;"LowHrs"</f>
        <v>R.7LowHrs</v>
      </c>
      <c r="U3" s="873" t="str">
        <f>"R."&amp;$C$2&amp;"HighHrs"</f>
        <v>R.7HighHrs</v>
      </c>
      <c r="V3" s="563"/>
      <c r="W3" s="494"/>
      <c r="X3" s="494"/>
      <c r="Y3" s="494"/>
      <c r="Z3" s="494"/>
      <c r="AA3" s="494"/>
      <c r="AB3" s="494"/>
      <c r="AC3" s="494"/>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row>
    <row r="4" spans="1:69" s="23" customFormat="1" ht="20.25" customHeight="1">
      <c r="A4" s="849"/>
      <c r="B4" s="856"/>
      <c r="C4" s="610"/>
      <c r="D4" s="535" t="s">
        <v>210</v>
      </c>
      <c r="E4" s="513">
        <f>S4</f>
        <v>8</v>
      </c>
      <c r="F4" s="1063" t="s">
        <v>209</v>
      </c>
      <c r="G4" s="1063"/>
      <c r="H4" s="1063"/>
      <c r="I4" s="1063"/>
      <c r="J4" s="1063"/>
      <c r="K4" s="1063"/>
      <c r="L4" s="1063"/>
      <c r="M4" s="1064" t="str">
        <f>S5</f>
        <v>648-1,308</v>
      </c>
      <c r="N4" s="1064"/>
      <c r="O4" s="1064"/>
      <c r="P4" s="1064"/>
      <c r="Q4" s="611"/>
      <c r="R4" s="856"/>
      <c r="S4" s="878">
        <f>COUNTIFS(S13:S55,"&gt;0")</f>
        <v>8</v>
      </c>
      <c r="T4" s="879">
        <f>SUM(T13:T55)</f>
        <v>648</v>
      </c>
      <c r="U4" s="879">
        <f>SUM(U13:U55)</f>
        <v>1308</v>
      </c>
      <c r="V4" s="563"/>
      <c r="W4" s="494"/>
      <c r="X4" s="494"/>
      <c r="Y4" s="494"/>
      <c r="Z4" s="494"/>
      <c r="AA4" s="494"/>
      <c r="AB4" s="494"/>
      <c r="AC4" s="494"/>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row>
    <row r="5" spans="1:69" s="23" customFormat="1" ht="20.25" customHeight="1">
      <c r="A5" s="849"/>
      <c r="B5" s="856"/>
      <c r="C5" s="610"/>
      <c r="D5" s="535" t="s">
        <v>211</v>
      </c>
      <c r="E5" s="530">
        <f>R.AvgHrDEQCost</f>
        <v>58</v>
      </c>
      <c r="F5" s="1063" t="s">
        <v>213</v>
      </c>
      <c r="G5" s="1063"/>
      <c r="H5" s="1063"/>
      <c r="I5" s="1063"/>
      <c r="J5" s="1063"/>
      <c r="K5" s="1063"/>
      <c r="L5" s="1063"/>
      <c r="M5" s="1065" t="str">
        <f>S6</f>
        <v>$37,584-75,864</v>
      </c>
      <c r="N5" s="1065"/>
      <c r="O5" s="1065"/>
      <c r="P5" s="1065"/>
      <c r="Q5" s="611"/>
      <c r="R5" s="856"/>
      <c r="S5" s="565" t="str">
        <f>IF(R.7StaffCount=0,"0",IF(R.7LowHrs=0,"0-"&amp;TEXT(R.7HighHrs,"#,###"),TEXT(R.7LowHrs,"#,###")&amp;"-"&amp;TEXT(R.7HighHrs,"#,###")))</f>
        <v>648-1,308</v>
      </c>
      <c r="T5" s="562" t="str">
        <f>"R."&amp;$C$2&amp;"LowDollars"</f>
        <v>R.7LowDollars</v>
      </c>
      <c r="U5" s="873" t="str">
        <f>"R."&amp;$C$2&amp;"HighDollars"</f>
        <v>R.7HighDollars</v>
      </c>
      <c r="V5" s="563"/>
      <c r="W5" s="494"/>
      <c r="X5" s="494"/>
      <c r="Y5" s="494"/>
      <c r="Z5" s="494"/>
      <c r="AA5" s="494"/>
      <c r="AB5" s="494"/>
      <c r="AC5" s="494"/>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row>
    <row r="6" spans="1:69" s="23" customFormat="1" ht="30" customHeight="1">
      <c r="A6" s="849"/>
      <c r="B6" s="856"/>
      <c r="C6" s="610"/>
      <c r="D6" s="553" t="s">
        <v>221</v>
      </c>
      <c r="E6" s="532"/>
      <c r="F6" s="531"/>
      <c r="G6" s="531"/>
      <c r="H6" s="531"/>
      <c r="I6" s="531"/>
      <c r="J6" s="531"/>
      <c r="K6" s="531"/>
      <c r="L6" s="531"/>
      <c r="M6" s="531"/>
      <c r="N6" s="531"/>
      <c r="O6" s="531"/>
      <c r="P6" s="531"/>
      <c r="Q6" s="611"/>
      <c r="R6" s="856"/>
      <c r="S6" s="565" t="str">
        <f>IF(R.7StaffCount=0,"$0",IF(R.7LowDollars=0,"$0-"&amp;TEXT(R.7HighDollars,"#,###"),TEXT(R.7LowDollars,"$#,###")&amp;"-"&amp;TEXT(R.7HighDollars,"#,###")))</f>
        <v>$37,584-75,864</v>
      </c>
      <c r="T6" s="567">
        <f>T4*E5</f>
        <v>37584</v>
      </c>
      <c r="U6" s="567">
        <f>U4*E5</f>
        <v>75864</v>
      </c>
      <c r="V6" s="563"/>
      <c r="W6" s="494"/>
      <c r="X6" s="494"/>
      <c r="Y6" s="494"/>
      <c r="Z6" s="494"/>
      <c r="AA6" s="494"/>
      <c r="AB6" s="494"/>
      <c r="AC6" s="494"/>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row>
    <row r="7" spans="1:69" s="499" customFormat="1" ht="43.5" customHeight="1">
      <c r="A7" s="850"/>
      <c r="B7" s="856"/>
      <c r="C7" s="612"/>
      <c r="D7" s="1054"/>
      <c r="E7" s="1055"/>
      <c r="F7" s="1055"/>
      <c r="G7" s="1055"/>
      <c r="H7" s="1055"/>
      <c r="I7" s="1055"/>
      <c r="J7" s="1055"/>
      <c r="K7" s="1055"/>
      <c r="L7" s="1055"/>
      <c r="M7" s="1055"/>
      <c r="N7" s="1055"/>
      <c r="O7" s="1055"/>
      <c r="P7" s="1056"/>
      <c r="Q7" s="613"/>
      <c r="R7" s="856"/>
      <c r="S7" s="496"/>
      <c r="T7" s="496"/>
      <c r="U7" s="496"/>
      <c r="V7" s="569"/>
      <c r="W7" s="569" t="s">
        <v>0</v>
      </c>
      <c r="X7" s="569"/>
      <c r="Y7" s="569"/>
      <c r="Z7" s="569"/>
      <c r="AA7" s="569"/>
      <c r="AB7" s="569"/>
      <c r="AC7" s="569"/>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row>
    <row r="8" spans="1:69" s="499" customFormat="1" ht="14.25" customHeight="1">
      <c r="A8" s="850"/>
      <c r="B8" s="856"/>
      <c r="C8" s="612"/>
      <c r="D8" s="515"/>
      <c r="E8" s="515"/>
      <c r="F8" s="515"/>
      <c r="G8" s="515"/>
      <c r="H8" s="515"/>
      <c r="I8" s="515"/>
      <c r="J8" s="515"/>
      <c r="K8" s="515"/>
      <c r="L8" s="515"/>
      <c r="M8" s="515"/>
      <c r="N8" s="515"/>
      <c r="O8" s="515"/>
      <c r="P8" s="515"/>
      <c r="Q8" s="613"/>
      <c r="R8" s="856"/>
      <c r="S8"/>
      <c r="T8"/>
      <c r="U8"/>
      <c r="V8" s="569"/>
      <c r="W8" s="569"/>
      <c r="X8" s="569"/>
      <c r="Y8" s="569"/>
      <c r="Z8" s="569"/>
      <c r="AA8" s="569"/>
      <c r="AB8" s="569"/>
      <c r="AC8" s="569"/>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568"/>
      <c r="BO8" s="568"/>
      <c r="BP8" s="568"/>
      <c r="BQ8" s="568"/>
    </row>
    <row r="9" spans="1:69" s="155" customFormat="1" ht="30" customHeight="1">
      <c r="A9" s="874" t="s">
        <v>266</v>
      </c>
      <c r="B9" s="856"/>
      <c r="C9" s="579" t="s">
        <v>0</v>
      </c>
      <c r="D9" s="825" t="s">
        <v>316</v>
      </c>
      <c r="E9" s="512"/>
      <c r="F9" s="512"/>
      <c r="G9" s="512"/>
      <c r="H9" s="512"/>
      <c r="I9" s="512"/>
      <c r="J9" s="512"/>
      <c r="K9" s="512"/>
      <c r="L9" s="512"/>
      <c r="M9" s="512"/>
      <c r="N9" s="512"/>
      <c r="O9" s="512"/>
      <c r="P9" s="512"/>
      <c r="Q9" s="580"/>
      <c r="R9" s="856"/>
      <c r="S9"/>
      <c r="T9"/>
      <c r="U9"/>
      <c r="V9" s="572"/>
      <c r="W9" s="572"/>
      <c r="X9" s="572"/>
      <c r="Y9" s="572"/>
      <c r="Z9" s="572"/>
      <c r="AA9" s="572"/>
      <c r="AB9" s="572"/>
      <c r="AC9" s="572"/>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row>
    <row r="10" spans="1:69" s="155" customFormat="1" ht="14.25" customHeight="1">
      <c r="A10" s="849"/>
      <c r="B10" s="856"/>
      <c r="C10" s="715"/>
      <c r="D10" s="545" t="s">
        <v>208</v>
      </c>
      <c r="E10" s="550"/>
      <c r="F10" s="550"/>
      <c r="G10" s="550"/>
      <c r="H10" s="550"/>
      <c r="I10" s="550"/>
      <c r="J10" s="550"/>
      <c r="K10" s="550"/>
      <c r="L10" s="550"/>
      <c r="M10" s="550"/>
      <c r="N10" s="550"/>
      <c r="O10" s="550"/>
      <c r="P10" s="550"/>
      <c r="Q10" s="583"/>
      <c r="R10" s="856"/>
      <c r="S10"/>
      <c r="T10"/>
      <c r="U10"/>
      <c r="V10" s="712"/>
      <c r="W10" s="712"/>
      <c r="X10" s="712"/>
      <c r="Y10" s="712"/>
      <c r="Z10" s="712"/>
      <c r="AA10" s="712"/>
      <c r="AB10" s="712"/>
      <c r="AC10" s="712"/>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row>
    <row r="11" spans="1:69" s="150" customFormat="1" ht="27" customHeight="1">
      <c r="A11" s="850"/>
      <c r="B11" s="856"/>
      <c r="C11" s="584"/>
      <c r="D11" s="1073" t="s">
        <v>345</v>
      </c>
      <c r="E11" s="1074"/>
      <c r="F11" s="1074"/>
      <c r="G11" s="1074"/>
      <c r="H11" s="1074"/>
      <c r="I11" s="1074"/>
      <c r="J11" s="1074"/>
      <c r="K11" s="1074"/>
      <c r="L11" s="1074"/>
      <c r="M11" s="1074"/>
      <c r="N11" s="1074"/>
      <c r="O11" s="1074"/>
      <c r="P11" s="1075"/>
      <c r="Q11" s="585"/>
      <c r="R11" s="856"/>
      <c r="S11" s="574"/>
      <c r="T11" s="573"/>
      <c r="U11" s="573"/>
      <c r="V11" s="494"/>
      <c r="W11" s="494"/>
      <c r="X11" s="494"/>
      <c r="Y11" s="494"/>
      <c r="Z11" s="494"/>
      <c r="AA11" s="494"/>
      <c r="AB11" s="494"/>
      <c r="AC11" s="494"/>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row>
    <row r="12" spans="1:69" s="155" customFormat="1" ht="14.25" customHeight="1">
      <c r="A12" s="849"/>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row>
    <row r="13" spans="1:69" s="150" customFormat="1" ht="20.25" customHeight="1">
      <c r="A13" s="850"/>
      <c r="B13" s="856"/>
      <c r="C13" s="584"/>
      <c r="D13" s="160" t="s">
        <v>340</v>
      </c>
      <c r="E13" s="152" t="s">
        <v>115</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5</v>
      </c>
      <c r="T13" s="564">
        <f>VLOOKUP($E13,R.VL_DEQResourcesInvolved,3,FALSE)</f>
        <v>160</v>
      </c>
      <c r="U13" s="564">
        <f>IF(S13=10,T13,VLOOKUP($E13,R.VL_DEQResourcesInvolved,4,FALSE))</f>
        <v>301</v>
      </c>
      <c r="V13" s="494"/>
      <c r="W13" s="494"/>
      <c r="X13" s="494"/>
      <c r="Y13" s="494"/>
      <c r="Z13" s="494"/>
      <c r="AA13" s="494"/>
      <c r="AB13" s="494"/>
      <c r="AC13" s="494"/>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row>
    <row r="14" spans="1:69" s="150" customFormat="1" ht="20.25" customHeight="1">
      <c r="A14" s="850"/>
      <c r="B14" s="856"/>
      <c r="C14" s="584"/>
      <c r="D14" s="160" t="s">
        <v>337</v>
      </c>
      <c r="E14" s="152" t="s">
        <v>113</v>
      </c>
      <c r="F14" s="502">
        <v>1</v>
      </c>
      <c r="G14" s="503">
        <v>2</v>
      </c>
      <c r="H14" s="504">
        <v>3</v>
      </c>
      <c r="I14" s="505">
        <v>4</v>
      </c>
      <c r="J14" s="506">
        <v>5</v>
      </c>
      <c r="K14" s="507">
        <v>6</v>
      </c>
      <c r="L14" s="508">
        <v>7</v>
      </c>
      <c r="M14" s="509">
        <v>8</v>
      </c>
      <c r="N14" s="510">
        <v>9</v>
      </c>
      <c r="O14" s="511">
        <v>10</v>
      </c>
      <c r="P14" s="154" t="s">
        <v>61</v>
      </c>
      <c r="Q14" s="585"/>
      <c r="R14" s="856"/>
      <c r="S14" s="576">
        <f>VLOOKUP($E14,R.VL_DEQResourcesInvolved,2,FALSE)</f>
        <v>2</v>
      </c>
      <c r="T14" s="564">
        <f>VLOOKUP($E14,R.VL_DEQResourcesInvolved,3,FALSE)</f>
        <v>4</v>
      </c>
      <c r="U14" s="564">
        <f>IF(S14=10,T14,VLOOKUP($E14,R.VL_DEQResourcesInvolved,4,FALSE))</f>
        <v>41</v>
      </c>
      <c r="V14" s="494"/>
      <c r="W14" s="494"/>
      <c r="X14" s="494"/>
      <c r="Y14" s="494"/>
      <c r="Z14" s="494"/>
      <c r="AA14" s="494"/>
      <c r="AB14" s="494"/>
      <c r="AC14" s="494"/>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row>
    <row r="15" spans="1:69" s="150" customFormat="1" ht="20.25" customHeight="1">
      <c r="A15" s="850"/>
      <c r="B15" s="856"/>
      <c r="C15" s="584"/>
      <c r="D15" s="160" t="s">
        <v>338</v>
      </c>
      <c r="E15" s="152" t="s">
        <v>112</v>
      </c>
      <c r="F15" s="502">
        <v>1</v>
      </c>
      <c r="G15" s="503">
        <v>2</v>
      </c>
      <c r="H15" s="504">
        <v>3</v>
      </c>
      <c r="I15" s="505">
        <v>4</v>
      </c>
      <c r="J15" s="506">
        <v>5</v>
      </c>
      <c r="K15" s="507">
        <v>6</v>
      </c>
      <c r="L15" s="508">
        <v>7</v>
      </c>
      <c r="M15" s="509">
        <v>8</v>
      </c>
      <c r="N15" s="510">
        <v>9</v>
      </c>
      <c r="O15" s="511">
        <v>10</v>
      </c>
      <c r="P15" s="154" t="s">
        <v>62</v>
      </c>
      <c r="Q15" s="585"/>
      <c r="R15" s="856"/>
      <c r="S15" s="576">
        <f>VLOOKUP($E15,R.VL_DEQResourcesInvolved,2,FALSE)</f>
        <v>3</v>
      </c>
      <c r="T15" s="564">
        <f>VLOOKUP($E15,R.VL_DEQResourcesInvolved,3,FALSE)</f>
        <v>40</v>
      </c>
      <c r="U15" s="564">
        <f>IF(S15=10,T15,VLOOKUP($E15,R.VL_DEQResourcesInvolved,4,FALSE))</f>
        <v>81</v>
      </c>
      <c r="V15" s="494"/>
      <c r="W15" s="494"/>
      <c r="X15" s="494"/>
      <c r="Y15" s="494"/>
      <c r="Z15" s="494"/>
      <c r="AA15" s="494"/>
      <c r="AB15" s="494"/>
      <c r="AC15" s="494"/>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row>
    <row r="16" spans="1:69" s="150" customFormat="1" ht="20.25" customHeight="1">
      <c r="A16" s="85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row>
    <row r="17" spans="1:69" s="150" customFormat="1" ht="14.25" customHeight="1">
      <c r="A17" s="85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row>
    <row r="18" spans="1:69" s="150" customFormat="1">
      <c r="A18" s="850"/>
      <c r="B18" s="856"/>
      <c r="C18" s="584"/>
      <c r="D18" s="1095" t="s">
        <v>336</v>
      </c>
      <c r="E18" s="1096"/>
      <c r="F18" s="1096"/>
      <c r="G18" s="1096"/>
      <c r="H18" s="1096"/>
      <c r="I18" s="1096"/>
      <c r="J18" s="1096"/>
      <c r="K18" s="1096"/>
      <c r="L18" s="1096"/>
      <c r="M18" s="1096"/>
      <c r="N18" s="1096"/>
      <c r="O18" s="1096"/>
      <c r="P18" s="1097"/>
      <c r="Q18" s="585"/>
      <c r="R18" s="856"/>
      <c r="S18" s="575" t="s">
        <v>0</v>
      </c>
      <c r="T18" s="574"/>
      <c r="U18" s="574"/>
      <c r="V18" s="494"/>
      <c r="W18" s="494"/>
      <c r="X18" s="494"/>
      <c r="Y18" s="494"/>
      <c r="Z18" s="494"/>
      <c r="AA18" s="494"/>
      <c r="AB18" s="494"/>
      <c r="AC18" s="494"/>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row>
    <row r="19" spans="1:69" s="155" customFormat="1" ht="14.25" customHeight="1">
      <c r="A19" s="849"/>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row>
    <row r="20" spans="1:69" s="150" customFormat="1">
      <c r="A20" s="850"/>
      <c r="B20" s="856"/>
      <c r="C20" s="584"/>
      <c r="D20" s="160" t="s">
        <v>340</v>
      </c>
      <c r="E20" s="152" t="s">
        <v>114</v>
      </c>
      <c r="F20" s="502">
        <v>1</v>
      </c>
      <c r="G20" s="503">
        <v>2</v>
      </c>
      <c r="H20" s="504">
        <v>3</v>
      </c>
      <c r="I20" s="505">
        <v>4</v>
      </c>
      <c r="J20" s="506">
        <v>5</v>
      </c>
      <c r="K20" s="507">
        <v>6</v>
      </c>
      <c r="L20" s="508">
        <v>7</v>
      </c>
      <c r="M20" s="509">
        <v>8</v>
      </c>
      <c r="N20" s="510">
        <v>9</v>
      </c>
      <c r="O20" s="511">
        <v>10</v>
      </c>
      <c r="P20" s="154" t="s">
        <v>61</v>
      </c>
      <c r="Q20" s="585"/>
      <c r="R20" s="856"/>
      <c r="S20" s="576">
        <f>VLOOKUP($E20,R.VL_DEQResourcesInvolved,2,FALSE)</f>
        <v>4</v>
      </c>
      <c r="T20" s="564">
        <f>VLOOKUP($E20,R.VL_DEQResourcesInvolved,3,FALSE)</f>
        <v>80</v>
      </c>
      <c r="U20" s="564">
        <f>IF(S20=10,T20,VLOOKUP($E20,R.VL_DEQResourcesInvolved,4,FALSE))</f>
        <v>161</v>
      </c>
      <c r="V20" s="494"/>
      <c r="W20" s="494"/>
      <c r="X20" s="494"/>
      <c r="Y20" s="494"/>
      <c r="Z20" s="494"/>
      <c r="AA20" s="494"/>
      <c r="AB20" s="494"/>
      <c r="AC20" s="494"/>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row>
    <row r="21" spans="1:69" s="150" customFormat="1">
      <c r="A21" s="850"/>
      <c r="B21" s="856"/>
      <c r="C21" s="584"/>
      <c r="D21" s="888"/>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row>
    <row r="22" spans="1:69" s="150" customFormat="1">
      <c r="A22" s="850"/>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row>
    <row r="23" spans="1:69" s="150" customFormat="1">
      <c r="A23" s="850"/>
      <c r="B23" s="856"/>
      <c r="C23" s="584"/>
      <c r="D23" s="160"/>
      <c r="E23" s="152" t="s">
        <v>7</v>
      </c>
      <c r="F23" s="502">
        <v>1</v>
      </c>
      <c r="G23" s="503">
        <v>2</v>
      </c>
      <c r="H23" s="504">
        <v>3</v>
      </c>
      <c r="I23" s="505">
        <v>4</v>
      </c>
      <c r="J23" s="506">
        <v>5</v>
      </c>
      <c r="K23" s="507">
        <v>6</v>
      </c>
      <c r="L23" s="508">
        <v>7</v>
      </c>
      <c r="M23" s="509">
        <v>8</v>
      </c>
      <c r="N23" s="510">
        <v>9</v>
      </c>
      <c r="O23" s="511">
        <v>10</v>
      </c>
      <c r="P23" s="154"/>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row>
    <row r="24" spans="1:69" s="150" customFormat="1" ht="14.25" customHeight="1">
      <c r="A24" s="850"/>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row>
    <row r="25" spans="1:69" s="155" customFormat="1" ht="30" customHeight="1">
      <c r="A25" s="874" t="s">
        <v>266</v>
      </c>
      <c r="B25" s="856"/>
      <c r="C25" s="591"/>
      <c r="D25" s="826" t="s">
        <v>317</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row>
    <row r="26" spans="1:69" s="155" customFormat="1" ht="14.25" customHeight="1">
      <c r="A26" s="849"/>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row>
    <row r="27" spans="1:69" s="150" customFormat="1">
      <c r="A27" s="850"/>
      <c r="B27" s="856"/>
      <c r="C27" s="593"/>
      <c r="D27" s="1073" t="s">
        <v>335</v>
      </c>
      <c r="E27" s="1074"/>
      <c r="F27" s="1074"/>
      <c r="G27" s="1074"/>
      <c r="H27" s="1074"/>
      <c r="I27" s="1074"/>
      <c r="J27" s="1074"/>
      <c r="K27" s="1074"/>
      <c r="L27" s="1074"/>
      <c r="M27" s="1074"/>
      <c r="N27" s="1074"/>
      <c r="O27" s="1074"/>
      <c r="P27" s="1075"/>
      <c r="Q27" s="594"/>
      <c r="R27" s="856"/>
      <c r="S27" s="575" t="s">
        <v>0</v>
      </c>
      <c r="T27" s="574"/>
      <c r="U27" s="574"/>
      <c r="V27" s="494"/>
      <c r="W27" s="494"/>
      <c r="X27" s="494"/>
      <c r="Y27" s="494"/>
      <c r="Z27" s="494"/>
      <c r="AA27" s="494"/>
      <c r="AB27" s="494"/>
      <c r="AC27" s="494"/>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row>
    <row r="28" spans="1:69" s="155" customFormat="1" ht="14.25" customHeight="1">
      <c r="A28" s="849"/>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row>
    <row r="29" spans="1:69" s="150" customFormat="1">
      <c r="A29" s="850"/>
      <c r="B29" s="856"/>
      <c r="C29" s="593"/>
      <c r="D29" s="160" t="s">
        <v>341</v>
      </c>
      <c r="E29" s="152" t="s">
        <v>115</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5</v>
      </c>
      <c r="T29" s="564">
        <f>VLOOKUP($E29,R.VL_DEQResourcesInvolved,3,FALSE)</f>
        <v>160</v>
      </c>
      <c r="U29" s="564">
        <f>IF(S29=10,T29,VLOOKUP($E29,R.VL_DEQResourcesInvolved,4,FALSE))</f>
        <v>301</v>
      </c>
      <c r="V29" s="494"/>
      <c r="W29" s="494"/>
      <c r="X29" s="494"/>
      <c r="Y29" s="494"/>
      <c r="Z29" s="494"/>
      <c r="AA29" s="494"/>
      <c r="AB29" s="494"/>
      <c r="AC29" s="494"/>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row>
    <row r="30" spans="1:69" s="150" customFormat="1">
      <c r="A30" s="850"/>
      <c r="B30" s="856"/>
      <c r="C30" s="593"/>
      <c r="D30" s="160"/>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row>
    <row r="31" spans="1:69" s="150" customFormat="1">
      <c r="A31" s="850"/>
      <c r="B31" s="856"/>
      <c r="C31" s="593"/>
      <c r="D31" s="160"/>
      <c r="E31" s="152" t="s">
        <v>7</v>
      </c>
      <c r="F31" s="502">
        <v>1</v>
      </c>
      <c r="G31" s="503">
        <v>2</v>
      </c>
      <c r="H31" s="504">
        <v>3</v>
      </c>
      <c r="I31" s="505">
        <v>4</v>
      </c>
      <c r="J31" s="506">
        <v>5</v>
      </c>
      <c r="K31" s="507">
        <v>6</v>
      </c>
      <c r="L31" s="508">
        <v>7</v>
      </c>
      <c r="M31" s="509">
        <v>8</v>
      </c>
      <c r="N31" s="510">
        <v>9</v>
      </c>
      <c r="O31" s="511">
        <v>10</v>
      </c>
      <c r="P31" s="154"/>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row>
    <row r="32" spans="1:69" s="150" customFormat="1">
      <c r="A32" s="850"/>
      <c r="B32" s="856"/>
      <c r="C32" s="593"/>
      <c r="D32" s="160"/>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row>
    <row r="33" spans="1:69" s="150" customFormat="1" ht="14.25" customHeight="1">
      <c r="A33" s="850"/>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row>
    <row r="34" spans="1:69" s="150" customFormat="1" ht="20.25" customHeight="1">
      <c r="A34" s="850"/>
      <c r="B34" s="856"/>
      <c r="C34" s="593"/>
      <c r="D34" s="1095" t="s">
        <v>336</v>
      </c>
      <c r="E34" s="1096"/>
      <c r="F34" s="1096"/>
      <c r="G34" s="1096"/>
      <c r="H34" s="1096"/>
      <c r="I34" s="1096"/>
      <c r="J34" s="1096"/>
      <c r="K34" s="1096"/>
      <c r="L34" s="1096"/>
      <c r="M34" s="1096"/>
      <c r="N34" s="1096"/>
      <c r="O34" s="1096"/>
      <c r="P34" s="1097"/>
      <c r="Q34" s="594"/>
      <c r="R34" s="856"/>
      <c r="S34" s="575" t="s">
        <v>0</v>
      </c>
      <c r="T34" s="574"/>
      <c r="U34" s="574"/>
      <c r="V34" s="494"/>
      <c r="W34" s="494"/>
      <c r="X34" s="494"/>
      <c r="Y34" s="494"/>
      <c r="Z34" s="494"/>
      <c r="AA34" s="494"/>
      <c r="AB34" s="494"/>
      <c r="AC34" s="494"/>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row>
    <row r="35" spans="1:69" s="155" customFormat="1" ht="14.25" customHeight="1">
      <c r="A35" s="849"/>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row>
    <row r="36" spans="1:69" s="150" customFormat="1" ht="20.25" customHeight="1">
      <c r="A36" s="850"/>
      <c r="B36" s="856"/>
      <c r="C36" s="593"/>
      <c r="D36" s="160" t="s">
        <v>341</v>
      </c>
      <c r="E36" s="152" t="s">
        <v>113</v>
      </c>
      <c r="F36" s="502">
        <v>1</v>
      </c>
      <c r="G36" s="503">
        <v>2</v>
      </c>
      <c r="H36" s="504">
        <v>3</v>
      </c>
      <c r="I36" s="505">
        <v>4</v>
      </c>
      <c r="J36" s="506">
        <v>5</v>
      </c>
      <c r="K36" s="507">
        <v>6</v>
      </c>
      <c r="L36" s="508">
        <v>7</v>
      </c>
      <c r="M36" s="509">
        <v>8</v>
      </c>
      <c r="N36" s="510">
        <v>9</v>
      </c>
      <c r="O36" s="511">
        <v>10</v>
      </c>
      <c r="P36" s="154" t="s">
        <v>61</v>
      </c>
      <c r="Q36" s="594"/>
      <c r="R36" s="856"/>
      <c r="S36" s="576">
        <f>VLOOKUP($E36,R.VL_DEQResourcesInvolved,2,FALSE)</f>
        <v>2</v>
      </c>
      <c r="T36" s="564">
        <f>VLOOKUP($E36,R.VL_DEQResourcesInvolved,3,FALSE)</f>
        <v>4</v>
      </c>
      <c r="U36" s="564">
        <f>IF(S36=10,T36,VLOOKUP($E36,R.VL_DEQResourcesInvolved,4,FALSE))</f>
        <v>41</v>
      </c>
      <c r="V36" s="494"/>
      <c r="W36" s="494"/>
      <c r="X36" s="494"/>
      <c r="Y36" s="494"/>
      <c r="Z36" s="494"/>
      <c r="AA36" s="494"/>
      <c r="AB36" s="494"/>
      <c r="AC36" s="494"/>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row>
    <row r="37" spans="1:69" s="150" customFormat="1" ht="20.25" customHeight="1">
      <c r="A37" s="850"/>
      <c r="B37" s="856"/>
      <c r="C37" s="593"/>
      <c r="D37" s="160"/>
      <c r="E37" s="152" t="s">
        <v>7</v>
      </c>
      <c r="F37" s="502">
        <v>1</v>
      </c>
      <c r="G37" s="503">
        <v>2</v>
      </c>
      <c r="H37" s="504">
        <v>3</v>
      </c>
      <c r="I37" s="505">
        <v>4</v>
      </c>
      <c r="J37" s="506">
        <v>5</v>
      </c>
      <c r="K37" s="507">
        <v>6</v>
      </c>
      <c r="L37" s="508">
        <v>7</v>
      </c>
      <c r="M37" s="509">
        <v>8</v>
      </c>
      <c r="N37" s="510">
        <v>9</v>
      </c>
      <c r="O37" s="511">
        <v>10</v>
      </c>
      <c r="P37" s="154"/>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row>
    <row r="38" spans="1:69" s="150" customFormat="1" ht="20.25" customHeight="1">
      <c r="A38" s="850"/>
      <c r="B38" s="856"/>
      <c r="C38" s="593"/>
      <c r="D38" s="160"/>
      <c r="E38" s="152" t="s">
        <v>7</v>
      </c>
      <c r="F38" s="502">
        <v>1</v>
      </c>
      <c r="G38" s="503">
        <v>2</v>
      </c>
      <c r="H38" s="504">
        <v>3</v>
      </c>
      <c r="I38" s="505">
        <v>4</v>
      </c>
      <c r="J38" s="506">
        <v>5</v>
      </c>
      <c r="K38" s="507">
        <v>6</v>
      </c>
      <c r="L38" s="508">
        <v>7</v>
      </c>
      <c r="M38" s="509">
        <v>8</v>
      </c>
      <c r="N38" s="510">
        <v>9</v>
      </c>
      <c r="O38" s="511">
        <v>10</v>
      </c>
      <c r="P38" s="154"/>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row>
    <row r="39" spans="1:69" s="150" customFormat="1" ht="20.25" customHeight="1">
      <c r="A39" s="850"/>
      <c r="B39" s="856"/>
      <c r="C39" s="593"/>
      <c r="D39" s="160"/>
      <c r="E39" s="152" t="s">
        <v>7</v>
      </c>
      <c r="F39" s="502">
        <v>1</v>
      </c>
      <c r="G39" s="503">
        <v>2</v>
      </c>
      <c r="H39" s="504">
        <v>3</v>
      </c>
      <c r="I39" s="505">
        <v>4</v>
      </c>
      <c r="J39" s="506">
        <v>5</v>
      </c>
      <c r="K39" s="507">
        <v>6</v>
      </c>
      <c r="L39" s="508">
        <v>7</v>
      </c>
      <c r="M39" s="509">
        <v>8</v>
      </c>
      <c r="N39" s="510">
        <v>9</v>
      </c>
      <c r="O39" s="511">
        <v>10</v>
      </c>
      <c r="P39" s="154"/>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row>
    <row r="40" spans="1:69" s="150" customFormat="1" ht="14.25" customHeight="1">
      <c r="A40" s="850"/>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row>
    <row r="41" spans="1:69" s="155" customFormat="1" ht="30" customHeight="1">
      <c r="A41" s="874" t="s">
        <v>266</v>
      </c>
      <c r="B41" s="856"/>
      <c r="C41" s="579" t="s">
        <v>0</v>
      </c>
      <c r="D41" s="825" t="s">
        <v>318</v>
      </c>
      <c r="E41" s="512"/>
      <c r="F41" s="512"/>
      <c r="G41" s="512"/>
      <c r="H41" s="512"/>
      <c r="I41" s="512"/>
      <c r="J41" s="512"/>
      <c r="K41" s="512"/>
      <c r="L41" s="512"/>
      <c r="M41" s="512"/>
      <c r="N41" s="512"/>
      <c r="O41" s="512"/>
      <c r="P41" s="512"/>
      <c r="Q41" s="580"/>
      <c r="R41" s="856"/>
      <c r="S41" s="821"/>
      <c r="T41" s="821" t="s">
        <v>0</v>
      </c>
      <c r="U41" s="821"/>
      <c r="V41" s="572"/>
      <c r="W41" s="572"/>
      <c r="X41" s="572"/>
      <c r="Y41" s="572"/>
      <c r="Z41" s="572"/>
      <c r="AA41" s="572"/>
      <c r="AB41" s="572"/>
      <c r="AC41" s="572"/>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row>
    <row r="42" spans="1:69" s="155" customFormat="1" ht="14.25" customHeight="1">
      <c r="A42" s="849"/>
      <c r="B42" s="856"/>
      <c r="C42" s="715"/>
      <c r="D42" s="545" t="s">
        <v>208</v>
      </c>
      <c r="E42" s="550"/>
      <c r="F42" s="550"/>
      <c r="G42" s="550"/>
      <c r="H42" s="550"/>
      <c r="I42" s="550"/>
      <c r="J42" s="550"/>
      <c r="K42" s="550"/>
      <c r="L42" s="550"/>
      <c r="M42" s="550"/>
      <c r="N42" s="550"/>
      <c r="O42" s="550"/>
      <c r="P42" s="550"/>
      <c r="Q42" s="583"/>
      <c r="R42" s="856"/>
      <c r="S42" s="821"/>
      <c r="T42" s="821"/>
      <c r="U42" s="821"/>
      <c r="V42" s="712"/>
      <c r="W42" s="712"/>
      <c r="X42" s="712"/>
      <c r="Y42" s="712"/>
      <c r="Z42" s="712"/>
      <c r="AA42" s="712"/>
      <c r="AB42" s="712"/>
      <c r="AC42" s="712"/>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row>
    <row r="43" spans="1:69" s="150" customFormat="1">
      <c r="A43" s="850"/>
      <c r="B43" s="856"/>
      <c r="C43" s="584"/>
      <c r="D43" s="1073" t="s">
        <v>335</v>
      </c>
      <c r="E43" s="1074"/>
      <c r="F43" s="1074"/>
      <c r="G43" s="1074"/>
      <c r="H43" s="1074"/>
      <c r="I43" s="1074"/>
      <c r="J43" s="1074"/>
      <c r="K43" s="1074"/>
      <c r="L43" s="1074"/>
      <c r="M43" s="1074"/>
      <c r="N43" s="1074"/>
      <c r="O43" s="1074"/>
      <c r="P43" s="1075"/>
      <c r="Q43" s="585"/>
      <c r="R43" s="856"/>
      <c r="S43" s="574" t="s">
        <v>0</v>
      </c>
      <c r="T43" s="573"/>
      <c r="U43" s="573"/>
      <c r="V43" s="494"/>
      <c r="W43" s="494"/>
      <c r="X43" s="494"/>
      <c r="Y43" s="494"/>
      <c r="Z43" s="494"/>
      <c r="AA43" s="494"/>
      <c r="AB43" s="494"/>
      <c r="AC43" s="494"/>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row>
    <row r="44" spans="1:69" s="155" customFormat="1" ht="14.25" customHeight="1">
      <c r="A44" s="849"/>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row>
    <row r="45" spans="1:69" s="150" customFormat="1" ht="20.25" customHeight="1">
      <c r="A45" s="850"/>
      <c r="B45" s="856"/>
      <c r="C45" s="584"/>
      <c r="D45" s="160" t="s">
        <v>342</v>
      </c>
      <c r="E45" s="152" t="s">
        <v>115</v>
      </c>
      <c r="F45" s="502">
        <v>1</v>
      </c>
      <c r="G45" s="503">
        <v>2</v>
      </c>
      <c r="H45" s="504">
        <v>3</v>
      </c>
      <c r="I45" s="505">
        <v>4</v>
      </c>
      <c r="J45" s="506">
        <v>5</v>
      </c>
      <c r="K45" s="507">
        <v>6</v>
      </c>
      <c r="L45" s="508">
        <v>7</v>
      </c>
      <c r="M45" s="509">
        <v>8</v>
      </c>
      <c r="N45" s="510">
        <v>9</v>
      </c>
      <c r="O45" s="511">
        <v>10</v>
      </c>
      <c r="P45" s="154" t="s">
        <v>61</v>
      </c>
      <c r="Q45" s="585"/>
      <c r="R45" s="856"/>
      <c r="S45" s="576">
        <f>VLOOKUP($E45,R.VL_DEQResourcesInvolved,2,FALSE)</f>
        <v>5</v>
      </c>
      <c r="T45" s="564">
        <f>VLOOKUP($E45,R.VL_DEQResourcesInvolved,3,FALSE)</f>
        <v>160</v>
      </c>
      <c r="U45" s="564">
        <f>IF(S45=10,T45,VLOOKUP($E45,R.VL_DEQResourcesInvolved,4,FALSE))</f>
        <v>301</v>
      </c>
      <c r="V45" s="494"/>
      <c r="W45" s="494"/>
      <c r="X45" s="494"/>
      <c r="Y45" s="494"/>
      <c r="Z45" s="494"/>
      <c r="AA45" s="494"/>
      <c r="AB45" s="494"/>
      <c r="AC45" s="494"/>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row>
    <row r="46" spans="1:69" s="150" customFormat="1" ht="20.25" customHeight="1">
      <c r="A46" s="85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row>
    <row r="47" spans="1:69" s="150" customFormat="1" ht="20.25" customHeight="1">
      <c r="A47" s="85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row>
    <row r="48" spans="1:69" s="150" customFormat="1" ht="20.25" customHeight="1">
      <c r="A48" s="85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row>
    <row r="49" spans="1:69" s="150" customFormat="1" ht="14.25" customHeight="1">
      <c r="A49" s="850"/>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row>
    <row r="50" spans="1:69" s="150" customFormat="1">
      <c r="A50" s="850"/>
      <c r="B50" s="856"/>
      <c r="C50" s="584"/>
      <c r="D50" s="1095" t="s">
        <v>336</v>
      </c>
      <c r="E50" s="1096"/>
      <c r="F50" s="1096"/>
      <c r="G50" s="1096"/>
      <c r="H50" s="1096"/>
      <c r="I50" s="1096"/>
      <c r="J50" s="1096"/>
      <c r="K50" s="1096"/>
      <c r="L50" s="1096"/>
      <c r="M50" s="1096"/>
      <c r="N50" s="1096"/>
      <c r="O50" s="1096"/>
      <c r="P50" s="1097"/>
      <c r="Q50" s="585"/>
      <c r="R50" s="856"/>
      <c r="S50" s="575" t="s">
        <v>0</v>
      </c>
      <c r="T50" s="574"/>
      <c r="U50" s="574"/>
      <c r="V50" s="494"/>
      <c r="W50" s="494"/>
      <c r="X50" s="494"/>
      <c r="Y50" s="494"/>
      <c r="Z50" s="494"/>
      <c r="AA50" s="494"/>
      <c r="AB50" s="494"/>
      <c r="AC50" s="494"/>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row>
    <row r="51" spans="1:69" s="155" customFormat="1" ht="14.25" customHeight="1">
      <c r="A51" s="849"/>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row>
    <row r="52" spans="1:69" s="150" customFormat="1">
      <c r="A52" s="850"/>
      <c r="B52" s="856"/>
      <c r="C52" s="584"/>
      <c r="D52" s="160" t="s">
        <v>342</v>
      </c>
      <c r="E52" s="152" t="s">
        <v>112</v>
      </c>
      <c r="F52" s="502">
        <v>1</v>
      </c>
      <c r="G52" s="503">
        <v>2</v>
      </c>
      <c r="H52" s="504">
        <v>3</v>
      </c>
      <c r="I52" s="505">
        <v>4</v>
      </c>
      <c r="J52" s="506">
        <v>5</v>
      </c>
      <c r="K52" s="507">
        <v>6</v>
      </c>
      <c r="L52" s="508">
        <v>7</v>
      </c>
      <c r="M52" s="509">
        <v>8</v>
      </c>
      <c r="N52" s="510">
        <v>9</v>
      </c>
      <c r="O52" s="511">
        <v>10</v>
      </c>
      <c r="P52" s="154" t="s">
        <v>61</v>
      </c>
      <c r="Q52" s="585"/>
      <c r="R52" s="856"/>
      <c r="S52" s="576">
        <f>VLOOKUP($E52,R.VL_DEQResourcesInvolved,2,FALSE)</f>
        <v>3</v>
      </c>
      <c r="T52" s="564">
        <f>VLOOKUP($E52,R.VL_DEQResourcesInvolved,3,FALSE)</f>
        <v>40</v>
      </c>
      <c r="U52" s="564">
        <f>IF(S52=10,T52,VLOOKUP($E52,R.VL_DEQResourcesInvolved,4,FALSE))</f>
        <v>81</v>
      </c>
      <c r="V52" s="494"/>
      <c r="W52" s="494"/>
      <c r="X52" s="494"/>
      <c r="Y52" s="494"/>
      <c r="Z52" s="494"/>
      <c r="AA52" s="494"/>
      <c r="AB52" s="494"/>
      <c r="AC52" s="494"/>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row>
    <row r="53" spans="1:69" s="150" customFormat="1">
      <c r="A53" s="85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3"/>
      <c r="BA53" s="573"/>
      <c r="BB53" s="573"/>
      <c r="BC53" s="573"/>
      <c r="BD53" s="573"/>
      <c r="BE53" s="573"/>
      <c r="BF53" s="573"/>
      <c r="BG53" s="573"/>
      <c r="BH53" s="573"/>
      <c r="BI53" s="573"/>
      <c r="BJ53" s="573"/>
      <c r="BK53" s="573"/>
      <c r="BL53" s="573"/>
      <c r="BM53" s="573"/>
      <c r="BN53" s="573"/>
      <c r="BO53" s="573"/>
      <c r="BP53" s="573"/>
      <c r="BQ53" s="573"/>
    </row>
    <row r="54" spans="1:69" s="150" customFormat="1">
      <c r="A54" s="85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row>
    <row r="55" spans="1:69" s="150" customFormat="1">
      <c r="A55" s="85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3"/>
      <c r="BJ55" s="573"/>
      <c r="BK55" s="573"/>
      <c r="BL55" s="573"/>
      <c r="BM55" s="573"/>
      <c r="BN55" s="573"/>
      <c r="BO55" s="573"/>
      <c r="BP55" s="573"/>
      <c r="BQ55" s="573"/>
    </row>
    <row r="56" spans="1:69" s="150" customFormat="1" ht="14.25" customHeight="1">
      <c r="A56" s="850"/>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3"/>
      <c r="BI56" s="573"/>
      <c r="BJ56" s="573"/>
      <c r="BK56" s="573"/>
      <c r="BL56" s="573"/>
      <c r="BM56" s="573"/>
      <c r="BN56" s="573"/>
      <c r="BO56" s="573"/>
      <c r="BP56" s="573"/>
      <c r="BQ56" s="573"/>
    </row>
    <row r="57" spans="1:69" s="151" customFormat="1" ht="30" customHeight="1">
      <c r="A57" s="849"/>
      <c r="B57" s="856"/>
      <c r="C57" s="601"/>
      <c r="D57" s="1076" t="str">
        <f>"Please suggest process improvements to the "&amp;D2&amp;" worksheet."</f>
        <v>Please suggest process improvements to the Regions worksheet.</v>
      </c>
      <c r="E57" s="1076"/>
      <c r="F57" s="1076"/>
      <c r="G57" s="1076"/>
      <c r="H57" s="1076"/>
      <c r="I57" s="1076"/>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row>
    <row r="58" spans="1:69" s="23" customFormat="1" ht="30.75" customHeight="1">
      <c r="A58" s="858"/>
      <c r="B58" s="856"/>
      <c r="C58" s="591"/>
      <c r="D58" s="1035"/>
      <c r="E58" s="1036"/>
      <c r="F58" s="1036"/>
      <c r="G58" s="1036"/>
      <c r="H58" s="1036"/>
      <c r="I58" s="1036"/>
      <c r="J58" s="1036"/>
      <c r="K58" s="1036"/>
      <c r="L58" s="1036"/>
      <c r="M58" s="1036"/>
      <c r="N58" s="1036"/>
      <c r="O58" s="1036"/>
      <c r="P58" s="1037"/>
      <c r="Q58" s="603"/>
      <c r="R58" s="856"/>
      <c r="S58" s="575"/>
      <c r="T58" s="574"/>
      <c r="U58" s="574"/>
      <c r="V58" s="494"/>
      <c r="W58" s="494"/>
      <c r="X58" s="494"/>
      <c r="Y58" s="494"/>
      <c r="Z58" s="494"/>
      <c r="AA58" s="494"/>
      <c r="AB58" s="494"/>
      <c r="AC58" s="494"/>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row>
    <row r="59" spans="1:69" ht="18" customHeight="1">
      <c r="A59" s="874" t="s">
        <v>267</v>
      </c>
      <c r="B59" s="856"/>
      <c r="C59" s="591"/>
      <c r="D59" s="197"/>
      <c r="E59" s="605"/>
      <c r="F59" s="605"/>
      <c r="G59" s="605"/>
      <c r="H59" s="605"/>
      <c r="I59" s="605"/>
      <c r="J59" s="605"/>
      <c r="K59" s="605"/>
      <c r="L59" s="605"/>
      <c r="M59" s="605"/>
      <c r="N59" s="605"/>
      <c r="O59" s="605"/>
      <c r="P59" s="605"/>
      <c r="Q59" s="606"/>
      <c r="R59" s="856"/>
    </row>
    <row r="60" spans="1:69" ht="14.25" customHeight="1">
      <c r="A60" s="834"/>
      <c r="B60" s="871"/>
      <c r="C60" s="871"/>
      <c r="D60" s="871"/>
      <c r="E60" s="856"/>
      <c r="F60" s="856"/>
      <c r="G60" s="856"/>
      <c r="H60" s="856"/>
      <c r="I60" s="856"/>
      <c r="J60" s="856"/>
      <c r="K60" s="856"/>
      <c r="L60" s="856"/>
      <c r="M60" s="856"/>
      <c r="N60" s="856"/>
      <c r="O60" s="856"/>
      <c r="P60" s="856"/>
      <c r="Q60" s="856"/>
      <c r="R60" s="856"/>
    </row>
    <row r="61" spans="1:69">
      <c r="A61" s="851"/>
      <c r="C61" s="217"/>
      <c r="D61" s="220"/>
      <c r="E61" s="220"/>
      <c r="F61" s="220"/>
      <c r="G61" s="220"/>
      <c r="H61" s="220"/>
      <c r="I61" s="220"/>
      <c r="J61" s="220"/>
      <c r="K61" s="220"/>
      <c r="L61" s="220"/>
      <c r="M61" s="220"/>
      <c r="N61" s="220"/>
      <c r="O61" s="220"/>
      <c r="P61" s="220"/>
      <c r="Q61" s="220"/>
    </row>
    <row r="62" spans="1:69">
      <c r="A62" s="851"/>
      <c r="C62" s="217"/>
      <c r="D62" s="220"/>
      <c r="E62" s="220"/>
      <c r="F62" s="220"/>
      <c r="G62" s="220"/>
      <c r="H62" s="220"/>
      <c r="I62" s="220"/>
      <c r="J62" s="220"/>
      <c r="K62" s="220"/>
      <c r="L62" s="220"/>
      <c r="M62" s="220"/>
      <c r="N62" s="220"/>
      <c r="O62" s="220"/>
      <c r="P62" s="220"/>
      <c r="Q62" s="220"/>
    </row>
    <row r="63" spans="1:69">
      <c r="A63" s="851"/>
      <c r="C63" s="217"/>
      <c r="D63" s="220"/>
      <c r="E63" s="220"/>
      <c r="F63" s="220"/>
      <c r="G63" s="220"/>
      <c r="H63" s="220"/>
      <c r="I63" s="220"/>
      <c r="J63" s="220"/>
      <c r="K63" s="220"/>
      <c r="L63" s="220"/>
      <c r="M63" s="220"/>
      <c r="N63" s="220"/>
      <c r="O63" s="220"/>
      <c r="P63" s="220"/>
      <c r="Q63" s="220"/>
    </row>
    <row r="64" spans="1:69">
      <c r="A64" s="851"/>
    </row>
  </sheetData>
  <sheetProtection sheet="1" scenarios="1" formatCells="0" insertHyperlinks="0" selectLockedCells="1"/>
  <mergeCells count="20">
    <mergeCell ref="E56:P56"/>
    <mergeCell ref="E24:P24"/>
    <mergeCell ref="D58:P58"/>
    <mergeCell ref="D27:P27"/>
    <mergeCell ref="D34:P34"/>
    <mergeCell ref="E40:P40"/>
    <mergeCell ref="D43:P43"/>
    <mergeCell ref="F44:O44"/>
    <mergeCell ref="D50:P50"/>
    <mergeCell ref="D57:I57"/>
    <mergeCell ref="D7:P7"/>
    <mergeCell ref="E2:P2"/>
    <mergeCell ref="D11:P11"/>
    <mergeCell ref="F12:O12"/>
    <mergeCell ref="D18:P18"/>
    <mergeCell ref="M3:P3"/>
    <mergeCell ref="F4:L4"/>
    <mergeCell ref="M4:P4"/>
    <mergeCell ref="F5:L5"/>
    <mergeCell ref="M5:P5"/>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629" priority="256" stopIfTrue="1">
      <formula>IF($S24&lt;9,TRUE,)</formula>
    </cfRule>
  </conditionalFormatting>
  <conditionalFormatting sqref="M24:M25 M57 M59">
    <cfRule type="expression" dxfId="2628" priority="255" stopIfTrue="1">
      <formula>IF($S24&lt;8,TRUE,)</formula>
    </cfRule>
  </conditionalFormatting>
  <conditionalFormatting sqref="L24:L25 L57 L59">
    <cfRule type="expression" dxfId="2627" priority="254" stopIfTrue="1">
      <formula>IF($S24&lt;7,TRUE,)</formula>
    </cfRule>
  </conditionalFormatting>
  <conditionalFormatting sqref="K24:K25 K57 K59">
    <cfRule type="expression" dxfId="2626" priority="253" stopIfTrue="1">
      <formula>IF($S24&lt;6,TRUE,)</formula>
    </cfRule>
  </conditionalFormatting>
  <conditionalFormatting sqref="J24:J25 J57 J59">
    <cfRule type="expression" dxfId="2625" priority="252" stopIfTrue="1">
      <formula>IF($S24&lt;5,TRUE,)</formula>
    </cfRule>
  </conditionalFormatting>
  <conditionalFormatting sqref="I24:I25 I59">
    <cfRule type="expression" dxfId="2624" priority="251" stopIfTrue="1">
      <formula>IF($S24&lt;4,TRUE,)</formula>
    </cfRule>
  </conditionalFormatting>
  <conditionalFormatting sqref="H24:H25 H59">
    <cfRule type="expression" dxfId="2623" priority="250" stopIfTrue="1">
      <formula>IF($S24&lt;3,TRUE,)</formula>
    </cfRule>
  </conditionalFormatting>
  <conditionalFormatting sqref="G24:G25 G59">
    <cfRule type="expression" dxfId="2622" priority="249" stopIfTrue="1">
      <formula>IF($S24&lt;2,TRUE,)</formula>
    </cfRule>
  </conditionalFormatting>
  <conditionalFormatting sqref="F24:F25 F59">
    <cfRule type="expression" dxfId="2621" priority="248" stopIfTrue="1">
      <formula>IF($S24&lt;1,TRUE,)</formula>
    </cfRule>
  </conditionalFormatting>
  <conditionalFormatting sqref="O24:O25 O57 O59">
    <cfRule type="expression" dxfId="2620" priority="247" stopIfTrue="1">
      <formula>IF($S24&lt;10,TRUE,)</formula>
    </cfRule>
  </conditionalFormatting>
  <conditionalFormatting sqref="N13:N14">
    <cfRule type="expression" dxfId="2619" priority="245" stopIfTrue="1">
      <formula>IF($S13&lt;9,TRUE,)</formula>
    </cfRule>
  </conditionalFormatting>
  <conditionalFormatting sqref="M13:M14">
    <cfRule type="expression" dxfId="2618" priority="244" stopIfTrue="1">
      <formula>IF($S13&lt;8,TRUE,)</formula>
    </cfRule>
  </conditionalFormatting>
  <conditionalFormatting sqref="L13:L14">
    <cfRule type="expression" dxfId="2617" priority="243" stopIfTrue="1">
      <formula>IF($S13&lt;7,TRUE,)</formula>
    </cfRule>
  </conditionalFormatting>
  <conditionalFormatting sqref="K13:K14">
    <cfRule type="expression" dxfId="2616" priority="242" stopIfTrue="1">
      <formula>IF($S13&lt;6,TRUE,)</formula>
    </cfRule>
  </conditionalFormatting>
  <conditionalFormatting sqref="J13:J14">
    <cfRule type="expression" dxfId="2615" priority="241" stopIfTrue="1">
      <formula>IF($S13&lt;5,TRUE,)</formula>
    </cfRule>
  </conditionalFormatting>
  <conditionalFormatting sqref="I13:I14">
    <cfRule type="expression" dxfId="2614" priority="240" stopIfTrue="1">
      <formula>IF($S13&lt;4,TRUE,)</formula>
    </cfRule>
  </conditionalFormatting>
  <conditionalFormatting sqref="H13:H14">
    <cfRule type="expression" dxfId="2613" priority="239" stopIfTrue="1">
      <formula>IF($S13&lt;3,TRUE,)</formula>
    </cfRule>
  </conditionalFormatting>
  <conditionalFormatting sqref="G13:G14">
    <cfRule type="expression" dxfId="2612" priority="238" stopIfTrue="1">
      <formula>IF($S13&lt;2,TRUE,)</formula>
    </cfRule>
  </conditionalFormatting>
  <conditionalFormatting sqref="F13:F14">
    <cfRule type="expression" dxfId="2611" priority="237" stopIfTrue="1">
      <formula>IF($S13&lt;1,TRUE,)</formula>
    </cfRule>
  </conditionalFormatting>
  <conditionalFormatting sqref="O13:O14">
    <cfRule type="expression" dxfId="2610" priority="236" stopIfTrue="1">
      <formula>IF($S13&lt;10,TRUE,)</formula>
    </cfRule>
  </conditionalFormatting>
  <conditionalFormatting sqref="N20:N21">
    <cfRule type="expression" dxfId="2609" priority="234" stopIfTrue="1">
      <formula>IF($S20&lt;9,TRUE,)</formula>
    </cfRule>
  </conditionalFormatting>
  <conditionalFormatting sqref="M20:M21">
    <cfRule type="expression" dxfId="2608" priority="233" stopIfTrue="1">
      <formula>IF($S20&lt;8,TRUE,)</formula>
    </cfRule>
  </conditionalFormatting>
  <conditionalFormatting sqref="L20:L21">
    <cfRule type="expression" dxfId="2607" priority="232" stopIfTrue="1">
      <formula>IF($S20&lt;7,TRUE,)</formula>
    </cfRule>
  </conditionalFormatting>
  <conditionalFormatting sqref="K20:K21">
    <cfRule type="expression" dxfId="2606" priority="231" stopIfTrue="1">
      <formula>IF($S20&lt;6,TRUE,)</formula>
    </cfRule>
  </conditionalFormatting>
  <conditionalFormatting sqref="J20:J21">
    <cfRule type="expression" dxfId="2605" priority="230" stopIfTrue="1">
      <formula>IF($S20&lt;5,TRUE,)</formula>
    </cfRule>
  </conditionalFormatting>
  <conditionalFormatting sqref="I20:I21">
    <cfRule type="expression" dxfId="2604" priority="229" stopIfTrue="1">
      <formula>IF($S20&lt;4,TRUE,)</formula>
    </cfRule>
  </conditionalFormatting>
  <conditionalFormatting sqref="H20:H21">
    <cfRule type="expression" dxfId="2603" priority="228" stopIfTrue="1">
      <formula>IF($S20&lt;3,TRUE,)</formula>
    </cfRule>
  </conditionalFormatting>
  <conditionalFormatting sqref="G20:G21">
    <cfRule type="expression" dxfId="2602" priority="227" stopIfTrue="1">
      <formula>IF($S20&lt;2,TRUE,)</formula>
    </cfRule>
  </conditionalFormatting>
  <conditionalFormatting sqref="F20:F21">
    <cfRule type="expression" dxfId="2601" priority="226" stopIfTrue="1">
      <formula>IF($S20&lt;1,TRUE,)</formula>
    </cfRule>
  </conditionalFormatting>
  <conditionalFormatting sqref="O20:O21">
    <cfRule type="expression" dxfId="2600" priority="225" stopIfTrue="1">
      <formula>IF($S20&lt;10,TRUE,)</formula>
    </cfRule>
  </conditionalFormatting>
  <conditionalFormatting sqref="N40">
    <cfRule type="expression" dxfId="2599" priority="223" stopIfTrue="1">
      <formula>IF($S40&lt;9,TRUE,)</formula>
    </cfRule>
  </conditionalFormatting>
  <conditionalFormatting sqref="M40">
    <cfRule type="expression" dxfId="2598" priority="222" stopIfTrue="1">
      <formula>IF($S40&lt;8,TRUE,)</formula>
    </cfRule>
  </conditionalFormatting>
  <conditionalFormatting sqref="L40">
    <cfRule type="expression" dxfId="2597" priority="221" stopIfTrue="1">
      <formula>IF($S40&lt;7,TRUE,)</formula>
    </cfRule>
  </conditionalFormatting>
  <conditionalFormatting sqref="K40">
    <cfRule type="expression" dxfId="2596" priority="220" stopIfTrue="1">
      <formula>IF($S40&lt;6,TRUE,)</formula>
    </cfRule>
  </conditionalFormatting>
  <conditionalFormatting sqref="J40">
    <cfRule type="expression" dxfId="2595" priority="219" stopIfTrue="1">
      <formula>IF($S40&lt;5,TRUE,)</formula>
    </cfRule>
  </conditionalFormatting>
  <conditionalFormatting sqref="I40">
    <cfRule type="expression" dxfId="2594" priority="218" stopIfTrue="1">
      <formula>IF($S40&lt;4,TRUE,)</formula>
    </cfRule>
  </conditionalFormatting>
  <conditionalFormatting sqref="H40">
    <cfRule type="expression" dxfId="2593" priority="217" stopIfTrue="1">
      <formula>IF($S40&lt;3,TRUE,)</formula>
    </cfRule>
  </conditionalFormatting>
  <conditionalFormatting sqref="G40">
    <cfRule type="expression" dxfId="2592" priority="216" stopIfTrue="1">
      <formula>IF($S40&lt;2,TRUE,)</formula>
    </cfRule>
  </conditionalFormatting>
  <conditionalFormatting sqref="F40">
    <cfRule type="expression" dxfId="2591" priority="215" stopIfTrue="1">
      <formula>IF($S40&lt;1,TRUE,)</formula>
    </cfRule>
  </conditionalFormatting>
  <conditionalFormatting sqref="O40">
    <cfRule type="expression" dxfId="2590" priority="214" stopIfTrue="1">
      <formula>IF($S40&lt;10,TRUE,)</formula>
    </cfRule>
  </conditionalFormatting>
  <conditionalFormatting sqref="N29:N30">
    <cfRule type="expression" dxfId="2589" priority="212" stopIfTrue="1">
      <formula>IF($S29&lt;9,TRUE,)</formula>
    </cfRule>
  </conditionalFormatting>
  <conditionalFormatting sqref="M29:M30">
    <cfRule type="expression" dxfId="2588" priority="211" stopIfTrue="1">
      <formula>IF($S29&lt;8,TRUE,)</formula>
    </cfRule>
  </conditionalFormatting>
  <conditionalFormatting sqref="L29:L30">
    <cfRule type="expression" dxfId="2587" priority="210" stopIfTrue="1">
      <formula>IF($S29&lt;7,TRUE,)</formula>
    </cfRule>
  </conditionalFormatting>
  <conditionalFormatting sqref="K29:K30">
    <cfRule type="expression" dxfId="2586" priority="209" stopIfTrue="1">
      <formula>IF($S29&lt;6,TRUE,)</formula>
    </cfRule>
  </conditionalFormatting>
  <conditionalFormatting sqref="J29:J30">
    <cfRule type="expression" dxfId="2585" priority="208" stopIfTrue="1">
      <formula>IF($S29&lt;5,TRUE,)</formula>
    </cfRule>
  </conditionalFormatting>
  <conditionalFormatting sqref="I29:I30">
    <cfRule type="expression" dxfId="2584" priority="207" stopIfTrue="1">
      <formula>IF($S29&lt;4,TRUE,)</formula>
    </cfRule>
  </conditionalFormatting>
  <conditionalFormatting sqref="H29:H30">
    <cfRule type="expression" dxfId="2583" priority="206" stopIfTrue="1">
      <formula>IF($S29&lt;3,TRUE,)</formula>
    </cfRule>
  </conditionalFormatting>
  <conditionalFormatting sqref="G29:G30">
    <cfRule type="expression" dxfId="2582" priority="205" stopIfTrue="1">
      <formula>IF($S29&lt;2,TRUE,)</formula>
    </cfRule>
  </conditionalFormatting>
  <conditionalFormatting sqref="F29:F30">
    <cfRule type="expression" dxfId="2581" priority="204" stopIfTrue="1">
      <formula>IF($S29&lt;1,TRUE,)</formula>
    </cfRule>
  </conditionalFormatting>
  <conditionalFormatting sqref="O29:O30">
    <cfRule type="expression" dxfId="2580" priority="203" stopIfTrue="1">
      <formula>IF($S29&lt;10,TRUE,)</formula>
    </cfRule>
  </conditionalFormatting>
  <conditionalFormatting sqref="N36:N37">
    <cfRule type="expression" dxfId="2579" priority="201" stopIfTrue="1">
      <formula>IF($S36&lt;9,TRUE,)</formula>
    </cfRule>
  </conditionalFormatting>
  <conditionalFormatting sqref="M36:M37">
    <cfRule type="expression" dxfId="2578" priority="200" stopIfTrue="1">
      <formula>IF($S36&lt;8,TRUE,)</formula>
    </cfRule>
  </conditionalFormatting>
  <conditionalFormatting sqref="L36:L37">
    <cfRule type="expression" dxfId="2577" priority="199" stopIfTrue="1">
      <formula>IF($S36&lt;7,TRUE,)</formula>
    </cfRule>
  </conditionalFormatting>
  <conditionalFormatting sqref="K36:K37">
    <cfRule type="expression" dxfId="2576" priority="198" stopIfTrue="1">
      <formula>IF($S36&lt;6,TRUE,)</formula>
    </cfRule>
  </conditionalFormatting>
  <conditionalFormatting sqref="J36:J37">
    <cfRule type="expression" dxfId="2575" priority="197" stopIfTrue="1">
      <formula>IF($S36&lt;5,TRUE,)</formula>
    </cfRule>
  </conditionalFormatting>
  <conditionalFormatting sqref="I36:I37">
    <cfRule type="expression" dxfId="2574" priority="196" stopIfTrue="1">
      <formula>IF($S36&lt;4,TRUE,)</formula>
    </cfRule>
  </conditionalFormatting>
  <conditionalFormatting sqref="H36:H37">
    <cfRule type="expression" dxfId="2573" priority="195" stopIfTrue="1">
      <formula>IF($S36&lt;3,TRUE,)</formula>
    </cfRule>
  </conditionalFormatting>
  <conditionalFormatting sqref="G36:G37">
    <cfRule type="expression" dxfId="2572" priority="194" stopIfTrue="1">
      <formula>IF($S36&lt;2,TRUE,)</formula>
    </cfRule>
  </conditionalFormatting>
  <conditionalFormatting sqref="F36:F37">
    <cfRule type="expression" dxfId="2571" priority="193" stopIfTrue="1">
      <formula>IF($S36&lt;1,TRUE,)</formula>
    </cfRule>
  </conditionalFormatting>
  <conditionalFormatting sqref="O36:O37">
    <cfRule type="expression" dxfId="2570" priority="192" stopIfTrue="1">
      <formula>IF($S36&lt;10,TRUE,)</formula>
    </cfRule>
  </conditionalFormatting>
  <conditionalFormatting sqref="N15:N16">
    <cfRule type="expression" dxfId="2569" priority="190" stopIfTrue="1">
      <formula>IF($S15&lt;9,TRUE,)</formula>
    </cfRule>
  </conditionalFormatting>
  <conditionalFormatting sqref="M15:M16">
    <cfRule type="expression" dxfId="2568" priority="189" stopIfTrue="1">
      <formula>IF($S15&lt;8,TRUE,)</formula>
    </cfRule>
  </conditionalFormatting>
  <conditionalFormatting sqref="L15:L16">
    <cfRule type="expression" dxfId="2567" priority="188" stopIfTrue="1">
      <formula>IF($S15&lt;7,TRUE,)</formula>
    </cfRule>
  </conditionalFormatting>
  <conditionalFormatting sqref="K15:K16">
    <cfRule type="expression" dxfId="2566" priority="187" stopIfTrue="1">
      <formula>IF($S15&lt;6,TRUE,)</formula>
    </cfRule>
  </conditionalFormatting>
  <conditionalFormatting sqref="J15:J16">
    <cfRule type="expression" dxfId="2565" priority="186" stopIfTrue="1">
      <formula>IF($S15&lt;5,TRUE,)</formula>
    </cfRule>
  </conditionalFormatting>
  <conditionalFormatting sqref="I15:I16">
    <cfRule type="expression" dxfId="2564" priority="185" stopIfTrue="1">
      <formula>IF($S15&lt;4,TRUE,)</formula>
    </cfRule>
  </conditionalFormatting>
  <conditionalFormatting sqref="H15:H16">
    <cfRule type="expression" dxfId="2563" priority="184" stopIfTrue="1">
      <formula>IF($S15&lt;3,TRUE,)</formula>
    </cfRule>
  </conditionalFormatting>
  <conditionalFormatting sqref="G15:G16">
    <cfRule type="expression" dxfId="2562" priority="183" stopIfTrue="1">
      <formula>IF($S15&lt;2,TRUE,)</formula>
    </cfRule>
  </conditionalFormatting>
  <conditionalFormatting sqref="F15:F16">
    <cfRule type="expression" dxfId="2561" priority="182" stopIfTrue="1">
      <formula>IF($S15&lt;1,TRUE,)</formula>
    </cfRule>
  </conditionalFormatting>
  <conditionalFormatting sqref="O15:O16">
    <cfRule type="expression" dxfId="2560" priority="181" stopIfTrue="1">
      <formula>IF($S15&lt;10,TRUE,)</formula>
    </cfRule>
  </conditionalFormatting>
  <conditionalFormatting sqref="N22:N23">
    <cfRule type="expression" dxfId="2559" priority="179" stopIfTrue="1">
      <formula>IF($S22&lt;9,TRUE,)</formula>
    </cfRule>
  </conditionalFormatting>
  <conditionalFormatting sqref="M22:M23">
    <cfRule type="expression" dxfId="2558" priority="178" stopIfTrue="1">
      <formula>IF($S22&lt;8,TRUE,)</formula>
    </cfRule>
  </conditionalFormatting>
  <conditionalFormatting sqref="L22:L23">
    <cfRule type="expression" dxfId="2557" priority="177" stopIfTrue="1">
      <formula>IF($S22&lt;7,TRUE,)</formula>
    </cfRule>
  </conditionalFormatting>
  <conditionalFormatting sqref="K22:K23">
    <cfRule type="expression" dxfId="2556" priority="176" stopIfTrue="1">
      <formula>IF($S22&lt;6,TRUE,)</formula>
    </cfRule>
  </conditionalFormatting>
  <conditionalFormatting sqref="J22:J23">
    <cfRule type="expression" dxfId="2555" priority="175" stopIfTrue="1">
      <formula>IF($S22&lt;5,TRUE,)</formula>
    </cfRule>
  </conditionalFormatting>
  <conditionalFormatting sqref="I22:I23">
    <cfRule type="expression" dxfId="2554" priority="174" stopIfTrue="1">
      <formula>IF($S22&lt;4,TRUE,)</formula>
    </cfRule>
  </conditionalFormatting>
  <conditionalFormatting sqref="H22:H23">
    <cfRule type="expression" dxfId="2553" priority="173" stopIfTrue="1">
      <formula>IF($S22&lt;3,TRUE,)</formula>
    </cfRule>
  </conditionalFormatting>
  <conditionalFormatting sqref="G22:G23">
    <cfRule type="expression" dxfId="2552" priority="172" stopIfTrue="1">
      <formula>IF($S22&lt;2,TRUE,)</formula>
    </cfRule>
  </conditionalFormatting>
  <conditionalFormatting sqref="F22:F23">
    <cfRule type="expression" dxfId="2551" priority="171" stopIfTrue="1">
      <formula>IF($S22&lt;1,TRUE,)</formula>
    </cfRule>
  </conditionalFormatting>
  <conditionalFormatting sqref="O22:O23">
    <cfRule type="expression" dxfId="2550" priority="170" stopIfTrue="1">
      <formula>IF($S22&lt;10,TRUE,)</formula>
    </cfRule>
  </conditionalFormatting>
  <conditionalFormatting sqref="N31:N32">
    <cfRule type="expression" dxfId="2549" priority="168" stopIfTrue="1">
      <formula>IF($S31&lt;9,TRUE,)</formula>
    </cfRule>
  </conditionalFormatting>
  <conditionalFormatting sqref="M31:M32">
    <cfRule type="expression" dxfId="2548" priority="167" stopIfTrue="1">
      <formula>IF($S31&lt;8,TRUE,)</formula>
    </cfRule>
  </conditionalFormatting>
  <conditionalFormatting sqref="L31:L32">
    <cfRule type="expression" dxfId="2547" priority="166" stopIfTrue="1">
      <formula>IF($S31&lt;7,TRUE,)</formula>
    </cfRule>
  </conditionalFormatting>
  <conditionalFormatting sqref="K31:K32">
    <cfRule type="expression" dxfId="2546" priority="165" stopIfTrue="1">
      <formula>IF($S31&lt;6,TRUE,)</formula>
    </cfRule>
  </conditionalFormatting>
  <conditionalFormatting sqref="J31:J32">
    <cfRule type="expression" dxfId="2545" priority="164" stopIfTrue="1">
      <formula>IF($S31&lt;5,TRUE,)</formula>
    </cfRule>
  </conditionalFormatting>
  <conditionalFormatting sqref="I31:I32">
    <cfRule type="expression" dxfId="2544" priority="163" stopIfTrue="1">
      <formula>IF($S31&lt;4,TRUE,)</formula>
    </cfRule>
  </conditionalFormatting>
  <conditionalFormatting sqref="H31:H32">
    <cfRule type="expression" dxfId="2543" priority="162" stopIfTrue="1">
      <formula>IF($S31&lt;3,TRUE,)</formula>
    </cfRule>
  </conditionalFormatting>
  <conditionalFormatting sqref="G31:G32">
    <cfRule type="expression" dxfId="2542" priority="161" stopIfTrue="1">
      <formula>IF($S31&lt;2,TRUE,)</formula>
    </cfRule>
  </conditionalFormatting>
  <conditionalFormatting sqref="F31:F32">
    <cfRule type="expression" dxfId="2541" priority="160" stopIfTrue="1">
      <formula>IF($S31&lt;1,TRUE,)</formula>
    </cfRule>
  </conditionalFormatting>
  <conditionalFormatting sqref="O31:O32">
    <cfRule type="expression" dxfId="2540" priority="159" stopIfTrue="1">
      <formula>IF($S31&lt;10,TRUE,)</formula>
    </cfRule>
  </conditionalFormatting>
  <conditionalFormatting sqref="N38:N39">
    <cfRule type="expression" dxfId="2539" priority="157" stopIfTrue="1">
      <formula>IF($S38&lt;9,TRUE,)</formula>
    </cfRule>
  </conditionalFormatting>
  <conditionalFormatting sqref="M38:M39">
    <cfRule type="expression" dxfId="2538" priority="156" stopIfTrue="1">
      <formula>IF($S38&lt;8,TRUE,)</formula>
    </cfRule>
  </conditionalFormatting>
  <conditionalFormatting sqref="L38:L39">
    <cfRule type="expression" dxfId="2537" priority="155" stopIfTrue="1">
      <formula>IF($S38&lt;7,TRUE,)</formula>
    </cfRule>
  </conditionalFormatting>
  <conditionalFormatting sqref="K38:K39">
    <cfRule type="expression" dxfId="2536" priority="154" stopIfTrue="1">
      <formula>IF($S38&lt;6,TRUE,)</formula>
    </cfRule>
  </conditionalFormatting>
  <conditionalFormatting sqref="J38:J39">
    <cfRule type="expression" dxfId="2535" priority="153" stopIfTrue="1">
      <formula>IF($S38&lt;5,TRUE,)</formula>
    </cfRule>
  </conditionalFormatting>
  <conditionalFormatting sqref="I38:I39">
    <cfRule type="expression" dxfId="2534" priority="152" stopIfTrue="1">
      <formula>IF($S38&lt;4,TRUE,)</formula>
    </cfRule>
  </conditionalFormatting>
  <conditionalFormatting sqref="H38:H39">
    <cfRule type="expression" dxfId="2533" priority="151" stopIfTrue="1">
      <formula>IF($S38&lt;3,TRUE,)</formula>
    </cfRule>
  </conditionalFormatting>
  <conditionalFormatting sqref="G38:G39">
    <cfRule type="expression" dxfId="2532" priority="150" stopIfTrue="1">
      <formula>IF($S38&lt;2,TRUE,)</formula>
    </cfRule>
  </conditionalFormatting>
  <conditionalFormatting sqref="F38:F39">
    <cfRule type="expression" dxfId="2531" priority="149" stopIfTrue="1">
      <formula>IF($S38&lt;1,TRUE,)</formula>
    </cfRule>
  </conditionalFormatting>
  <conditionalFormatting sqref="O38:O39">
    <cfRule type="expression" dxfId="2530" priority="148" stopIfTrue="1">
      <formula>IF($S38&lt;10,TRUE,)</formula>
    </cfRule>
  </conditionalFormatting>
  <conditionalFormatting sqref="N56">
    <cfRule type="expression" dxfId="2529" priority="146" stopIfTrue="1">
      <formula>IF($S56&lt;9,TRUE,)</formula>
    </cfRule>
  </conditionalFormatting>
  <conditionalFormatting sqref="M56">
    <cfRule type="expression" dxfId="2528" priority="145" stopIfTrue="1">
      <formula>IF($S56&lt;8,TRUE,)</formula>
    </cfRule>
  </conditionalFormatting>
  <conditionalFormatting sqref="L56">
    <cfRule type="expression" dxfId="2527" priority="144" stopIfTrue="1">
      <formula>IF($S56&lt;7,TRUE,)</formula>
    </cfRule>
  </conditionalFormatting>
  <conditionalFormatting sqref="K56">
    <cfRule type="expression" dxfId="2526" priority="143" stopIfTrue="1">
      <formula>IF($S56&lt;6,TRUE,)</formula>
    </cfRule>
  </conditionalFormatting>
  <conditionalFormatting sqref="J56">
    <cfRule type="expression" dxfId="2525" priority="142" stopIfTrue="1">
      <formula>IF($S56&lt;5,TRUE,)</formula>
    </cfRule>
  </conditionalFormatting>
  <conditionalFormatting sqref="I56">
    <cfRule type="expression" dxfId="2524" priority="141" stopIfTrue="1">
      <formula>IF($S56&lt;4,TRUE,)</formula>
    </cfRule>
  </conditionalFormatting>
  <conditionalFormatting sqref="H56">
    <cfRule type="expression" dxfId="2523" priority="140" stopIfTrue="1">
      <formula>IF($S56&lt;3,TRUE,)</formula>
    </cfRule>
  </conditionalFormatting>
  <conditionalFormatting sqref="G56">
    <cfRule type="expression" dxfId="2522" priority="139" stopIfTrue="1">
      <formula>IF($S56&lt;2,TRUE,)</formula>
    </cfRule>
  </conditionalFormatting>
  <conditionalFormatting sqref="F56">
    <cfRule type="expression" dxfId="2521" priority="138" stopIfTrue="1">
      <formula>IF($S56&lt;1,TRUE,)</formula>
    </cfRule>
  </conditionalFormatting>
  <conditionalFormatting sqref="O56">
    <cfRule type="expression" dxfId="2520" priority="137" stopIfTrue="1">
      <formula>IF($S56&lt;10,TRUE,)</formula>
    </cfRule>
  </conditionalFormatting>
  <conditionalFormatting sqref="N45:N46">
    <cfRule type="expression" dxfId="2519" priority="135" stopIfTrue="1">
      <formula>IF($S45&lt;9,TRUE,)</formula>
    </cfRule>
  </conditionalFormatting>
  <conditionalFormatting sqref="M45:M46">
    <cfRule type="expression" dxfId="2518" priority="134" stopIfTrue="1">
      <formula>IF($S45&lt;8,TRUE,)</formula>
    </cfRule>
  </conditionalFormatting>
  <conditionalFormatting sqref="L45:L46">
    <cfRule type="expression" dxfId="2517" priority="133" stopIfTrue="1">
      <formula>IF($S45&lt;7,TRUE,)</formula>
    </cfRule>
  </conditionalFormatting>
  <conditionalFormatting sqref="K45:K46">
    <cfRule type="expression" dxfId="2516" priority="132" stopIfTrue="1">
      <formula>IF($S45&lt;6,TRUE,)</formula>
    </cfRule>
  </conditionalFormatting>
  <conditionalFormatting sqref="J45:J46">
    <cfRule type="expression" dxfId="2515" priority="131" stopIfTrue="1">
      <formula>IF($S45&lt;5,TRUE,)</formula>
    </cfRule>
  </conditionalFormatting>
  <conditionalFormatting sqref="I45:I46">
    <cfRule type="expression" dxfId="2514" priority="130" stopIfTrue="1">
      <formula>IF($S45&lt;4,TRUE,)</formula>
    </cfRule>
  </conditionalFormatting>
  <conditionalFormatting sqref="H45:H46">
    <cfRule type="expression" dxfId="2513" priority="129" stopIfTrue="1">
      <formula>IF($S45&lt;3,TRUE,)</formula>
    </cfRule>
  </conditionalFormatting>
  <conditionalFormatting sqref="G45:G46">
    <cfRule type="expression" dxfId="2512" priority="128" stopIfTrue="1">
      <formula>IF($S45&lt;2,TRUE,)</formula>
    </cfRule>
  </conditionalFormatting>
  <conditionalFormatting sqref="F45:F46">
    <cfRule type="expression" dxfId="2511" priority="127" stopIfTrue="1">
      <formula>IF($S45&lt;1,TRUE,)</formula>
    </cfRule>
  </conditionalFormatting>
  <conditionalFormatting sqref="O45:O46">
    <cfRule type="expression" dxfId="2510" priority="126" stopIfTrue="1">
      <formula>IF($S45&lt;10,TRUE,)</formula>
    </cfRule>
  </conditionalFormatting>
  <conditionalFormatting sqref="N52:N53">
    <cfRule type="expression" dxfId="2509" priority="124" stopIfTrue="1">
      <formula>IF($S52&lt;9,TRUE,)</formula>
    </cfRule>
  </conditionalFormatting>
  <conditionalFormatting sqref="M52:M53">
    <cfRule type="expression" dxfId="2508" priority="123" stopIfTrue="1">
      <formula>IF($S52&lt;8,TRUE,)</formula>
    </cfRule>
  </conditionalFormatting>
  <conditionalFormatting sqref="L52:L53">
    <cfRule type="expression" dxfId="2507" priority="122" stopIfTrue="1">
      <formula>IF($S52&lt;7,TRUE,)</formula>
    </cfRule>
  </conditionalFormatting>
  <conditionalFormatting sqref="K52:K53">
    <cfRule type="expression" dxfId="2506" priority="121" stopIfTrue="1">
      <formula>IF($S52&lt;6,TRUE,)</formula>
    </cfRule>
  </conditionalFormatting>
  <conditionalFormatting sqref="J52:J53">
    <cfRule type="expression" dxfId="2505" priority="120" stopIfTrue="1">
      <formula>IF($S52&lt;5,TRUE,)</formula>
    </cfRule>
  </conditionalFormatting>
  <conditionalFormatting sqref="I52:I53">
    <cfRule type="expression" dxfId="2504" priority="119" stopIfTrue="1">
      <formula>IF($S52&lt;4,TRUE,)</formula>
    </cfRule>
  </conditionalFormatting>
  <conditionalFormatting sqref="H52:H53">
    <cfRule type="expression" dxfId="2503" priority="118" stopIfTrue="1">
      <formula>IF($S52&lt;3,TRUE,)</formula>
    </cfRule>
  </conditionalFormatting>
  <conditionalFormatting sqref="G52:G53">
    <cfRule type="expression" dxfId="2502" priority="117" stopIfTrue="1">
      <formula>IF($S52&lt;2,TRUE,)</formula>
    </cfRule>
  </conditionalFormatting>
  <conditionalFormatting sqref="F52:F53">
    <cfRule type="expression" dxfId="2501" priority="116" stopIfTrue="1">
      <formula>IF($S52&lt;1,TRUE,)</formula>
    </cfRule>
  </conditionalFormatting>
  <conditionalFormatting sqref="O52:O53">
    <cfRule type="expression" dxfId="2500" priority="115" stopIfTrue="1">
      <formula>IF($S52&lt;10,TRUE,)</formula>
    </cfRule>
  </conditionalFormatting>
  <conditionalFormatting sqref="N47:N48">
    <cfRule type="expression" dxfId="2499" priority="113" stopIfTrue="1">
      <formula>IF($S47&lt;9,TRUE,)</formula>
    </cfRule>
  </conditionalFormatting>
  <conditionalFormatting sqref="M47:M48">
    <cfRule type="expression" dxfId="2498" priority="112" stopIfTrue="1">
      <formula>IF($S47&lt;8,TRUE,)</formula>
    </cfRule>
  </conditionalFormatting>
  <conditionalFormatting sqref="L47:L48">
    <cfRule type="expression" dxfId="2497" priority="111" stopIfTrue="1">
      <formula>IF($S47&lt;7,TRUE,)</formula>
    </cfRule>
  </conditionalFormatting>
  <conditionalFormatting sqref="K47:K48">
    <cfRule type="expression" dxfId="2496" priority="110" stopIfTrue="1">
      <formula>IF($S47&lt;6,TRUE,)</formula>
    </cfRule>
  </conditionalFormatting>
  <conditionalFormatting sqref="J47:J48">
    <cfRule type="expression" dxfId="2495" priority="109" stopIfTrue="1">
      <formula>IF($S47&lt;5,TRUE,)</formula>
    </cfRule>
  </conditionalFormatting>
  <conditionalFormatting sqref="I47:I48">
    <cfRule type="expression" dxfId="2494" priority="108" stopIfTrue="1">
      <formula>IF($S47&lt;4,TRUE,)</formula>
    </cfRule>
  </conditionalFormatting>
  <conditionalFormatting sqref="H47:H48">
    <cfRule type="expression" dxfId="2493" priority="107" stopIfTrue="1">
      <formula>IF($S47&lt;3,TRUE,)</formula>
    </cfRule>
  </conditionalFormatting>
  <conditionalFormatting sqref="G47:G48">
    <cfRule type="expression" dxfId="2492" priority="106" stopIfTrue="1">
      <formula>IF($S47&lt;2,TRUE,)</formula>
    </cfRule>
  </conditionalFormatting>
  <conditionalFormatting sqref="F47:F48">
    <cfRule type="expression" dxfId="2491" priority="105" stopIfTrue="1">
      <formula>IF($S47&lt;1,TRUE,)</formula>
    </cfRule>
  </conditionalFormatting>
  <conditionalFormatting sqref="O47:O48">
    <cfRule type="expression" dxfId="2490" priority="104" stopIfTrue="1">
      <formula>IF($S47&lt;10,TRUE,)</formula>
    </cfRule>
  </conditionalFormatting>
  <conditionalFormatting sqref="N54:N55">
    <cfRule type="expression" dxfId="2489" priority="102" stopIfTrue="1">
      <formula>IF($S54&lt;9,TRUE,)</formula>
    </cfRule>
  </conditionalFormatting>
  <conditionalFormatting sqref="M54:M55">
    <cfRule type="expression" dxfId="2488" priority="101" stopIfTrue="1">
      <formula>IF($S54&lt;8,TRUE,)</formula>
    </cfRule>
  </conditionalFormatting>
  <conditionalFormatting sqref="L54:L55">
    <cfRule type="expression" dxfId="2487" priority="100" stopIfTrue="1">
      <formula>IF($S54&lt;7,TRUE,)</formula>
    </cfRule>
  </conditionalFormatting>
  <conditionalFormatting sqref="K54:K55">
    <cfRule type="expression" dxfId="2486" priority="99" stopIfTrue="1">
      <formula>IF($S54&lt;6,TRUE,)</formula>
    </cfRule>
  </conditionalFormatting>
  <conditionalFormatting sqref="J54:J55">
    <cfRule type="expression" dxfId="2485" priority="98" stopIfTrue="1">
      <formula>IF($S54&lt;5,TRUE,)</formula>
    </cfRule>
  </conditionalFormatting>
  <conditionalFormatting sqref="I54:I55">
    <cfRule type="expression" dxfId="2484" priority="97" stopIfTrue="1">
      <formula>IF($S54&lt;4,TRUE,)</formula>
    </cfRule>
  </conditionalFormatting>
  <conditionalFormatting sqref="H54:H55">
    <cfRule type="expression" dxfId="2483" priority="96" stopIfTrue="1">
      <formula>IF($S54&lt;3,TRUE,)</formula>
    </cfRule>
  </conditionalFormatting>
  <conditionalFormatting sqref="G54:G55">
    <cfRule type="expression" dxfId="2482" priority="95" stopIfTrue="1">
      <formula>IF($S54&lt;2,TRUE,)</formula>
    </cfRule>
  </conditionalFormatting>
  <conditionalFormatting sqref="F54:F55">
    <cfRule type="expression" dxfId="2481" priority="94" stopIfTrue="1">
      <formula>IF($S54&lt;1,TRUE,)</formula>
    </cfRule>
  </conditionalFormatting>
  <conditionalFormatting sqref="O54:O55">
    <cfRule type="expression" dxfId="2480" priority="93" stopIfTrue="1">
      <formula>IF($S54&lt;10,TRUE,)</formula>
    </cfRule>
  </conditionalFormatting>
  <conditionalFormatting sqref="N24">
    <cfRule type="expression" dxfId="2479" priority="91" stopIfTrue="1">
      <formula>IF($S24&lt;9,TRUE,)</formula>
    </cfRule>
  </conditionalFormatting>
  <conditionalFormatting sqref="M24">
    <cfRule type="expression" dxfId="2478" priority="90" stopIfTrue="1">
      <formula>IF($S24&lt;8,TRUE,)</formula>
    </cfRule>
  </conditionalFormatting>
  <conditionalFormatting sqref="L24">
    <cfRule type="expression" dxfId="2477" priority="89" stopIfTrue="1">
      <formula>IF($S24&lt;7,TRUE,)</formula>
    </cfRule>
  </conditionalFormatting>
  <conditionalFormatting sqref="K24">
    <cfRule type="expression" dxfId="2476" priority="88" stopIfTrue="1">
      <formula>IF($S24&lt;6,TRUE,)</formula>
    </cfRule>
  </conditionalFormatting>
  <conditionalFormatting sqref="J24">
    <cfRule type="expression" dxfId="2475" priority="87" stopIfTrue="1">
      <formula>IF($S24&lt;5,TRUE,)</formula>
    </cfRule>
  </conditionalFormatting>
  <conditionalFormatting sqref="I24">
    <cfRule type="expression" dxfId="2474" priority="86" stopIfTrue="1">
      <formula>IF($S24&lt;4,TRUE,)</formula>
    </cfRule>
  </conditionalFormatting>
  <conditionalFormatting sqref="H24">
    <cfRule type="expression" dxfId="2473" priority="85" stopIfTrue="1">
      <formula>IF($S24&lt;3,TRUE,)</formula>
    </cfRule>
  </conditionalFormatting>
  <conditionalFormatting sqref="G24">
    <cfRule type="expression" dxfId="2472" priority="84" stopIfTrue="1">
      <formula>IF($S24&lt;2,TRUE,)</formula>
    </cfRule>
  </conditionalFormatting>
  <conditionalFormatting sqref="F24">
    <cfRule type="expression" dxfId="2471" priority="83" stopIfTrue="1">
      <formula>IF($S24&lt;1,TRUE,)</formula>
    </cfRule>
  </conditionalFormatting>
  <conditionalFormatting sqref="O24">
    <cfRule type="expression" dxfId="2470" priority="82" stopIfTrue="1">
      <formula>IF($S24&lt;10,TRUE,)</formula>
    </cfRule>
  </conditionalFormatting>
  <conditionalFormatting sqref="N24">
    <cfRule type="expression" dxfId="2469" priority="80" stopIfTrue="1">
      <formula>IF($S24&lt;9,TRUE,)</formula>
    </cfRule>
  </conditionalFormatting>
  <conditionalFormatting sqref="M24">
    <cfRule type="expression" dxfId="2468" priority="79" stopIfTrue="1">
      <formula>IF($S24&lt;8,TRUE,)</formula>
    </cfRule>
  </conditionalFormatting>
  <conditionalFormatting sqref="L24">
    <cfRule type="expression" dxfId="2467" priority="78" stopIfTrue="1">
      <formula>IF($S24&lt;7,TRUE,)</formula>
    </cfRule>
  </conditionalFormatting>
  <conditionalFormatting sqref="K24">
    <cfRule type="expression" dxfId="2466" priority="77" stopIfTrue="1">
      <formula>IF($S24&lt;6,TRUE,)</formula>
    </cfRule>
  </conditionalFormatting>
  <conditionalFormatting sqref="J24">
    <cfRule type="expression" dxfId="2465" priority="76" stopIfTrue="1">
      <formula>IF($S24&lt;5,TRUE,)</formula>
    </cfRule>
  </conditionalFormatting>
  <conditionalFormatting sqref="I24">
    <cfRule type="expression" dxfId="2464" priority="75" stopIfTrue="1">
      <formula>IF($S24&lt;4,TRUE,)</formula>
    </cfRule>
  </conditionalFormatting>
  <conditionalFormatting sqref="H24">
    <cfRule type="expression" dxfId="2463" priority="74" stopIfTrue="1">
      <formula>IF($S24&lt;3,TRUE,)</formula>
    </cfRule>
  </conditionalFormatting>
  <conditionalFormatting sqref="G24">
    <cfRule type="expression" dxfId="2462" priority="73" stopIfTrue="1">
      <formula>IF($S24&lt;2,TRUE,)</formula>
    </cfRule>
  </conditionalFormatting>
  <conditionalFormatting sqref="F24">
    <cfRule type="expression" dxfId="2461" priority="72" stopIfTrue="1">
      <formula>IF($S24&lt;1,TRUE,)</formula>
    </cfRule>
  </conditionalFormatting>
  <conditionalFormatting sqref="O24">
    <cfRule type="expression" dxfId="2460" priority="71" stopIfTrue="1">
      <formula>IF($S24&lt;10,TRUE,)</formula>
    </cfRule>
  </conditionalFormatting>
  <conditionalFormatting sqref="N56">
    <cfRule type="expression" dxfId="2459" priority="70" stopIfTrue="1">
      <formula>IF($S56&lt;9,TRUE,)</formula>
    </cfRule>
  </conditionalFormatting>
  <conditionalFormatting sqref="M56">
    <cfRule type="expression" dxfId="2458" priority="69" stopIfTrue="1">
      <formula>IF($S56&lt;8,TRUE,)</formula>
    </cfRule>
  </conditionalFormatting>
  <conditionalFormatting sqref="L56">
    <cfRule type="expression" dxfId="2457" priority="68" stopIfTrue="1">
      <formula>IF($S56&lt;7,TRUE,)</formula>
    </cfRule>
  </conditionalFormatting>
  <conditionalFormatting sqref="K56">
    <cfRule type="expression" dxfId="2456" priority="67" stopIfTrue="1">
      <formula>IF($S56&lt;6,TRUE,)</formula>
    </cfRule>
  </conditionalFormatting>
  <conditionalFormatting sqref="J56">
    <cfRule type="expression" dxfId="2455" priority="66" stopIfTrue="1">
      <formula>IF($S56&lt;5,TRUE,)</formula>
    </cfRule>
  </conditionalFormatting>
  <conditionalFormatting sqref="I56">
    <cfRule type="expression" dxfId="2454" priority="65" stopIfTrue="1">
      <formula>IF($S56&lt;4,TRUE,)</formula>
    </cfRule>
  </conditionalFormatting>
  <conditionalFormatting sqref="H56">
    <cfRule type="expression" dxfId="2453" priority="64" stopIfTrue="1">
      <formula>IF($S56&lt;3,TRUE,)</formula>
    </cfRule>
  </conditionalFormatting>
  <conditionalFormatting sqref="G56">
    <cfRule type="expression" dxfId="2452" priority="63" stopIfTrue="1">
      <formula>IF($S56&lt;2,TRUE,)</formula>
    </cfRule>
  </conditionalFormatting>
  <conditionalFormatting sqref="F56">
    <cfRule type="expression" dxfId="2451" priority="62" stopIfTrue="1">
      <formula>IF($S56&lt;1,TRUE,)</formula>
    </cfRule>
  </conditionalFormatting>
  <conditionalFormatting sqref="O56">
    <cfRule type="expression" dxfId="2450" priority="61" stopIfTrue="1">
      <formula>IF($S56&lt;10,TRUE,)</formula>
    </cfRule>
  </conditionalFormatting>
  <conditionalFormatting sqref="N45:N46">
    <cfRule type="expression" dxfId="2449" priority="60" stopIfTrue="1">
      <formula>IF($S45&lt;9,TRUE,)</formula>
    </cfRule>
  </conditionalFormatting>
  <conditionalFormatting sqref="M45:M46">
    <cfRule type="expression" dxfId="2448" priority="59" stopIfTrue="1">
      <formula>IF($S45&lt;8,TRUE,)</formula>
    </cfRule>
  </conditionalFormatting>
  <conditionalFormatting sqref="L45:L46">
    <cfRule type="expression" dxfId="2447" priority="58" stopIfTrue="1">
      <formula>IF($S45&lt;7,TRUE,)</formula>
    </cfRule>
  </conditionalFormatting>
  <conditionalFormatting sqref="K45:K46">
    <cfRule type="expression" dxfId="2446" priority="57" stopIfTrue="1">
      <formula>IF($S45&lt;6,TRUE,)</formula>
    </cfRule>
  </conditionalFormatting>
  <conditionalFormatting sqref="J45:J46">
    <cfRule type="expression" dxfId="2445" priority="56" stopIfTrue="1">
      <formula>IF($S45&lt;5,TRUE,)</formula>
    </cfRule>
  </conditionalFormatting>
  <conditionalFormatting sqref="I45:I46">
    <cfRule type="expression" dxfId="2444" priority="55" stopIfTrue="1">
      <formula>IF($S45&lt;4,TRUE,)</formula>
    </cfRule>
  </conditionalFormatting>
  <conditionalFormatting sqref="H45:H46">
    <cfRule type="expression" dxfId="2443" priority="54" stopIfTrue="1">
      <formula>IF($S45&lt;3,TRUE,)</formula>
    </cfRule>
  </conditionalFormatting>
  <conditionalFormatting sqref="G45:G46">
    <cfRule type="expression" dxfId="2442" priority="53" stopIfTrue="1">
      <formula>IF($S45&lt;2,TRUE,)</formula>
    </cfRule>
  </conditionalFormatting>
  <conditionalFormatting sqref="F45:F46">
    <cfRule type="expression" dxfId="2441" priority="52" stopIfTrue="1">
      <formula>IF($S45&lt;1,TRUE,)</formula>
    </cfRule>
  </conditionalFormatting>
  <conditionalFormatting sqref="O45:O46">
    <cfRule type="expression" dxfId="2440" priority="51" stopIfTrue="1">
      <formula>IF($S45&lt;10,TRUE,)</formula>
    </cfRule>
  </conditionalFormatting>
  <conditionalFormatting sqref="N52:N53">
    <cfRule type="expression" dxfId="2439" priority="50" stopIfTrue="1">
      <formula>IF($S52&lt;9,TRUE,)</formula>
    </cfRule>
  </conditionalFormatting>
  <conditionalFormatting sqref="M52:M53">
    <cfRule type="expression" dxfId="2438" priority="49" stopIfTrue="1">
      <formula>IF($S52&lt;8,TRUE,)</formula>
    </cfRule>
  </conditionalFormatting>
  <conditionalFormatting sqref="L52:L53">
    <cfRule type="expression" dxfId="2437" priority="48" stopIfTrue="1">
      <formula>IF($S52&lt;7,TRUE,)</formula>
    </cfRule>
  </conditionalFormatting>
  <conditionalFormatting sqref="K52:K53">
    <cfRule type="expression" dxfId="2436" priority="47" stopIfTrue="1">
      <formula>IF($S52&lt;6,TRUE,)</formula>
    </cfRule>
  </conditionalFormatting>
  <conditionalFormatting sqref="J52:J53">
    <cfRule type="expression" dxfId="2435" priority="46" stopIfTrue="1">
      <formula>IF($S52&lt;5,TRUE,)</formula>
    </cfRule>
  </conditionalFormatting>
  <conditionalFormatting sqref="I52:I53">
    <cfRule type="expression" dxfId="2434" priority="45" stopIfTrue="1">
      <formula>IF($S52&lt;4,TRUE,)</formula>
    </cfRule>
  </conditionalFormatting>
  <conditionalFormatting sqref="H52:H53">
    <cfRule type="expression" dxfId="2433" priority="44" stopIfTrue="1">
      <formula>IF($S52&lt;3,TRUE,)</formula>
    </cfRule>
  </conditionalFormatting>
  <conditionalFormatting sqref="G52:G53">
    <cfRule type="expression" dxfId="2432" priority="43" stopIfTrue="1">
      <formula>IF($S52&lt;2,TRUE,)</formula>
    </cfRule>
  </conditionalFormatting>
  <conditionalFormatting sqref="F52:F53">
    <cfRule type="expression" dxfId="2431" priority="42" stopIfTrue="1">
      <formula>IF($S52&lt;1,TRUE,)</formula>
    </cfRule>
  </conditionalFormatting>
  <conditionalFormatting sqref="O52:O53">
    <cfRule type="expression" dxfId="2430" priority="41" stopIfTrue="1">
      <formula>IF($S52&lt;10,TRUE,)</formula>
    </cfRule>
  </conditionalFormatting>
  <conditionalFormatting sqref="N47:N48">
    <cfRule type="expression" dxfId="2429" priority="40" stopIfTrue="1">
      <formula>IF($S47&lt;9,TRUE,)</formula>
    </cfRule>
  </conditionalFormatting>
  <conditionalFormatting sqref="M47:M48">
    <cfRule type="expression" dxfId="2428" priority="39" stopIfTrue="1">
      <formula>IF($S47&lt;8,TRUE,)</formula>
    </cfRule>
  </conditionalFormatting>
  <conditionalFormatting sqref="L47:L48">
    <cfRule type="expression" dxfId="2427" priority="38" stopIfTrue="1">
      <formula>IF($S47&lt;7,TRUE,)</formula>
    </cfRule>
  </conditionalFormatting>
  <conditionalFormatting sqref="K47:K48">
    <cfRule type="expression" dxfId="2426" priority="37" stopIfTrue="1">
      <formula>IF($S47&lt;6,TRUE,)</formula>
    </cfRule>
  </conditionalFormatting>
  <conditionalFormatting sqref="J47:J48">
    <cfRule type="expression" dxfId="2425" priority="36" stopIfTrue="1">
      <formula>IF($S47&lt;5,TRUE,)</formula>
    </cfRule>
  </conditionalFormatting>
  <conditionalFormatting sqref="I47:I48">
    <cfRule type="expression" dxfId="2424" priority="35" stopIfTrue="1">
      <formula>IF($S47&lt;4,TRUE,)</formula>
    </cfRule>
  </conditionalFormatting>
  <conditionalFormatting sqref="H47:H48">
    <cfRule type="expression" dxfId="2423" priority="34" stopIfTrue="1">
      <formula>IF($S47&lt;3,TRUE,)</formula>
    </cfRule>
  </conditionalFormatting>
  <conditionalFormatting sqref="G47:G48">
    <cfRule type="expression" dxfId="2422" priority="33" stopIfTrue="1">
      <formula>IF($S47&lt;2,TRUE,)</formula>
    </cfRule>
  </conditionalFormatting>
  <conditionalFormatting sqref="F47:F48">
    <cfRule type="expression" dxfId="2421" priority="32" stopIfTrue="1">
      <formula>IF($S47&lt;1,TRUE,)</formula>
    </cfRule>
  </conditionalFormatting>
  <conditionalFormatting sqref="O47:O48">
    <cfRule type="expression" dxfId="2420" priority="31" stopIfTrue="1">
      <formula>IF($S47&lt;10,TRUE,)</formula>
    </cfRule>
  </conditionalFormatting>
  <conditionalFormatting sqref="N54:N55">
    <cfRule type="expression" dxfId="2419" priority="30" stopIfTrue="1">
      <formula>IF($S54&lt;9,TRUE,)</formula>
    </cfRule>
  </conditionalFormatting>
  <conditionalFormatting sqref="M54:M55">
    <cfRule type="expression" dxfId="2418" priority="29" stopIfTrue="1">
      <formula>IF($S54&lt;8,TRUE,)</formula>
    </cfRule>
  </conditionalFormatting>
  <conditionalFormatting sqref="L54:L55">
    <cfRule type="expression" dxfId="2417" priority="28" stopIfTrue="1">
      <formula>IF($S54&lt;7,TRUE,)</formula>
    </cfRule>
  </conditionalFormatting>
  <conditionalFormatting sqref="K54:K55">
    <cfRule type="expression" dxfId="2416" priority="27" stopIfTrue="1">
      <formula>IF($S54&lt;6,TRUE,)</formula>
    </cfRule>
  </conditionalFormatting>
  <conditionalFormatting sqref="J54:J55">
    <cfRule type="expression" dxfId="2415" priority="26" stopIfTrue="1">
      <formula>IF($S54&lt;5,TRUE,)</formula>
    </cfRule>
  </conditionalFormatting>
  <conditionalFormatting sqref="I54:I55">
    <cfRule type="expression" dxfId="2414" priority="25" stopIfTrue="1">
      <formula>IF($S54&lt;4,TRUE,)</formula>
    </cfRule>
  </conditionalFormatting>
  <conditionalFormatting sqref="H54:H55">
    <cfRule type="expression" dxfId="2413" priority="24" stopIfTrue="1">
      <formula>IF($S54&lt;3,TRUE,)</formula>
    </cfRule>
  </conditionalFormatting>
  <conditionalFormatting sqref="G54:G55">
    <cfRule type="expression" dxfId="2412" priority="23" stopIfTrue="1">
      <formula>IF($S54&lt;2,TRUE,)</formula>
    </cfRule>
  </conditionalFormatting>
  <conditionalFormatting sqref="F54:F55">
    <cfRule type="expression" dxfId="2411" priority="22" stopIfTrue="1">
      <formula>IF($S54&lt;1,TRUE,)</formula>
    </cfRule>
  </conditionalFormatting>
  <conditionalFormatting sqref="O54:O55">
    <cfRule type="expression" dxfId="2410" priority="21" stopIfTrue="1">
      <formula>IF($S54&lt;10,TRUE,)</formula>
    </cfRule>
  </conditionalFormatting>
  <conditionalFormatting sqref="N56">
    <cfRule type="expression" dxfId="2409" priority="20" stopIfTrue="1">
      <formula>IF($S56&lt;9,TRUE,)</formula>
    </cfRule>
  </conditionalFormatting>
  <conditionalFormatting sqref="M56">
    <cfRule type="expression" dxfId="2408" priority="19" stopIfTrue="1">
      <formula>IF($S56&lt;8,TRUE,)</formula>
    </cfRule>
  </conditionalFormatting>
  <conditionalFormatting sqref="L56">
    <cfRule type="expression" dxfId="2407" priority="18" stopIfTrue="1">
      <formula>IF($S56&lt;7,TRUE,)</formula>
    </cfRule>
  </conditionalFormatting>
  <conditionalFormatting sqref="K56">
    <cfRule type="expression" dxfId="2406" priority="17" stopIfTrue="1">
      <formula>IF($S56&lt;6,TRUE,)</formula>
    </cfRule>
  </conditionalFormatting>
  <conditionalFormatting sqref="J56">
    <cfRule type="expression" dxfId="2405" priority="16" stopIfTrue="1">
      <formula>IF($S56&lt;5,TRUE,)</formula>
    </cfRule>
  </conditionalFormatting>
  <conditionalFormatting sqref="I56">
    <cfRule type="expression" dxfId="2404" priority="15" stopIfTrue="1">
      <formula>IF($S56&lt;4,TRUE,)</formula>
    </cfRule>
  </conditionalFormatting>
  <conditionalFormatting sqref="H56">
    <cfRule type="expression" dxfId="2403" priority="14" stopIfTrue="1">
      <formula>IF($S56&lt;3,TRUE,)</formula>
    </cfRule>
  </conditionalFormatting>
  <conditionalFormatting sqref="G56">
    <cfRule type="expression" dxfId="2402" priority="13" stopIfTrue="1">
      <formula>IF($S56&lt;2,TRUE,)</formula>
    </cfRule>
  </conditionalFormatting>
  <conditionalFormatting sqref="F56">
    <cfRule type="expression" dxfId="2401" priority="12" stopIfTrue="1">
      <formula>IF($S56&lt;1,TRUE,)</formula>
    </cfRule>
  </conditionalFormatting>
  <conditionalFormatting sqref="O56">
    <cfRule type="expression" dxfId="2400" priority="11" stopIfTrue="1">
      <formula>IF($S56&lt;10,TRUE,)</formula>
    </cfRule>
  </conditionalFormatting>
  <conditionalFormatting sqref="N56">
    <cfRule type="expression" dxfId="2399" priority="10" stopIfTrue="1">
      <formula>IF($S56&lt;9,TRUE,)</formula>
    </cfRule>
  </conditionalFormatting>
  <conditionalFormatting sqref="M56">
    <cfRule type="expression" dxfId="2398" priority="9" stopIfTrue="1">
      <formula>IF($S56&lt;8,TRUE,)</formula>
    </cfRule>
  </conditionalFormatting>
  <conditionalFormatting sqref="L56">
    <cfRule type="expression" dxfId="2397" priority="8" stopIfTrue="1">
      <formula>IF($S56&lt;7,TRUE,)</formula>
    </cfRule>
  </conditionalFormatting>
  <conditionalFormatting sqref="K56">
    <cfRule type="expression" dxfId="2396" priority="7" stopIfTrue="1">
      <formula>IF($S56&lt;6,TRUE,)</formula>
    </cfRule>
  </conditionalFormatting>
  <conditionalFormatting sqref="J56">
    <cfRule type="expression" dxfId="2395" priority="6" stopIfTrue="1">
      <formula>IF($S56&lt;5,TRUE,)</formula>
    </cfRule>
  </conditionalFormatting>
  <conditionalFormatting sqref="I56">
    <cfRule type="expression" dxfId="2394" priority="5" stopIfTrue="1">
      <formula>IF($S56&lt;4,TRUE,)</formula>
    </cfRule>
  </conditionalFormatting>
  <conditionalFormatting sqref="H56">
    <cfRule type="expression" dxfId="2393" priority="4" stopIfTrue="1">
      <formula>IF($S56&lt;3,TRUE,)</formula>
    </cfRule>
  </conditionalFormatting>
  <conditionalFormatting sqref="G56">
    <cfRule type="expression" dxfId="2392" priority="3" stopIfTrue="1">
      <formula>IF($S56&lt;2,TRUE,)</formula>
    </cfRule>
  </conditionalFormatting>
  <conditionalFormatting sqref="F56">
    <cfRule type="expression" dxfId="2391" priority="2" stopIfTrue="1">
      <formula>IF($S56&lt;1,TRUE,)</formula>
    </cfRule>
  </conditionalFormatting>
  <conditionalFormatting sqref="O56">
    <cfRule type="expression" dxfId="2390" priority="1" stopIfTrue="1">
      <formula>IF($S56&lt;10,TRUE,)</formula>
    </cfRule>
  </conditionalFormatting>
  <dataValidations xWindow="850" yWindow="516" count="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s>
  <hyperlinks>
    <hyperlink ref="A1" location="Content!A1" display="⧀ Content"/>
    <hyperlink ref="A2" r:id="rId1" display="⧁ on Q-net"/>
    <hyperlink ref="A9" r:id="rId2" display="⧁ on Q-net"/>
    <hyperlink ref="A25" r:id="rId3" display="⧀ on Q-net"/>
    <hyperlink ref="A41" r:id="rId4" display="⧀ on Q-net"/>
    <hyperlink ref="A59" location="'7Regions'!B2" display="⧀ 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3.xml><?xml version="1.0" encoding="utf-8"?>
<worksheet xmlns="http://schemas.openxmlformats.org/spreadsheetml/2006/main" xmlns:r="http://schemas.openxmlformats.org/officeDocument/2006/relationships">
  <sheetPr codeName="Sheet14"/>
  <dimension ref="A1:AF68"/>
  <sheetViews>
    <sheetView showGridLines="0" topLeftCell="B40" zoomScaleNormal="100" workbookViewId="0">
      <selection activeCell="D7" sqref="D7:P7"/>
    </sheetView>
  </sheetViews>
  <sheetFormatPr defaultColWidth="9" defaultRowHeight="20.25" outlineLevelCol="1"/>
  <cols>
    <col min="1" max="1" width="13.75" style="832" customWidth="1"/>
    <col min="2" max="2" width="2.625" customWidth="1"/>
    <col min="3" max="3" width="2.625" style="218" customWidth="1"/>
    <col min="4" max="4" width="40.5" style="486" customWidth="1"/>
    <col min="5" max="5" width="15.75" style="486" customWidth="1"/>
    <col min="6" max="15" width="1.625" style="486" customWidth="1"/>
    <col min="16" max="16" width="15.75" style="486" customWidth="1"/>
    <col min="17" max="17" width="2.625" style="48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486" customWidth="1"/>
    <col min="34" max="16384" width="9" style="486"/>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38"/>
      <c r="B2" s="856"/>
      <c r="C2" s="854">
        <v>8</v>
      </c>
      <c r="D2" s="853" t="s">
        <v>214</v>
      </c>
      <c r="E2" s="1061" t="str">
        <f>R.1ProjectName</f>
        <v>AQ permitting program updates</v>
      </c>
      <c r="F2" s="1061"/>
      <c r="G2" s="1061"/>
      <c r="H2" s="1061"/>
      <c r="I2" s="1061"/>
      <c r="J2" s="1061"/>
      <c r="K2" s="1061"/>
      <c r="L2" s="1061"/>
      <c r="M2" s="1061"/>
      <c r="N2" s="1061"/>
      <c r="O2" s="1061"/>
      <c r="P2" s="1061"/>
      <c r="Q2" s="609"/>
      <c r="R2" s="856"/>
      <c r="S2" s="496"/>
      <c r="T2" s="496"/>
      <c r="U2" s="496"/>
      <c r="V2" s="563" t="s">
        <v>0</v>
      </c>
      <c r="W2" s="494"/>
      <c r="X2" s="494"/>
      <c r="Y2" s="494"/>
      <c r="Z2" s="494"/>
      <c r="AA2" s="494"/>
      <c r="AB2" s="494"/>
      <c r="AC2" s="494"/>
      <c r="AD2" s="496"/>
      <c r="AE2" s="496"/>
      <c r="AF2" s="496"/>
    </row>
    <row r="3" spans="1:32" s="23" customFormat="1" ht="20.25" customHeight="1" thickTop="1">
      <c r="A3" s="838"/>
      <c r="B3" s="856"/>
      <c r="C3" s="610"/>
      <c r="D3" s="528"/>
      <c r="E3" s="528"/>
      <c r="F3" s="514"/>
      <c r="G3" s="623"/>
      <c r="H3" s="623"/>
      <c r="I3" s="623"/>
      <c r="J3" s="529"/>
      <c r="K3" s="91"/>
      <c r="L3" s="91"/>
      <c r="M3" s="1062" t="s">
        <v>212</v>
      </c>
      <c r="N3" s="1062"/>
      <c r="O3" s="1062"/>
      <c r="P3" s="1062"/>
      <c r="Q3" s="611"/>
      <c r="R3" s="856"/>
      <c r="S3" s="882" t="str">
        <f>"R."&amp;$C$2&amp;"StaffCount"</f>
        <v>R.8StaffCount</v>
      </c>
      <c r="T3" s="882" t="str">
        <f>"R."&amp;$C$2&amp;"LowHrs"</f>
        <v>R.8LowHrs</v>
      </c>
      <c r="U3" s="885" t="str">
        <f>"R."&amp;$C$2&amp;"HighHrs"</f>
        <v>R.8HighHrs</v>
      </c>
      <c r="V3" s="563"/>
      <c r="W3" s="494"/>
      <c r="X3" s="494"/>
      <c r="Y3" s="494"/>
      <c r="Z3" s="494"/>
      <c r="AA3" s="494"/>
      <c r="AB3" s="494"/>
      <c r="AC3" s="494"/>
      <c r="AD3" s="496"/>
      <c r="AE3" s="496"/>
      <c r="AF3" s="496"/>
    </row>
    <row r="4" spans="1:32" s="23" customFormat="1" ht="20.25" customHeight="1">
      <c r="A4" s="838"/>
      <c r="B4" s="856"/>
      <c r="C4" s="610"/>
      <c r="D4" s="535" t="s">
        <v>210</v>
      </c>
      <c r="E4" s="513">
        <f>S4</f>
        <v>2</v>
      </c>
      <c r="F4" s="1063" t="s">
        <v>209</v>
      </c>
      <c r="G4" s="1063"/>
      <c r="H4" s="1063"/>
      <c r="I4" s="1063"/>
      <c r="J4" s="1063"/>
      <c r="K4" s="1063"/>
      <c r="L4" s="1063"/>
      <c r="M4" s="1064" t="str">
        <f>S5</f>
        <v>0-8</v>
      </c>
      <c r="N4" s="1064"/>
      <c r="O4" s="1064"/>
      <c r="P4" s="1064"/>
      <c r="Q4" s="611"/>
      <c r="R4" s="856"/>
      <c r="S4" s="878">
        <f>COUNTIFS(S13:S55,"&gt;0")</f>
        <v>2</v>
      </c>
      <c r="T4" s="879">
        <f>SUM(T13:T55)</f>
        <v>0</v>
      </c>
      <c r="U4" s="879">
        <f>SUM(U13:U55)</f>
        <v>8</v>
      </c>
      <c r="V4" s="563"/>
      <c r="W4" s="494"/>
      <c r="X4" s="494"/>
      <c r="Y4" s="494"/>
      <c r="Z4" s="494"/>
      <c r="AA4" s="494"/>
      <c r="AB4" s="494"/>
      <c r="AC4" s="494"/>
      <c r="AD4" s="496"/>
      <c r="AE4" s="496"/>
      <c r="AF4" s="496"/>
    </row>
    <row r="5" spans="1:32" s="23" customFormat="1" ht="20.25" customHeight="1">
      <c r="A5" s="838"/>
      <c r="B5" s="856"/>
      <c r="C5" s="610"/>
      <c r="D5" s="535" t="s">
        <v>223</v>
      </c>
      <c r="E5" s="530">
        <f>R.AvgHrDEQCost</f>
        <v>58</v>
      </c>
      <c r="F5" s="1063" t="s">
        <v>213</v>
      </c>
      <c r="G5" s="1063"/>
      <c r="H5" s="1063"/>
      <c r="I5" s="1063"/>
      <c r="J5" s="1063"/>
      <c r="K5" s="1063"/>
      <c r="L5" s="1063"/>
      <c r="M5" s="1065" t="str">
        <f>S6</f>
        <v>$0-464</v>
      </c>
      <c r="N5" s="1065"/>
      <c r="O5" s="1065"/>
      <c r="P5" s="1065"/>
      <c r="Q5" s="611"/>
      <c r="R5" s="856"/>
      <c r="S5" s="883" t="str">
        <f>IF(R.8StaffCount=0,"0",IF(R.8LowHrs=0,"0-"&amp;TEXT(R.8HighHrs,"#,###"),TEXT(R.8LowHrs,"#,###")&amp;"-"&amp;TEXT(R.8HighHrs,"#,###")))</f>
        <v>0-8</v>
      </c>
      <c r="T5" s="884" t="str">
        <f>"R."&amp;$C$2&amp;"LowDollars"</f>
        <v>R.8LowDollars</v>
      </c>
      <c r="U5" s="886" t="str">
        <f>"R."&amp;$C$2&amp;"HighDollars"</f>
        <v>R.8HighDollars</v>
      </c>
      <c r="V5" s="563"/>
      <c r="W5" s="494"/>
      <c r="X5" s="494"/>
      <c r="Y5" s="494"/>
      <c r="Z5" s="494"/>
      <c r="AA5" s="494"/>
      <c r="AB5" s="494"/>
      <c r="AC5" s="494"/>
      <c r="AD5" s="496"/>
      <c r="AE5" s="496"/>
      <c r="AF5" s="496"/>
    </row>
    <row r="6" spans="1:32" s="23" customFormat="1" ht="30" customHeight="1">
      <c r="A6" s="838"/>
      <c r="B6" s="856"/>
      <c r="C6" s="610"/>
      <c r="D6" s="553" t="s">
        <v>221</v>
      </c>
      <c r="E6" s="532"/>
      <c r="F6" s="531"/>
      <c r="G6" s="531"/>
      <c r="H6" s="531"/>
      <c r="I6" s="531"/>
      <c r="J6" s="531"/>
      <c r="K6" s="531"/>
      <c r="L6" s="531"/>
      <c r="M6" s="531"/>
      <c r="N6" s="531"/>
      <c r="O6" s="531"/>
      <c r="P6" s="531"/>
      <c r="Q6" s="611"/>
      <c r="R6" s="856"/>
      <c r="S6" s="880" t="str">
        <f>IF(R.8StaffCount=0,"$0",IF(R.8LowDollars=0,"$0-"&amp;TEXT(R.8HighDollars,"#,###"),TEXT(R.8LowDollars,"$#,###")&amp;"-"&amp;TEXT(R.8HighDollars,"#,###")))</f>
        <v>$0-464</v>
      </c>
      <c r="T6" s="881">
        <f>T4*E5</f>
        <v>0</v>
      </c>
      <c r="U6" s="881">
        <f>U4*E5</f>
        <v>464</v>
      </c>
      <c r="V6" s="563"/>
      <c r="W6" s="494"/>
      <c r="X6" s="494"/>
      <c r="Y6" s="494"/>
      <c r="Z6" s="494"/>
      <c r="AA6" s="494"/>
      <c r="AB6" s="494"/>
      <c r="AC6" s="494"/>
      <c r="AD6" s="496"/>
      <c r="AE6" s="496"/>
      <c r="AF6" s="496"/>
    </row>
    <row r="7" spans="1:32" s="499" customFormat="1" ht="43.5" customHeight="1">
      <c r="A7" s="839"/>
      <c r="B7" s="856"/>
      <c r="C7" s="612"/>
      <c r="D7" s="1054"/>
      <c r="E7" s="1055"/>
      <c r="F7" s="1055"/>
      <c r="G7" s="1055"/>
      <c r="H7" s="1055"/>
      <c r="I7" s="1055"/>
      <c r="J7" s="1055"/>
      <c r="K7" s="1055"/>
      <c r="L7" s="1055"/>
      <c r="M7" s="1055"/>
      <c r="N7" s="1055"/>
      <c r="O7" s="1055"/>
      <c r="P7" s="1056"/>
      <c r="Q7" s="613"/>
      <c r="R7" s="856"/>
      <c r="S7" s="496"/>
      <c r="T7" s="496"/>
      <c r="U7" s="496"/>
      <c r="V7" s="569"/>
      <c r="W7" s="569" t="s">
        <v>0</v>
      </c>
      <c r="X7" s="569"/>
      <c r="Y7" s="569"/>
      <c r="Z7" s="569"/>
      <c r="AA7" s="569"/>
      <c r="AB7" s="569"/>
      <c r="AC7" s="569"/>
      <c r="AD7" s="568"/>
      <c r="AE7" s="568"/>
      <c r="AF7" s="568"/>
    </row>
    <row r="8" spans="1:32" s="499" customFormat="1" ht="14.25" customHeight="1">
      <c r="A8" s="839"/>
      <c r="B8" s="856"/>
      <c r="C8" s="612"/>
      <c r="D8" s="515"/>
      <c r="E8" s="515"/>
      <c r="F8" s="515"/>
      <c r="G8" s="515"/>
      <c r="H8" s="515"/>
      <c r="I8" s="515"/>
      <c r="J8" s="515"/>
      <c r="K8" s="515"/>
      <c r="L8" s="515"/>
      <c r="M8" s="515"/>
      <c r="N8" s="515"/>
      <c r="O8" s="515"/>
      <c r="P8" s="515"/>
      <c r="Q8" s="613"/>
      <c r="R8" s="856"/>
      <c r="S8" s="1057"/>
      <c r="T8" s="1057"/>
      <c r="U8" s="1057"/>
      <c r="V8" s="569"/>
      <c r="W8" s="569"/>
      <c r="X8" s="569"/>
      <c r="Y8" s="569"/>
      <c r="Z8" s="569"/>
      <c r="AA8" s="569"/>
      <c r="AB8" s="569"/>
      <c r="AC8" s="569"/>
      <c r="AD8" s="568"/>
      <c r="AE8" s="568"/>
      <c r="AF8" s="568"/>
    </row>
    <row r="9" spans="1:32" s="155" customFormat="1" ht="30" customHeight="1">
      <c r="A9" s="874" t="s">
        <v>266</v>
      </c>
      <c r="B9" s="856"/>
      <c r="C9" s="579" t="s">
        <v>0</v>
      </c>
      <c r="D9" s="825" t="s">
        <v>315</v>
      </c>
      <c r="E9" s="512"/>
      <c r="F9" s="512"/>
      <c r="G9" s="512"/>
      <c r="H9" s="512"/>
      <c r="I9" s="512"/>
      <c r="J9" s="512"/>
      <c r="K9" s="512"/>
      <c r="L9" s="512"/>
      <c r="M9" s="512"/>
      <c r="N9" s="512"/>
      <c r="O9" s="512"/>
      <c r="P9" s="512"/>
      <c r="Q9" s="580"/>
      <c r="R9" s="856"/>
      <c r="S9" s="568"/>
      <c r="T9" s="568"/>
      <c r="U9" s="568"/>
      <c r="V9" s="572"/>
      <c r="W9" s="572"/>
      <c r="X9" s="572"/>
      <c r="Y9" s="572"/>
      <c r="Z9" s="572"/>
      <c r="AA9" s="572"/>
      <c r="AB9" s="572"/>
      <c r="AC9" s="572"/>
      <c r="AD9" s="570"/>
      <c r="AE9" s="570"/>
      <c r="AF9" s="570"/>
    </row>
    <row r="10" spans="1:32" s="155" customFormat="1" ht="14.25" customHeight="1">
      <c r="A10" s="840"/>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ht="20.25" customHeight="1">
      <c r="A11" s="839"/>
      <c r="B11" s="856"/>
      <c r="C11" s="584"/>
      <c r="D11" s="1082" t="s">
        <v>348</v>
      </c>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840"/>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839"/>
      <c r="B13" s="856"/>
      <c r="C13" s="584"/>
      <c r="D13" s="160" t="s">
        <v>330</v>
      </c>
      <c r="E13" s="152" t="s">
        <v>111</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1</v>
      </c>
      <c r="T13" s="564">
        <f>VLOOKUP($E13,R.VL_DEQResourcesInvolved,3,FALSE)</f>
        <v>0</v>
      </c>
      <c r="U13" s="564">
        <f>IF(S13=10,T13,VLOOKUP($E13,R.VL_DEQResourcesInvolved,4,FALSE))</f>
        <v>4</v>
      </c>
      <c r="V13" s="820"/>
      <c r="W13" s="494"/>
      <c r="X13" s="494"/>
      <c r="Y13" s="494"/>
      <c r="Z13" s="494"/>
      <c r="AA13" s="494"/>
      <c r="AB13" s="494"/>
      <c r="AC13" s="494"/>
      <c r="AD13" s="573"/>
      <c r="AE13" s="573"/>
      <c r="AF13" s="573"/>
    </row>
    <row r="14" spans="1:32" s="150" customFormat="1" ht="20.25" customHeight="1">
      <c r="A14" s="839"/>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ht="20.25" customHeight="1">
      <c r="A15" s="839"/>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839"/>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839"/>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839"/>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row>
    <row r="19" spans="1:32" s="155" customFormat="1" ht="14.25" customHeight="1">
      <c r="A19" s="840"/>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839"/>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839"/>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839"/>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839"/>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839"/>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26" t="s">
        <v>313</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840"/>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0" customFormat="1" ht="20.25" customHeight="1">
      <c r="A27" s="839"/>
      <c r="B27" s="856"/>
      <c r="C27" s="593"/>
      <c r="D27" s="1082" t="s">
        <v>350</v>
      </c>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row>
    <row r="28" spans="1:32" s="155" customFormat="1" ht="14.25" customHeight="1">
      <c r="A28" s="840"/>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839"/>
      <c r="B29" s="856"/>
      <c r="C29" s="593"/>
      <c r="D29" s="160" t="s">
        <v>349</v>
      </c>
      <c r="E29" s="152" t="s">
        <v>111</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1</v>
      </c>
      <c r="T29" s="564">
        <f>VLOOKUP($E29,R.VL_DEQResourcesInvolved,3,FALSE)</f>
        <v>0</v>
      </c>
      <c r="U29" s="564">
        <f>IF(S29=10,T29,VLOOKUP($E29,R.VL_DEQResourcesInvolved,4,FALSE))</f>
        <v>4</v>
      </c>
      <c r="V29" s="494"/>
      <c r="W29" s="494"/>
      <c r="X29" s="494"/>
      <c r="Y29" s="494"/>
      <c r="Z29" s="494"/>
      <c r="AA29" s="494"/>
      <c r="AB29" s="494"/>
      <c r="AC29" s="494"/>
      <c r="AD29" s="573"/>
      <c r="AE29" s="573"/>
      <c r="AF29" s="573"/>
    </row>
    <row r="30" spans="1:32" s="150" customFormat="1" ht="20.25" customHeight="1">
      <c r="A30" s="839"/>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839"/>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839"/>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839"/>
      <c r="B33" s="856"/>
      <c r="C33" s="743"/>
      <c r="D33" s="501" t="s">
        <v>207</v>
      </c>
      <c r="E33" s="153"/>
      <c r="F33" s="153"/>
      <c r="G33" s="153"/>
      <c r="H33" s="153"/>
      <c r="I33" s="153"/>
      <c r="J33" s="153"/>
      <c r="K33" s="153"/>
      <c r="L33" s="153"/>
      <c r="M33" s="153"/>
      <c r="N33" s="153"/>
      <c r="O33" s="153"/>
      <c r="P33" s="153"/>
      <c r="Q33" s="598"/>
      <c r="R33" s="856"/>
      <c r="S33" s="710"/>
      <c r="T33" s="711"/>
      <c r="U33" s="711"/>
      <c r="V33" s="730"/>
      <c r="W33" s="730"/>
      <c r="X33" s="730"/>
      <c r="Y33" s="730"/>
      <c r="Z33" s="730"/>
      <c r="AA33" s="730"/>
      <c r="AB33" s="730"/>
      <c r="AC33" s="730"/>
      <c r="AD33" s="573"/>
      <c r="AE33" s="573"/>
      <c r="AF33" s="573"/>
    </row>
    <row r="34" spans="1:32" s="150" customFormat="1" ht="20.25" customHeight="1">
      <c r="A34" s="839"/>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row>
    <row r="35" spans="1:32" s="155" customFormat="1" ht="14.25" customHeight="1">
      <c r="A35" s="840"/>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839"/>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row>
    <row r="37" spans="1:32" s="150" customFormat="1" ht="20.25" customHeight="1">
      <c r="A37" s="839"/>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839"/>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839"/>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839"/>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5" t="s">
        <v>314</v>
      </c>
      <c r="E41" s="512"/>
      <c r="F41" s="512"/>
      <c r="G41" s="512"/>
      <c r="H41" s="512"/>
      <c r="I41" s="512"/>
      <c r="J41" s="512"/>
      <c r="K41" s="512"/>
      <c r="L41" s="512"/>
      <c r="M41" s="512"/>
      <c r="N41" s="512"/>
      <c r="O41" s="512"/>
      <c r="P41" s="512"/>
      <c r="Q41" s="580"/>
      <c r="R41" s="856"/>
      <c r="S41" s="568"/>
      <c r="T41" s="568" t="s">
        <v>0</v>
      </c>
      <c r="U41" s="568"/>
      <c r="V41" s="572"/>
      <c r="W41" s="572"/>
      <c r="X41" s="572"/>
      <c r="Y41" s="572"/>
      <c r="Z41" s="572"/>
      <c r="AA41" s="572"/>
      <c r="AB41" s="572"/>
      <c r="AC41" s="572"/>
      <c r="AD41" s="570"/>
      <c r="AE41" s="570"/>
      <c r="AF41" s="570"/>
    </row>
    <row r="42" spans="1:32" s="155" customFormat="1" ht="14.25" customHeight="1">
      <c r="A42" s="840"/>
      <c r="B42" s="856"/>
      <c r="C42" s="715"/>
      <c r="D42" s="545" t="s">
        <v>208</v>
      </c>
      <c r="E42" s="550"/>
      <c r="F42" s="550"/>
      <c r="G42" s="550"/>
      <c r="H42" s="550"/>
      <c r="I42" s="550"/>
      <c r="J42" s="550"/>
      <c r="K42" s="550"/>
      <c r="L42" s="550"/>
      <c r="M42" s="550"/>
      <c r="N42" s="550"/>
      <c r="O42" s="550"/>
      <c r="P42" s="550"/>
      <c r="Q42" s="583"/>
      <c r="R42" s="856"/>
      <c r="S42" s="736"/>
      <c r="T42" s="570"/>
      <c r="U42" s="570"/>
      <c r="V42" s="712"/>
      <c r="W42" s="712"/>
      <c r="X42" s="712"/>
      <c r="Y42" s="712"/>
      <c r="Z42" s="712"/>
      <c r="AA42" s="712"/>
      <c r="AB42" s="712"/>
      <c r="AC42" s="712"/>
      <c r="AD42" s="570"/>
      <c r="AE42" s="570"/>
      <c r="AF42" s="570"/>
    </row>
    <row r="43" spans="1:32" s="150" customFormat="1" ht="20.25" customHeight="1">
      <c r="A43" s="839"/>
      <c r="B43" s="856"/>
      <c r="C43" s="584"/>
      <c r="D43" s="1082"/>
      <c r="E43" s="1083"/>
      <c r="F43" s="1083"/>
      <c r="G43" s="1083"/>
      <c r="H43" s="1083"/>
      <c r="I43" s="1083"/>
      <c r="J43" s="1083"/>
      <c r="K43" s="1083"/>
      <c r="L43" s="1083"/>
      <c r="M43" s="1083"/>
      <c r="N43" s="1083"/>
      <c r="O43" s="1083"/>
      <c r="P43" s="1084"/>
      <c r="Q43" s="585"/>
      <c r="R43" s="856"/>
      <c r="S43" s="574" t="s">
        <v>0</v>
      </c>
      <c r="T43" s="573"/>
      <c r="U43" s="573"/>
      <c r="V43" s="494"/>
      <c r="W43" s="494"/>
      <c r="X43" s="494"/>
      <c r="Y43" s="494"/>
      <c r="Z43" s="494"/>
      <c r="AA43" s="494"/>
      <c r="AB43" s="494"/>
      <c r="AC43" s="494"/>
      <c r="AD43" s="573"/>
      <c r="AE43" s="573"/>
      <c r="AF43" s="573"/>
    </row>
    <row r="44" spans="1:32" s="155" customFormat="1" ht="14.25" customHeight="1">
      <c r="A44" s="840"/>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839"/>
      <c r="B45" s="856"/>
      <c r="C45" s="584"/>
      <c r="D45" s="160"/>
      <c r="E45" s="152" t="s">
        <v>7</v>
      </c>
      <c r="F45" s="502">
        <v>1</v>
      </c>
      <c r="G45" s="503">
        <v>2</v>
      </c>
      <c r="H45" s="504">
        <v>3</v>
      </c>
      <c r="I45" s="505">
        <v>4</v>
      </c>
      <c r="J45" s="506">
        <v>5</v>
      </c>
      <c r="K45" s="507">
        <v>6</v>
      </c>
      <c r="L45" s="508">
        <v>7</v>
      </c>
      <c r="M45" s="509">
        <v>8</v>
      </c>
      <c r="N45" s="510">
        <v>9</v>
      </c>
      <c r="O45" s="511">
        <v>10</v>
      </c>
      <c r="P45" s="154"/>
      <c r="Q45" s="585"/>
      <c r="R45" s="856"/>
      <c r="S45" s="576">
        <f>VLOOKUP($E45,R.VL_DEQResourcesInvolved,2,FALSE)</f>
        <v>0</v>
      </c>
      <c r="T45" s="564">
        <f>VLOOKUP($E45,R.VL_DEQResourcesInvolved,3,FALSE)</f>
        <v>0</v>
      </c>
      <c r="U45" s="564">
        <f>IF(S45=10,T45,VLOOKUP($E45,R.VL_DEQResourcesInvolved,4,FALSE))</f>
        <v>0</v>
      </c>
      <c r="V45" s="820"/>
      <c r="W45" s="494"/>
      <c r="X45" s="494"/>
      <c r="Y45" s="494"/>
      <c r="Z45" s="494"/>
      <c r="AA45" s="494"/>
      <c r="AB45" s="494"/>
      <c r="AC45" s="494"/>
      <c r="AD45" s="573"/>
      <c r="AE45" s="573"/>
      <c r="AF45" s="573"/>
    </row>
    <row r="46" spans="1:32" s="150" customFormat="1" ht="20.25" customHeight="1">
      <c r="A46" s="839"/>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ht="20.25" customHeight="1">
      <c r="A47" s="839"/>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839"/>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839"/>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row>
    <row r="50" spans="1:32" s="150" customFormat="1" ht="20.25" customHeight="1">
      <c r="A50" s="839"/>
      <c r="B50" s="856"/>
      <c r="C50" s="584"/>
      <c r="D50" s="1086"/>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row>
    <row r="51" spans="1:32" s="155" customFormat="1" ht="14.25" customHeight="1">
      <c r="A51" s="840"/>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839"/>
      <c r="B52" s="856"/>
      <c r="C52" s="584"/>
      <c r="D52" s="160"/>
      <c r="E52" s="152" t="s">
        <v>7</v>
      </c>
      <c r="F52" s="502">
        <v>1</v>
      </c>
      <c r="G52" s="503">
        <v>2</v>
      </c>
      <c r="H52" s="504">
        <v>3</v>
      </c>
      <c r="I52" s="505">
        <v>4</v>
      </c>
      <c r="J52" s="506">
        <v>5</v>
      </c>
      <c r="K52" s="507">
        <v>6</v>
      </c>
      <c r="L52" s="508">
        <v>7</v>
      </c>
      <c r="M52" s="509">
        <v>8</v>
      </c>
      <c r="N52" s="510">
        <v>9</v>
      </c>
      <c r="O52" s="511">
        <v>10</v>
      </c>
      <c r="P52" s="154"/>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row>
    <row r="53" spans="1:32" s="150" customFormat="1" ht="20.25" customHeight="1">
      <c r="A53" s="839"/>
      <c r="B53" s="856"/>
      <c r="C53" s="584"/>
      <c r="D53" s="160"/>
      <c r="E53" s="152" t="s">
        <v>7</v>
      </c>
      <c r="F53" s="502">
        <v>1</v>
      </c>
      <c r="G53" s="503">
        <v>2</v>
      </c>
      <c r="H53" s="504">
        <v>3</v>
      </c>
      <c r="I53" s="505">
        <v>4</v>
      </c>
      <c r="J53" s="506">
        <v>5</v>
      </c>
      <c r="K53" s="507">
        <v>6</v>
      </c>
      <c r="L53" s="508">
        <v>7</v>
      </c>
      <c r="M53" s="509">
        <v>8</v>
      </c>
      <c r="N53" s="510">
        <v>9</v>
      </c>
      <c r="O53" s="511">
        <v>10</v>
      </c>
      <c r="P53" s="154"/>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839"/>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839"/>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839"/>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row>
    <row r="57" spans="1:32" s="151" customFormat="1" ht="30" customHeight="1">
      <c r="A57" s="838"/>
      <c r="B57" s="856"/>
      <c r="C57" s="601"/>
      <c r="D57" s="1076" t="str">
        <f>"Please suggest process improvements to the "&amp;D2&amp;" worksheet."</f>
        <v>Please suggest process improvements to the Financial Services worksheet.</v>
      </c>
      <c r="E57" s="1076"/>
      <c r="F57" s="1076"/>
      <c r="G57" s="1076"/>
      <c r="H57" s="518"/>
      <c r="I57" s="519"/>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838"/>
      <c r="B58" s="856"/>
      <c r="C58" s="591"/>
      <c r="D58" s="1035"/>
      <c r="E58" s="1036"/>
      <c r="F58" s="1036"/>
      <c r="G58" s="1036"/>
      <c r="H58" s="1036"/>
      <c r="I58" s="1036"/>
      <c r="J58" s="1036"/>
      <c r="K58" s="1036"/>
      <c r="L58" s="1036"/>
      <c r="M58" s="1036"/>
      <c r="N58" s="1036"/>
      <c r="O58" s="1036"/>
      <c r="P58" s="1037"/>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ustomHeight="1">
      <c r="A60" s="832"/>
      <c r="B60" s="856"/>
      <c r="C60" s="856"/>
      <c r="D60" s="856"/>
      <c r="E60" s="856"/>
      <c r="F60" s="856"/>
      <c r="G60" s="856"/>
      <c r="H60" s="856"/>
      <c r="I60" s="856"/>
      <c r="J60" s="856"/>
      <c r="K60" s="856"/>
      <c r="L60" s="856"/>
      <c r="M60" s="856"/>
      <c r="N60" s="856"/>
      <c r="O60" s="856"/>
      <c r="P60" s="856"/>
      <c r="Q60" s="856"/>
      <c r="R60" s="856"/>
      <c r="S60" s="556"/>
    </row>
    <row r="61" spans="1:32" s="494" customFormat="1">
      <c r="A61" s="832"/>
      <c r="C61" s="555"/>
      <c r="S61" s="556"/>
    </row>
    <row r="62" spans="1:32" s="494" customFormat="1">
      <c r="A62" s="832"/>
      <c r="C62" s="555"/>
      <c r="S62" s="556"/>
    </row>
    <row r="63" spans="1:32" s="494" customFormat="1">
      <c r="A63" s="832"/>
      <c r="C63" s="555"/>
      <c r="S63" s="556"/>
    </row>
    <row r="64" spans="1:32" s="494" customFormat="1">
      <c r="A64" s="832"/>
      <c r="C64" s="555"/>
      <c r="S64" s="556"/>
    </row>
    <row r="65" spans="1:19" s="494" customFormat="1">
      <c r="A65" s="832"/>
      <c r="C65" s="555"/>
      <c r="S65" s="556"/>
    </row>
    <row r="66" spans="1:19" s="494" customFormat="1">
      <c r="A66" s="832"/>
      <c r="C66" s="555"/>
      <c r="S66" s="556"/>
    </row>
    <row r="67" spans="1:19" s="494" customFormat="1">
      <c r="A67" s="832"/>
      <c r="C67" s="555"/>
      <c r="S67" s="556"/>
    </row>
    <row r="68" spans="1:19" s="494" customFormat="1">
      <c r="A68" s="832"/>
      <c r="C68" s="555"/>
      <c r="S68" s="556"/>
    </row>
  </sheetData>
  <sheetProtection sheet="1" scenarios="1" formatCells="0" insertHyperlinks="0" selectLockedCells="1"/>
  <mergeCells count="21">
    <mergeCell ref="D57:G57"/>
    <mergeCell ref="D58:P58"/>
    <mergeCell ref="E2:P2"/>
    <mergeCell ref="D50:P50"/>
    <mergeCell ref="D43:P43"/>
    <mergeCell ref="F44:O44"/>
    <mergeCell ref="M4:P4"/>
    <mergeCell ref="M5:P5"/>
    <mergeCell ref="F4:L4"/>
    <mergeCell ref="F5:L5"/>
    <mergeCell ref="M3:P3"/>
    <mergeCell ref="F12:O12"/>
    <mergeCell ref="D7:P7"/>
    <mergeCell ref="E40:P40"/>
    <mergeCell ref="D27:P27"/>
    <mergeCell ref="D18:P18"/>
    <mergeCell ref="D11:P11"/>
    <mergeCell ref="E24:P24"/>
    <mergeCell ref="S8:U8"/>
    <mergeCell ref="E56:P56"/>
    <mergeCell ref="D34:P34"/>
  </mergeCells>
  <conditionalFormatting sqref="F59:O59 H57:O57 F13:O16 F20:O25 F29:O32 F36:O40 F45:O48 F52:O56">
    <cfRule type="colorScale" priority="298">
      <colorScale>
        <cfvo type="num" val="0"/>
        <cfvo type="num" val="5"/>
        <cfvo type="num" val="10"/>
        <color rgb="FF00B050"/>
        <color rgb="FFFFFF00"/>
        <color rgb="FFFF0000"/>
      </colorScale>
    </cfRule>
  </conditionalFormatting>
  <conditionalFormatting sqref="N24:N25 N57 N59">
    <cfRule type="expression" dxfId="2389" priority="297" stopIfTrue="1">
      <formula>IF($S24&lt;9,TRUE,)</formula>
    </cfRule>
  </conditionalFormatting>
  <conditionalFormatting sqref="M24:M25 M57 M59">
    <cfRule type="expression" dxfId="2388" priority="296" stopIfTrue="1">
      <formula>IF($S24&lt;8,TRUE,)</formula>
    </cfRule>
  </conditionalFormatting>
  <conditionalFormatting sqref="L24:L25 L57 L59">
    <cfRule type="expression" dxfId="2387" priority="295" stopIfTrue="1">
      <formula>IF($S24&lt;7,TRUE,)</formula>
    </cfRule>
  </conditionalFormatting>
  <conditionalFormatting sqref="K24:K25 K57 K59">
    <cfRule type="expression" dxfId="2386" priority="294" stopIfTrue="1">
      <formula>IF($S24&lt;6,TRUE,)</formula>
    </cfRule>
  </conditionalFormatting>
  <conditionalFormatting sqref="J24:J25 J57 J59">
    <cfRule type="expression" dxfId="2385" priority="293" stopIfTrue="1">
      <formula>IF($S24&lt;5,TRUE,)</formula>
    </cfRule>
  </conditionalFormatting>
  <conditionalFormatting sqref="I24:I25 I57 I59">
    <cfRule type="expression" dxfId="2384" priority="292" stopIfTrue="1">
      <formula>IF($S24&lt;4,TRUE,)</formula>
    </cfRule>
  </conditionalFormatting>
  <conditionalFormatting sqref="H24:H25 H57 H59">
    <cfRule type="expression" dxfId="2383" priority="291" stopIfTrue="1">
      <formula>IF($S24&lt;3,TRUE,)</formula>
    </cfRule>
  </conditionalFormatting>
  <conditionalFormatting sqref="G24:G25 G59">
    <cfRule type="expression" dxfId="2382" priority="290" stopIfTrue="1">
      <formula>IF($S24&lt;2,TRUE,)</formula>
    </cfRule>
  </conditionalFormatting>
  <conditionalFormatting sqref="F24:F25 F59">
    <cfRule type="expression" dxfId="2381" priority="289" stopIfTrue="1">
      <formula>IF($S24&lt;1,TRUE,)</formula>
    </cfRule>
  </conditionalFormatting>
  <conditionalFormatting sqref="O24:O25 O57 O59">
    <cfRule type="expression" dxfId="2380" priority="288" stopIfTrue="1">
      <formula>IF($S24&lt;10,TRUE,)</formula>
    </cfRule>
  </conditionalFormatting>
  <conditionalFormatting sqref="N13:N14">
    <cfRule type="expression" dxfId="2379" priority="214" stopIfTrue="1">
      <formula>IF($S13&lt;9,TRUE,)</formula>
    </cfRule>
  </conditionalFormatting>
  <conditionalFormatting sqref="M13:M14">
    <cfRule type="expression" dxfId="2378" priority="213" stopIfTrue="1">
      <formula>IF($S13&lt;8,TRUE,)</formula>
    </cfRule>
  </conditionalFormatting>
  <conditionalFormatting sqref="L13:L14">
    <cfRule type="expression" dxfId="2377" priority="212" stopIfTrue="1">
      <formula>IF($S13&lt;7,TRUE,)</formula>
    </cfRule>
  </conditionalFormatting>
  <conditionalFormatting sqref="K13:K14">
    <cfRule type="expression" dxfId="2376" priority="211" stopIfTrue="1">
      <formula>IF($S13&lt;6,TRUE,)</formula>
    </cfRule>
  </conditionalFormatting>
  <conditionalFormatting sqref="J13:J14">
    <cfRule type="expression" dxfId="2375" priority="210" stopIfTrue="1">
      <formula>IF($S13&lt;5,TRUE,)</formula>
    </cfRule>
  </conditionalFormatting>
  <conditionalFormatting sqref="I13:I14">
    <cfRule type="expression" dxfId="2374" priority="209" stopIfTrue="1">
      <formula>IF($S13&lt;4,TRUE,)</formula>
    </cfRule>
  </conditionalFormatting>
  <conditionalFormatting sqref="H13:H14">
    <cfRule type="expression" dxfId="2373" priority="208" stopIfTrue="1">
      <formula>IF($S13&lt;3,TRUE,)</formula>
    </cfRule>
  </conditionalFormatting>
  <conditionalFormatting sqref="G13:G14">
    <cfRule type="expression" dxfId="2372" priority="207" stopIfTrue="1">
      <formula>IF($S13&lt;2,TRUE,)</formula>
    </cfRule>
  </conditionalFormatting>
  <conditionalFormatting sqref="F13:F14">
    <cfRule type="expression" dxfId="2371" priority="206" stopIfTrue="1">
      <formula>IF($S13&lt;1,TRUE,)</formula>
    </cfRule>
  </conditionalFormatting>
  <conditionalFormatting sqref="O13:O14">
    <cfRule type="expression" dxfId="2370" priority="205" stopIfTrue="1">
      <formula>IF($S13&lt;10,TRUE,)</formula>
    </cfRule>
  </conditionalFormatting>
  <conditionalFormatting sqref="N20:N21">
    <cfRule type="expression" dxfId="2369" priority="192" stopIfTrue="1">
      <formula>IF($S20&lt;9,TRUE,)</formula>
    </cfRule>
  </conditionalFormatting>
  <conditionalFormatting sqref="M20:M21">
    <cfRule type="expression" dxfId="2368" priority="191" stopIfTrue="1">
      <formula>IF($S20&lt;8,TRUE,)</formula>
    </cfRule>
  </conditionalFormatting>
  <conditionalFormatting sqref="L20:L21">
    <cfRule type="expression" dxfId="2367" priority="190" stopIfTrue="1">
      <formula>IF($S20&lt;7,TRUE,)</formula>
    </cfRule>
  </conditionalFormatting>
  <conditionalFormatting sqref="K20:K21">
    <cfRule type="expression" dxfId="2366" priority="189" stopIfTrue="1">
      <formula>IF($S20&lt;6,TRUE,)</formula>
    </cfRule>
  </conditionalFormatting>
  <conditionalFormatting sqref="J20:J21">
    <cfRule type="expression" dxfId="2365" priority="188" stopIfTrue="1">
      <formula>IF($S20&lt;5,TRUE,)</formula>
    </cfRule>
  </conditionalFormatting>
  <conditionalFormatting sqref="I20:I21">
    <cfRule type="expression" dxfId="2364" priority="187" stopIfTrue="1">
      <formula>IF($S20&lt;4,TRUE,)</formula>
    </cfRule>
  </conditionalFormatting>
  <conditionalFormatting sqref="H20:H21">
    <cfRule type="expression" dxfId="2363" priority="186" stopIfTrue="1">
      <formula>IF($S20&lt;3,TRUE,)</formula>
    </cfRule>
  </conditionalFormatting>
  <conditionalFormatting sqref="G20:G21">
    <cfRule type="expression" dxfId="2362" priority="185" stopIfTrue="1">
      <formula>IF($S20&lt;2,TRUE,)</formula>
    </cfRule>
  </conditionalFormatting>
  <conditionalFormatting sqref="F20:F21">
    <cfRule type="expression" dxfId="2361" priority="184" stopIfTrue="1">
      <formula>IF($S20&lt;1,TRUE,)</formula>
    </cfRule>
  </conditionalFormatting>
  <conditionalFormatting sqref="O20:O21">
    <cfRule type="expression" dxfId="2360" priority="183" stopIfTrue="1">
      <formula>IF($S20&lt;10,TRUE,)</formula>
    </cfRule>
  </conditionalFormatting>
  <conditionalFormatting sqref="N40">
    <cfRule type="expression" dxfId="2359" priority="181" stopIfTrue="1">
      <formula>IF($S40&lt;9,TRUE,)</formula>
    </cfRule>
  </conditionalFormatting>
  <conditionalFormatting sqref="M40">
    <cfRule type="expression" dxfId="2358" priority="180" stopIfTrue="1">
      <formula>IF($S40&lt;8,TRUE,)</formula>
    </cfRule>
  </conditionalFormatting>
  <conditionalFormatting sqref="L40">
    <cfRule type="expression" dxfId="2357" priority="179" stopIfTrue="1">
      <formula>IF($S40&lt;7,TRUE,)</formula>
    </cfRule>
  </conditionalFormatting>
  <conditionalFormatting sqref="K40">
    <cfRule type="expression" dxfId="2356" priority="178" stopIfTrue="1">
      <formula>IF($S40&lt;6,TRUE,)</formula>
    </cfRule>
  </conditionalFormatting>
  <conditionalFormatting sqref="J40">
    <cfRule type="expression" dxfId="2355" priority="177" stopIfTrue="1">
      <formula>IF($S40&lt;5,TRUE,)</formula>
    </cfRule>
  </conditionalFormatting>
  <conditionalFormatting sqref="I40">
    <cfRule type="expression" dxfId="2354" priority="176" stopIfTrue="1">
      <formula>IF($S40&lt;4,TRUE,)</formula>
    </cfRule>
  </conditionalFormatting>
  <conditionalFormatting sqref="H40">
    <cfRule type="expression" dxfId="2353" priority="175" stopIfTrue="1">
      <formula>IF($S40&lt;3,TRUE,)</formula>
    </cfRule>
  </conditionalFormatting>
  <conditionalFormatting sqref="G40">
    <cfRule type="expression" dxfId="2352" priority="174" stopIfTrue="1">
      <formula>IF($S40&lt;2,TRUE,)</formula>
    </cfRule>
  </conditionalFormatting>
  <conditionalFormatting sqref="F40">
    <cfRule type="expression" dxfId="2351" priority="173" stopIfTrue="1">
      <formula>IF($S40&lt;1,TRUE,)</formula>
    </cfRule>
  </conditionalFormatting>
  <conditionalFormatting sqref="O40">
    <cfRule type="expression" dxfId="2350" priority="172" stopIfTrue="1">
      <formula>IF($S40&lt;10,TRUE,)</formula>
    </cfRule>
  </conditionalFormatting>
  <conditionalFormatting sqref="N29:N30">
    <cfRule type="expression" dxfId="2349" priority="170" stopIfTrue="1">
      <formula>IF($S29&lt;9,TRUE,)</formula>
    </cfRule>
  </conditionalFormatting>
  <conditionalFormatting sqref="M29:M30">
    <cfRule type="expression" dxfId="2348" priority="169" stopIfTrue="1">
      <formula>IF($S29&lt;8,TRUE,)</formula>
    </cfRule>
  </conditionalFormatting>
  <conditionalFormatting sqref="L29:L30">
    <cfRule type="expression" dxfId="2347" priority="168" stopIfTrue="1">
      <formula>IF($S29&lt;7,TRUE,)</formula>
    </cfRule>
  </conditionalFormatting>
  <conditionalFormatting sqref="K29:K30">
    <cfRule type="expression" dxfId="2346" priority="167" stopIfTrue="1">
      <formula>IF($S29&lt;6,TRUE,)</formula>
    </cfRule>
  </conditionalFormatting>
  <conditionalFormatting sqref="J29:J30">
    <cfRule type="expression" dxfId="2345" priority="166" stopIfTrue="1">
      <formula>IF($S29&lt;5,TRUE,)</formula>
    </cfRule>
  </conditionalFormatting>
  <conditionalFormatting sqref="I29:I30">
    <cfRule type="expression" dxfId="2344" priority="165" stopIfTrue="1">
      <formula>IF($S29&lt;4,TRUE,)</formula>
    </cfRule>
  </conditionalFormatting>
  <conditionalFormatting sqref="H29:H30">
    <cfRule type="expression" dxfId="2343" priority="164" stopIfTrue="1">
      <formula>IF($S29&lt;3,TRUE,)</formula>
    </cfRule>
  </conditionalFormatting>
  <conditionalFormatting sqref="G29:G30">
    <cfRule type="expression" dxfId="2342" priority="163" stopIfTrue="1">
      <formula>IF($S29&lt;2,TRUE,)</formula>
    </cfRule>
  </conditionalFormatting>
  <conditionalFormatting sqref="F29:F30">
    <cfRule type="expression" dxfId="2341" priority="162" stopIfTrue="1">
      <formula>IF($S29&lt;1,TRUE,)</formula>
    </cfRule>
  </conditionalFormatting>
  <conditionalFormatting sqref="O29:O30">
    <cfRule type="expression" dxfId="2340" priority="161" stopIfTrue="1">
      <formula>IF($S29&lt;10,TRUE,)</formula>
    </cfRule>
  </conditionalFormatting>
  <conditionalFormatting sqref="N36:N37">
    <cfRule type="expression" dxfId="2339" priority="159" stopIfTrue="1">
      <formula>IF($S36&lt;9,TRUE,)</formula>
    </cfRule>
  </conditionalFormatting>
  <conditionalFormatting sqref="M36:M37">
    <cfRule type="expression" dxfId="2338" priority="158" stopIfTrue="1">
      <formula>IF($S36&lt;8,TRUE,)</formula>
    </cfRule>
  </conditionalFormatting>
  <conditionalFormatting sqref="L36:L37">
    <cfRule type="expression" dxfId="2337" priority="157" stopIfTrue="1">
      <formula>IF($S36&lt;7,TRUE,)</formula>
    </cfRule>
  </conditionalFormatting>
  <conditionalFormatting sqref="K36:K37">
    <cfRule type="expression" dxfId="2336" priority="156" stopIfTrue="1">
      <formula>IF($S36&lt;6,TRUE,)</formula>
    </cfRule>
  </conditionalFormatting>
  <conditionalFormatting sqref="J36:J37">
    <cfRule type="expression" dxfId="2335" priority="155" stopIfTrue="1">
      <formula>IF($S36&lt;5,TRUE,)</formula>
    </cfRule>
  </conditionalFormatting>
  <conditionalFormatting sqref="I36:I37">
    <cfRule type="expression" dxfId="2334" priority="154" stopIfTrue="1">
      <formula>IF($S36&lt;4,TRUE,)</formula>
    </cfRule>
  </conditionalFormatting>
  <conditionalFormatting sqref="H36:H37">
    <cfRule type="expression" dxfId="2333" priority="153" stopIfTrue="1">
      <formula>IF($S36&lt;3,TRUE,)</formula>
    </cfRule>
  </conditionalFormatting>
  <conditionalFormatting sqref="G36:G37">
    <cfRule type="expression" dxfId="2332" priority="152" stopIfTrue="1">
      <formula>IF($S36&lt;2,TRUE,)</formula>
    </cfRule>
  </conditionalFormatting>
  <conditionalFormatting sqref="F36:F37">
    <cfRule type="expression" dxfId="2331" priority="151" stopIfTrue="1">
      <formula>IF($S36&lt;1,TRUE,)</formula>
    </cfRule>
  </conditionalFormatting>
  <conditionalFormatting sqref="O36:O37">
    <cfRule type="expression" dxfId="2330" priority="150" stopIfTrue="1">
      <formula>IF($S36&lt;10,TRUE,)</formula>
    </cfRule>
  </conditionalFormatting>
  <conditionalFormatting sqref="N15:N16">
    <cfRule type="expression" dxfId="2329" priority="148" stopIfTrue="1">
      <formula>IF($S15&lt;9,TRUE,)</formula>
    </cfRule>
  </conditionalFormatting>
  <conditionalFormatting sqref="M15:M16">
    <cfRule type="expression" dxfId="2328" priority="147" stopIfTrue="1">
      <formula>IF($S15&lt;8,TRUE,)</formula>
    </cfRule>
  </conditionalFormatting>
  <conditionalFormatting sqref="L15:L16">
    <cfRule type="expression" dxfId="2327" priority="146" stopIfTrue="1">
      <formula>IF($S15&lt;7,TRUE,)</formula>
    </cfRule>
  </conditionalFormatting>
  <conditionalFormatting sqref="K15:K16">
    <cfRule type="expression" dxfId="2326" priority="145" stopIfTrue="1">
      <formula>IF($S15&lt;6,TRUE,)</formula>
    </cfRule>
  </conditionalFormatting>
  <conditionalFormatting sqref="J15:J16">
    <cfRule type="expression" dxfId="2325" priority="144" stopIfTrue="1">
      <formula>IF($S15&lt;5,TRUE,)</formula>
    </cfRule>
  </conditionalFormatting>
  <conditionalFormatting sqref="I15:I16">
    <cfRule type="expression" dxfId="2324" priority="143" stopIfTrue="1">
      <formula>IF($S15&lt;4,TRUE,)</formula>
    </cfRule>
  </conditionalFormatting>
  <conditionalFormatting sqref="H15:H16">
    <cfRule type="expression" dxfId="2323" priority="142" stopIfTrue="1">
      <formula>IF($S15&lt;3,TRUE,)</formula>
    </cfRule>
  </conditionalFormatting>
  <conditionalFormatting sqref="G15:G16">
    <cfRule type="expression" dxfId="2322" priority="141" stopIfTrue="1">
      <formula>IF($S15&lt;2,TRUE,)</formula>
    </cfRule>
  </conditionalFormatting>
  <conditionalFormatting sqref="F15:F16">
    <cfRule type="expression" dxfId="2321" priority="140" stopIfTrue="1">
      <formula>IF($S15&lt;1,TRUE,)</formula>
    </cfRule>
  </conditionalFormatting>
  <conditionalFormatting sqref="O15:O16">
    <cfRule type="expression" dxfId="2320" priority="139" stopIfTrue="1">
      <formula>IF($S15&lt;10,TRUE,)</formula>
    </cfRule>
  </conditionalFormatting>
  <conditionalFormatting sqref="N22:N23">
    <cfRule type="expression" dxfId="2319" priority="137" stopIfTrue="1">
      <formula>IF($S22&lt;9,TRUE,)</formula>
    </cfRule>
  </conditionalFormatting>
  <conditionalFormatting sqref="M22:M23">
    <cfRule type="expression" dxfId="2318" priority="136" stopIfTrue="1">
      <formula>IF($S22&lt;8,TRUE,)</formula>
    </cfRule>
  </conditionalFormatting>
  <conditionalFormatting sqref="L22:L23">
    <cfRule type="expression" dxfId="2317" priority="135" stopIfTrue="1">
      <formula>IF($S22&lt;7,TRUE,)</formula>
    </cfRule>
  </conditionalFormatting>
  <conditionalFormatting sqref="K22:K23">
    <cfRule type="expression" dxfId="2316" priority="134" stopIfTrue="1">
      <formula>IF($S22&lt;6,TRUE,)</formula>
    </cfRule>
  </conditionalFormatting>
  <conditionalFormatting sqref="J22:J23">
    <cfRule type="expression" dxfId="2315" priority="133" stopIfTrue="1">
      <formula>IF($S22&lt;5,TRUE,)</formula>
    </cfRule>
  </conditionalFormatting>
  <conditionalFormatting sqref="I22:I23">
    <cfRule type="expression" dxfId="2314" priority="132" stopIfTrue="1">
      <formula>IF($S22&lt;4,TRUE,)</formula>
    </cfRule>
  </conditionalFormatting>
  <conditionalFormatting sqref="H22:H23">
    <cfRule type="expression" dxfId="2313" priority="131" stopIfTrue="1">
      <formula>IF($S22&lt;3,TRUE,)</formula>
    </cfRule>
  </conditionalFormatting>
  <conditionalFormatting sqref="G22:G23">
    <cfRule type="expression" dxfId="2312" priority="130" stopIfTrue="1">
      <formula>IF($S22&lt;2,TRUE,)</formula>
    </cfRule>
  </conditionalFormatting>
  <conditionalFormatting sqref="F22:F23">
    <cfRule type="expression" dxfId="2311" priority="129" stopIfTrue="1">
      <formula>IF($S22&lt;1,TRUE,)</formula>
    </cfRule>
  </conditionalFormatting>
  <conditionalFormatting sqref="O22:O23">
    <cfRule type="expression" dxfId="2310" priority="128" stopIfTrue="1">
      <formula>IF($S22&lt;10,TRUE,)</formula>
    </cfRule>
  </conditionalFormatting>
  <conditionalFormatting sqref="N31:N32">
    <cfRule type="expression" dxfId="2309" priority="126" stopIfTrue="1">
      <formula>IF($S31&lt;9,TRUE,)</formula>
    </cfRule>
  </conditionalFormatting>
  <conditionalFormatting sqref="M31:M32">
    <cfRule type="expression" dxfId="2308" priority="125" stopIfTrue="1">
      <formula>IF($S31&lt;8,TRUE,)</formula>
    </cfRule>
  </conditionalFormatting>
  <conditionalFormatting sqref="L31:L32">
    <cfRule type="expression" dxfId="2307" priority="124" stopIfTrue="1">
      <formula>IF($S31&lt;7,TRUE,)</formula>
    </cfRule>
  </conditionalFormatting>
  <conditionalFormatting sqref="K31:K32">
    <cfRule type="expression" dxfId="2306" priority="123" stopIfTrue="1">
      <formula>IF($S31&lt;6,TRUE,)</formula>
    </cfRule>
  </conditionalFormatting>
  <conditionalFormatting sqref="J31:J32">
    <cfRule type="expression" dxfId="2305" priority="122" stopIfTrue="1">
      <formula>IF($S31&lt;5,TRUE,)</formula>
    </cfRule>
  </conditionalFormatting>
  <conditionalFormatting sqref="I31:I32">
    <cfRule type="expression" dxfId="2304" priority="121" stopIfTrue="1">
      <formula>IF($S31&lt;4,TRUE,)</formula>
    </cfRule>
  </conditionalFormatting>
  <conditionalFormatting sqref="H31:H32">
    <cfRule type="expression" dxfId="2303" priority="120" stopIfTrue="1">
      <formula>IF($S31&lt;3,TRUE,)</formula>
    </cfRule>
  </conditionalFormatting>
  <conditionalFormatting sqref="G31:G32">
    <cfRule type="expression" dxfId="2302" priority="119" stopIfTrue="1">
      <formula>IF($S31&lt;2,TRUE,)</formula>
    </cfRule>
  </conditionalFormatting>
  <conditionalFormatting sqref="F31:F32">
    <cfRule type="expression" dxfId="2301" priority="118" stopIfTrue="1">
      <formula>IF($S31&lt;1,TRUE,)</formula>
    </cfRule>
  </conditionalFormatting>
  <conditionalFormatting sqref="O31:O32">
    <cfRule type="expression" dxfId="2300" priority="117" stopIfTrue="1">
      <formula>IF($S31&lt;10,TRUE,)</formula>
    </cfRule>
  </conditionalFormatting>
  <conditionalFormatting sqref="N38:N39">
    <cfRule type="expression" dxfId="2299" priority="115" stopIfTrue="1">
      <formula>IF($S38&lt;9,TRUE,)</formula>
    </cfRule>
  </conditionalFormatting>
  <conditionalFormatting sqref="M38:M39">
    <cfRule type="expression" dxfId="2298" priority="114" stopIfTrue="1">
      <formula>IF($S38&lt;8,TRUE,)</formula>
    </cfRule>
  </conditionalFormatting>
  <conditionalFormatting sqref="L38:L39">
    <cfRule type="expression" dxfId="2297" priority="113" stopIfTrue="1">
      <formula>IF($S38&lt;7,TRUE,)</formula>
    </cfRule>
  </conditionalFormatting>
  <conditionalFormatting sqref="K38:K39">
    <cfRule type="expression" dxfId="2296" priority="112" stopIfTrue="1">
      <formula>IF($S38&lt;6,TRUE,)</formula>
    </cfRule>
  </conditionalFormatting>
  <conditionalFormatting sqref="J38:J39">
    <cfRule type="expression" dxfId="2295" priority="111" stopIfTrue="1">
      <formula>IF($S38&lt;5,TRUE,)</formula>
    </cfRule>
  </conditionalFormatting>
  <conditionalFormatting sqref="I38:I39">
    <cfRule type="expression" dxfId="2294" priority="110" stopIfTrue="1">
      <formula>IF($S38&lt;4,TRUE,)</formula>
    </cfRule>
  </conditionalFormatting>
  <conditionalFormatting sqref="H38:H39">
    <cfRule type="expression" dxfId="2293" priority="109" stopIfTrue="1">
      <formula>IF($S38&lt;3,TRUE,)</formula>
    </cfRule>
  </conditionalFormatting>
  <conditionalFormatting sqref="G38:G39">
    <cfRule type="expression" dxfId="2292" priority="108" stopIfTrue="1">
      <formula>IF($S38&lt;2,TRUE,)</formula>
    </cfRule>
  </conditionalFormatting>
  <conditionalFormatting sqref="F38:F39">
    <cfRule type="expression" dxfId="2291" priority="107" stopIfTrue="1">
      <formula>IF($S38&lt;1,TRUE,)</formula>
    </cfRule>
  </conditionalFormatting>
  <conditionalFormatting sqref="O38:O39">
    <cfRule type="expression" dxfId="2290" priority="106" stopIfTrue="1">
      <formula>IF($S38&lt;10,TRUE,)</formula>
    </cfRule>
  </conditionalFormatting>
  <conditionalFormatting sqref="N56">
    <cfRule type="expression" dxfId="2289" priority="104" stopIfTrue="1">
      <formula>IF($S56&lt;9,TRUE,)</formula>
    </cfRule>
  </conditionalFormatting>
  <conditionalFormatting sqref="M56">
    <cfRule type="expression" dxfId="2288" priority="103" stopIfTrue="1">
      <formula>IF($S56&lt;8,TRUE,)</formula>
    </cfRule>
  </conditionalFormatting>
  <conditionalFormatting sqref="L56">
    <cfRule type="expression" dxfId="2287" priority="102" stopIfTrue="1">
      <formula>IF($S56&lt;7,TRUE,)</formula>
    </cfRule>
  </conditionalFormatting>
  <conditionalFormatting sqref="K56">
    <cfRule type="expression" dxfId="2286" priority="101" stopIfTrue="1">
      <formula>IF($S56&lt;6,TRUE,)</formula>
    </cfRule>
  </conditionalFormatting>
  <conditionalFormatting sqref="J56">
    <cfRule type="expression" dxfId="2285" priority="100" stopIfTrue="1">
      <formula>IF($S56&lt;5,TRUE,)</formula>
    </cfRule>
  </conditionalFormatting>
  <conditionalFormatting sqref="I56">
    <cfRule type="expression" dxfId="2284" priority="99" stopIfTrue="1">
      <formula>IF($S56&lt;4,TRUE,)</formula>
    </cfRule>
  </conditionalFormatting>
  <conditionalFormatting sqref="H56">
    <cfRule type="expression" dxfId="2283" priority="98" stopIfTrue="1">
      <formula>IF($S56&lt;3,TRUE,)</formula>
    </cfRule>
  </conditionalFormatting>
  <conditionalFormatting sqref="G56">
    <cfRule type="expression" dxfId="2282" priority="97" stopIfTrue="1">
      <formula>IF($S56&lt;2,TRUE,)</formula>
    </cfRule>
  </conditionalFormatting>
  <conditionalFormatting sqref="F56">
    <cfRule type="expression" dxfId="2281" priority="96" stopIfTrue="1">
      <formula>IF($S56&lt;1,TRUE,)</formula>
    </cfRule>
  </conditionalFormatting>
  <conditionalFormatting sqref="O56">
    <cfRule type="expression" dxfId="2280" priority="95" stopIfTrue="1">
      <formula>IF($S56&lt;10,TRUE,)</formula>
    </cfRule>
  </conditionalFormatting>
  <conditionalFormatting sqref="N45:N46">
    <cfRule type="expression" dxfId="2279" priority="93" stopIfTrue="1">
      <formula>IF($S45&lt;9,TRUE,)</formula>
    </cfRule>
  </conditionalFormatting>
  <conditionalFormatting sqref="M45:M46">
    <cfRule type="expression" dxfId="2278" priority="92" stopIfTrue="1">
      <formula>IF($S45&lt;8,TRUE,)</formula>
    </cfRule>
  </conditionalFormatting>
  <conditionalFormatting sqref="L45:L46">
    <cfRule type="expression" dxfId="2277" priority="91" stopIfTrue="1">
      <formula>IF($S45&lt;7,TRUE,)</formula>
    </cfRule>
  </conditionalFormatting>
  <conditionalFormatting sqref="K45:K46">
    <cfRule type="expression" dxfId="2276" priority="90" stopIfTrue="1">
      <formula>IF($S45&lt;6,TRUE,)</formula>
    </cfRule>
  </conditionalFormatting>
  <conditionalFormatting sqref="J45:J46">
    <cfRule type="expression" dxfId="2275" priority="89" stopIfTrue="1">
      <formula>IF($S45&lt;5,TRUE,)</formula>
    </cfRule>
  </conditionalFormatting>
  <conditionalFormatting sqref="I45:I46">
    <cfRule type="expression" dxfId="2274" priority="88" stopIfTrue="1">
      <formula>IF($S45&lt;4,TRUE,)</formula>
    </cfRule>
  </conditionalFormatting>
  <conditionalFormatting sqref="H45:H46">
    <cfRule type="expression" dxfId="2273" priority="87" stopIfTrue="1">
      <formula>IF($S45&lt;3,TRUE,)</formula>
    </cfRule>
  </conditionalFormatting>
  <conditionalFormatting sqref="G45:G46">
    <cfRule type="expression" dxfId="2272" priority="86" stopIfTrue="1">
      <formula>IF($S45&lt;2,TRUE,)</formula>
    </cfRule>
  </conditionalFormatting>
  <conditionalFormatting sqref="F45:F46">
    <cfRule type="expression" dxfId="2271" priority="85" stopIfTrue="1">
      <formula>IF($S45&lt;1,TRUE,)</formula>
    </cfRule>
  </conditionalFormatting>
  <conditionalFormatting sqref="O45:O46">
    <cfRule type="expression" dxfId="2270" priority="84" stopIfTrue="1">
      <formula>IF($S45&lt;10,TRUE,)</formula>
    </cfRule>
  </conditionalFormatting>
  <conditionalFormatting sqref="N52:N53">
    <cfRule type="expression" dxfId="2269" priority="82" stopIfTrue="1">
      <formula>IF($S52&lt;9,TRUE,)</formula>
    </cfRule>
  </conditionalFormatting>
  <conditionalFormatting sqref="M52:M53">
    <cfRule type="expression" dxfId="2268" priority="81" stopIfTrue="1">
      <formula>IF($S52&lt;8,TRUE,)</formula>
    </cfRule>
  </conditionalFormatting>
  <conditionalFormatting sqref="L52:L53">
    <cfRule type="expression" dxfId="2267" priority="80" stopIfTrue="1">
      <formula>IF($S52&lt;7,TRUE,)</formula>
    </cfRule>
  </conditionalFormatting>
  <conditionalFormatting sqref="K52:K53">
    <cfRule type="expression" dxfId="2266" priority="79" stopIfTrue="1">
      <formula>IF($S52&lt;6,TRUE,)</formula>
    </cfRule>
  </conditionalFormatting>
  <conditionalFormatting sqref="J52:J53">
    <cfRule type="expression" dxfId="2265" priority="78" stopIfTrue="1">
      <formula>IF($S52&lt;5,TRUE,)</formula>
    </cfRule>
  </conditionalFormatting>
  <conditionalFormatting sqref="I52:I53">
    <cfRule type="expression" dxfId="2264" priority="77" stopIfTrue="1">
      <formula>IF($S52&lt;4,TRUE,)</formula>
    </cfRule>
  </conditionalFormatting>
  <conditionalFormatting sqref="H52:H53">
    <cfRule type="expression" dxfId="2263" priority="76" stopIfTrue="1">
      <formula>IF($S52&lt;3,TRUE,)</formula>
    </cfRule>
  </conditionalFormatting>
  <conditionalFormatting sqref="G52:G53">
    <cfRule type="expression" dxfId="2262" priority="75" stopIfTrue="1">
      <formula>IF($S52&lt;2,TRUE,)</formula>
    </cfRule>
  </conditionalFormatting>
  <conditionalFormatting sqref="F52:F53">
    <cfRule type="expression" dxfId="2261" priority="74" stopIfTrue="1">
      <formula>IF($S52&lt;1,TRUE,)</formula>
    </cfRule>
  </conditionalFormatting>
  <conditionalFormatting sqref="O52:O53">
    <cfRule type="expression" dxfId="2260" priority="73" stopIfTrue="1">
      <formula>IF($S52&lt;10,TRUE,)</formula>
    </cfRule>
  </conditionalFormatting>
  <conditionalFormatting sqref="N47:N48">
    <cfRule type="expression" dxfId="2259" priority="71" stopIfTrue="1">
      <formula>IF($S47&lt;9,TRUE,)</formula>
    </cfRule>
  </conditionalFormatting>
  <conditionalFormatting sqref="M47:M48">
    <cfRule type="expression" dxfId="2258" priority="70" stopIfTrue="1">
      <formula>IF($S47&lt;8,TRUE,)</formula>
    </cfRule>
  </conditionalFormatting>
  <conditionalFormatting sqref="L47:L48">
    <cfRule type="expression" dxfId="2257" priority="69" stopIfTrue="1">
      <formula>IF($S47&lt;7,TRUE,)</formula>
    </cfRule>
  </conditionalFormatting>
  <conditionalFormatting sqref="K47:K48">
    <cfRule type="expression" dxfId="2256" priority="68" stopIfTrue="1">
      <formula>IF($S47&lt;6,TRUE,)</formula>
    </cfRule>
  </conditionalFormatting>
  <conditionalFormatting sqref="J47:J48">
    <cfRule type="expression" dxfId="2255" priority="67" stopIfTrue="1">
      <formula>IF($S47&lt;5,TRUE,)</formula>
    </cfRule>
  </conditionalFormatting>
  <conditionalFormatting sqref="I47:I48">
    <cfRule type="expression" dxfId="2254" priority="66" stopIfTrue="1">
      <formula>IF($S47&lt;4,TRUE,)</formula>
    </cfRule>
  </conditionalFormatting>
  <conditionalFormatting sqref="H47:H48">
    <cfRule type="expression" dxfId="2253" priority="65" stopIfTrue="1">
      <formula>IF($S47&lt;3,TRUE,)</formula>
    </cfRule>
  </conditionalFormatting>
  <conditionalFormatting sqref="G47:G48">
    <cfRule type="expression" dxfId="2252" priority="64" stopIfTrue="1">
      <formula>IF($S47&lt;2,TRUE,)</formula>
    </cfRule>
  </conditionalFormatting>
  <conditionalFormatting sqref="F47:F48">
    <cfRule type="expression" dxfId="2251" priority="63" stopIfTrue="1">
      <formula>IF($S47&lt;1,TRUE,)</formula>
    </cfRule>
  </conditionalFormatting>
  <conditionalFormatting sqref="O47:O48">
    <cfRule type="expression" dxfId="2250" priority="62" stopIfTrue="1">
      <formula>IF($S47&lt;10,TRUE,)</formula>
    </cfRule>
  </conditionalFormatting>
  <conditionalFormatting sqref="N54:N55">
    <cfRule type="expression" dxfId="2249" priority="60" stopIfTrue="1">
      <formula>IF($S54&lt;9,TRUE,)</formula>
    </cfRule>
  </conditionalFormatting>
  <conditionalFormatting sqref="M54:M55">
    <cfRule type="expression" dxfId="2248" priority="59" stopIfTrue="1">
      <formula>IF($S54&lt;8,TRUE,)</formula>
    </cfRule>
  </conditionalFormatting>
  <conditionalFormatting sqref="L54:L55">
    <cfRule type="expression" dxfId="2247" priority="58" stopIfTrue="1">
      <formula>IF($S54&lt;7,TRUE,)</formula>
    </cfRule>
  </conditionalFormatting>
  <conditionalFormatting sqref="K54:K55">
    <cfRule type="expression" dxfId="2246" priority="57" stopIfTrue="1">
      <formula>IF($S54&lt;6,TRUE,)</formula>
    </cfRule>
  </conditionalFormatting>
  <conditionalFormatting sqref="J54:J55">
    <cfRule type="expression" dxfId="2245" priority="56" stopIfTrue="1">
      <formula>IF($S54&lt;5,TRUE,)</formula>
    </cfRule>
  </conditionalFormatting>
  <conditionalFormatting sqref="I54:I55">
    <cfRule type="expression" dxfId="2244" priority="55" stopIfTrue="1">
      <formula>IF($S54&lt;4,TRUE,)</formula>
    </cfRule>
  </conditionalFormatting>
  <conditionalFormatting sqref="H54:H55">
    <cfRule type="expression" dxfId="2243" priority="54" stopIfTrue="1">
      <formula>IF($S54&lt;3,TRUE,)</formula>
    </cfRule>
  </conditionalFormatting>
  <conditionalFormatting sqref="G54:G55">
    <cfRule type="expression" dxfId="2242" priority="53" stopIfTrue="1">
      <formula>IF($S54&lt;2,TRUE,)</formula>
    </cfRule>
  </conditionalFormatting>
  <conditionalFormatting sqref="F54:F55">
    <cfRule type="expression" dxfId="2241" priority="52" stopIfTrue="1">
      <formula>IF($S54&lt;1,TRUE,)</formula>
    </cfRule>
  </conditionalFormatting>
  <conditionalFormatting sqref="O54:O55">
    <cfRule type="expression" dxfId="2240" priority="51" stopIfTrue="1">
      <formula>IF($S54&lt;10,TRUE,)</formula>
    </cfRule>
  </conditionalFormatting>
  <conditionalFormatting sqref="N56">
    <cfRule type="expression" dxfId="2239" priority="50" stopIfTrue="1">
      <formula>IF($S56&lt;9,TRUE,)</formula>
    </cfRule>
  </conditionalFormatting>
  <conditionalFormatting sqref="M56">
    <cfRule type="expression" dxfId="2238" priority="49" stopIfTrue="1">
      <formula>IF($S56&lt;8,TRUE,)</formula>
    </cfRule>
  </conditionalFormatting>
  <conditionalFormatting sqref="L56">
    <cfRule type="expression" dxfId="2237" priority="48" stopIfTrue="1">
      <formula>IF($S56&lt;7,TRUE,)</formula>
    </cfRule>
  </conditionalFormatting>
  <conditionalFormatting sqref="K56">
    <cfRule type="expression" dxfId="2236" priority="47" stopIfTrue="1">
      <formula>IF($S56&lt;6,TRUE,)</formula>
    </cfRule>
  </conditionalFormatting>
  <conditionalFormatting sqref="J56">
    <cfRule type="expression" dxfId="2235" priority="46" stopIfTrue="1">
      <formula>IF($S56&lt;5,TRUE,)</formula>
    </cfRule>
  </conditionalFormatting>
  <conditionalFormatting sqref="I56">
    <cfRule type="expression" dxfId="2234" priority="45" stopIfTrue="1">
      <formula>IF($S56&lt;4,TRUE,)</formula>
    </cfRule>
  </conditionalFormatting>
  <conditionalFormatting sqref="H56">
    <cfRule type="expression" dxfId="2233" priority="44" stopIfTrue="1">
      <formula>IF($S56&lt;3,TRUE,)</formula>
    </cfRule>
  </conditionalFormatting>
  <conditionalFormatting sqref="G56">
    <cfRule type="expression" dxfId="2232" priority="43" stopIfTrue="1">
      <formula>IF($S56&lt;2,TRUE,)</formula>
    </cfRule>
  </conditionalFormatting>
  <conditionalFormatting sqref="F56">
    <cfRule type="expression" dxfId="2231" priority="42" stopIfTrue="1">
      <formula>IF($S56&lt;1,TRUE,)</formula>
    </cfRule>
  </conditionalFormatting>
  <conditionalFormatting sqref="O56">
    <cfRule type="expression" dxfId="2230" priority="41" stopIfTrue="1">
      <formula>IF($S56&lt;10,TRUE,)</formula>
    </cfRule>
  </conditionalFormatting>
  <conditionalFormatting sqref="N45:N46">
    <cfRule type="expression" dxfId="2229" priority="40" stopIfTrue="1">
      <formula>IF($S45&lt;9,TRUE,)</formula>
    </cfRule>
  </conditionalFormatting>
  <conditionalFormatting sqref="M45:M46">
    <cfRule type="expression" dxfId="2228" priority="39" stopIfTrue="1">
      <formula>IF($S45&lt;8,TRUE,)</formula>
    </cfRule>
  </conditionalFormatting>
  <conditionalFormatting sqref="L45:L46">
    <cfRule type="expression" dxfId="2227" priority="38" stopIfTrue="1">
      <formula>IF($S45&lt;7,TRUE,)</formula>
    </cfRule>
  </conditionalFormatting>
  <conditionalFormatting sqref="K45:K46">
    <cfRule type="expression" dxfId="2226" priority="37" stopIfTrue="1">
      <formula>IF($S45&lt;6,TRUE,)</formula>
    </cfRule>
  </conditionalFormatting>
  <conditionalFormatting sqref="J45:J46">
    <cfRule type="expression" dxfId="2225" priority="36" stopIfTrue="1">
      <formula>IF($S45&lt;5,TRUE,)</formula>
    </cfRule>
  </conditionalFormatting>
  <conditionalFormatting sqref="I45:I46">
    <cfRule type="expression" dxfId="2224" priority="35" stopIfTrue="1">
      <formula>IF($S45&lt;4,TRUE,)</formula>
    </cfRule>
  </conditionalFormatting>
  <conditionalFormatting sqref="H45:H46">
    <cfRule type="expression" dxfId="2223" priority="34" stopIfTrue="1">
      <formula>IF($S45&lt;3,TRUE,)</formula>
    </cfRule>
  </conditionalFormatting>
  <conditionalFormatting sqref="G45:G46">
    <cfRule type="expression" dxfId="2222" priority="33" stopIfTrue="1">
      <formula>IF($S45&lt;2,TRUE,)</formula>
    </cfRule>
  </conditionalFormatting>
  <conditionalFormatting sqref="F45:F46">
    <cfRule type="expression" dxfId="2221" priority="32" stopIfTrue="1">
      <formula>IF($S45&lt;1,TRUE,)</formula>
    </cfRule>
  </conditionalFormatting>
  <conditionalFormatting sqref="O45:O46">
    <cfRule type="expression" dxfId="2220" priority="31" stopIfTrue="1">
      <formula>IF($S45&lt;10,TRUE,)</formula>
    </cfRule>
  </conditionalFormatting>
  <conditionalFormatting sqref="N52:N53">
    <cfRule type="expression" dxfId="2219" priority="30" stopIfTrue="1">
      <formula>IF($S52&lt;9,TRUE,)</formula>
    </cfRule>
  </conditionalFormatting>
  <conditionalFormatting sqref="M52:M53">
    <cfRule type="expression" dxfId="2218" priority="29" stopIfTrue="1">
      <formula>IF($S52&lt;8,TRUE,)</formula>
    </cfRule>
  </conditionalFormatting>
  <conditionalFormatting sqref="L52:L53">
    <cfRule type="expression" dxfId="2217" priority="28" stopIfTrue="1">
      <formula>IF($S52&lt;7,TRUE,)</formula>
    </cfRule>
  </conditionalFormatting>
  <conditionalFormatting sqref="K52:K53">
    <cfRule type="expression" dxfId="2216" priority="27" stopIfTrue="1">
      <formula>IF($S52&lt;6,TRUE,)</formula>
    </cfRule>
  </conditionalFormatting>
  <conditionalFormatting sqref="J52:J53">
    <cfRule type="expression" dxfId="2215" priority="26" stopIfTrue="1">
      <formula>IF($S52&lt;5,TRUE,)</formula>
    </cfRule>
  </conditionalFormatting>
  <conditionalFormatting sqref="I52:I53">
    <cfRule type="expression" dxfId="2214" priority="25" stopIfTrue="1">
      <formula>IF($S52&lt;4,TRUE,)</formula>
    </cfRule>
  </conditionalFormatting>
  <conditionalFormatting sqref="H52:H53">
    <cfRule type="expression" dxfId="2213" priority="24" stopIfTrue="1">
      <formula>IF($S52&lt;3,TRUE,)</formula>
    </cfRule>
  </conditionalFormatting>
  <conditionalFormatting sqref="G52:G53">
    <cfRule type="expression" dxfId="2212" priority="23" stopIfTrue="1">
      <formula>IF($S52&lt;2,TRUE,)</formula>
    </cfRule>
  </conditionalFormatting>
  <conditionalFormatting sqref="F52:F53">
    <cfRule type="expression" dxfId="2211" priority="22" stopIfTrue="1">
      <formula>IF($S52&lt;1,TRUE,)</formula>
    </cfRule>
  </conditionalFormatting>
  <conditionalFormatting sqref="O52:O53">
    <cfRule type="expression" dxfId="2210" priority="21" stopIfTrue="1">
      <formula>IF($S52&lt;10,TRUE,)</formula>
    </cfRule>
  </conditionalFormatting>
  <conditionalFormatting sqref="N47:N48">
    <cfRule type="expression" dxfId="2209" priority="20" stopIfTrue="1">
      <formula>IF($S47&lt;9,TRUE,)</formula>
    </cfRule>
  </conditionalFormatting>
  <conditionalFormatting sqref="M47:M48">
    <cfRule type="expression" dxfId="2208" priority="19" stopIfTrue="1">
      <formula>IF($S47&lt;8,TRUE,)</formula>
    </cfRule>
  </conditionalFormatting>
  <conditionalFormatting sqref="L47:L48">
    <cfRule type="expression" dxfId="2207" priority="18" stopIfTrue="1">
      <formula>IF($S47&lt;7,TRUE,)</formula>
    </cfRule>
  </conditionalFormatting>
  <conditionalFormatting sqref="K47:K48">
    <cfRule type="expression" dxfId="2206" priority="17" stopIfTrue="1">
      <formula>IF($S47&lt;6,TRUE,)</formula>
    </cfRule>
  </conditionalFormatting>
  <conditionalFormatting sqref="J47:J48">
    <cfRule type="expression" dxfId="2205" priority="16" stopIfTrue="1">
      <formula>IF($S47&lt;5,TRUE,)</formula>
    </cfRule>
  </conditionalFormatting>
  <conditionalFormatting sqref="I47:I48">
    <cfRule type="expression" dxfId="2204" priority="15" stopIfTrue="1">
      <formula>IF($S47&lt;4,TRUE,)</formula>
    </cfRule>
  </conditionalFormatting>
  <conditionalFormatting sqref="H47:H48">
    <cfRule type="expression" dxfId="2203" priority="14" stopIfTrue="1">
      <formula>IF($S47&lt;3,TRUE,)</formula>
    </cfRule>
  </conditionalFormatting>
  <conditionalFormatting sqref="G47:G48">
    <cfRule type="expression" dxfId="2202" priority="13" stopIfTrue="1">
      <formula>IF($S47&lt;2,TRUE,)</formula>
    </cfRule>
  </conditionalFormatting>
  <conditionalFormatting sqref="F47:F48">
    <cfRule type="expression" dxfId="2201" priority="12" stopIfTrue="1">
      <formula>IF($S47&lt;1,TRUE,)</formula>
    </cfRule>
  </conditionalFormatting>
  <conditionalFormatting sqref="O47:O48">
    <cfRule type="expression" dxfId="2200" priority="11" stopIfTrue="1">
      <formula>IF($S47&lt;10,TRUE,)</formula>
    </cfRule>
  </conditionalFormatting>
  <conditionalFormatting sqref="N54:N55">
    <cfRule type="expression" dxfId="2199" priority="10" stopIfTrue="1">
      <formula>IF($S54&lt;9,TRUE,)</formula>
    </cfRule>
  </conditionalFormatting>
  <conditionalFormatting sqref="M54:M55">
    <cfRule type="expression" dxfId="2198" priority="9" stopIfTrue="1">
      <formula>IF($S54&lt;8,TRUE,)</formula>
    </cfRule>
  </conditionalFormatting>
  <conditionalFormatting sqref="L54:L55">
    <cfRule type="expression" dxfId="2197" priority="8" stopIfTrue="1">
      <formula>IF($S54&lt;7,TRUE,)</formula>
    </cfRule>
  </conditionalFormatting>
  <conditionalFormatting sqref="K54:K55">
    <cfRule type="expression" dxfId="2196" priority="7" stopIfTrue="1">
      <formula>IF($S54&lt;6,TRUE,)</formula>
    </cfRule>
  </conditionalFormatting>
  <conditionalFormatting sqref="J54:J55">
    <cfRule type="expression" dxfId="2195" priority="6" stopIfTrue="1">
      <formula>IF($S54&lt;5,TRUE,)</formula>
    </cfRule>
  </conditionalFormatting>
  <conditionalFormatting sqref="I54:I55">
    <cfRule type="expression" dxfId="2194" priority="5" stopIfTrue="1">
      <formula>IF($S54&lt;4,TRUE,)</formula>
    </cfRule>
  </conditionalFormatting>
  <conditionalFormatting sqref="H54:H55">
    <cfRule type="expression" dxfId="2193" priority="4" stopIfTrue="1">
      <formula>IF($S54&lt;3,TRUE,)</formula>
    </cfRule>
  </conditionalFormatting>
  <conditionalFormatting sqref="G54:G55">
    <cfRule type="expression" dxfId="2192" priority="3" stopIfTrue="1">
      <formula>IF($S54&lt;2,TRUE,)</formula>
    </cfRule>
  </conditionalFormatting>
  <conditionalFormatting sqref="F54:F55">
    <cfRule type="expression" dxfId="2191" priority="2" stopIfTrue="1">
      <formula>IF($S54&lt;1,TRUE,)</formula>
    </cfRule>
  </conditionalFormatting>
  <conditionalFormatting sqref="O54:O55">
    <cfRule type="expression" dxfId="2190" priority="1" stopIfTrue="1">
      <formula>IF($S54&lt;10,TRUE,)</formula>
    </cfRule>
  </conditionalFormatting>
  <dataValidations xWindow="787" yWindow="565" count="10">
    <dataValidation type="list" allowBlank="1" showInputMessage="1" showErrorMessage="1" sqref="P57">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formula1>R.DDL_DEQResourcesInvolved</formula1>
    </dataValidation>
    <dataValidation allowBlank="1" showInputMessage="1" showErrorMessage="1" promptTitle="ENTER NAME" prompt="Enter the name of the STAFF or FUNCTION involved with DEVELOPING the project._x000a_" sqref="D13:D16 D45:D48 D29:D32"/>
    <dataValidation allowBlank="1" showInputMessage="1" showErrorMessage="1" promptTitle="ENTER NAME" prompt="Enter the name of the STAFF or FUNCTION involved with IMPLEMENTING the project._x000a_" sqref="D20:D23 D36:D39 D52:D55"/>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textLength" allowBlank="1" showInputMessage="1" showErrorMessage="1" promptTitle="DESCRIBE INVOLVEMENT" prompt="_x000a_Describe how this resource would be involved with the proposal during the implementation phase of the rule." sqref="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1:P11 D27:P27">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3:P43">
      <formula1>0</formula1>
      <formula2>5000</formula2>
    </dataValidation>
  </dataValidations>
  <hyperlinks>
    <hyperlink ref="A1" location="Content!A1" display="⧀ Content"/>
    <hyperlink ref="A9" r:id="rId1" display="⧀ on Q-net"/>
    <hyperlink ref="A25" r:id="rId2" display="⧀ on Q-net"/>
    <hyperlink ref="A41" r:id="rId3" display="⧁ on Q-net"/>
    <hyperlink ref="A59" location="'8FinancialServices'!B2" display="⧀ Go to Top"/>
  </hyperlinks>
  <pageMargins left="0.25" right="0.25" top="0.41" bottom="0.4" header="0.3" footer="0.3"/>
  <pageSetup orientation="portrait" horizontalDpi="4294967293" verticalDpi="4294967293" r:id="rId4"/>
  <rowBreaks count="1" manualBreakCount="1">
    <brk id="24" min="2" max="16" man="1"/>
  </rowBreaks>
  <drawing r:id="rId5"/>
  <legacyDrawing r:id="rId6"/>
</worksheet>
</file>

<file path=xl/worksheets/sheet14.xml><?xml version="1.0" encoding="utf-8"?>
<worksheet xmlns="http://schemas.openxmlformats.org/spreadsheetml/2006/main" xmlns:r="http://schemas.openxmlformats.org/officeDocument/2006/relationships">
  <sheetPr codeName="Sheet15"/>
  <dimension ref="A1:AF68"/>
  <sheetViews>
    <sheetView showGridLines="0" zoomScaleNormal="100" workbookViewId="0">
      <selection activeCell="D7" sqref="D7:P7"/>
    </sheetView>
  </sheetViews>
  <sheetFormatPr defaultColWidth="9" defaultRowHeight="20.25" outlineLevelCol="1"/>
  <cols>
    <col min="1" max="1" width="14.375" style="834" customWidth="1"/>
    <col min="2" max="2" width="2.625" customWidth="1"/>
    <col min="3" max="3" width="2.625" style="218" customWidth="1"/>
    <col min="4" max="4" width="40.5" style="536" customWidth="1"/>
    <col min="5" max="5" width="15.75" style="536" customWidth="1"/>
    <col min="6" max="15" width="1.625" style="536" customWidth="1"/>
    <col min="16" max="16" width="15.75" style="536" customWidth="1"/>
    <col min="17" max="17" width="2.62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536" customWidth="1"/>
    <col min="34" max="16384" width="9" style="536"/>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854">
        <v>9</v>
      </c>
      <c r="D2" s="853" t="s">
        <v>235</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row>
    <row r="3" spans="1:32" s="23" customFormat="1" ht="20.25" customHeight="1" thickTop="1">
      <c r="A3" s="841"/>
      <c r="B3" s="856"/>
      <c r="C3" s="610"/>
      <c r="D3" s="528"/>
      <c r="E3" s="528"/>
      <c r="F3" s="514"/>
      <c r="G3" s="623"/>
      <c r="H3" s="623"/>
      <c r="I3" s="623"/>
      <c r="J3" s="529"/>
      <c r="K3" s="91"/>
      <c r="L3" s="91"/>
      <c r="M3" s="1062" t="s">
        <v>212</v>
      </c>
      <c r="N3" s="1062"/>
      <c r="O3" s="1062"/>
      <c r="P3" s="1062"/>
      <c r="Q3" s="611"/>
      <c r="R3" s="856"/>
      <c r="S3" s="562" t="str">
        <f>"R."&amp;$C$2&amp;"StaffCount"</f>
        <v>R.9StaffCount</v>
      </c>
      <c r="T3" s="562" t="str">
        <f>"R."&amp;$C$2&amp;"LowHrs"</f>
        <v>R.9LowHrs</v>
      </c>
      <c r="U3" s="873" t="str">
        <f>"R."&amp;$C$2&amp;"HighHrs"</f>
        <v>R.9HighHrs</v>
      </c>
      <c r="V3" s="563"/>
      <c r="W3" s="494"/>
      <c r="X3" s="494"/>
      <c r="Y3" s="494"/>
      <c r="Z3" s="494"/>
      <c r="AA3" s="494"/>
      <c r="AB3" s="494"/>
      <c r="AC3" s="494"/>
      <c r="AD3" s="496"/>
      <c r="AE3" s="496"/>
      <c r="AF3" s="496"/>
    </row>
    <row r="4" spans="1:32" s="23" customFormat="1" ht="20.25" customHeight="1">
      <c r="A4" s="841"/>
      <c r="B4" s="856"/>
      <c r="C4" s="610"/>
      <c r="D4" s="535" t="s">
        <v>210</v>
      </c>
      <c r="E4" s="513">
        <f>R.9StaffCount</f>
        <v>6</v>
      </c>
      <c r="F4" s="1063" t="s">
        <v>209</v>
      </c>
      <c r="G4" s="1063"/>
      <c r="H4" s="1063"/>
      <c r="I4" s="1063"/>
      <c r="J4" s="1063"/>
      <c r="K4" s="1063"/>
      <c r="L4" s="1063"/>
      <c r="M4" s="1064" t="str">
        <f>S5</f>
        <v>4-61</v>
      </c>
      <c r="N4" s="1064"/>
      <c r="O4" s="1064"/>
      <c r="P4" s="1064"/>
      <c r="Q4" s="611"/>
      <c r="R4" s="856"/>
      <c r="S4" s="878">
        <f>COUNTIFS(S13:S55,"&gt;0")</f>
        <v>6</v>
      </c>
      <c r="T4" s="879">
        <f>SUM(T13:T55)</f>
        <v>4</v>
      </c>
      <c r="U4" s="879">
        <f>SUM(U13:U55)</f>
        <v>61</v>
      </c>
      <c r="V4" s="563"/>
      <c r="W4" s="494"/>
      <c r="X4" s="494"/>
      <c r="Y4" s="494"/>
      <c r="Z4" s="494"/>
      <c r="AA4" s="494"/>
      <c r="AB4" s="494"/>
      <c r="AC4" s="494"/>
      <c r="AD4" s="496"/>
      <c r="AE4" s="496"/>
      <c r="AF4" s="496"/>
    </row>
    <row r="5" spans="1:32" s="23" customFormat="1" ht="20.25" customHeight="1">
      <c r="A5" s="841"/>
      <c r="B5" s="856"/>
      <c r="C5" s="610"/>
      <c r="D5" s="535" t="s">
        <v>223</v>
      </c>
      <c r="E5" s="530">
        <f>R.AvgHrDEQCost</f>
        <v>58</v>
      </c>
      <c r="F5" s="1063" t="s">
        <v>213</v>
      </c>
      <c r="G5" s="1063"/>
      <c r="H5" s="1063"/>
      <c r="I5" s="1063"/>
      <c r="J5" s="1063"/>
      <c r="K5" s="1063"/>
      <c r="L5" s="1063"/>
      <c r="M5" s="1065" t="str">
        <f>S6</f>
        <v>$232-3,538</v>
      </c>
      <c r="N5" s="1065"/>
      <c r="O5" s="1065"/>
      <c r="P5" s="1065"/>
      <c r="Q5" s="611"/>
      <c r="R5" s="856"/>
      <c r="S5" s="565" t="str">
        <f>IF(R.9StaffCount=0,"0",IF(R.9LowHrs=0,"0-"&amp;TEXT(R.9HighHrs,"#,###"),TEXT(R.9LowHrs,"#,###")&amp;"-"&amp;TEXT(R.9HighHrs,"#,###")))</f>
        <v>4-61</v>
      </c>
      <c r="T5" s="562" t="str">
        <f>"R."&amp;$C$2&amp;"LowDollars"</f>
        <v>R.9LowDollars</v>
      </c>
      <c r="U5" s="873" t="str">
        <f>"R."&amp;$C$2&amp;"HighDollars"</f>
        <v>R.9HighDollars</v>
      </c>
      <c r="V5" s="563"/>
      <c r="W5" s="494"/>
      <c r="X5" s="494"/>
      <c r="Y5" s="494"/>
      <c r="Z5" s="494"/>
      <c r="AA5" s="494"/>
      <c r="AB5" s="494"/>
      <c r="AC5" s="494"/>
      <c r="AD5" s="496"/>
      <c r="AE5" s="496"/>
      <c r="AF5" s="496"/>
    </row>
    <row r="6" spans="1:32" s="23" customFormat="1" ht="30" customHeight="1">
      <c r="A6" s="841"/>
      <c r="B6" s="856"/>
      <c r="C6" s="610"/>
      <c r="D6" s="553" t="s">
        <v>221</v>
      </c>
      <c r="E6" s="532"/>
      <c r="F6" s="531"/>
      <c r="G6" s="531"/>
      <c r="H6" s="531"/>
      <c r="I6" s="531"/>
      <c r="J6" s="531"/>
      <c r="K6" s="531"/>
      <c r="L6" s="531"/>
      <c r="M6" s="531"/>
      <c r="N6" s="531"/>
      <c r="O6" s="531"/>
      <c r="P6" s="531"/>
      <c r="Q6" s="611"/>
      <c r="R6" s="856"/>
      <c r="S6" s="565" t="str">
        <f>IF(R.9StaffCount=0,"$0",IF(R.9LowDollars=0,"$0-"&amp;TEXT(R.9HighDollars,"#,###"),TEXT(R.9LowDollars,"$#,###")&amp;"-"&amp;TEXT(R.9HighDollars,"#,###")))</f>
        <v>$232-3,538</v>
      </c>
      <c r="T6" s="879">
        <f>T4*E5</f>
        <v>232</v>
      </c>
      <c r="U6" s="879">
        <f>U4*E5</f>
        <v>3538</v>
      </c>
      <c r="V6" s="563"/>
      <c r="W6" s="494"/>
      <c r="X6" s="494"/>
      <c r="Y6" s="494"/>
      <c r="Z6" s="494"/>
      <c r="AA6" s="494"/>
      <c r="AB6" s="494"/>
      <c r="AC6" s="494"/>
      <c r="AD6" s="496"/>
      <c r="AE6" s="496"/>
      <c r="AF6" s="496"/>
    </row>
    <row r="7" spans="1:32" s="499" customFormat="1" ht="43.5" customHeight="1">
      <c r="A7" s="842"/>
      <c r="B7" s="856"/>
      <c r="C7" s="612"/>
      <c r="D7" s="1054" t="s">
        <v>0</v>
      </c>
      <c r="E7" s="1055"/>
      <c r="F7" s="1055"/>
      <c r="G7" s="1055"/>
      <c r="H7" s="1055"/>
      <c r="I7" s="1055"/>
      <c r="J7" s="1055"/>
      <c r="K7" s="1055"/>
      <c r="L7" s="1055"/>
      <c r="M7" s="1055"/>
      <c r="N7" s="1055"/>
      <c r="O7" s="1055"/>
      <c r="P7" s="1056"/>
      <c r="Q7" s="613"/>
      <c r="R7" s="856"/>
      <c r="S7" s="496"/>
      <c r="T7" s="496"/>
      <c r="U7" s="496"/>
      <c r="V7" s="569"/>
      <c r="W7" s="569" t="s">
        <v>0</v>
      </c>
      <c r="X7" s="569"/>
      <c r="Y7" s="569"/>
      <c r="Z7" s="569"/>
      <c r="AA7" s="569"/>
      <c r="AB7" s="569"/>
      <c r="AC7" s="569"/>
      <c r="AD7" s="568"/>
      <c r="AE7" s="568"/>
      <c r="AF7" s="568"/>
    </row>
    <row r="8" spans="1:32" s="499" customFormat="1" ht="14.25" customHeight="1">
      <c r="A8" s="842"/>
      <c r="B8" s="856"/>
      <c r="C8" s="612"/>
      <c r="D8" s="515"/>
      <c r="E8" s="515"/>
      <c r="F8" s="515"/>
      <c r="G8" s="515"/>
      <c r="H8" s="515"/>
      <c r="I8" s="515"/>
      <c r="J8" s="515"/>
      <c r="K8" s="515"/>
      <c r="L8" s="515"/>
      <c r="M8" s="515"/>
      <c r="N8" s="515"/>
      <c r="O8" s="515"/>
      <c r="P8" s="515"/>
      <c r="Q8" s="613"/>
      <c r="R8" s="856"/>
      <c r="S8" s="1057" t="s">
        <v>0</v>
      </c>
      <c r="T8" s="1057"/>
      <c r="U8" s="1057"/>
      <c r="V8" s="819"/>
      <c r="W8" s="569"/>
      <c r="X8" s="569"/>
      <c r="Y8" s="569"/>
      <c r="Z8" s="569"/>
      <c r="AA8" s="569"/>
      <c r="AB8" s="569"/>
      <c r="AC8" s="569"/>
      <c r="AD8" s="568"/>
      <c r="AE8" s="568"/>
      <c r="AF8" s="568"/>
    </row>
    <row r="9" spans="1:32" s="155" customFormat="1" ht="30" customHeight="1">
      <c r="A9" s="875" t="s">
        <v>266</v>
      </c>
      <c r="B9" s="856"/>
      <c r="C9" s="579" t="s">
        <v>0</v>
      </c>
      <c r="D9" s="829" t="s">
        <v>312</v>
      </c>
      <c r="E9" s="512"/>
      <c r="F9" s="512"/>
      <c r="G9" s="512"/>
      <c r="H9" s="512"/>
      <c r="I9" s="512"/>
      <c r="J9" s="512"/>
      <c r="K9" s="512"/>
      <c r="L9" s="512"/>
      <c r="M9" s="512"/>
      <c r="N9" s="512"/>
      <c r="O9" s="512"/>
      <c r="P9" s="512"/>
      <c r="Q9" s="580"/>
      <c r="R9" s="856"/>
      <c r="S9" s="571"/>
      <c r="T9" s="570"/>
      <c r="U9" s="570"/>
      <c r="V9" s="819" t="s">
        <v>262</v>
      </c>
      <c r="W9" s="572"/>
      <c r="X9" s="572"/>
      <c r="Y9" s="572"/>
      <c r="Z9" s="572"/>
      <c r="AA9" s="572"/>
      <c r="AB9" s="572"/>
      <c r="AC9" s="572"/>
      <c r="AD9" s="570"/>
      <c r="AE9" s="570"/>
      <c r="AF9" s="570"/>
    </row>
    <row r="10" spans="1:32" s="155" customFormat="1" ht="14.25" customHeight="1">
      <c r="A10" s="833"/>
      <c r="B10" s="856"/>
      <c r="C10" s="715"/>
      <c r="D10" s="545" t="s">
        <v>208</v>
      </c>
      <c r="E10" s="550"/>
      <c r="F10" s="550"/>
      <c r="G10" s="550"/>
      <c r="H10" s="550"/>
      <c r="I10" s="550"/>
      <c r="J10" s="550"/>
      <c r="K10" s="550"/>
      <c r="L10" s="550"/>
      <c r="M10" s="550"/>
      <c r="N10" s="550"/>
      <c r="O10" s="550"/>
      <c r="P10" s="550"/>
      <c r="Q10" s="583"/>
      <c r="R10" s="856"/>
      <c r="S10" s="736"/>
      <c r="T10" s="570"/>
      <c r="U10" s="570"/>
      <c r="V10" s="819"/>
      <c r="W10" s="712"/>
      <c r="X10" s="712"/>
      <c r="Y10" s="712"/>
      <c r="Z10" s="712"/>
      <c r="AA10" s="712"/>
      <c r="AB10" s="712"/>
      <c r="AC10" s="712"/>
      <c r="AD10" s="570"/>
      <c r="AE10" s="570"/>
      <c r="AF10" s="570"/>
    </row>
    <row r="11" spans="1:32" s="150" customFormat="1" ht="20.25" customHeight="1">
      <c r="A11" s="842"/>
      <c r="B11" s="856"/>
      <c r="C11" s="584"/>
      <c r="D11" s="1089" t="s">
        <v>351</v>
      </c>
      <c r="E11" s="1090"/>
      <c r="F11" s="1090"/>
      <c r="G11" s="1090"/>
      <c r="H11" s="1090"/>
      <c r="I11" s="1090"/>
      <c r="J11" s="1090"/>
      <c r="K11" s="1090"/>
      <c r="L11" s="1090"/>
      <c r="M11" s="1090"/>
      <c r="N11" s="1090"/>
      <c r="O11" s="1090"/>
      <c r="P11" s="1091"/>
      <c r="Q11" s="585"/>
      <c r="R11" s="856"/>
      <c r="S11" s="574"/>
      <c r="T11" s="573"/>
      <c r="U11" s="573"/>
      <c r="V11" s="494"/>
      <c r="W11" s="494"/>
      <c r="X11" s="494"/>
      <c r="Y11" s="494"/>
      <c r="Z11" s="494"/>
      <c r="AA11" s="494"/>
      <c r="AB11" s="494"/>
      <c r="AC11" s="494"/>
      <c r="AD11" s="573"/>
      <c r="AE11" s="573"/>
      <c r="AF11" s="573"/>
    </row>
    <row r="12" spans="1:32" s="155" customFormat="1" ht="14.25" customHeight="1">
      <c r="A12" s="841"/>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842"/>
      <c r="B13" s="856"/>
      <c r="C13" s="584"/>
      <c r="D13" s="160" t="s">
        <v>331</v>
      </c>
      <c r="E13" s="152" t="s">
        <v>113</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2</v>
      </c>
      <c r="T13" s="564">
        <f>VLOOKUP($E13,R.VL_DEQResourcesInvolved,3,FALSE)</f>
        <v>4</v>
      </c>
      <c r="U13" s="564">
        <f>IF(S13=10,T13,VLOOKUP($E13,R.VL_DEQResourcesInvolved,4,FALSE))</f>
        <v>41</v>
      </c>
      <c r="V13" s="494"/>
      <c r="W13" s="494"/>
      <c r="X13" s="494"/>
      <c r="Y13" s="494"/>
      <c r="Z13" s="494"/>
      <c r="AA13" s="494"/>
      <c r="AB13" s="494"/>
      <c r="AC13" s="494"/>
      <c r="AD13" s="573"/>
      <c r="AE13" s="573"/>
      <c r="AF13" s="573"/>
    </row>
    <row r="14" spans="1:32" s="150" customFormat="1" ht="20.25" customHeight="1">
      <c r="A14" s="842"/>
      <c r="B14" s="856"/>
      <c r="C14" s="584"/>
      <c r="D14" s="160" t="s">
        <v>376</v>
      </c>
      <c r="E14" s="152" t="s">
        <v>111</v>
      </c>
      <c r="F14" s="502">
        <v>1</v>
      </c>
      <c r="G14" s="503">
        <v>2</v>
      </c>
      <c r="H14" s="504">
        <v>3</v>
      </c>
      <c r="I14" s="505">
        <v>4</v>
      </c>
      <c r="J14" s="506">
        <v>5</v>
      </c>
      <c r="K14" s="507">
        <v>6</v>
      </c>
      <c r="L14" s="508">
        <v>7</v>
      </c>
      <c r="M14" s="509">
        <v>8</v>
      </c>
      <c r="N14" s="510">
        <v>9</v>
      </c>
      <c r="O14" s="511">
        <v>10</v>
      </c>
      <c r="P14" s="154" t="s">
        <v>62</v>
      </c>
      <c r="Q14" s="585"/>
      <c r="R14" s="856"/>
      <c r="S14" s="576">
        <f>VLOOKUP($E14,R.VL_DEQResourcesInvolved,2,FALSE)</f>
        <v>1</v>
      </c>
      <c r="T14" s="564">
        <f>VLOOKUP($E14,R.VL_DEQResourcesInvolved,3,FALSE)</f>
        <v>0</v>
      </c>
      <c r="U14" s="564">
        <f>IF(S14=10,T14,VLOOKUP($E14,R.VL_DEQResourcesInvolved,4,FALSE))</f>
        <v>4</v>
      </c>
      <c r="V14" s="494"/>
      <c r="W14" s="494"/>
      <c r="X14" s="494"/>
      <c r="Y14" s="494"/>
      <c r="Z14" s="494"/>
      <c r="AA14" s="494"/>
      <c r="AB14" s="494"/>
      <c r="AC14" s="494"/>
      <c r="AD14" s="573"/>
      <c r="AE14" s="573"/>
      <c r="AF14" s="573"/>
    </row>
    <row r="15" spans="1:32" s="150" customFormat="1" ht="20.25" customHeight="1">
      <c r="A15" s="842"/>
      <c r="B15" s="856"/>
      <c r="C15" s="584"/>
      <c r="D15" s="160" t="s">
        <v>0</v>
      </c>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842"/>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842"/>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842"/>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row>
    <row r="19" spans="1:32" s="155" customFormat="1" ht="14.25" customHeight="1">
      <c r="A19" s="841"/>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842"/>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842"/>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842"/>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842"/>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842"/>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30" t="s">
        <v>264</v>
      </c>
      <c r="E25" s="816"/>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841"/>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0" customFormat="1" ht="20.25" customHeight="1">
      <c r="A27" s="842"/>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row>
    <row r="28" spans="1:32" s="155" customFormat="1" ht="14.25" customHeight="1">
      <c r="A28" s="841"/>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842"/>
      <c r="B29" s="856"/>
      <c r="C29" s="593"/>
      <c r="D29" s="160"/>
      <c r="E29" s="152" t="s">
        <v>7</v>
      </c>
      <c r="F29" s="502">
        <v>1</v>
      </c>
      <c r="G29" s="503">
        <v>2</v>
      </c>
      <c r="H29" s="504">
        <v>3</v>
      </c>
      <c r="I29" s="505">
        <v>4</v>
      </c>
      <c r="J29" s="506">
        <v>5</v>
      </c>
      <c r="K29" s="507">
        <v>6</v>
      </c>
      <c r="L29" s="508">
        <v>7</v>
      </c>
      <c r="M29" s="509">
        <v>8</v>
      </c>
      <c r="N29" s="510">
        <v>9</v>
      </c>
      <c r="O29" s="511">
        <v>10</v>
      </c>
      <c r="P29" s="154" t="s">
        <v>0</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row>
    <row r="30" spans="1:32" s="150" customFormat="1" ht="20.25" customHeight="1">
      <c r="A30" s="842"/>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842"/>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842"/>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842"/>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row>
    <row r="34" spans="1:32" s="150" customFormat="1" ht="20.25" customHeight="1">
      <c r="A34" s="842"/>
      <c r="B34" s="856"/>
      <c r="C34" s="593"/>
      <c r="D34" s="1089" t="s">
        <v>352</v>
      </c>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row>
    <row r="35" spans="1:32" s="155" customFormat="1" ht="14.25" customHeight="1">
      <c r="A35" s="841"/>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842"/>
      <c r="B36" s="856"/>
      <c r="C36" s="593"/>
      <c r="D36" s="160" t="s">
        <v>331</v>
      </c>
      <c r="E36" s="152" t="s">
        <v>111</v>
      </c>
      <c r="F36" s="502">
        <v>1</v>
      </c>
      <c r="G36" s="503">
        <v>2</v>
      </c>
      <c r="H36" s="504">
        <v>3</v>
      </c>
      <c r="I36" s="505">
        <v>4</v>
      </c>
      <c r="J36" s="506">
        <v>5</v>
      </c>
      <c r="K36" s="507">
        <v>6</v>
      </c>
      <c r="L36" s="508">
        <v>7</v>
      </c>
      <c r="M36" s="509">
        <v>8</v>
      </c>
      <c r="N36" s="510">
        <v>9</v>
      </c>
      <c r="O36" s="511">
        <v>10</v>
      </c>
      <c r="P36" s="154" t="s">
        <v>61</v>
      </c>
      <c r="Q36" s="594"/>
      <c r="R36" s="856"/>
      <c r="S36" s="576">
        <f>VLOOKUP($E36,R.VL_DEQResourcesInvolved,2,FALSE)</f>
        <v>1</v>
      </c>
      <c r="T36" s="564">
        <f>VLOOKUP($E36,R.VL_DEQResourcesInvolved,3,FALSE)</f>
        <v>0</v>
      </c>
      <c r="U36" s="564">
        <f>IF(S36=10,T36,VLOOKUP($E36,R.VL_DEQResourcesInvolved,4,FALSE))</f>
        <v>4</v>
      </c>
      <c r="V36" s="494"/>
      <c r="W36" s="494"/>
      <c r="X36" s="494"/>
      <c r="Y36" s="494"/>
      <c r="Z36" s="494"/>
      <c r="AA36" s="494"/>
      <c r="AB36" s="494"/>
      <c r="AC36" s="494"/>
      <c r="AD36" s="573"/>
      <c r="AE36" s="573"/>
      <c r="AF36" s="573"/>
    </row>
    <row r="37" spans="1:32" s="150" customFormat="1" ht="20.25" customHeight="1">
      <c r="A37" s="842"/>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842"/>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842"/>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842"/>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9" t="s">
        <v>265</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row>
    <row r="42" spans="1:32" s="155" customFormat="1" ht="14.25" customHeight="1">
      <c r="A42" s="841"/>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row>
    <row r="43" spans="1:32" s="150" customFormat="1" ht="20.25" customHeight="1">
      <c r="A43" s="842"/>
      <c r="B43" s="856"/>
      <c r="C43" s="584"/>
      <c r="D43" s="1089" t="s">
        <v>354</v>
      </c>
      <c r="E43" s="1090"/>
      <c r="F43" s="1090"/>
      <c r="G43" s="1090"/>
      <c r="H43" s="1090"/>
      <c r="I43" s="1090"/>
      <c r="J43" s="1090"/>
      <c r="K43" s="1090"/>
      <c r="L43" s="1090"/>
      <c r="M43" s="1090"/>
      <c r="N43" s="1090"/>
      <c r="O43" s="1090"/>
      <c r="P43" s="1091"/>
      <c r="Q43" s="585"/>
      <c r="R43" s="856"/>
      <c r="S43" s="575" t="s">
        <v>0</v>
      </c>
      <c r="T43" s="574"/>
      <c r="U43" s="574"/>
      <c r="V43" s="494"/>
      <c r="W43" s="494"/>
      <c r="X43" s="494"/>
      <c r="Y43" s="494"/>
      <c r="Z43" s="494"/>
      <c r="AA43" s="494"/>
      <c r="AB43" s="494"/>
      <c r="AC43" s="494"/>
      <c r="AD43" s="573"/>
      <c r="AE43" s="573"/>
      <c r="AF43" s="573"/>
    </row>
    <row r="44" spans="1:32" s="155" customFormat="1" ht="14.25" customHeight="1">
      <c r="A44" s="841"/>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842"/>
      <c r="B45" s="856"/>
      <c r="C45" s="584"/>
      <c r="D45" s="160" t="s">
        <v>332</v>
      </c>
      <c r="E45" s="152" t="s">
        <v>111</v>
      </c>
      <c r="F45" s="502">
        <v>1</v>
      </c>
      <c r="G45" s="503">
        <v>2</v>
      </c>
      <c r="H45" s="504">
        <v>3</v>
      </c>
      <c r="I45" s="505">
        <v>4</v>
      </c>
      <c r="J45" s="506">
        <v>5</v>
      </c>
      <c r="K45" s="507">
        <v>6</v>
      </c>
      <c r="L45" s="508">
        <v>7</v>
      </c>
      <c r="M45" s="509">
        <v>8</v>
      </c>
      <c r="N45" s="510">
        <v>9</v>
      </c>
      <c r="O45" s="511">
        <v>10</v>
      </c>
      <c r="P45" s="154" t="s">
        <v>61</v>
      </c>
      <c r="Q45" s="585"/>
      <c r="R45" s="856"/>
      <c r="S45" s="576">
        <f>VLOOKUP($E45,R.VL_DEQResourcesInvolved,2,FALSE)</f>
        <v>1</v>
      </c>
      <c r="T45" s="564">
        <f>VLOOKUP($E45,R.VL_DEQResourcesInvolved,3,FALSE)</f>
        <v>0</v>
      </c>
      <c r="U45" s="564">
        <f>IF(S45=10,T45,VLOOKUP($E45,R.VL_DEQResourcesInvolved,4,FALSE))</f>
        <v>4</v>
      </c>
      <c r="V45" s="494"/>
      <c r="W45" s="494"/>
      <c r="X45" s="494"/>
      <c r="Y45" s="494"/>
      <c r="Z45" s="494"/>
      <c r="AA45" s="494"/>
      <c r="AB45" s="494"/>
      <c r="AC45" s="494"/>
      <c r="AD45" s="573"/>
      <c r="AE45" s="573"/>
      <c r="AF45" s="573"/>
    </row>
    <row r="46" spans="1:32" s="150" customFormat="1" ht="20.25" customHeight="1">
      <c r="A46" s="842"/>
      <c r="B46" s="856"/>
      <c r="C46" s="584"/>
      <c r="D46" s="160" t="s">
        <v>353</v>
      </c>
      <c r="E46" s="152" t="s">
        <v>111</v>
      </c>
      <c r="F46" s="502">
        <v>1</v>
      </c>
      <c r="G46" s="503">
        <v>2</v>
      </c>
      <c r="H46" s="504">
        <v>3</v>
      </c>
      <c r="I46" s="505">
        <v>4</v>
      </c>
      <c r="J46" s="506">
        <v>5</v>
      </c>
      <c r="K46" s="507">
        <v>6</v>
      </c>
      <c r="L46" s="508">
        <v>7</v>
      </c>
      <c r="M46" s="509">
        <v>8</v>
      </c>
      <c r="N46" s="510">
        <v>9</v>
      </c>
      <c r="O46" s="511">
        <v>10</v>
      </c>
      <c r="P46" s="154" t="s">
        <v>61</v>
      </c>
      <c r="Q46" s="585"/>
      <c r="R46" s="856"/>
      <c r="S46" s="576">
        <f>VLOOKUP($E46,R.VL_DEQResourcesInvolved,2,FALSE)</f>
        <v>1</v>
      </c>
      <c r="T46" s="564">
        <f>VLOOKUP($E46,R.VL_DEQResourcesInvolved,3,FALSE)</f>
        <v>0</v>
      </c>
      <c r="U46" s="564">
        <f>IF(S46=10,T46,VLOOKUP($E46,R.VL_DEQResourcesInvolved,4,FALSE))</f>
        <v>4</v>
      </c>
      <c r="V46" s="494"/>
      <c r="W46" s="494"/>
      <c r="X46" s="494"/>
      <c r="Y46" s="494"/>
      <c r="Z46" s="494"/>
      <c r="AA46" s="494"/>
      <c r="AB46" s="494"/>
      <c r="AC46" s="494"/>
      <c r="AD46" s="573"/>
      <c r="AE46" s="573"/>
      <c r="AF46" s="573"/>
    </row>
    <row r="47" spans="1:32" s="150" customFormat="1" ht="20.25" customHeight="1">
      <c r="A47" s="842"/>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842"/>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842"/>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row>
    <row r="50" spans="1:32" s="150" customFormat="1" ht="20.25" customHeight="1">
      <c r="A50" s="842"/>
      <c r="B50" s="856"/>
      <c r="C50" s="584"/>
      <c r="D50" s="1086" t="s">
        <v>355</v>
      </c>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row>
    <row r="51" spans="1:32" s="155" customFormat="1" ht="14.25" customHeight="1">
      <c r="A51" s="841"/>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842"/>
      <c r="B52" s="856"/>
      <c r="C52" s="584"/>
      <c r="D52" s="160" t="s">
        <v>353</v>
      </c>
      <c r="E52" s="152" t="s">
        <v>111</v>
      </c>
      <c r="F52" s="502">
        <v>1</v>
      </c>
      <c r="G52" s="503">
        <v>2</v>
      </c>
      <c r="H52" s="504">
        <v>3</v>
      </c>
      <c r="I52" s="505">
        <v>4</v>
      </c>
      <c r="J52" s="506">
        <v>5</v>
      </c>
      <c r="K52" s="507">
        <v>6</v>
      </c>
      <c r="L52" s="508">
        <v>7</v>
      </c>
      <c r="M52" s="509">
        <v>8</v>
      </c>
      <c r="N52" s="510">
        <v>9</v>
      </c>
      <c r="O52" s="511">
        <v>10</v>
      </c>
      <c r="P52" s="154" t="s">
        <v>61</v>
      </c>
      <c r="Q52" s="585"/>
      <c r="R52" s="856"/>
      <c r="S52" s="576">
        <f>VLOOKUP($E52,R.VL_DEQResourcesInvolved,2,FALSE)</f>
        <v>1</v>
      </c>
      <c r="T52" s="564">
        <f>VLOOKUP($E52,R.VL_DEQResourcesInvolved,3,FALSE)</f>
        <v>0</v>
      </c>
      <c r="U52" s="564">
        <f>IF(S52=10,T52,VLOOKUP($E52,R.VL_DEQResourcesInvolved,4,FALSE))</f>
        <v>4</v>
      </c>
      <c r="V52" s="494"/>
      <c r="W52" s="494"/>
      <c r="X52" s="494"/>
      <c r="Y52" s="494"/>
      <c r="Z52" s="494"/>
      <c r="AA52" s="494"/>
      <c r="AB52" s="494"/>
      <c r="AC52" s="494"/>
      <c r="AD52" s="573"/>
      <c r="AE52" s="573"/>
      <c r="AF52" s="573"/>
    </row>
    <row r="53" spans="1:32" s="150" customFormat="1" ht="20.25" customHeight="1">
      <c r="A53" s="842"/>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842"/>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842"/>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842"/>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row>
    <row r="57" spans="1:32" s="151" customFormat="1" ht="30" customHeight="1">
      <c r="A57" s="841"/>
      <c r="B57" s="856"/>
      <c r="C57" s="601"/>
      <c r="D57" s="1076" t="str">
        <f>"Please suggest process improvements to the "&amp;D2&amp;" worksheet."</f>
        <v>Please suggest process improvements to the Communications and Outreach worksheet.</v>
      </c>
      <c r="E57" s="1076"/>
      <c r="F57" s="1076"/>
      <c r="G57" s="1076"/>
      <c r="H57" s="1076"/>
      <c r="I57" s="1076"/>
      <c r="J57" s="1076"/>
      <c r="K57" s="1076"/>
      <c r="L57" s="1076"/>
      <c r="M57" s="1076"/>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841"/>
      <c r="B58" s="856"/>
      <c r="C58" s="591"/>
      <c r="D58" s="1035"/>
      <c r="E58" s="1036"/>
      <c r="F58" s="1036"/>
      <c r="G58" s="1036"/>
      <c r="H58" s="1036"/>
      <c r="I58" s="1036"/>
      <c r="J58" s="1036"/>
      <c r="K58" s="1036"/>
      <c r="L58" s="1036"/>
      <c r="M58" s="1036"/>
      <c r="N58" s="1036"/>
      <c r="O58" s="1036"/>
      <c r="P58" s="1037"/>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 r="A60" s="834"/>
      <c r="B60" s="856"/>
      <c r="C60" s="856"/>
      <c r="D60" s="856"/>
      <c r="E60" s="856"/>
      <c r="F60" s="856"/>
      <c r="G60" s="856"/>
      <c r="H60" s="856"/>
      <c r="I60" s="856"/>
      <c r="J60" s="856"/>
      <c r="K60" s="856"/>
      <c r="L60" s="856"/>
      <c r="M60" s="856"/>
      <c r="N60" s="856"/>
      <c r="O60" s="856"/>
      <c r="P60" s="856"/>
      <c r="Q60" s="856"/>
      <c r="R60" s="856"/>
      <c r="S60" s="556"/>
    </row>
    <row r="61" spans="1:32" s="494" customFormat="1">
      <c r="A61" s="834"/>
      <c r="C61" s="555"/>
      <c r="S61" s="556"/>
    </row>
    <row r="62" spans="1:32" s="494" customFormat="1">
      <c r="A62" s="834"/>
      <c r="C62" s="555"/>
      <c r="S62" s="556"/>
    </row>
    <row r="63" spans="1:32" s="494" customFormat="1">
      <c r="A63" s="834"/>
      <c r="C63" s="555"/>
      <c r="S63" s="556"/>
    </row>
    <row r="64" spans="1:32" s="494" customFormat="1">
      <c r="A64" s="834"/>
      <c r="C64" s="555"/>
      <c r="S64" s="556"/>
    </row>
    <row r="65" spans="1:19" s="494" customFormat="1">
      <c r="A65" s="834"/>
      <c r="C65" s="555"/>
      <c r="S65" s="556"/>
    </row>
    <row r="66" spans="1:19" s="494" customFormat="1">
      <c r="A66" s="834"/>
      <c r="C66" s="555"/>
      <c r="S66" s="556"/>
    </row>
    <row r="67" spans="1:19" s="494" customFormat="1">
      <c r="A67" s="834"/>
      <c r="C67" s="555"/>
      <c r="S67" s="556"/>
    </row>
    <row r="68" spans="1:19" s="494" customFormat="1">
      <c r="A68" s="834"/>
      <c r="C68" s="555"/>
      <c r="S68" s="556"/>
    </row>
  </sheetData>
  <sheetProtection sheet="1" scenarios="1" formatCells="0" insertHyperlinks="0" selectLockedCells="1"/>
  <mergeCells count="21">
    <mergeCell ref="D7:P7"/>
    <mergeCell ref="D58:P58"/>
    <mergeCell ref="D27:P27"/>
    <mergeCell ref="D34:P34"/>
    <mergeCell ref="E40:P40"/>
    <mergeCell ref="D43:P43"/>
    <mergeCell ref="F44:O44"/>
    <mergeCell ref="D50:P50"/>
    <mergeCell ref="D57:M57"/>
    <mergeCell ref="S8:U8"/>
    <mergeCell ref="D11:P11"/>
    <mergeCell ref="F12:O12"/>
    <mergeCell ref="D18:P18"/>
    <mergeCell ref="E56:P56"/>
    <mergeCell ref="E24:P24"/>
    <mergeCell ref="E2:P2"/>
    <mergeCell ref="M3:P3"/>
    <mergeCell ref="F4:L4"/>
    <mergeCell ref="M4:P4"/>
    <mergeCell ref="F5:L5"/>
    <mergeCell ref="M5:P5"/>
  </mergeCells>
  <conditionalFormatting sqref="F59:O59 N57:O57 F13:O16 F29:O32 F36:O40 F20:O25 F45:O48 F52:O56">
    <cfRule type="colorScale" priority="268">
      <colorScale>
        <cfvo type="num" val="0"/>
        <cfvo type="num" val="5"/>
        <cfvo type="num" val="10"/>
        <color rgb="FF00B050"/>
        <color rgb="FFFFFF00"/>
        <color rgb="FFFF0000"/>
      </colorScale>
    </cfRule>
  </conditionalFormatting>
  <conditionalFormatting sqref="N24:N25 N57 N59">
    <cfRule type="expression" dxfId="2189" priority="267" stopIfTrue="1">
      <formula>IF($S24&lt;9,TRUE,)</formula>
    </cfRule>
  </conditionalFormatting>
  <conditionalFormatting sqref="M24:M25 M59">
    <cfRule type="expression" dxfId="2188" priority="266" stopIfTrue="1">
      <formula>IF($S24&lt;8,TRUE,)</formula>
    </cfRule>
  </conditionalFormatting>
  <conditionalFormatting sqref="L24:L25 L59">
    <cfRule type="expression" dxfId="2187" priority="265" stopIfTrue="1">
      <formula>IF($S24&lt;7,TRUE,)</formula>
    </cfRule>
  </conditionalFormatting>
  <conditionalFormatting sqref="K24:K25 K59">
    <cfRule type="expression" dxfId="2186" priority="264" stopIfTrue="1">
      <formula>IF($S24&lt;6,TRUE,)</formula>
    </cfRule>
  </conditionalFormatting>
  <conditionalFormatting sqref="J24:J25 J59">
    <cfRule type="expression" dxfId="2185" priority="263" stopIfTrue="1">
      <formula>IF($S24&lt;5,TRUE,)</formula>
    </cfRule>
  </conditionalFormatting>
  <conditionalFormatting sqref="I24:I25 I59">
    <cfRule type="expression" dxfId="2184" priority="262" stopIfTrue="1">
      <formula>IF($S24&lt;4,TRUE,)</formula>
    </cfRule>
  </conditionalFormatting>
  <conditionalFormatting sqref="H24:H25 H59">
    <cfRule type="expression" dxfId="2183" priority="261" stopIfTrue="1">
      <formula>IF($S24&lt;3,TRUE,)</formula>
    </cfRule>
  </conditionalFormatting>
  <conditionalFormatting sqref="G24:G25 G59">
    <cfRule type="expression" dxfId="2182" priority="260" stopIfTrue="1">
      <formula>IF($S24&lt;2,TRUE,)</formula>
    </cfRule>
  </conditionalFormatting>
  <conditionalFormatting sqref="F24:F25 F59">
    <cfRule type="expression" dxfId="2181" priority="259" stopIfTrue="1">
      <formula>IF($S24&lt;1,TRUE,)</formula>
    </cfRule>
  </conditionalFormatting>
  <conditionalFormatting sqref="O24:O25 O57 O59">
    <cfRule type="expression" dxfId="2180" priority="258" stopIfTrue="1">
      <formula>IF($S24&lt;10,TRUE,)</formula>
    </cfRule>
  </conditionalFormatting>
  <conditionalFormatting sqref="N13:N14">
    <cfRule type="expression" dxfId="2179" priority="256" stopIfTrue="1">
      <formula>IF($S13&lt;9,TRUE,)</formula>
    </cfRule>
  </conditionalFormatting>
  <conditionalFormatting sqref="M13:M14">
    <cfRule type="expression" dxfId="2178" priority="255" stopIfTrue="1">
      <formula>IF($S13&lt;8,TRUE,)</formula>
    </cfRule>
  </conditionalFormatting>
  <conditionalFormatting sqref="L13:L14">
    <cfRule type="expression" dxfId="2177" priority="254" stopIfTrue="1">
      <formula>IF($S13&lt;7,TRUE,)</formula>
    </cfRule>
  </conditionalFormatting>
  <conditionalFormatting sqref="K13:K14">
    <cfRule type="expression" dxfId="2176" priority="253" stopIfTrue="1">
      <formula>IF($S13&lt;6,TRUE,)</formula>
    </cfRule>
  </conditionalFormatting>
  <conditionalFormatting sqref="J13:J14">
    <cfRule type="expression" dxfId="2175" priority="252" stopIfTrue="1">
      <formula>IF($S13&lt;5,TRUE,)</formula>
    </cfRule>
  </conditionalFormatting>
  <conditionalFormatting sqref="I13:I14">
    <cfRule type="expression" dxfId="2174" priority="251" stopIfTrue="1">
      <formula>IF($S13&lt;4,TRUE,)</formula>
    </cfRule>
  </conditionalFormatting>
  <conditionalFormatting sqref="H13:H14">
    <cfRule type="expression" dxfId="2173" priority="250" stopIfTrue="1">
      <formula>IF($S13&lt;3,TRUE,)</formula>
    </cfRule>
  </conditionalFormatting>
  <conditionalFormatting sqref="G13:G14">
    <cfRule type="expression" dxfId="2172" priority="249" stopIfTrue="1">
      <formula>IF($S13&lt;2,TRUE,)</formula>
    </cfRule>
  </conditionalFormatting>
  <conditionalFormatting sqref="F13:F14">
    <cfRule type="expression" dxfId="2171" priority="248" stopIfTrue="1">
      <formula>IF($S13&lt;1,TRUE,)</formula>
    </cfRule>
  </conditionalFormatting>
  <conditionalFormatting sqref="O13:O14">
    <cfRule type="expression" dxfId="2170" priority="247" stopIfTrue="1">
      <formula>IF($S13&lt;10,TRUE,)</formula>
    </cfRule>
  </conditionalFormatting>
  <conditionalFormatting sqref="N22:N23">
    <cfRule type="expression" dxfId="2169" priority="245" stopIfTrue="1">
      <formula>IF($S22&lt;9,TRUE,)</formula>
    </cfRule>
  </conditionalFormatting>
  <conditionalFormatting sqref="M22:M23">
    <cfRule type="expression" dxfId="2168" priority="244" stopIfTrue="1">
      <formula>IF($S22&lt;8,TRUE,)</formula>
    </cfRule>
  </conditionalFormatting>
  <conditionalFormatting sqref="L22:L23">
    <cfRule type="expression" dxfId="2167" priority="243" stopIfTrue="1">
      <formula>IF($S22&lt;7,TRUE,)</formula>
    </cfRule>
  </conditionalFormatting>
  <conditionalFormatting sqref="K22:K23">
    <cfRule type="expression" dxfId="2166" priority="242" stopIfTrue="1">
      <formula>IF($S22&lt;6,TRUE,)</formula>
    </cfRule>
  </conditionalFormatting>
  <conditionalFormatting sqref="J22:J23">
    <cfRule type="expression" dxfId="2165" priority="241" stopIfTrue="1">
      <formula>IF($S22&lt;5,TRUE,)</formula>
    </cfRule>
  </conditionalFormatting>
  <conditionalFormatting sqref="I22:I23">
    <cfRule type="expression" dxfId="2164" priority="240" stopIfTrue="1">
      <formula>IF($S22&lt;4,TRUE,)</formula>
    </cfRule>
  </conditionalFormatting>
  <conditionalFormatting sqref="H22:H23">
    <cfRule type="expression" dxfId="2163" priority="239" stopIfTrue="1">
      <formula>IF($S22&lt;3,TRUE,)</formula>
    </cfRule>
  </conditionalFormatting>
  <conditionalFormatting sqref="G22:G23">
    <cfRule type="expression" dxfId="2162" priority="238" stopIfTrue="1">
      <formula>IF($S22&lt;2,TRUE,)</formula>
    </cfRule>
  </conditionalFormatting>
  <conditionalFormatting sqref="F22:F23">
    <cfRule type="expression" dxfId="2161" priority="237" stopIfTrue="1">
      <formula>IF($S22&lt;1,TRUE,)</formula>
    </cfRule>
  </conditionalFormatting>
  <conditionalFormatting sqref="O22:O23">
    <cfRule type="expression" dxfId="2160" priority="236" stopIfTrue="1">
      <formula>IF($S22&lt;10,TRUE,)</formula>
    </cfRule>
  </conditionalFormatting>
  <conditionalFormatting sqref="N40">
    <cfRule type="expression" dxfId="2159" priority="234" stopIfTrue="1">
      <formula>IF($S40&lt;9,TRUE,)</formula>
    </cfRule>
  </conditionalFormatting>
  <conditionalFormatting sqref="M40">
    <cfRule type="expression" dxfId="2158" priority="233" stopIfTrue="1">
      <formula>IF($S40&lt;8,TRUE,)</formula>
    </cfRule>
  </conditionalFormatting>
  <conditionalFormatting sqref="L40">
    <cfRule type="expression" dxfId="2157" priority="232" stopIfTrue="1">
      <formula>IF($S40&lt;7,TRUE,)</formula>
    </cfRule>
  </conditionalFormatting>
  <conditionalFormatting sqref="K40">
    <cfRule type="expression" dxfId="2156" priority="231" stopIfTrue="1">
      <formula>IF($S40&lt;6,TRUE,)</formula>
    </cfRule>
  </conditionalFormatting>
  <conditionalFormatting sqref="J40">
    <cfRule type="expression" dxfId="2155" priority="230" stopIfTrue="1">
      <formula>IF($S40&lt;5,TRUE,)</formula>
    </cfRule>
  </conditionalFormatting>
  <conditionalFormatting sqref="I40">
    <cfRule type="expression" dxfId="2154" priority="229" stopIfTrue="1">
      <formula>IF($S40&lt;4,TRUE,)</formula>
    </cfRule>
  </conditionalFormatting>
  <conditionalFormatting sqref="H40">
    <cfRule type="expression" dxfId="2153" priority="228" stopIfTrue="1">
      <formula>IF($S40&lt;3,TRUE,)</formula>
    </cfRule>
  </conditionalFormatting>
  <conditionalFormatting sqref="G40">
    <cfRule type="expression" dxfId="2152" priority="227" stopIfTrue="1">
      <formula>IF($S40&lt;2,TRUE,)</formula>
    </cfRule>
  </conditionalFormatting>
  <conditionalFormatting sqref="F40">
    <cfRule type="expression" dxfId="2151" priority="226" stopIfTrue="1">
      <formula>IF($S40&lt;1,TRUE,)</formula>
    </cfRule>
  </conditionalFormatting>
  <conditionalFormatting sqref="O40">
    <cfRule type="expression" dxfId="2150" priority="225" stopIfTrue="1">
      <formula>IF($S40&lt;10,TRUE,)</formula>
    </cfRule>
  </conditionalFormatting>
  <conditionalFormatting sqref="N29:N30">
    <cfRule type="expression" dxfId="2149" priority="223" stopIfTrue="1">
      <formula>IF($S29&lt;9,TRUE,)</formula>
    </cfRule>
  </conditionalFormatting>
  <conditionalFormatting sqref="M29:M30">
    <cfRule type="expression" dxfId="2148" priority="222" stopIfTrue="1">
      <formula>IF($S29&lt;8,TRUE,)</formula>
    </cfRule>
  </conditionalFormatting>
  <conditionalFormatting sqref="L29:L30">
    <cfRule type="expression" dxfId="2147" priority="221" stopIfTrue="1">
      <formula>IF($S29&lt;7,TRUE,)</formula>
    </cfRule>
  </conditionalFormatting>
  <conditionalFormatting sqref="K29:K30">
    <cfRule type="expression" dxfId="2146" priority="220" stopIfTrue="1">
      <formula>IF($S29&lt;6,TRUE,)</formula>
    </cfRule>
  </conditionalFormatting>
  <conditionalFormatting sqref="J29:J30">
    <cfRule type="expression" dxfId="2145" priority="219" stopIfTrue="1">
      <formula>IF($S29&lt;5,TRUE,)</formula>
    </cfRule>
  </conditionalFormatting>
  <conditionalFormatting sqref="I29:I30">
    <cfRule type="expression" dxfId="2144" priority="218" stopIfTrue="1">
      <formula>IF($S29&lt;4,TRUE,)</formula>
    </cfRule>
  </conditionalFormatting>
  <conditionalFormatting sqref="H29:H30">
    <cfRule type="expression" dxfId="2143" priority="217" stopIfTrue="1">
      <formula>IF($S29&lt;3,TRUE,)</formula>
    </cfRule>
  </conditionalFormatting>
  <conditionalFormatting sqref="G29:G30">
    <cfRule type="expression" dxfId="2142" priority="216" stopIfTrue="1">
      <formula>IF($S29&lt;2,TRUE,)</formula>
    </cfRule>
  </conditionalFormatting>
  <conditionalFormatting sqref="F29:F30">
    <cfRule type="expression" dxfId="2141" priority="215" stopIfTrue="1">
      <formula>IF($S29&lt;1,TRUE,)</formula>
    </cfRule>
  </conditionalFormatting>
  <conditionalFormatting sqref="O29:O30">
    <cfRule type="expression" dxfId="2140" priority="214" stopIfTrue="1">
      <formula>IF($S29&lt;10,TRUE,)</formula>
    </cfRule>
  </conditionalFormatting>
  <conditionalFormatting sqref="N36:N37">
    <cfRule type="expression" dxfId="2139" priority="212" stopIfTrue="1">
      <formula>IF($S36&lt;9,TRUE,)</formula>
    </cfRule>
  </conditionalFormatting>
  <conditionalFormatting sqref="M36:M37">
    <cfRule type="expression" dxfId="2138" priority="211" stopIfTrue="1">
      <formula>IF($S36&lt;8,TRUE,)</formula>
    </cfRule>
  </conditionalFormatting>
  <conditionalFormatting sqref="L36:L37">
    <cfRule type="expression" dxfId="2137" priority="210" stopIfTrue="1">
      <formula>IF($S36&lt;7,TRUE,)</formula>
    </cfRule>
  </conditionalFormatting>
  <conditionalFormatting sqref="K36:K37">
    <cfRule type="expression" dxfId="2136" priority="209" stopIfTrue="1">
      <formula>IF($S36&lt;6,TRUE,)</formula>
    </cfRule>
  </conditionalFormatting>
  <conditionalFormatting sqref="J36:J37">
    <cfRule type="expression" dxfId="2135" priority="208" stopIfTrue="1">
      <formula>IF($S36&lt;5,TRUE,)</formula>
    </cfRule>
  </conditionalFormatting>
  <conditionalFormatting sqref="I36:I37">
    <cfRule type="expression" dxfId="2134" priority="207" stopIfTrue="1">
      <formula>IF($S36&lt;4,TRUE,)</formula>
    </cfRule>
  </conditionalFormatting>
  <conditionalFormatting sqref="H36:H37">
    <cfRule type="expression" dxfId="2133" priority="206" stopIfTrue="1">
      <formula>IF($S36&lt;3,TRUE,)</formula>
    </cfRule>
  </conditionalFormatting>
  <conditionalFormatting sqref="G36:G37">
    <cfRule type="expression" dxfId="2132" priority="205" stopIfTrue="1">
      <formula>IF($S36&lt;2,TRUE,)</formula>
    </cfRule>
  </conditionalFormatting>
  <conditionalFormatting sqref="F36:F37">
    <cfRule type="expression" dxfId="2131" priority="204" stopIfTrue="1">
      <formula>IF($S36&lt;1,TRUE,)</formula>
    </cfRule>
  </conditionalFormatting>
  <conditionalFormatting sqref="O36:O37">
    <cfRule type="expression" dxfId="2130" priority="203" stopIfTrue="1">
      <formula>IF($S36&lt;10,TRUE,)</formula>
    </cfRule>
  </conditionalFormatting>
  <conditionalFormatting sqref="N15:N16">
    <cfRule type="expression" dxfId="2129" priority="201" stopIfTrue="1">
      <formula>IF($S15&lt;9,TRUE,)</formula>
    </cfRule>
  </conditionalFormatting>
  <conditionalFormatting sqref="M15:M16">
    <cfRule type="expression" dxfId="2128" priority="200" stopIfTrue="1">
      <formula>IF($S15&lt;8,TRUE,)</formula>
    </cfRule>
  </conditionalFormatting>
  <conditionalFormatting sqref="L15:L16">
    <cfRule type="expression" dxfId="2127" priority="199" stopIfTrue="1">
      <formula>IF($S15&lt;7,TRUE,)</formula>
    </cfRule>
  </conditionalFormatting>
  <conditionalFormatting sqref="K15:K16">
    <cfRule type="expression" dxfId="2126" priority="198" stopIfTrue="1">
      <formula>IF($S15&lt;6,TRUE,)</formula>
    </cfRule>
  </conditionalFormatting>
  <conditionalFormatting sqref="J15:J16">
    <cfRule type="expression" dxfId="2125" priority="197" stopIfTrue="1">
      <formula>IF($S15&lt;5,TRUE,)</formula>
    </cfRule>
  </conditionalFormatting>
  <conditionalFormatting sqref="I15:I16">
    <cfRule type="expression" dxfId="2124" priority="196" stopIfTrue="1">
      <formula>IF($S15&lt;4,TRUE,)</formula>
    </cfRule>
  </conditionalFormatting>
  <conditionalFormatting sqref="H15:H16">
    <cfRule type="expression" dxfId="2123" priority="195" stopIfTrue="1">
      <formula>IF($S15&lt;3,TRUE,)</formula>
    </cfRule>
  </conditionalFormatting>
  <conditionalFormatting sqref="G15:G16">
    <cfRule type="expression" dxfId="2122" priority="194" stopIfTrue="1">
      <formula>IF($S15&lt;2,TRUE,)</formula>
    </cfRule>
  </conditionalFormatting>
  <conditionalFormatting sqref="F15:F16">
    <cfRule type="expression" dxfId="2121" priority="193" stopIfTrue="1">
      <formula>IF($S15&lt;1,TRUE,)</formula>
    </cfRule>
  </conditionalFormatting>
  <conditionalFormatting sqref="O15:O16">
    <cfRule type="expression" dxfId="2120" priority="192" stopIfTrue="1">
      <formula>IF($S15&lt;10,TRUE,)</formula>
    </cfRule>
  </conditionalFormatting>
  <conditionalFormatting sqref="N31:N32">
    <cfRule type="expression" dxfId="2119" priority="179" stopIfTrue="1">
      <formula>IF($S31&lt;9,TRUE,)</formula>
    </cfRule>
  </conditionalFormatting>
  <conditionalFormatting sqref="M31:M32">
    <cfRule type="expression" dxfId="2118" priority="178" stopIfTrue="1">
      <formula>IF($S31&lt;8,TRUE,)</formula>
    </cfRule>
  </conditionalFormatting>
  <conditionalFormatting sqref="L31:L32">
    <cfRule type="expression" dxfId="2117" priority="177" stopIfTrue="1">
      <formula>IF($S31&lt;7,TRUE,)</formula>
    </cfRule>
  </conditionalFormatting>
  <conditionalFormatting sqref="K31:K32">
    <cfRule type="expression" dxfId="2116" priority="176" stopIfTrue="1">
      <formula>IF($S31&lt;6,TRUE,)</formula>
    </cfRule>
  </conditionalFormatting>
  <conditionalFormatting sqref="J31:J32">
    <cfRule type="expression" dxfId="2115" priority="175" stopIfTrue="1">
      <formula>IF($S31&lt;5,TRUE,)</formula>
    </cfRule>
  </conditionalFormatting>
  <conditionalFormatting sqref="I31:I32">
    <cfRule type="expression" dxfId="2114" priority="174" stopIfTrue="1">
      <formula>IF($S31&lt;4,TRUE,)</formula>
    </cfRule>
  </conditionalFormatting>
  <conditionalFormatting sqref="H31:H32">
    <cfRule type="expression" dxfId="2113" priority="173" stopIfTrue="1">
      <formula>IF($S31&lt;3,TRUE,)</formula>
    </cfRule>
  </conditionalFormatting>
  <conditionalFormatting sqref="G31:G32">
    <cfRule type="expression" dxfId="2112" priority="172" stopIfTrue="1">
      <formula>IF($S31&lt;2,TRUE,)</formula>
    </cfRule>
  </conditionalFormatting>
  <conditionalFormatting sqref="F31:F32">
    <cfRule type="expression" dxfId="2111" priority="171" stopIfTrue="1">
      <formula>IF($S31&lt;1,TRUE,)</formula>
    </cfRule>
  </conditionalFormatting>
  <conditionalFormatting sqref="O31:O32">
    <cfRule type="expression" dxfId="2110" priority="170" stopIfTrue="1">
      <formula>IF($S31&lt;10,TRUE,)</formula>
    </cfRule>
  </conditionalFormatting>
  <conditionalFormatting sqref="N38:N39">
    <cfRule type="expression" dxfId="2109" priority="168" stopIfTrue="1">
      <formula>IF($S38&lt;9,TRUE,)</formula>
    </cfRule>
  </conditionalFormatting>
  <conditionalFormatting sqref="M38:M39">
    <cfRule type="expression" dxfId="2108" priority="167" stopIfTrue="1">
      <formula>IF($S38&lt;8,TRUE,)</formula>
    </cfRule>
  </conditionalFormatting>
  <conditionalFormatting sqref="L38:L39">
    <cfRule type="expression" dxfId="2107" priority="166" stopIfTrue="1">
      <formula>IF($S38&lt;7,TRUE,)</formula>
    </cfRule>
  </conditionalFormatting>
  <conditionalFormatting sqref="K38:K39">
    <cfRule type="expression" dxfId="2106" priority="165" stopIfTrue="1">
      <formula>IF($S38&lt;6,TRUE,)</formula>
    </cfRule>
  </conditionalFormatting>
  <conditionalFormatting sqref="J38:J39">
    <cfRule type="expression" dxfId="2105" priority="164" stopIfTrue="1">
      <formula>IF($S38&lt;5,TRUE,)</formula>
    </cfRule>
  </conditionalFormatting>
  <conditionalFormatting sqref="I38:I39">
    <cfRule type="expression" dxfId="2104" priority="163" stopIfTrue="1">
      <formula>IF($S38&lt;4,TRUE,)</formula>
    </cfRule>
  </conditionalFormatting>
  <conditionalFormatting sqref="H38:H39">
    <cfRule type="expression" dxfId="2103" priority="162" stopIfTrue="1">
      <formula>IF($S38&lt;3,TRUE,)</formula>
    </cfRule>
  </conditionalFormatting>
  <conditionalFormatting sqref="G38:G39">
    <cfRule type="expression" dxfId="2102" priority="161" stopIfTrue="1">
      <formula>IF($S38&lt;2,TRUE,)</formula>
    </cfRule>
  </conditionalFormatting>
  <conditionalFormatting sqref="F38:F39">
    <cfRule type="expression" dxfId="2101" priority="160" stopIfTrue="1">
      <formula>IF($S38&lt;1,TRUE,)</formula>
    </cfRule>
  </conditionalFormatting>
  <conditionalFormatting sqref="O38:O39">
    <cfRule type="expression" dxfId="2100" priority="159" stopIfTrue="1">
      <formula>IF($S38&lt;10,TRUE,)</formula>
    </cfRule>
  </conditionalFormatting>
  <conditionalFormatting sqref="N56">
    <cfRule type="expression" dxfId="2099" priority="157" stopIfTrue="1">
      <formula>IF($S56&lt;9,TRUE,)</formula>
    </cfRule>
  </conditionalFormatting>
  <conditionalFormatting sqref="M56">
    <cfRule type="expression" dxfId="2098" priority="156" stopIfTrue="1">
      <formula>IF($S56&lt;8,TRUE,)</formula>
    </cfRule>
  </conditionalFormatting>
  <conditionalFormatting sqref="L56">
    <cfRule type="expression" dxfId="2097" priority="155" stopIfTrue="1">
      <formula>IF($S56&lt;7,TRUE,)</formula>
    </cfRule>
  </conditionalFormatting>
  <conditionalFormatting sqref="K56">
    <cfRule type="expression" dxfId="2096" priority="154" stopIfTrue="1">
      <formula>IF($S56&lt;6,TRUE,)</formula>
    </cfRule>
  </conditionalFormatting>
  <conditionalFormatting sqref="J56">
    <cfRule type="expression" dxfId="2095" priority="153" stopIfTrue="1">
      <formula>IF($S56&lt;5,TRUE,)</formula>
    </cfRule>
  </conditionalFormatting>
  <conditionalFormatting sqref="I56">
    <cfRule type="expression" dxfId="2094" priority="152" stopIfTrue="1">
      <formula>IF($S56&lt;4,TRUE,)</formula>
    </cfRule>
  </conditionalFormatting>
  <conditionalFormatting sqref="H56">
    <cfRule type="expression" dxfId="2093" priority="151" stopIfTrue="1">
      <formula>IF($S56&lt;3,TRUE,)</formula>
    </cfRule>
  </conditionalFormatting>
  <conditionalFormatting sqref="G56">
    <cfRule type="expression" dxfId="2092" priority="150" stopIfTrue="1">
      <formula>IF($S56&lt;2,TRUE,)</formula>
    </cfRule>
  </conditionalFormatting>
  <conditionalFormatting sqref="F56">
    <cfRule type="expression" dxfId="2091" priority="149" stopIfTrue="1">
      <formula>IF($S56&lt;1,TRUE,)</formula>
    </cfRule>
  </conditionalFormatting>
  <conditionalFormatting sqref="O56">
    <cfRule type="expression" dxfId="2090" priority="148" stopIfTrue="1">
      <formula>IF($S56&lt;10,TRUE,)</formula>
    </cfRule>
  </conditionalFormatting>
  <conditionalFormatting sqref="N45:N46">
    <cfRule type="expression" dxfId="2089" priority="146" stopIfTrue="1">
      <formula>IF($S45&lt;9,TRUE,)</formula>
    </cfRule>
  </conditionalFormatting>
  <conditionalFormatting sqref="M45:M46">
    <cfRule type="expression" dxfId="2088" priority="145" stopIfTrue="1">
      <formula>IF($S45&lt;8,TRUE,)</formula>
    </cfRule>
  </conditionalFormatting>
  <conditionalFormatting sqref="L45:L46">
    <cfRule type="expression" dxfId="2087" priority="144" stopIfTrue="1">
      <formula>IF($S45&lt;7,TRUE,)</formula>
    </cfRule>
  </conditionalFormatting>
  <conditionalFormatting sqref="K45:K46">
    <cfRule type="expression" dxfId="2086" priority="143" stopIfTrue="1">
      <formula>IF($S45&lt;6,TRUE,)</formula>
    </cfRule>
  </conditionalFormatting>
  <conditionalFormatting sqref="J45:J46">
    <cfRule type="expression" dxfId="2085" priority="142" stopIfTrue="1">
      <formula>IF($S45&lt;5,TRUE,)</formula>
    </cfRule>
  </conditionalFormatting>
  <conditionalFormatting sqref="I45:I46">
    <cfRule type="expression" dxfId="2084" priority="141" stopIfTrue="1">
      <formula>IF($S45&lt;4,TRUE,)</formula>
    </cfRule>
  </conditionalFormatting>
  <conditionalFormatting sqref="H45:H46">
    <cfRule type="expression" dxfId="2083" priority="140" stopIfTrue="1">
      <formula>IF($S45&lt;3,TRUE,)</formula>
    </cfRule>
  </conditionalFormatting>
  <conditionalFormatting sqref="G45:G46">
    <cfRule type="expression" dxfId="2082" priority="139" stopIfTrue="1">
      <formula>IF($S45&lt;2,TRUE,)</formula>
    </cfRule>
  </conditionalFormatting>
  <conditionalFormatting sqref="F45:F46">
    <cfRule type="expression" dxfId="2081" priority="138" stopIfTrue="1">
      <formula>IF($S45&lt;1,TRUE,)</formula>
    </cfRule>
  </conditionalFormatting>
  <conditionalFormatting sqref="O45:O46">
    <cfRule type="expression" dxfId="2080" priority="137" stopIfTrue="1">
      <formula>IF($S45&lt;10,TRUE,)</formula>
    </cfRule>
  </conditionalFormatting>
  <conditionalFormatting sqref="N52:N53">
    <cfRule type="expression" dxfId="2079" priority="135" stopIfTrue="1">
      <formula>IF($S52&lt;9,TRUE,)</formula>
    </cfRule>
  </conditionalFormatting>
  <conditionalFormatting sqref="M52:M53">
    <cfRule type="expression" dxfId="2078" priority="134" stopIfTrue="1">
      <formula>IF($S52&lt;8,TRUE,)</formula>
    </cfRule>
  </conditionalFormatting>
  <conditionalFormatting sqref="L52:L53">
    <cfRule type="expression" dxfId="2077" priority="133" stopIfTrue="1">
      <formula>IF($S52&lt;7,TRUE,)</formula>
    </cfRule>
  </conditionalFormatting>
  <conditionalFormatting sqref="K52:K53">
    <cfRule type="expression" dxfId="2076" priority="132" stopIfTrue="1">
      <formula>IF($S52&lt;6,TRUE,)</formula>
    </cfRule>
  </conditionalFormatting>
  <conditionalFormatting sqref="J52:J53">
    <cfRule type="expression" dxfId="2075" priority="131" stopIfTrue="1">
      <formula>IF($S52&lt;5,TRUE,)</formula>
    </cfRule>
  </conditionalFormatting>
  <conditionalFormatting sqref="I52:I53">
    <cfRule type="expression" dxfId="2074" priority="130" stopIfTrue="1">
      <formula>IF($S52&lt;4,TRUE,)</formula>
    </cfRule>
  </conditionalFormatting>
  <conditionalFormatting sqref="H52:H53">
    <cfRule type="expression" dxfId="2073" priority="129" stopIfTrue="1">
      <formula>IF($S52&lt;3,TRUE,)</formula>
    </cfRule>
  </conditionalFormatting>
  <conditionalFormatting sqref="G52:G53">
    <cfRule type="expression" dxfId="2072" priority="128" stopIfTrue="1">
      <formula>IF($S52&lt;2,TRUE,)</formula>
    </cfRule>
  </conditionalFormatting>
  <conditionalFormatting sqref="F52:F53">
    <cfRule type="expression" dxfId="2071" priority="127" stopIfTrue="1">
      <formula>IF($S52&lt;1,TRUE,)</formula>
    </cfRule>
  </conditionalFormatting>
  <conditionalFormatting sqref="O52:O53">
    <cfRule type="expression" dxfId="2070" priority="126" stopIfTrue="1">
      <formula>IF($S52&lt;10,TRUE,)</formula>
    </cfRule>
  </conditionalFormatting>
  <conditionalFormatting sqref="N47:N48">
    <cfRule type="expression" dxfId="2069" priority="124" stopIfTrue="1">
      <formula>IF($S47&lt;9,TRUE,)</formula>
    </cfRule>
  </conditionalFormatting>
  <conditionalFormatting sqref="M47:M48">
    <cfRule type="expression" dxfId="2068" priority="123" stopIfTrue="1">
      <formula>IF($S47&lt;8,TRUE,)</formula>
    </cfRule>
  </conditionalFormatting>
  <conditionalFormatting sqref="L47:L48">
    <cfRule type="expression" dxfId="2067" priority="122" stopIfTrue="1">
      <formula>IF($S47&lt;7,TRUE,)</formula>
    </cfRule>
  </conditionalFormatting>
  <conditionalFormatting sqref="K47:K48">
    <cfRule type="expression" dxfId="2066" priority="121" stopIfTrue="1">
      <formula>IF($S47&lt;6,TRUE,)</formula>
    </cfRule>
  </conditionalFormatting>
  <conditionalFormatting sqref="J47:J48">
    <cfRule type="expression" dxfId="2065" priority="120" stopIfTrue="1">
      <formula>IF($S47&lt;5,TRUE,)</formula>
    </cfRule>
  </conditionalFormatting>
  <conditionalFormatting sqref="I47:I48">
    <cfRule type="expression" dxfId="2064" priority="119" stopIfTrue="1">
      <formula>IF($S47&lt;4,TRUE,)</formula>
    </cfRule>
  </conditionalFormatting>
  <conditionalFormatting sqref="H47:H48">
    <cfRule type="expression" dxfId="2063" priority="118" stopIfTrue="1">
      <formula>IF($S47&lt;3,TRUE,)</formula>
    </cfRule>
  </conditionalFormatting>
  <conditionalFormatting sqref="G47:G48">
    <cfRule type="expression" dxfId="2062" priority="117" stopIfTrue="1">
      <formula>IF($S47&lt;2,TRUE,)</formula>
    </cfRule>
  </conditionalFormatting>
  <conditionalFormatting sqref="F47:F48">
    <cfRule type="expression" dxfId="2061" priority="116" stopIfTrue="1">
      <formula>IF($S47&lt;1,TRUE,)</formula>
    </cfRule>
  </conditionalFormatting>
  <conditionalFormatting sqref="O47:O48">
    <cfRule type="expression" dxfId="2060" priority="115" stopIfTrue="1">
      <formula>IF($S47&lt;10,TRUE,)</formula>
    </cfRule>
  </conditionalFormatting>
  <conditionalFormatting sqref="N54:N55">
    <cfRule type="expression" dxfId="2059" priority="113" stopIfTrue="1">
      <formula>IF($S54&lt;9,TRUE,)</formula>
    </cfRule>
  </conditionalFormatting>
  <conditionalFormatting sqref="M54:M55">
    <cfRule type="expression" dxfId="2058" priority="112" stopIfTrue="1">
      <formula>IF($S54&lt;8,TRUE,)</formula>
    </cfRule>
  </conditionalFormatting>
  <conditionalFormatting sqref="L54:L55">
    <cfRule type="expression" dxfId="2057" priority="111" stopIfTrue="1">
      <formula>IF($S54&lt;7,TRUE,)</formula>
    </cfRule>
  </conditionalFormatting>
  <conditionalFormatting sqref="K54:K55">
    <cfRule type="expression" dxfId="2056" priority="110" stopIfTrue="1">
      <formula>IF($S54&lt;6,TRUE,)</formula>
    </cfRule>
  </conditionalFormatting>
  <conditionalFormatting sqref="J54:J55">
    <cfRule type="expression" dxfId="2055" priority="109" stopIfTrue="1">
      <formula>IF($S54&lt;5,TRUE,)</formula>
    </cfRule>
  </conditionalFormatting>
  <conditionalFormatting sqref="I54:I55">
    <cfRule type="expression" dxfId="2054" priority="108" stopIfTrue="1">
      <formula>IF($S54&lt;4,TRUE,)</formula>
    </cfRule>
  </conditionalFormatting>
  <conditionalFormatting sqref="H54:H55">
    <cfRule type="expression" dxfId="2053" priority="107" stopIfTrue="1">
      <formula>IF($S54&lt;3,TRUE,)</formula>
    </cfRule>
  </conditionalFormatting>
  <conditionalFormatting sqref="G54:G55">
    <cfRule type="expression" dxfId="2052" priority="106" stopIfTrue="1">
      <formula>IF($S54&lt;2,TRUE,)</formula>
    </cfRule>
  </conditionalFormatting>
  <conditionalFormatting sqref="F54:F55">
    <cfRule type="expression" dxfId="2051" priority="105" stopIfTrue="1">
      <formula>IF($S54&lt;1,TRUE,)</formula>
    </cfRule>
  </conditionalFormatting>
  <conditionalFormatting sqref="O54:O55">
    <cfRule type="expression" dxfId="2050" priority="104" stopIfTrue="1">
      <formula>IF($S54&lt;10,TRUE,)</formula>
    </cfRule>
  </conditionalFormatting>
  <conditionalFormatting sqref="N24">
    <cfRule type="expression" dxfId="2049" priority="102" stopIfTrue="1">
      <formula>IF($S24&lt;9,TRUE,)</formula>
    </cfRule>
  </conditionalFormatting>
  <conditionalFormatting sqref="M24">
    <cfRule type="expression" dxfId="2048" priority="101" stopIfTrue="1">
      <formula>IF($S24&lt;8,TRUE,)</formula>
    </cfRule>
  </conditionalFormatting>
  <conditionalFormatting sqref="L24">
    <cfRule type="expression" dxfId="2047" priority="100" stopIfTrue="1">
      <formula>IF($S24&lt;7,TRUE,)</formula>
    </cfRule>
  </conditionalFormatting>
  <conditionalFormatting sqref="K24">
    <cfRule type="expression" dxfId="2046" priority="99" stopIfTrue="1">
      <formula>IF($S24&lt;6,TRUE,)</formula>
    </cfRule>
  </conditionalFormatting>
  <conditionalFormatting sqref="J24">
    <cfRule type="expression" dxfId="2045" priority="98" stopIfTrue="1">
      <formula>IF($S24&lt;5,TRUE,)</formula>
    </cfRule>
  </conditionalFormatting>
  <conditionalFormatting sqref="I24">
    <cfRule type="expression" dxfId="2044" priority="97" stopIfTrue="1">
      <formula>IF($S24&lt;4,TRUE,)</formula>
    </cfRule>
  </conditionalFormatting>
  <conditionalFormatting sqref="H24">
    <cfRule type="expression" dxfId="2043" priority="96" stopIfTrue="1">
      <formula>IF($S24&lt;3,TRUE,)</formula>
    </cfRule>
  </conditionalFormatting>
  <conditionalFormatting sqref="G24">
    <cfRule type="expression" dxfId="2042" priority="95" stopIfTrue="1">
      <formula>IF($S24&lt;2,TRUE,)</formula>
    </cfRule>
  </conditionalFormatting>
  <conditionalFormatting sqref="F24">
    <cfRule type="expression" dxfId="2041" priority="94" stopIfTrue="1">
      <formula>IF($S24&lt;1,TRUE,)</formula>
    </cfRule>
  </conditionalFormatting>
  <conditionalFormatting sqref="O24">
    <cfRule type="expression" dxfId="2040" priority="93" stopIfTrue="1">
      <formula>IF($S24&lt;10,TRUE,)</formula>
    </cfRule>
  </conditionalFormatting>
  <conditionalFormatting sqref="N20:N21">
    <cfRule type="expression" dxfId="2039" priority="91" stopIfTrue="1">
      <formula>IF($S20&lt;9,TRUE,)</formula>
    </cfRule>
  </conditionalFormatting>
  <conditionalFormatting sqref="M20:M21">
    <cfRule type="expression" dxfId="2038" priority="90" stopIfTrue="1">
      <formula>IF($S20&lt;8,TRUE,)</formula>
    </cfRule>
  </conditionalFormatting>
  <conditionalFormatting sqref="L20:L21">
    <cfRule type="expression" dxfId="2037" priority="89" stopIfTrue="1">
      <formula>IF($S20&lt;7,TRUE,)</formula>
    </cfRule>
  </conditionalFormatting>
  <conditionalFormatting sqref="K20:K21">
    <cfRule type="expression" dxfId="2036" priority="88" stopIfTrue="1">
      <formula>IF($S20&lt;6,TRUE,)</formula>
    </cfRule>
  </conditionalFormatting>
  <conditionalFormatting sqref="J20:J21">
    <cfRule type="expression" dxfId="2035" priority="87" stopIfTrue="1">
      <formula>IF($S20&lt;5,TRUE,)</formula>
    </cfRule>
  </conditionalFormatting>
  <conditionalFormatting sqref="I20:I21">
    <cfRule type="expression" dxfId="2034" priority="86" stopIfTrue="1">
      <formula>IF($S20&lt;4,TRUE,)</formula>
    </cfRule>
  </conditionalFormatting>
  <conditionalFormatting sqref="H20:H21">
    <cfRule type="expression" dxfId="2033" priority="85" stopIfTrue="1">
      <formula>IF($S20&lt;3,TRUE,)</formula>
    </cfRule>
  </conditionalFormatting>
  <conditionalFormatting sqref="G20:G21">
    <cfRule type="expression" dxfId="2032" priority="84" stopIfTrue="1">
      <formula>IF($S20&lt;2,TRUE,)</formula>
    </cfRule>
  </conditionalFormatting>
  <conditionalFormatting sqref="F20:F21">
    <cfRule type="expression" dxfId="2031" priority="83" stopIfTrue="1">
      <formula>IF($S20&lt;1,TRUE,)</formula>
    </cfRule>
  </conditionalFormatting>
  <conditionalFormatting sqref="O20:O21">
    <cfRule type="expression" dxfId="2030" priority="82" stopIfTrue="1">
      <formula>IF($S20&lt;10,TRUE,)</formula>
    </cfRule>
  </conditionalFormatting>
  <conditionalFormatting sqref="N21">
    <cfRule type="expression" dxfId="2029" priority="80" stopIfTrue="1">
      <formula>IF($S21&lt;9,TRUE,)</formula>
    </cfRule>
  </conditionalFormatting>
  <conditionalFormatting sqref="M21">
    <cfRule type="expression" dxfId="2028" priority="79" stopIfTrue="1">
      <formula>IF($S21&lt;8,TRUE,)</formula>
    </cfRule>
  </conditionalFormatting>
  <conditionalFormatting sqref="L21">
    <cfRule type="expression" dxfId="2027" priority="78" stopIfTrue="1">
      <formula>IF($S21&lt;7,TRUE,)</formula>
    </cfRule>
  </conditionalFormatting>
  <conditionalFormatting sqref="K21">
    <cfRule type="expression" dxfId="2026" priority="77" stopIfTrue="1">
      <formula>IF($S21&lt;6,TRUE,)</formula>
    </cfRule>
  </conditionalFormatting>
  <conditionalFormatting sqref="J21">
    <cfRule type="expression" dxfId="2025" priority="76" stopIfTrue="1">
      <formula>IF($S21&lt;5,TRUE,)</formula>
    </cfRule>
  </conditionalFormatting>
  <conditionalFormatting sqref="I21">
    <cfRule type="expression" dxfId="2024" priority="75" stopIfTrue="1">
      <formula>IF($S21&lt;4,TRUE,)</formula>
    </cfRule>
  </conditionalFormatting>
  <conditionalFormatting sqref="H21">
    <cfRule type="expression" dxfId="2023" priority="74" stopIfTrue="1">
      <formula>IF($S21&lt;3,TRUE,)</formula>
    </cfRule>
  </conditionalFormatting>
  <conditionalFormatting sqref="G21">
    <cfRule type="expression" dxfId="2022" priority="73" stopIfTrue="1">
      <formula>IF($S21&lt;2,TRUE,)</formula>
    </cfRule>
  </conditionalFormatting>
  <conditionalFormatting sqref="F21">
    <cfRule type="expression" dxfId="2021" priority="72" stopIfTrue="1">
      <formula>IF($S21&lt;1,TRUE,)</formula>
    </cfRule>
  </conditionalFormatting>
  <conditionalFormatting sqref="O21">
    <cfRule type="expression" dxfId="2020" priority="71" stopIfTrue="1">
      <formula>IF($S21&lt;10,TRUE,)</formula>
    </cfRule>
  </conditionalFormatting>
  <conditionalFormatting sqref="N56">
    <cfRule type="expression" dxfId="2019" priority="70" stopIfTrue="1">
      <formula>IF($S56&lt;9,TRUE,)</formula>
    </cfRule>
  </conditionalFormatting>
  <conditionalFormatting sqref="M56">
    <cfRule type="expression" dxfId="2018" priority="69" stopIfTrue="1">
      <formula>IF($S56&lt;8,TRUE,)</formula>
    </cfRule>
  </conditionalFormatting>
  <conditionalFormatting sqref="L56">
    <cfRule type="expression" dxfId="2017" priority="68" stopIfTrue="1">
      <formula>IF($S56&lt;7,TRUE,)</formula>
    </cfRule>
  </conditionalFormatting>
  <conditionalFormatting sqref="K56">
    <cfRule type="expression" dxfId="2016" priority="67" stopIfTrue="1">
      <formula>IF($S56&lt;6,TRUE,)</formula>
    </cfRule>
  </conditionalFormatting>
  <conditionalFormatting sqref="J56">
    <cfRule type="expression" dxfId="2015" priority="66" stopIfTrue="1">
      <formula>IF($S56&lt;5,TRUE,)</formula>
    </cfRule>
  </conditionalFormatting>
  <conditionalFormatting sqref="I56">
    <cfRule type="expression" dxfId="2014" priority="65" stopIfTrue="1">
      <formula>IF($S56&lt;4,TRUE,)</formula>
    </cfRule>
  </conditionalFormatting>
  <conditionalFormatting sqref="H56">
    <cfRule type="expression" dxfId="2013" priority="64" stopIfTrue="1">
      <formula>IF($S56&lt;3,TRUE,)</formula>
    </cfRule>
  </conditionalFormatting>
  <conditionalFormatting sqref="G56">
    <cfRule type="expression" dxfId="2012" priority="63" stopIfTrue="1">
      <formula>IF($S56&lt;2,TRUE,)</formula>
    </cfRule>
  </conditionalFormatting>
  <conditionalFormatting sqref="F56">
    <cfRule type="expression" dxfId="2011" priority="62" stopIfTrue="1">
      <formula>IF($S56&lt;1,TRUE,)</formula>
    </cfRule>
  </conditionalFormatting>
  <conditionalFormatting sqref="O56">
    <cfRule type="expression" dxfId="2010" priority="61" stopIfTrue="1">
      <formula>IF($S56&lt;10,TRUE,)</formula>
    </cfRule>
  </conditionalFormatting>
  <conditionalFormatting sqref="N45:N46">
    <cfRule type="expression" dxfId="2009" priority="60" stopIfTrue="1">
      <formula>IF($S45&lt;9,TRUE,)</formula>
    </cfRule>
  </conditionalFormatting>
  <conditionalFormatting sqref="M45:M46">
    <cfRule type="expression" dxfId="2008" priority="59" stopIfTrue="1">
      <formula>IF($S45&lt;8,TRUE,)</formula>
    </cfRule>
  </conditionalFormatting>
  <conditionalFormatting sqref="L45:L46">
    <cfRule type="expression" dxfId="2007" priority="58" stopIfTrue="1">
      <formula>IF($S45&lt;7,TRUE,)</formula>
    </cfRule>
  </conditionalFormatting>
  <conditionalFormatting sqref="K45:K46">
    <cfRule type="expression" dxfId="2006" priority="57" stopIfTrue="1">
      <formula>IF($S45&lt;6,TRUE,)</formula>
    </cfRule>
  </conditionalFormatting>
  <conditionalFormatting sqref="J45:J46">
    <cfRule type="expression" dxfId="2005" priority="56" stopIfTrue="1">
      <formula>IF($S45&lt;5,TRUE,)</formula>
    </cfRule>
  </conditionalFormatting>
  <conditionalFormatting sqref="I45:I46">
    <cfRule type="expression" dxfId="2004" priority="55" stopIfTrue="1">
      <formula>IF($S45&lt;4,TRUE,)</formula>
    </cfRule>
  </conditionalFormatting>
  <conditionalFormatting sqref="H45:H46">
    <cfRule type="expression" dxfId="2003" priority="54" stopIfTrue="1">
      <formula>IF($S45&lt;3,TRUE,)</formula>
    </cfRule>
  </conditionalFormatting>
  <conditionalFormatting sqref="G45:G46">
    <cfRule type="expression" dxfId="2002" priority="53" stopIfTrue="1">
      <formula>IF($S45&lt;2,TRUE,)</formula>
    </cfRule>
  </conditionalFormatting>
  <conditionalFormatting sqref="F45:F46">
    <cfRule type="expression" dxfId="2001" priority="52" stopIfTrue="1">
      <formula>IF($S45&lt;1,TRUE,)</formula>
    </cfRule>
  </conditionalFormatting>
  <conditionalFormatting sqref="O45:O46">
    <cfRule type="expression" dxfId="2000" priority="51" stopIfTrue="1">
      <formula>IF($S45&lt;10,TRUE,)</formula>
    </cfRule>
  </conditionalFormatting>
  <conditionalFormatting sqref="N54:N55">
    <cfRule type="expression" dxfId="1999" priority="50" stopIfTrue="1">
      <formula>IF($S54&lt;9,TRUE,)</formula>
    </cfRule>
  </conditionalFormatting>
  <conditionalFormatting sqref="M54:M55">
    <cfRule type="expression" dxfId="1998" priority="49" stopIfTrue="1">
      <formula>IF($S54&lt;8,TRUE,)</formula>
    </cfRule>
  </conditionalFormatting>
  <conditionalFormatting sqref="L54:L55">
    <cfRule type="expression" dxfId="1997" priority="48" stopIfTrue="1">
      <formula>IF($S54&lt;7,TRUE,)</formula>
    </cfRule>
  </conditionalFormatting>
  <conditionalFormatting sqref="K54:K55">
    <cfRule type="expression" dxfId="1996" priority="47" stopIfTrue="1">
      <formula>IF($S54&lt;6,TRUE,)</formula>
    </cfRule>
  </conditionalFormatting>
  <conditionalFormatting sqref="J54:J55">
    <cfRule type="expression" dxfId="1995" priority="46" stopIfTrue="1">
      <formula>IF($S54&lt;5,TRUE,)</formula>
    </cfRule>
  </conditionalFormatting>
  <conditionalFormatting sqref="I54:I55">
    <cfRule type="expression" dxfId="1994" priority="45" stopIfTrue="1">
      <formula>IF($S54&lt;4,TRUE,)</formula>
    </cfRule>
  </conditionalFormatting>
  <conditionalFormatting sqref="H54:H55">
    <cfRule type="expression" dxfId="1993" priority="44" stopIfTrue="1">
      <formula>IF($S54&lt;3,TRUE,)</formula>
    </cfRule>
  </conditionalFormatting>
  <conditionalFormatting sqref="G54:G55">
    <cfRule type="expression" dxfId="1992" priority="43" stopIfTrue="1">
      <formula>IF($S54&lt;2,TRUE,)</formula>
    </cfRule>
  </conditionalFormatting>
  <conditionalFormatting sqref="F54:F55">
    <cfRule type="expression" dxfId="1991" priority="42" stopIfTrue="1">
      <formula>IF($S54&lt;1,TRUE,)</formula>
    </cfRule>
  </conditionalFormatting>
  <conditionalFormatting sqref="O54:O55">
    <cfRule type="expression" dxfId="1990" priority="41" stopIfTrue="1">
      <formula>IF($S54&lt;10,TRUE,)</formula>
    </cfRule>
  </conditionalFormatting>
  <conditionalFormatting sqref="N47:N48">
    <cfRule type="expression" dxfId="1989" priority="40" stopIfTrue="1">
      <formula>IF($S47&lt;9,TRUE,)</formula>
    </cfRule>
  </conditionalFormatting>
  <conditionalFormatting sqref="M47:M48">
    <cfRule type="expression" dxfId="1988" priority="39" stopIfTrue="1">
      <formula>IF($S47&lt;8,TRUE,)</formula>
    </cfRule>
  </conditionalFormatting>
  <conditionalFormatting sqref="L47:L48">
    <cfRule type="expression" dxfId="1987" priority="38" stopIfTrue="1">
      <formula>IF($S47&lt;7,TRUE,)</formula>
    </cfRule>
  </conditionalFormatting>
  <conditionalFormatting sqref="K47:K48">
    <cfRule type="expression" dxfId="1986" priority="37" stopIfTrue="1">
      <formula>IF($S47&lt;6,TRUE,)</formula>
    </cfRule>
  </conditionalFormatting>
  <conditionalFormatting sqref="J47:J48">
    <cfRule type="expression" dxfId="1985" priority="36" stopIfTrue="1">
      <formula>IF($S47&lt;5,TRUE,)</formula>
    </cfRule>
  </conditionalFormatting>
  <conditionalFormatting sqref="I47:I48">
    <cfRule type="expression" dxfId="1984" priority="35" stopIfTrue="1">
      <formula>IF($S47&lt;4,TRUE,)</formula>
    </cfRule>
  </conditionalFormatting>
  <conditionalFormatting sqref="H47:H48">
    <cfRule type="expression" dxfId="1983" priority="34" stopIfTrue="1">
      <formula>IF($S47&lt;3,TRUE,)</formula>
    </cfRule>
  </conditionalFormatting>
  <conditionalFormatting sqref="G47:G48">
    <cfRule type="expression" dxfId="1982" priority="33" stopIfTrue="1">
      <formula>IF($S47&lt;2,TRUE,)</formula>
    </cfRule>
  </conditionalFormatting>
  <conditionalFormatting sqref="F47:F48">
    <cfRule type="expression" dxfId="1981" priority="32" stopIfTrue="1">
      <formula>IF($S47&lt;1,TRUE,)</formula>
    </cfRule>
  </conditionalFormatting>
  <conditionalFormatting sqref="O47:O48">
    <cfRule type="expression" dxfId="1980" priority="31" stopIfTrue="1">
      <formula>IF($S47&lt;10,TRUE,)</formula>
    </cfRule>
  </conditionalFormatting>
  <conditionalFormatting sqref="N56">
    <cfRule type="expression" dxfId="1979" priority="30" stopIfTrue="1">
      <formula>IF($S56&lt;9,TRUE,)</formula>
    </cfRule>
  </conditionalFormatting>
  <conditionalFormatting sqref="M56">
    <cfRule type="expression" dxfId="1978" priority="29" stopIfTrue="1">
      <formula>IF($S56&lt;8,TRUE,)</formula>
    </cfRule>
  </conditionalFormatting>
  <conditionalFormatting sqref="L56">
    <cfRule type="expression" dxfId="1977" priority="28" stopIfTrue="1">
      <formula>IF($S56&lt;7,TRUE,)</formula>
    </cfRule>
  </conditionalFormatting>
  <conditionalFormatting sqref="K56">
    <cfRule type="expression" dxfId="1976" priority="27" stopIfTrue="1">
      <formula>IF($S56&lt;6,TRUE,)</formula>
    </cfRule>
  </conditionalFormatting>
  <conditionalFormatting sqref="J56">
    <cfRule type="expression" dxfId="1975" priority="26" stopIfTrue="1">
      <formula>IF($S56&lt;5,TRUE,)</formula>
    </cfRule>
  </conditionalFormatting>
  <conditionalFormatting sqref="I56">
    <cfRule type="expression" dxfId="1974" priority="25" stopIfTrue="1">
      <formula>IF($S56&lt;4,TRUE,)</formula>
    </cfRule>
  </conditionalFormatting>
  <conditionalFormatting sqref="H56">
    <cfRule type="expression" dxfId="1973" priority="24" stopIfTrue="1">
      <formula>IF($S56&lt;3,TRUE,)</formula>
    </cfRule>
  </conditionalFormatting>
  <conditionalFormatting sqref="G56">
    <cfRule type="expression" dxfId="1972" priority="23" stopIfTrue="1">
      <formula>IF($S56&lt;2,TRUE,)</formula>
    </cfRule>
  </conditionalFormatting>
  <conditionalFormatting sqref="F56">
    <cfRule type="expression" dxfId="1971" priority="22" stopIfTrue="1">
      <formula>IF($S56&lt;1,TRUE,)</formula>
    </cfRule>
  </conditionalFormatting>
  <conditionalFormatting sqref="O56">
    <cfRule type="expression" dxfId="1970" priority="21" stopIfTrue="1">
      <formula>IF($S56&lt;10,TRUE,)</formula>
    </cfRule>
  </conditionalFormatting>
  <conditionalFormatting sqref="N52:N53">
    <cfRule type="expression" dxfId="1969" priority="20" stopIfTrue="1">
      <formula>IF($S52&lt;9,TRUE,)</formula>
    </cfRule>
  </conditionalFormatting>
  <conditionalFormatting sqref="M52:M53">
    <cfRule type="expression" dxfId="1968" priority="19" stopIfTrue="1">
      <formula>IF($S52&lt;8,TRUE,)</formula>
    </cfRule>
  </conditionalFormatting>
  <conditionalFormatting sqref="L52:L53">
    <cfRule type="expression" dxfId="1967" priority="18" stopIfTrue="1">
      <formula>IF($S52&lt;7,TRUE,)</formula>
    </cfRule>
  </conditionalFormatting>
  <conditionalFormatting sqref="K52:K53">
    <cfRule type="expression" dxfId="1966" priority="17" stopIfTrue="1">
      <formula>IF($S52&lt;6,TRUE,)</formula>
    </cfRule>
  </conditionalFormatting>
  <conditionalFormatting sqref="J52:J53">
    <cfRule type="expression" dxfId="1965" priority="16" stopIfTrue="1">
      <formula>IF($S52&lt;5,TRUE,)</formula>
    </cfRule>
  </conditionalFormatting>
  <conditionalFormatting sqref="I52:I53">
    <cfRule type="expression" dxfId="1964" priority="15" stopIfTrue="1">
      <formula>IF($S52&lt;4,TRUE,)</formula>
    </cfRule>
  </conditionalFormatting>
  <conditionalFormatting sqref="H52:H53">
    <cfRule type="expression" dxfId="1963" priority="14" stopIfTrue="1">
      <formula>IF($S52&lt;3,TRUE,)</formula>
    </cfRule>
  </conditionalFormatting>
  <conditionalFormatting sqref="G52:G53">
    <cfRule type="expression" dxfId="1962" priority="13" stopIfTrue="1">
      <formula>IF($S52&lt;2,TRUE,)</formula>
    </cfRule>
  </conditionalFormatting>
  <conditionalFormatting sqref="F52:F53">
    <cfRule type="expression" dxfId="1961" priority="12" stopIfTrue="1">
      <formula>IF($S52&lt;1,TRUE,)</formula>
    </cfRule>
  </conditionalFormatting>
  <conditionalFormatting sqref="O52:O53">
    <cfRule type="expression" dxfId="1960" priority="11" stopIfTrue="1">
      <formula>IF($S52&lt;10,TRUE,)</formula>
    </cfRule>
  </conditionalFormatting>
  <conditionalFormatting sqref="N53">
    <cfRule type="expression" dxfId="1959" priority="10" stopIfTrue="1">
      <formula>IF($S53&lt;9,TRUE,)</formula>
    </cfRule>
  </conditionalFormatting>
  <conditionalFormatting sqref="M53">
    <cfRule type="expression" dxfId="1958" priority="9" stopIfTrue="1">
      <formula>IF($S53&lt;8,TRUE,)</formula>
    </cfRule>
  </conditionalFormatting>
  <conditionalFormatting sqref="L53">
    <cfRule type="expression" dxfId="1957" priority="8" stopIfTrue="1">
      <formula>IF($S53&lt;7,TRUE,)</formula>
    </cfRule>
  </conditionalFormatting>
  <conditionalFormatting sqref="K53">
    <cfRule type="expression" dxfId="1956" priority="7" stopIfTrue="1">
      <formula>IF($S53&lt;6,TRUE,)</formula>
    </cfRule>
  </conditionalFormatting>
  <conditionalFormatting sqref="J53">
    <cfRule type="expression" dxfId="1955" priority="6" stopIfTrue="1">
      <formula>IF($S53&lt;5,TRUE,)</formula>
    </cfRule>
  </conditionalFormatting>
  <conditionalFormatting sqref="I53">
    <cfRule type="expression" dxfId="1954" priority="5" stopIfTrue="1">
      <formula>IF($S53&lt;4,TRUE,)</formula>
    </cfRule>
  </conditionalFormatting>
  <conditionalFormatting sqref="H53">
    <cfRule type="expression" dxfId="1953" priority="4" stopIfTrue="1">
      <formula>IF($S53&lt;3,TRUE,)</formula>
    </cfRule>
  </conditionalFormatting>
  <conditionalFormatting sqref="G53">
    <cfRule type="expression" dxfId="1952" priority="3" stopIfTrue="1">
      <formula>IF($S53&lt;2,TRUE,)</formula>
    </cfRule>
  </conditionalFormatting>
  <conditionalFormatting sqref="F53">
    <cfRule type="expression" dxfId="1951" priority="2" stopIfTrue="1">
      <formula>IF($S53&lt;1,TRUE,)</formula>
    </cfRule>
  </conditionalFormatting>
  <conditionalFormatting sqref="O53">
    <cfRule type="expression" dxfId="1950" priority="1" stopIfTrue="1">
      <formula>IF($S53&lt;10,TRUE,)</formula>
    </cfRule>
  </conditionalFormatting>
  <dataValidations xWindow="864" yWindow="538"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20:P23 P52:P55 P29:P32 P45:P48 P13:P16">
      <formula1>R.DDL_DEQStaffRank</formula1>
    </dataValidation>
    <dataValidation allowBlank="1" showInputMessage="1" showErrorMessage="1" promptTitle="ENTER NAME" prompt="Enter the name of the STAFF or FUNCTION involved with IMPLEMENTING the project._x000a_" sqref="D36:D39 D20:D23 D52:D55"/>
    <dataValidation allowBlank="1" showInputMessage="1" showErrorMessage="1" promptTitle="ENTER NAME" prompt="Enter the name of the STAFF or FUNCTION involved with DEVELOPING the project._x000a_" sqref="D45:D48 D29:D32 D13:D16"/>
    <dataValidation type="list" allowBlank="1" showInputMessage="1" showErrorMessage="1" promptTitle="DROP DOWN LIST" prompt="Select a range of hours from the drop down list that best describes how involved this resource will be in DEVELOPING this project." sqref="E45:E48 E29:E32 E13:E1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0:P50 D18:P18 D34">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3:P43">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1:P11 D27:P27">
      <formula1>0</formula1>
      <formula2>5000</formula2>
    </dataValidation>
  </dataValidations>
  <hyperlinks>
    <hyperlink ref="A2" r:id="rId1" display="⧀ on Q-net"/>
    <hyperlink ref="A1" location="Content!A1" display="⧀ Go to Content"/>
    <hyperlink ref="A9" r:id="rId2"/>
    <hyperlink ref="A25" r:id="rId3" display="⧀ on Q-net"/>
    <hyperlink ref="A41" r:id="rId4" display="⧀ on Q-net"/>
    <hyperlink ref="A59" location="'9OCO'!B2" display="⧀ Go to Top"/>
  </hyperlinks>
  <pageMargins left="0.25" right="0.25" top="0.41" bottom="0.42" header="0.3" footer="0.3"/>
  <pageSetup scale="95" orientation="portrait" horizontalDpi="4294967293" verticalDpi="4294967293" r:id="rId5"/>
  <rowBreaks count="1" manualBreakCount="1">
    <brk id="24" min="2" max="16" man="1"/>
  </rowBreaks>
  <drawing r:id="rId6"/>
  <legacyDrawing r:id="rId7"/>
</worksheet>
</file>

<file path=xl/worksheets/sheet15.xml><?xml version="1.0" encoding="utf-8"?>
<worksheet xmlns="http://schemas.openxmlformats.org/spreadsheetml/2006/main" xmlns:r="http://schemas.openxmlformats.org/officeDocument/2006/relationships">
  <sheetPr codeName="Sheet16"/>
  <dimension ref="A1:AG82"/>
  <sheetViews>
    <sheetView showGridLines="0" topLeftCell="B2" zoomScaleNormal="100" workbookViewId="0">
      <selection activeCell="D68" sqref="D68"/>
    </sheetView>
  </sheetViews>
  <sheetFormatPr defaultColWidth="9" defaultRowHeight="20.25" outlineLevelCol="1"/>
  <cols>
    <col min="1" max="1" width="13.75" style="834" customWidth="1"/>
    <col min="2" max="2" width="3.625" customWidth="1"/>
    <col min="3" max="3" width="3.625" style="218" customWidth="1"/>
    <col min="4" max="4" width="40.5" style="538" customWidth="1"/>
    <col min="5" max="5" width="15.75" style="538" customWidth="1"/>
    <col min="6" max="15" width="1.625" style="538" customWidth="1"/>
    <col min="16" max="16" width="15.75" style="538" customWidth="1"/>
    <col min="17" max="17" width="3.625" style="538"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3" width="31.125" style="494" customWidth="1"/>
    <col min="34" max="16384" width="9" style="538"/>
  </cols>
  <sheetData>
    <row r="1" spans="1:33" s="494" customFormat="1" ht="20.25" customHeight="1">
      <c r="A1" s="874" t="s">
        <v>263</v>
      </c>
      <c r="B1" s="856"/>
      <c r="C1" s="857"/>
      <c r="D1" s="857"/>
      <c r="E1" s="856"/>
      <c r="F1" s="856"/>
      <c r="G1" s="856"/>
      <c r="H1" s="856"/>
      <c r="I1" s="856"/>
      <c r="J1" s="856"/>
      <c r="K1" s="856"/>
      <c r="L1" s="856"/>
      <c r="M1" s="856"/>
      <c r="N1" s="856"/>
      <c r="O1" s="856"/>
      <c r="P1" s="856"/>
      <c r="Q1" s="856"/>
      <c r="R1" s="856"/>
      <c r="S1" s="556"/>
    </row>
    <row r="2" spans="1:33" s="23" customFormat="1" ht="30" customHeight="1" thickBot="1">
      <c r="A2" s="845"/>
      <c r="B2" s="856"/>
      <c r="C2" s="855">
        <v>10</v>
      </c>
      <c r="D2" s="853" t="s">
        <v>239</v>
      </c>
      <c r="E2" s="1077" t="str">
        <f>R.1ProjectName</f>
        <v>AQ permitting program updates</v>
      </c>
      <c r="F2" s="1077"/>
      <c r="G2" s="1077"/>
      <c r="H2" s="1077"/>
      <c r="I2" s="1077"/>
      <c r="J2" s="1077"/>
      <c r="K2" s="1077"/>
      <c r="L2" s="1077"/>
      <c r="M2" s="1077"/>
      <c r="N2" s="1077"/>
      <c r="O2" s="1077"/>
      <c r="P2" s="1077"/>
      <c r="Q2" s="609"/>
      <c r="R2" s="856"/>
      <c r="S2" s="562" t="str">
        <f>"R."&amp;$C$2&amp;"StaffCount"</f>
        <v>R.10StaffCount</v>
      </c>
      <c r="T2" s="562" t="str">
        <f>"R."&amp;$C$2&amp;"LowHrs"</f>
        <v>R.10LowHrs</v>
      </c>
      <c r="U2" s="873" t="str">
        <f>"R."&amp;$C$2&amp;"HighHrs"</f>
        <v>R.10HighHrs</v>
      </c>
      <c r="V2" s="563" t="s">
        <v>0</v>
      </c>
      <c r="W2" s="494"/>
      <c r="X2" s="494"/>
      <c r="Y2" s="494"/>
      <c r="Z2" s="494"/>
      <c r="AA2" s="494"/>
      <c r="AB2" s="494"/>
      <c r="AC2" s="494"/>
      <c r="AD2" s="496"/>
      <c r="AE2" s="496"/>
      <c r="AF2" s="496"/>
      <c r="AG2" s="496"/>
    </row>
    <row r="3" spans="1:33" s="23" customFormat="1" ht="20.25" customHeight="1" thickTop="1">
      <c r="A3" s="841"/>
      <c r="B3" s="856"/>
      <c r="C3" s="610"/>
      <c r="D3" s="528"/>
      <c r="E3" s="528"/>
      <c r="F3" s="91"/>
      <c r="G3" s="623"/>
      <c r="H3" s="623"/>
      <c r="I3" s="623"/>
      <c r="J3" s="529"/>
      <c r="K3" s="91"/>
      <c r="L3" s="91"/>
      <c r="M3" s="1062" t="s">
        <v>212</v>
      </c>
      <c r="N3" s="1062"/>
      <c r="O3" s="1062"/>
      <c r="P3" s="1062"/>
      <c r="Q3" s="611"/>
      <c r="R3" s="856"/>
      <c r="S3" s="878">
        <f>COUNTIFS(S13:S71,"&gt;0")</f>
        <v>0</v>
      </c>
      <c r="T3" s="879">
        <f>SUM(T13:T71)</f>
        <v>0</v>
      </c>
      <c r="U3" s="879">
        <f>SUM(U13:U71)</f>
        <v>0</v>
      </c>
      <c r="V3" s="563"/>
      <c r="W3" s="494"/>
      <c r="X3" s="494"/>
      <c r="Y3" s="494"/>
      <c r="Z3" s="494"/>
      <c r="AA3" s="494"/>
      <c r="AB3" s="494"/>
      <c r="AC3" s="494"/>
      <c r="AD3" s="496"/>
      <c r="AE3" s="496"/>
      <c r="AF3" s="496"/>
      <c r="AG3" s="496"/>
    </row>
    <row r="4" spans="1:33" s="23" customFormat="1" ht="20.25" customHeight="1">
      <c r="A4" s="841"/>
      <c r="B4" s="856"/>
      <c r="C4" s="610"/>
      <c r="D4" s="535" t="s">
        <v>210</v>
      </c>
      <c r="E4" s="513">
        <f>S3</f>
        <v>0</v>
      </c>
      <c r="F4" s="1063" t="s">
        <v>209</v>
      </c>
      <c r="G4" s="1063"/>
      <c r="H4" s="1063"/>
      <c r="I4" s="1063"/>
      <c r="J4" s="1063"/>
      <c r="K4" s="1063"/>
      <c r="L4" s="1063"/>
      <c r="M4" s="1064" t="str">
        <f>S4</f>
        <v>0</v>
      </c>
      <c r="N4" s="1064"/>
      <c r="O4" s="1064"/>
      <c r="P4" s="1064"/>
      <c r="Q4" s="611"/>
      <c r="R4" s="856"/>
      <c r="S4" s="565" t="str">
        <f>IF(R.10StaffCount=0,"0",IF(R.10LowHrs=0,"0-"&amp;TEXT(R.10HighHrs,"#,###"),TEXT(R.10LowHrs,"#,###")&amp;"-"&amp;TEXT(R.10HighHrs,"#,###")))</f>
        <v>0</v>
      </c>
      <c r="T4" s="562" t="str">
        <f>"R."&amp;$C$2&amp;"LowDollars"</f>
        <v>R.10LowDollars</v>
      </c>
      <c r="U4" s="873" t="str">
        <f>"R."&amp;$C$2&amp;"HighDollars"</f>
        <v>R.10HighDollars</v>
      </c>
      <c r="V4" s="563"/>
      <c r="W4" s="494"/>
      <c r="X4" s="494"/>
      <c r="Y4" s="494"/>
      <c r="Z4" s="494"/>
      <c r="AA4" s="494"/>
      <c r="AB4" s="494"/>
      <c r="AC4" s="494"/>
      <c r="AD4" s="496"/>
      <c r="AE4" s="496"/>
      <c r="AF4" s="496"/>
      <c r="AG4" s="496"/>
    </row>
    <row r="5" spans="1:33" s="23" customFormat="1" ht="20.25" customHeight="1">
      <c r="A5" s="841"/>
      <c r="B5" s="856"/>
      <c r="C5" s="610"/>
      <c r="D5" s="535" t="s">
        <v>222</v>
      </c>
      <c r="E5" s="530">
        <f>R.AvgHrDEQCost</f>
        <v>58</v>
      </c>
      <c r="F5" s="1063" t="s">
        <v>213</v>
      </c>
      <c r="G5" s="1063"/>
      <c r="H5" s="1063"/>
      <c r="I5" s="1063"/>
      <c r="J5" s="1063"/>
      <c r="K5" s="1063"/>
      <c r="L5" s="1063"/>
      <c r="M5" s="1065" t="str">
        <f>S5</f>
        <v>$0</v>
      </c>
      <c r="N5" s="1065"/>
      <c r="O5" s="1065"/>
      <c r="P5" s="1065"/>
      <c r="Q5" s="611"/>
      <c r="R5" s="856"/>
      <c r="S5" s="565" t="str">
        <f>IF(R.10StaffCount=0,"$0",IF(R.10LowDollars=0,"$0-"&amp;TEXT(R.10HighDollars,"#,###"),TEXT(R.10LowDollars,"$#,###")&amp;"-"&amp;TEXT(R.10HighDollars,"#,###")))</f>
        <v>$0</v>
      </c>
      <c r="T5" s="567">
        <f>T3*E5</f>
        <v>0</v>
      </c>
      <c r="U5" s="567">
        <f>U3*E5</f>
        <v>0</v>
      </c>
      <c r="V5" s="563"/>
      <c r="W5" s="494"/>
      <c r="X5" s="494"/>
      <c r="Y5" s="494"/>
      <c r="Z5" s="494"/>
      <c r="AA5" s="494"/>
      <c r="AB5" s="494"/>
      <c r="AC5" s="494"/>
      <c r="AD5" s="496"/>
      <c r="AE5" s="496"/>
      <c r="AF5" s="496"/>
      <c r="AG5" s="496"/>
    </row>
    <row r="6" spans="1:33" s="23" customFormat="1" ht="30" customHeight="1">
      <c r="A6" s="841"/>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41"/>
      <c r="B7" s="856"/>
      <c r="C7" s="612"/>
      <c r="D7" s="1054"/>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ustomHeight="1">
      <c r="A8" s="841"/>
      <c r="B8" s="856"/>
      <c r="C8" s="747"/>
      <c r="D8" s="748"/>
      <c r="E8" s="748"/>
      <c r="F8" s="748"/>
      <c r="G8" s="748"/>
      <c r="H8" s="748"/>
      <c r="I8" s="748"/>
      <c r="J8" s="748"/>
      <c r="K8" s="748"/>
      <c r="L8" s="748"/>
      <c r="M8" s="748"/>
      <c r="N8" s="748"/>
      <c r="O8" s="748"/>
      <c r="P8" s="748"/>
      <c r="Q8" s="749"/>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579" t="s">
        <v>0</v>
      </c>
      <c r="D9" s="825" t="s">
        <v>311</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c r="AG9" s="570"/>
    </row>
    <row r="10" spans="1:33" s="155" customFormat="1" ht="14.25" customHeight="1">
      <c r="A10" s="841"/>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841"/>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41"/>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41"/>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20.25" customHeight="1">
      <c r="A14" s="841"/>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c r="AG14" s="573"/>
    </row>
    <row r="15" spans="1:33" s="150" customFormat="1" ht="20.25" customHeight="1">
      <c r="A15" s="841"/>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c r="AG15" s="573"/>
    </row>
    <row r="16" spans="1:33" s="150" customFormat="1" ht="20.25" customHeight="1">
      <c r="A16" s="841"/>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841"/>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841"/>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841"/>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841"/>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841"/>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841"/>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841"/>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841"/>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266</v>
      </c>
      <c r="B25" s="856"/>
      <c r="C25" s="589"/>
      <c r="D25" s="826" t="s">
        <v>310</v>
      </c>
      <c r="E25" s="821"/>
      <c r="F25" s="552"/>
      <c r="G25" s="552"/>
      <c r="H25" s="552"/>
      <c r="I25" s="552"/>
      <c r="J25" s="552"/>
      <c r="K25" s="552"/>
      <c r="L25" s="552"/>
      <c r="M25" s="552"/>
      <c r="N25" s="552"/>
      <c r="O25" s="552"/>
      <c r="P25" s="552"/>
      <c r="Q25" s="590"/>
      <c r="R25" s="856"/>
      <c r="S25" s="577"/>
      <c r="T25" s="574"/>
      <c r="U25" s="574"/>
      <c r="V25" s="572"/>
      <c r="W25" s="572"/>
      <c r="X25" s="572"/>
      <c r="Y25" s="572"/>
      <c r="Z25" s="572"/>
      <c r="AA25" s="572"/>
      <c r="AB25" s="572"/>
      <c r="AC25" s="572"/>
      <c r="AD25" s="570"/>
      <c r="AE25" s="570"/>
      <c r="AF25" s="570"/>
      <c r="AG25" s="570"/>
    </row>
    <row r="26" spans="1:33" s="155" customFormat="1" ht="14.25" customHeight="1">
      <c r="A26" s="874" t="s">
        <v>271</v>
      </c>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row>
    <row r="27" spans="1:33" s="150" customFormat="1" ht="20.25" customHeight="1">
      <c r="A27" s="841"/>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841"/>
      <c r="B28" s="856"/>
      <c r="C28" s="591"/>
      <c r="D28" s="658" t="s">
        <v>215</v>
      </c>
      <c r="E28" s="539" t="s">
        <v>64</v>
      </c>
      <c r="F28" s="539" t="s">
        <v>65</v>
      </c>
      <c r="G28" s="539"/>
      <c r="H28" s="539"/>
      <c r="I28" s="539"/>
      <c r="J28" s="539"/>
      <c r="K28" s="539"/>
      <c r="L28" s="539"/>
      <c r="M28" s="539"/>
      <c r="N28" s="539"/>
      <c r="O28" s="539"/>
      <c r="P28" s="539" t="s">
        <v>66</v>
      </c>
      <c r="Q28" s="592"/>
      <c r="R28" s="856"/>
      <c r="S28" s="575"/>
      <c r="T28" s="574"/>
      <c r="U28" s="574"/>
      <c r="V28" s="572"/>
      <c r="W28" s="572"/>
      <c r="X28" s="572"/>
      <c r="Y28" s="572"/>
      <c r="Z28" s="572"/>
      <c r="AA28" s="572"/>
      <c r="AB28" s="572"/>
      <c r="AC28" s="572"/>
      <c r="AD28" s="570"/>
      <c r="AE28" s="570"/>
      <c r="AF28" s="570"/>
      <c r="AG28" s="570"/>
    </row>
    <row r="29" spans="1:33" s="150" customFormat="1" ht="20.25" customHeight="1">
      <c r="A29" s="841"/>
      <c r="B29" s="856"/>
      <c r="C29" s="593"/>
      <c r="D29" s="160"/>
      <c r="E29" s="152" t="s">
        <v>7</v>
      </c>
      <c r="F29" s="502">
        <v>1</v>
      </c>
      <c r="G29" s="503">
        <v>2</v>
      </c>
      <c r="H29" s="504">
        <v>3</v>
      </c>
      <c r="I29" s="505">
        <v>4</v>
      </c>
      <c r="J29" s="506">
        <v>5</v>
      </c>
      <c r="K29" s="507">
        <v>6</v>
      </c>
      <c r="L29" s="508">
        <v>7</v>
      </c>
      <c r="M29" s="509">
        <v>8</v>
      </c>
      <c r="N29" s="510">
        <v>9</v>
      </c>
      <c r="O29" s="511">
        <v>10</v>
      </c>
      <c r="P29" s="154"/>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841"/>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841"/>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841"/>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row>
    <row r="33" spans="1:33" s="150" customFormat="1" ht="14.25" customHeight="1">
      <c r="A33" s="841"/>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row>
    <row r="34" spans="1:33" s="150" customFormat="1" ht="20.25" customHeight="1">
      <c r="A34" s="841"/>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c r="AG34" s="573"/>
    </row>
    <row r="35" spans="1:33" s="155" customFormat="1" ht="14.25" customHeight="1">
      <c r="A35" s="841"/>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row>
    <row r="36" spans="1:33" s="150" customFormat="1" ht="20.25" customHeight="1">
      <c r="A36" s="841"/>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841"/>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841"/>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841"/>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841"/>
      <c r="B40" s="856"/>
      <c r="C40" s="599"/>
      <c r="D40" s="534"/>
      <c r="E40" s="1092"/>
      <c r="F40" s="1092"/>
      <c r="G40" s="1092"/>
      <c r="H40" s="1092"/>
      <c r="I40" s="1092"/>
      <c r="J40" s="1092"/>
      <c r="K40" s="1092"/>
      <c r="L40" s="1092"/>
      <c r="M40" s="1092"/>
      <c r="N40" s="1092"/>
      <c r="O40" s="1092"/>
      <c r="P40" s="1092"/>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74" t="s">
        <v>266</v>
      </c>
      <c r="B41" s="856"/>
      <c r="C41" s="579" t="s">
        <v>0</v>
      </c>
      <c r="D41" s="825" t="s">
        <v>309</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c r="AG41" s="570"/>
    </row>
    <row r="42" spans="1:33" s="155" customFormat="1" ht="14.25" customHeight="1">
      <c r="A42" s="841"/>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c r="AG42" s="570"/>
    </row>
    <row r="43" spans="1:33" s="150" customFormat="1" ht="20.25" customHeight="1">
      <c r="A43" s="841"/>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841"/>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841"/>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841"/>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841"/>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841"/>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841"/>
      <c r="B49" s="856"/>
      <c r="C49" s="740"/>
      <c r="D49" s="656" t="s">
        <v>207</v>
      </c>
      <c r="E49" s="870"/>
      <c r="F49" s="870"/>
      <c r="G49" s="870"/>
      <c r="H49" s="870"/>
      <c r="I49" s="870"/>
      <c r="J49" s="870"/>
      <c r="K49" s="870"/>
      <c r="L49" s="870"/>
      <c r="M49" s="870"/>
      <c r="N49" s="870"/>
      <c r="O49" s="870"/>
      <c r="P49" s="870"/>
      <c r="Q49" s="586"/>
      <c r="R49" s="856"/>
      <c r="S49" s="575"/>
      <c r="T49" s="574"/>
      <c r="U49" s="574"/>
      <c r="V49" s="494"/>
      <c r="W49" s="494"/>
      <c r="X49" s="494"/>
      <c r="Y49" s="494"/>
      <c r="Z49" s="494"/>
      <c r="AA49" s="494"/>
      <c r="AB49" s="494"/>
      <c r="AC49" s="494"/>
      <c r="AD49" s="573"/>
      <c r="AE49" s="573"/>
      <c r="AF49" s="573"/>
      <c r="AG49" s="573"/>
    </row>
    <row r="50" spans="1:33" s="150" customFormat="1" ht="20.25" customHeight="1">
      <c r="A50" s="841"/>
      <c r="B50" s="856"/>
      <c r="C50" s="584"/>
      <c r="D50" s="1086"/>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841"/>
      <c r="B51" s="856"/>
      <c r="C51" s="715"/>
      <c r="D51" s="656" t="s">
        <v>215</v>
      </c>
      <c r="E51" s="657" t="s">
        <v>64</v>
      </c>
      <c r="F51" s="657" t="s">
        <v>65</v>
      </c>
      <c r="G51" s="657"/>
      <c r="H51" s="657"/>
      <c r="I51" s="657"/>
      <c r="J51" s="657"/>
      <c r="K51" s="657"/>
      <c r="L51" s="657"/>
      <c r="M51" s="657"/>
      <c r="N51" s="657"/>
      <c r="O51" s="657"/>
      <c r="P51" s="657" t="s">
        <v>66</v>
      </c>
      <c r="Q51" s="583"/>
      <c r="R51" s="856"/>
      <c r="S51" s="575"/>
      <c r="T51" s="574"/>
      <c r="U51" s="574"/>
      <c r="V51" s="572"/>
      <c r="W51" s="572"/>
      <c r="X51" s="572"/>
      <c r="Y51" s="572"/>
      <c r="Z51" s="572"/>
      <c r="AA51" s="572"/>
      <c r="AB51" s="572"/>
      <c r="AC51" s="572"/>
      <c r="AD51" s="570"/>
      <c r="AE51" s="570"/>
      <c r="AF51" s="570"/>
      <c r="AG51" s="570"/>
    </row>
    <row r="52" spans="1:33" s="150" customFormat="1" ht="20.25" customHeight="1">
      <c r="A52" s="841"/>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841"/>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841"/>
      <c r="B54" s="856"/>
      <c r="C54" s="584"/>
      <c r="D54" s="160"/>
      <c r="E54" s="152" t="s">
        <v>7</v>
      </c>
      <c r="F54" s="502">
        <v>1</v>
      </c>
      <c r="G54" s="503">
        <v>2</v>
      </c>
      <c r="H54" s="504">
        <v>3</v>
      </c>
      <c r="I54" s="505">
        <v>4</v>
      </c>
      <c r="J54" s="506">
        <v>5</v>
      </c>
      <c r="K54" s="507">
        <v>6</v>
      </c>
      <c r="L54" s="508">
        <v>7</v>
      </c>
      <c r="M54" s="509">
        <v>8</v>
      </c>
      <c r="N54" s="510">
        <v>9</v>
      </c>
      <c r="O54" s="511">
        <v>10</v>
      </c>
      <c r="P54" s="154"/>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841"/>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841"/>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266</v>
      </c>
      <c r="B57" s="856"/>
      <c r="C57" s="591"/>
      <c r="D57" s="826" t="s">
        <v>308</v>
      </c>
      <c r="E57" s="821"/>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841"/>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841"/>
      <c r="B59" s="856"/>
      <c r="C59" s="593"/>
      <c r="D59" s="1082"/>
      <c r="E59" s="1083"/>
      <c r="F59" s="1083"/>
      <c r="G59" s="1083"/>
      <c r="H59" s="1083"/>
      <c r="I59" s="1083"/>
      <c r="J59" s="1083"/>
      <c r="K59" s="1083"/>
      <c r="L59" s="1083"/>
      <c r="M59" s="1083"/>
      <c r="N59" s="1083"/>
      <c r="O59" s="1083"/>
      <c r="P59" s="108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841"/>
      <c r="B60" s="856"/>
      <c r="C60" s="591"/>
      <c r="D60" s="658" t="s">
        <v>215</v>
      </c>
      <c r="E60" s="539" t="s">
        <v>64</v>
      </c>
      <c r="F60" s="1099" t="s">
        <v>65</v>
      </c>
      <c r="G60" s="1099"/>
      <c r="H60" s="1099"/>
      <c r="I60" s="1099"/>
      <c r="J60" s="1099"/>
      <c r="K60" s="1099"/>
      <c r="L60" s="1099"/>
      <c r="M60" s="1099"/>
      <c r="N60" s="1099"/>
      <c r="O60" s="1099"/>
      <c r="P60" s="539" t="s">
        <v>66</v>
      </c>
      <c r="Q60" s="592"/>
      <c r="R60" s="856"/>
      <c r="S60" s="575"/>
      <c r="T60" s="574"/>
      <c r="U60" s="574"/>
      <c r="V60" s="572"/>
      <c r="W60" s="572"/>
      <c r="X60" s="572"/>
      <c r="Y60" s="572"/>
      <c r="Z60" s="572"/>
      <c r="AA60" s="572"/>
      <c r="AB60" s="572"/>
      <c r="AC60" s="572"/>
      <c r="AD60" s="570"/>
      <c r="AE60" s="570"/>
      <c r="AF60" s="570"/>
      <c r="AG60" s="570"/>
    </row>
    <row r="61" spans="1:33" s="150" customFormat="1" ht="20.25" customHeight="1">
      <c r="A61" s="841"/>
      <c r="B61" s="856"/>
      <c r="C61" s="593"/>
      <c r="D61" s="160"/>
      <c r="E61" s="152" t="s">
        <v>7</v>
      </c>
      <c r="F61" s="502">
        <v>1</v>
      </c>
      <c r="G61" s="503">
        <v>2</v>
      </c>
      <c r="H61" s="504">
        <v>3</v>
      </c>
      <c r="I61" s="505">
        <v>4</v>
      </c>
      <c r="J61" s="506">
        <v>5</v>
      </c>
      <c r="K61" s="507">
        <v>6</v>
      </c>
      <c r="L61" s="508">
        <v>7</v>
      </c>
      <c r="M61" s="509">
        <v>8</v>
      </c>
      <c r="N61" s="510">
        <v>9</v>
      </c>
      <c r="O61" s="511">
        <v>10</v>
      </c>
      <c r="P61" s="154" t="s">
        <v>0</v>
      </c>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841"/>
      <c r="B62" s="856"/>
      <c r="C62" s="593"/>
      <c r="D62" s="160"/>
      <c r="E62" s="152" t="s">
        <v>7</v>
      </c>
      <c r="F62" s="502">
        <v>1</v>
      </c>
      <c r="G62" s="503">
        <v>2</v>
      </c>
      <c r="H62" s="504">
        <v>3</v>
      </c>
      <c r="I62" s="505">
        <v>4</v>
      </c>
      <c r="J62" s="506">
        <v>5</v>
      </c>
      <c r="K62" s="507">
        <v>6</v>
      </c>
      <c r="L62" s="508">
        <v>7</v>
      </c>
      <c r="M62" s="509">
        <v>8</v>
      </c>
      <c r="N62" s="510">
        <v>9</v>
      </c>
      <c r="O62" s="511">
        <v>10</v>
      </c>
      <c r="P62" s="154"/>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841"/>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841"/>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ustomHeight="1">
      <c r="A65" s="841"/>
      <c r="B65" s="856"/>
      <c r="C65" s="597"/>
      <c r="D65" s="501" t="s">
        <v>207</v>
      </c>
      <c r="E65" s="153"/>
      <c r="F65" s="153"/>
      <c r="G65" s="153"/>
      <c r="H65" s="153"/>
      <c r="I65" s="153"/>
      <c r="J65" s="153"/>
      <c r="K65" s="153"/>
      <c r="L65" s="153"/>
      <c r="M65" s="153"/>
      <c r="N65" s="153"/>
      <c r="O65" s="153"/>
      <c r="P65" s="153"/>
      <c r="Q65" s="598"/>
      <c r="R65" s="856"/>
      <c r="S65" s="575"/>
      <c r="T65" s="574"/>
      <c r="U65" s="574"/>
      <c r="V65" s="494"/>
      <c r="W65" s="494"/>
      <c r="X65" s="494"/>
      <c r="Y65" s="494"/>
      <c r="Z65" s="494"/>
      <c r="AA65" s="494"/>
      <c r="AB65" s="494"/>
      <c r="AC65" s="494"/>
      <c r="AD65" s="573"/>
      <c r="AE65" s="573"/>
      <c r="AF65" s="573"/>
      <c r="AG65" s="573"/>
    </row>
    <row r="66" spans="1:33" s="150" customFormat="1" ht="20.25" customHeight="1">
      <c r="A66" s="841"/>
      <c r="B66" s="856"/>
      <c r="C66" s="593"/>
      <c r="D66" s="1089" t="s">
        <v>356</v>
      </c>
      <c r="E66" s="1090"/>
      <c r="F66" s="1090"/>
      <c r="G66" s="1090"/>
      <c r="H66" s="1090"/>
      <c r="I66" s="1090"/>
      <c r="J66" s="1090"/>
      <c r="K66" s="1090"/>
      <c r="L66" s="1090"/>
      <c r="M66" s="1090"/>
      <c r="N66" s="1090"/>
      <c r="O66" s="1090"/>
      <c r="P66" s="1091"/>
      <c r="Q66" s="594"/>
      <c r="R66" s="856"/>
      <c r="S66" s="575" t="s">
        <v>0</v>
      </c>
      <c r="T66" s="574"/>
      <c r="U66" s="574"/>
      <c r="V66" s="494"/>
      <c r="W66" s="494"/>
      <c r="X66" s="494"/>
      <c r="Y66" s="494"/>
      <c r="Z66" s="494"/>
      <c r="AA66" s="494"/>
      <c r="AB66" s="494"/>
      <c r="AC66" s="494"/>
      <c r="AD66" s="573"/>
      <c r="AE66" s="573"/>
      <c r="AF66" s="573"/>
      <c r="AG66" s="573"/>
    </row>
    <row r="67" spans="1:33" s="155" customFormat="1" ht="14.25" customHeight="1">
      <c r="A67" s="841"/>
      <c r="B67" s="856"/>
      <c r="C67" s="591"/>
      <c r="D67" s="658" t="s">
        <v>215</v>
      </c>
      <c r="E67" s="539" t="s">
        <v>64</v>
      </c>
      <c r="F67" s="1099" t="s">
        <v>65</v>
      </c>
      <c r="G67" s="1099"/>
      <c r="H67" s="1099"/>
      <c r="I67" s="1099"/>
      <c r="J67" s="1099"/>
      <c r="K67" s="1099"/>
      <c r="L67" s="1099"/>
      <c r="M67" s="1099"/>
      <c r="N67" s="1099"/>
      <c r="O67" s="1099"/>
      <c r="P67" s="539" t="s">
        <v>66</v>
      </c>
      <c r="Q67" s="592"/>
      <c r="R67" s="856"/>
      <c r="S67" s="575"/>
      <c r="T67" s="574"/>
      <c r="U67" s="574"/>
      <c r="V67" s="572"/>
      <c r="W67" s="572"/>
      <c r="X67" s="572"/>
      <c r="Y67" s="572"/>
      <c r="Z67" s="572"/>
      <c r="AA67" s="572"/>
      <c r="AB67" s="572"/>
      <c r="AC67" s="572"/>
      <c r="AD67" s="570"/>
      <c r="AE67" s="570"/>
      <c r="AF67" s="570"/>
      <c r="AG67" s="570"/>
    </row>
    <row r="68" spans="1:33" s="150" customFormat="1" ht="20.25" customHeight="1">
      <c r="A68" s="841"/>
      <c r="B68" s="856"/>
      <c r="C68" s="593"/>
      <c r="D68" s="160" t="s">
        <v>0</v>
      </c>
      <c r="E68" s="152" t="s">
        <v>7</v>
      </c>
      <c r="F68" s="502">
        <v>1</v>
      </c>
      <c r="G68" s="503">
        <v>2</v>
      </c>
      <c r="H68" s="504">
        <v>3</v>
      </c>
      <c r="I68" s="505">
        <v>4</v>
      </c>
      <c r="J68" s="506">
        <v>5</v>
      </c>
      <c r="K68" s="507">
        <v>6</v>
      </c>
      <c r="L68" s="508">
        <v>7</v>
      </c>
      <c r="M68" s="509">
        <v>8</v>
      </c>
      <c r="N68" s="510">
        <v>9</v>
      </c>
      <c r="O68" s="511">
        <v>10</v>
      </c>
      <c r="P68" s="154" t="s">
        <v>0</v>
      </c>
      <c r="Q68" s="594"/>
      <c r="R68" s="856"/>
      <c r="S68" s="576">
        <f>VLOOKUP($E68,R.VL_DEQResourcesInvolved,2,FALSE)</f>
        <v>0</v>
      </c>
      <c r="T68" s="564">
        <f>VLOOKUP($E68,R.VL_DEQResourcesInvolved,3,FALSE)</f>
        <v>0</v>
      </c>
      <c r="U68" s="564">
        <f>IF(S68=10,T68,VLOOKUP($E68,R.VL_DEQResourcesInvolved,4,FALSE))</f>
        <v>0</v>
      </c>
      <c r="V68" s="494"/>
      <c r="W68" s="494"/>
      <c r="X68" s="494"/>
      <c r="Y68" s="494"/>
      <c r="Z68" s="494"/>
      <c r="AA68" s="494"/>
      <c r="AB68" s="494"/>
      <c r="AC68" s="494"/>
      <c r="AD68" s="573"/>
      <c r="AE68" s="573"/>
      <c r="AF68" s="573"/>
      <c r="AG68" s="573"/>
    </row>
    <row r="69" spans="1:33" s="150" customFormat="1" ht="20.25" customHeight="1">
      <c r="A69" s="841"/>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841"/>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841"/>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ht="14.25" customHeight="1">
      <c r="A72" s="841"/>
      <c r="B72" s="856"/>
      <c r="C72" s="599"/>
      <c r="D72" s="534"/>
      <c r="E72" s="1092"/>
      <c r="F72" s="1092"/>
      <c r="G72" s="1092"/>
      <c r="H72" s="1092"/>
      <c r="I72" s="1092"/>
      <c r="J72" s="1092"/>
      <c r="K72" s="1092"/>
      <c r="L72" s="1092"/>
      <c r="M72" s="1092"/>
      <c r="N72" s="1092"/>
      <c r="O72" s="1092"/>
      <c r="P72" s="1092"/>
      <c r="Q72" s="600"/>
      <c r="R72" s="856"/>
      <c r="S72" s="575"/>
      <c r="T72" s="571"/>
      <c r="U72" s="571"/>
      <c r="V72" s="494"/>
      <c r="W72" s="494"/>
      <c r="X72" s="494"/>
      <c r="Y72" s="494"/>
      <c r="Z72" s="494"/>
      <c r="AA72" s="494"/>
      <c r="AB72" s="494"/>
      <c r="AC72" s="494"/>
      <c r="AD72" s="573"/>
      <c r="AE72" s="573"/>
      <c r="AF72" s="573"/>
      <c r="AG72" s="573"/>
    </row>
    <row r="73" spans="1:33" s="151" customFormat="1" ht="30" customHeight="1">
      <c r="A73" s="841"/>
      <c r="B73" s="856"/>
      <c r="C73" s="601"/>
      <c r="D73" s="1038" t="str">
        <f>"Please suggest process improvements to the "&amp;D2&amp;" worksheet."</f>
        <v>Please suggest process improvements to the Organizational Services worksheet.</v>
      </c>
      <c r="E73" s="1038"/>
      <c r="F73" s="1038"/>
      <c r="G73" s="1038"/>
      <c r="H73" s="1038"/>
      <c r="I73" s="1038"/>
      <c r="J73" s="1038"/>
      <c r="K73" s="521"/>
      <c r="L73" s="522"/>
      <c r="M73" s="523"/>
      <c r="N73" s="524"/>
      <c r="O73" s="525"/>
      <c r="P73" s="196"/>
      <c r="Q73" s="602"/>
      <c r="R73" s="856"/>
      <c r="S73" s="577"/>
      <c r="T73" s="574"/>
      <c r="U73" s="574"/>
      <c r="V73" s="494"/>
      <c r="W73" s="494"/>
      <c r="X73" s="494"/>
      <c r="Y73" s="494"/>
      <c r="Z73" s="494"/>
      <c r="AA73" s="494"/>
      <c r="AB73" s="494"/>
      <c r="AC73" s="494"/>
      <c r="AD73" s="495"/>
      <c r="AE73" s="495"/>
      <c r="AF73" s="495"/>
      <c r="AG73" s="495"/>
    </row>
    <row r="74" spans="1:33" s="23" customFormat="1" ht="30.75" customHeight="1">
      <c r="A74" s="841"/>
      <c r="B74" s="856"/>
      <c r="C74" s="591"/>
      <c r="D74" s="1035"/>
      <c r="E74" s="1036"/>
      <c r="F74" s="1036"/>
      <c r="G74" s="1036"/>
      <c r="H74" s="1036"/>
      <c r="I74" s="1036"/>
      <c r="J74" s="1036"/>
      <c r="K74" s="1036"/>
      <c r="L74" s="1036"/>
      <c r="M74" s="1036"/>
      <c r="N74" s="1036"/>
      <c r="O74" s="1036"/>
      <c r="P74" s="1037"/>
      <c r="Q74" s="603"/>
      <c r="R74" s="856"/>
      <c r="S74" s="575"/>
      <c r="T74" s="574"/>
      <c r="U74" s="574"/>
      <c r="V74" s="494"/>
      <c r="W74" s="494"/>
      <c r="X74" s="494"/>
      <c r="Y74" s="494"/>
      <c r="Z74" s="494"/>
      <c r="AA74" s="494"/>
      <c r="AB74" s="494"/>
      <c r="AC74" s="494"/>
      <c r="AD74" s="496"/>
      <c r="AE74" s="496"/>
      <c r="AF74" s="496"/>
      <c r="AG74" s="496"/>
    </row>
    <row r="75" spans="1:33" ht="18" customHeight="1">
      <c r="A75" s="874" t="s">
        <v>267</v>
      </c>
      <c r="B75" s="856"/>
      <c r="C75" s="604"/>
      <c r="D75" s="605"/>
      <c r="E75" s="605"/>
      <c r="F75" s="605"/>
      <c r="G75" s="605"/>
      <c r="H75" s="605"/>
      <c r="I75" s="605"/>
      <c r="J75" s="605"/>
      <c r="K75" s="605"/>
      <c r="L75" s="605"/>
      <c r="M75" s="605"/>
      <c r="N75" s="605"/>
      <c r="O75" s="605"/>
      <c r="P75" s="605"/>
      <c r="Q75" s="606"/>
      <c r="R75" s="856"/>
    </row>
    <row r="76" spans="1:33" s="494" customFormat="1" ht="14.25">
      <c r="A76" s="834"/>
      <c r="B76" s="856"/>
      <c r="C76" s="856"/>
      <c r="D76" s="856"/>
      <c r="E76" s="856"/>
      <c r="F76" s="856"/>
      <c r="G76" s="856"/>
      <c r="H76" s="856"/>
      <c r="I76" s="856"/>
      <c r="J76" s="856"/>
      <c r="K76" s="856"/>
      <c r="L76" s="856"/>
      <c r="M76" s="856"/>
      <c r="N76" s="856"/>
      <c r="O76" s="856"/>
      <c r="P76" s="856"/>
      <c r="Q76" s="856"/>
      <c r="R76" s="856"/>
      <c r="S76" s="556"/>
    </row>
    <row r="77" spans="1:33" s="494" customFormat="1" ht="14.25" customHeight="1">
      <c r="A77" s="834"/>
      <c r="C77" s="555"/>
      <c r="S77" s="556"/>
    </row>
    <row r="78" spans="1:33" s="494" customFormat="1">
      <c r="A78" s="834"/>
      <c r="C78" s="555"/>
      <c r="S78" s="556"/>
    </row>
    <row r="79" spans="1:33" s="494" customFormat="1">
      <c r="A79" s="834"/>
      <c r="C79" s="555"/>
      <c r="S79" s="556"/>
    </row>
    <row r="80" spans="1:33" s="494" customFormat="1">
      <c r="A80" s="834"/>
      <c r="C80" s="555"/>
      <c r="S80" s="556"/>
    </row>
    <row r="81" spans="1:19" s="494" customFormat="1">
      <c r="A81" s="834"/>
      <c r="C81" s="555"/>
      <c r="S81" s="556"/>
    </row>
    <row r="82" spans="1:19" s="494" customFormat="1">
      <c r="A82" s="834"/>
      <c r="C82" s="555"/>
      <c r="S82" s="556"/>
    </row>
  </sheetData>
  <sheetProtection sheet="1" scenarios="1" formatCells="0" insertHyperlinks="0" selectLockedCells="1"/>
  <mergeCells count="26">
    <mergeCell ref="S7:U7"/>
    <mergeCell ref="D11:P11"/>
    <mergeCell ref="F12:O12"/>
    <mergeCell ref="D18:P18"/>
    <mergeCell ref="E56:P56"/>
    <mergeCell ref="F44:O44"/>
    <mergeCell ref="E24:P24"/>
    <mergeCell ref="D27:P27"/>
    <mergeCell ref="D34:P34"/>
    <mergeCell ref="E40:P40"/>
    <mergeCell ref="D43:P43"/>
    <mergeCell ref="D7:P7"/>
    <mergeCell ref="D59:P59"/>
    <mergeCell ref="D66:P66"/>
    <mergeCell ref="D74:P74"/>
    <mergeCell ref="D50:P50"/>
    <mergeCell ref="F60:O60"/>
    <mergeCell ref="F67:O67"/>
    <mergeCell ref="D73:J73"/>
    <mergeCell ref="E72:P72"/>
    <mergeCell ref="E2:P2"/>
    <mergeCell ref="M3:P3"/>
    <mergeCell ref="F4:L4"/>
    <mergeCell ref="M4:P4"/>
    <mergeCell ref="F5:L5"/>
    <mergeCell ref="M5:P5"/>
  </mergeCells>
  <conditionalFormatting sqref="F75:O75 K73:O73 F13:O16 F20:O25 F29:O32 F36:O40 F61:O64 F68:O72 F45:O48 F52:O57">
    <cfRule type="colorScale" priority="292">
      <colorScale>
        <cfvo type="num" val="0"/>
        <cfvo type="num" val="5"/>
        <cfvo type="num" val="10"/>
        <color rgb="FF00B050"/>
        <color rgb="FFFFFF00"/>
        <color rgb="FFFF0000"/>
      </colorScale>
    </cfRule>
  </conditionalFormatting>
  <conditionalFormatting sqref="N24:N25 N73 N75">
    <cfRule type="expression" dxfId="1949" priority="291" stopIfTrue="1">
      <formula>IF($S24&lt;9,TRUE,)</formula>
    </cfRule>
  </conditionalFormatting>
  <conditionalFormatting sqref="M24:M25 M73 M75">
    <cfRule type="expression" dxfId="1948" priority="290" stopIfTrue="1">
      <formula>IF($S24&lt;8,TRUE,)</formula>
    </cfRule>
  </conditionalFormatting>
  <conditionalFormatting sqref="L24:L25 L73 L75">
    <cfRule type="expression" dxfId="1947" priority="289" stopIfTrue="1">
      <formula>IF($S24&lt;7,TRUE,)</formula>
    </cfRule>
  </conditionalFormatting>
  <conditionalFormatting sqref="K24:K25 K73 K75">
    <cfRule type="expression" dxfId="1946" priority="288" stopIfTrue="1">
      <formula>IF($S24&lt;6,TRUE,)</formula>
    </cfRule>
  </conditionalFormatting>
  <conditionalFormatting sqref="J24:J25 J75">
    <cfRule type="expression" dxfId="1945" priority="287" stopIfTrue="1">
      <formula>IF($S24&lt;5,TRUE,)</formula>
    </cfRule>
  </conditionalFormatting>
  <conditionalFormatting sqref="I24:I25 I75">
    <cfRule type="expression" dxfId="1944" priority="286" stopIfTrue="1">
      <formula>IF($S24&lt;4,TRUE,)</formula>
    </cfRule>
  </conditionalFormatting>
  <conditionalFormatting sqref="H24:H25 H75">
    <cfRule type="expression" dxfId="1943" priority="285" stopIfTrue="1">
      <formula>IF($S24&lt;3,TRUE,)</formula>
    </cfRule>
  </conditionalFormatting>
  <conditionalFormatting sqref="G24:G25 G75">
    <cfRule type="expression" dxfId="1942" priority="284" stopIfTrue="1">
      <formula>IF($S24&lt;2,TRUE,)</formula>
    </cfRule>
  </conditionalFormatting>
  <conditionalFormatting sqref="F24:F25 F75">
    <cfRule type="expression" dxfId="1941" priority="283" stopIfTrue="1">
      <formula>IF($S24&lt;1,TRUE,)</formula>
    </cfRule>
  </conditionalFormatting>
  <conditionalFormatting sqref="O24:O25 O73 O75">
    <cfRule type="expression" dxfId="1940" priority="282" stopIfTrue="1">
      <formula>IF($S24&lt;10,TRUE,)</formula>
    </cfRule>
  </conditionalFormatting>
  <conditionalFormatting sqref="N13:N14">
    <cfRule type="expression" dxfId="1939" priority="280" stopIfTrue="1">
      <formula>IF($S13&lt;9,TRUE,)</formula>
    </cfRule>
  </conditionalFormatting>
  <conditionalFormatting sqref="M13:M14">
    <cfRule type="expression" dxfId="1938" priority="279" stopIfTrue="1">
      <formula>IF($S13&lt;8,TRUE,)</formula>
    </cfRule>
  </conditionalFormatting>
  <conditionalFormatting sqref="L13:L14">
    <cfRule type="expression" dxfId="1937" priority="278" stopIfTrue="1">
      <formula>IF($S13&lt;7,TRUE,)</formula>
    </cfRule>
  </conditionalFormatting>
  <conditionalFormatting sqref="K13:K14">
    <cfRule type="expression" dxfId="1936" priority="277" stopIfTrue="1">
      <formula>IF($S13&lt;6,TRUE,)</formula>
    </cfRule>
  </conditionalFormatting>
  <conditionalFormatting sqref="J13:J14">
    <cfRule type="expression" dxfId="1935" priority="276" stopIfTrue="1">
      <formula>IF($S13&lt;5,TRUE,)</formula>
    </cfRule>
  </conditionalFormatting>
  <conditionalFormatting sqref="I13:I14">
    <cfRule type="expression" dxfId="1934" priority="275" stopIfTrue="1">
      <formula>IF($S13&lt;4,TRUE,)</formula>
    </cfRule>
  </conditionalFormatting>
  <conditionalFormatting sqref="H13:H14">
    <cfRule type="expression" dxfId="1933" priority="274" stopIfTrue="1">
      <formula>IF($S13&lt;3,TRUE,)</formula>
    </cfRule>
  </conditionalFormatting>
  <conditionalFormatting sqref="G13:G14">
    <cfRule type="expression" dxfId="1932" priority="273" stopIfTrue="1">
      <formula>IF($S13&lt;2,TRUE,)</formula>
    </cfRule>
  </conditionalFormatting>
  <conditionalFormatting sqref="F13:F14">
    <cfRule type="expression" dxfId="1931" priority="272" stopIfTrue="1">
      <formula>IF($S13&lt;1,TRUE,)</formula>
    </cfRule>
  </conditionalFormatting>
  <conditionalFormatting sqref="O13:O14">
    <cfRule type="expression" dxfId="1930" priority="271" stopIfTrue="1">
      <formula>IF($S13&lt;10,TRUE,)</formula>
    </cfRule>
  </conditionalFormatting>
  <conditionalFormatting sqref="N20:N21">
    <cfRule type="expression" dxfId="1929" priority="269" stopIfTrue="1">
      <formula>IF($S20&lt;9,TRUE,)</formula>
    </cfRule>
  </conditionalFormatting>
  <conditionalFormatting sqref="M20:M21">
    <cfRule type="expression" dxfId="1928" priority="268" stopIfTrue="1">
      <formula>IF($S20&lt;8,TRUE,)</formula>
    </cfRule>
  </conditionalFormatting>
  <conditionalFormatting sqref="L20:L21">
    <cfRule type="expression" dxfId="1927" priority="267" stopIfTrue="1">
      <formula>IF($S20&lt;7,TRUE,)</formula>
    </cfRule>
  </conditionalFormatting>
  <conditionalFormatting sqref="K20:K21">
    <cfRule type="expression" dxfId="1926" priority="266" stopIfTrue="1">
      <formula>IF($S20&lt;6,TRUE,)</formula>
    </cfRule>
  </conditionalFormatting>
  <conditionalFormatting sqref="J20:J21">
    <cfRule type="expression" dxfId="1925" priority="265" stopIfTrue="1">
      <formula>IF($S20&lt;5,TRUE,)</formula>
    </cfRule>
  </conditionalFormatting>
  <conditionalFormatting sqref="I20:I21">
    <cfRule type="expression" dxfId="1924" priority="264" stopIfTrue="1">
      <formula>IF($S20&lt;4,TRUE,)</formula>
    </cfRule>
  </conditionalFormatting>
  <conditionalFormatting sqref="H20:H21">
    <cfRule type="expression" dxfId="1923" priority="263" stopIfTrue="1">
      <formula>IF($S20&lt;3,TRUE,)</formula>
    </cfRule>
  </conditionalFormatting>
  <conditionalFormatting sqref="G20:G21">
    <cfRule type="expression" dxfId="1922" priority="262" stopIfTrue="1">
      <formula>IF($S20&lt;2,TRUE,)</formula>
    </cfRule>
  </conditionalFormatting>
  <conditionalFormatting sqref="F20:F21">
    <cfRule type="expression" dxfId="1921" priority="261" stopIfTrue="1">
      <formula>IF($S20&lt;1,TRUE,)</formula>
    </cfRule>
  </conditionalFormatting>
  <conditionalFormatting sqref="O20:O21">
    <cfRule type="expression" dxfId="1920" priority="260" stopIfTrue="1">
      <formula>IF($S20&lt;10,TRUE,)</formula>
    </cfRule>
  </conditionalFormatting>
  <conditionalFormatting sqref="N40">
    <cfRule type="expression" dxfId="1919" priority="258" stopIfTrue="1">
      <formula>IF($S40&lt;9,TRUE,)</formula>
    </cfRule>
  </conditionalFormatting>
  <conditionalFormatting sqref="M40">
    <cfRule type="expression" dxfId="1918" priority="257" stopIfTrue="1">
      <formula>IF($S40&lt;8,TRUE,)</formula>
    </cfRule>
  </conditionalFormatting>
  <conditionalFormatting sqref="L40">
    <cfRule type="expression" dxfId="1917" priority="256" stopIfTrue="1">
      <formula>IF($S40&lt;7,TRUE,)</formula>
    </cfRule>
  </conditionalFormatting>
  <conditionalFormatting sqref="K40">
    <cfRule type="expression" dxfId="1916" priority="255" stopIfTrue="1">
      <formula>IF($S40&lt;6,TRUE,)</formula>
    </cfRule>
  </conditionalFormatting>
  <conditionalFormatting sqref="J40">
    <cfRule type="expression" dxfId="1915" priority="254" stopIfTrue="1">
      <formula>IF($S40&lt;5,TRUE,)</formula>
    </cfRule>
  </conditionalFormatting>
  <conditionalFormatting sqref="I40">
    <cfRule type="expression" dxfId="1914" priority="253" stopIfTrue="1">
      <formula>IF($S40&lt;4,TRUE,)</formula>
    </cfRule>
  </conditionalFormatting>
  <conditionalFormatting sqref="H40">
    <cfRule type="expression" dxfId="1913" priority="252" stopIfTrue="1">
      <formula>IF($S40&lt;3,TRUE,)</formula>
    </cfRule>
  </conditionalFormatting>
  <conditionalFormatting sqref="G40">
    <cfRule type="expression" dxfId="1912" priority="251" stopIfTrue="1">
      <formula>IF($S40&lt;2,TRUE,)</formula>
    </cfRule>
  </conditionalFormatting>
  <conditionalFormatting sqref="F40">
    <cfRule type="expression" dxfId="1911" priority="250" stopIfTrue="1">
      <formula>IF($S40&lt;1,TRUE,)</formula>
    </cfRule>
  </conditionalFormatting>
  <conditionalFormatting sqref="O40">
    <cfRule type="expression" dxfId="1910" priority="249" stopIfTrue="1">
      <formula>IF($S40&lt;10,TRUE,)</formula>
    </cfRule>
  </conditionalFormatting>
  <conditionalFormatting sqref="N29:N30">
    <cfRule type="expression" dxfId="1909" priority="247" stopIfTrue="1">
      <formula>IF($S29&lt;9,TRUE,)</formula>
    </cfRule>
  </conditionalFormatting>
  <conditionalFormatting sqref="M29:M30">
    <cfRule type="expression" dxfId="1908" priority="246" stopIfTrue="1">
      <formula>IF($S29&lt;8,TRUE,)</formula>
    </cfRule>
  </conditionalFormatting>
  <conditionalFormatting sqref="L29:L30">
    <cfRule type="expression" dxfId="1907" priority="245" stopIfTrue="1">
      <formula>IF($S29&lt;7,TRUE,)</formula>
    </cfRule>
  </conditionalFormatting>
  <conditionalFormatting sqref="K29:K30">
    <cfRule type="expression" dxfId="1906" priority="244" stopIfTrue="1">
      <formula>IF($S29&lt;6,TRUE,)</formula>
    </cfRule>
  </conditionalFormatting>
  <conditionalFormatting sqref="J29:J30">
    <cfRule type="expression" dxfId="1905" priority="243" stopIfTrue="1">
      <formula>IF($S29&lt;5,TRUE,)</formula>
    </cfRule>
  </conditionalFormatting>
  <conditionalFormatting sqref="I29:I30">
    <cfRule type="expression" dxfId="1904" priority="242" stopIfTrue="1">
      <formula>IF($S29&lt;4,TRUE,)</formula>
    </cfRule>
  </conditionalFormatting>
  <conditionalFormatting sqref="H29:H30">
    <cfRule type="expression" dxfId="1903" priority="241" stopIfTrue="1">
      <formula>IF($S29&lt;3,TRUE,)</formula>
    </cfRule>
  </conditionalFormatting>
  <conditionalFormatting sqref="G29:G30">
    <cfRule type="expression" dxfId="1902" priority="240" stopIfTrue="1">
      <formula>IF($S29&lt;2,TRUE,)</formula>
    </cfRule>
  </conditionalFormatting>
  <conditionalFormatting sqref="F29:F30">
    <cfRule type="expression" dxfId="1901" priority="239" stopIfTrue="1">
      <formula>IF($S29&lt;1,TRUE,)</formula>
    </cfRule>
  </conditionalFormatting>
  <conditionalFormatting sqref="O29:O30">
    <cfRule type="expression" dxfId="1900" priority="238" stopIfTrue="1">
      <formula>IF($S29&lt;10,TRUE,)</formula>
    </cfRule>
  </conditionalFormatting>
  <conditionalFormatting sqref="N36:N37">
    <cfRule type="expression" dxfId="1899" priority="236" stopIfTrue="1">
      <formula>IF($S36&lt;9,TRUE,)</formula>
    </cfRule>
  </conditionalFormatting>
  <conditionalFormatting sqref="M36:M37">
    <cfRule type="expression" dxfId="1898" priority="235" stopIfTrue="1">
      <formula>IF($S36&lt;8,TRUE,)</formula>
    </cfRule>
  </conditionalFormatting>
  <conditionalFormatting sqref="L36:L37">
    <cfRule type="expression" dxfId="1897" priority="234" stopIfTrue="1">
      <formula>IF($S36&lt;7,TRUE,)</formula>
    </cfRule>
  </conditionalFormatting>
  <conditionalFormatting sqref="K36:K37">
    <cfRule type="expression" dxfId="1896" priority="233" stopIfTrue="1">
      <formula>IF($S36&lt;6,TRUE,)</formula>
    </cfRule>
  </conditionalFormatting>
  <conditionalFormatting sqref="J36:J37">
    <cfRule type="expression" dxfId="1895" priority="232" stopIfTrue="1">
      <formula>IF($S36&lt;5,TRUE,)</formula>
    </cfRule>
  </conditionalFormatting>
  <conditionalFormatting sqref="I36:I37">
    <cfRule type="expression" dxfId="1894" priority="231" stopIfTrue="1">
      <formula>IF($S36&lt;4,TRUE,)</formula>
    </cfRule>
  </conditionalFormatting>
  <conditionalFormatting sqref="H36:H37">
    <cfRule type="expression" dxfId="1893" priority="230" stopIfTrue="1">
      <formula>IF($S36&lt;3,TRUE,)</formula>
    </cfRule>
  </conditionalFormatting>
  <conditionalFormatting sqref="G36:G37">
    <cfRule type="expression" dxfId="1892" priority="229" stopIfTrue="1">
      <formula>IF($S36&lt;2,TRUE,)</formula>
    </cfRule>
  </conditionalFormatting>
  <conditionalFormatting sqref="F36:F37">
    <cfRule type="expression" dxfId="1891" priority="228" stopIfTrue="1">
      <formula>IF($S36&lt;1,TRUE,)</formula>
    </cfRule>
  </conditionalFormatting>
  <conditionalFormatting sqref="O36:O37">
    <cfRule type="expression" dxfId="1890" priority="227" stopIfTrue="1">
      <formula>IF($S36&lt;10,TRUE,)</formula>
    </cfRule>
  </conditionalFormatting>
  <conditionalFormatting sqref="N15:N16">
    <cfRule type="expression" dxfId="1889" priority="225" stopIfTrue="1">
      <formula>IF($S15&lt;9,TRUE,)</formula>
    </cfRule>
  </conditionalFormatting>
  <conditionalFormatting sqref="M15:M16">
    <cfRule type="expression" dxfId="1888" priority="224" stopIfTrue="1">
      <formula>IF($S15&lt;8,TRUE,)</formula>
    </cfRule>
  </conditionalFormatting>
  <conditionalFormatting sqref="L15:L16">
    <cfRule type="expression" dxfId="1887" priority="223" stopIfTrue="1">
      <formula>IF($S15&lt;7,TRUE,)</formula>
    </cfRule>
  </conditionalFormatting>
  <conditionalFormatting sqref="K15:K16">
    <cfRule type="expression" dxfId="1886" priority="222" stopIfTrue="1">
      <formula>IF($S15&lt;6,TRUE,)</formula>
    </cfRule>
  </conditionalFormatting>
  <conditionalFormatting sqref="J15:J16">
    <cfRule type="expression" dxfId="1885" priority="221" stopIfTrue="1">
      <formula>IF($S15&lt;5,TRUE,)</formula>
    </cfRule>
  </conditionalFormatting>
  <conditionalFormatting sqref="I15:I16">
    <cfRule type="expression" dxfId="1884" priority="220" stopIfTrue="1">
      <formula>IF($S15&lt;4,TRUE,)</formula>
    </cfRule>
  </conditionalFormatting>
  <conditionalFormatting sqref="H15:H16">
    <cfRule type="expression" dxfId="1883" priority="219" stopIfTrue="1">
      <formula>IF($S15&lt;3,TRUE,)</formula>
    </cfRule>
  </conditionalFormatting>
  <conditionalFormatting sqref="G15:G16">
    <cfRule type="expression" dxfId="1882" priority="218" stopIfTrue="1">
      <formula>IF($S15&lt;2,TRUE,)</formula>
    </cfRule>
  </conditionalFormatting>
  <conditionalFormatting sqref="F15:F16">
    <cfRule type="expression" dxfId="1881" priority="217" stopIfTrue="1">
      <formula>IF($S15&lt;1,TRUE,)</formula>
    </cfRule>
  </conditionalFormatting>
  <conditionalFormatting sqref="O15:O16">
    <cfRule type="expression" dxfId="1880" priority="216" stopIfTrue="1">
      <formula>IF($S15&lt;10,TRUE,)</formula>
    </cfRule>
  </conditionalFormatting>
  <conditionalFormatting sqref="N22:N23">
    <cfRule type="expression" dxfId="1879" priority="214" stopIfTrue="1">
      <formula>IF($S22&lt;9,TRUE,)</formula>
    </cfRule>
  </conditionalFormatting>
  <conditionalFormatting sqref="M22:M23">
    <cfRule type="expression" dxfId="1878" priority="213" stopIfTrue="1">
      <formula>IF($S22&lt;8,TRUE,)</formula>
    </cfRule>
  </conditionalFormatting>
  <conditionalFormatting sqref="L22:L23">
    <cfRule type="expression" dxfId="1877" priority="212" stopIfTrue="1">
      <formula>IF($S22&lt;7,TRUE,)</formula>
    </cfRule>
  </conditionalFormatting>
  <conditionalFormatting sqref="K22:K23">
    <cfRule type="expression" dxfId="1876" priority="211" stopIfTrue="1">
      <formula>IF($S22&lt;6,TRUE,)</formula>
    </cfRule>
  </conditionalFormatting>
  <conditionalFormatting sqref="J22:J23">
    <cfRule type="expression" dxfId="1875" priority="210" stopIfTrue="1">
      <formula>IF($S22&lt;5,TRUE,)</formula>
    </cfRule>
  </conditionalFormatting>
  <conditionalFormatting sqref="I22:I23">
    <cfRule type="expression" dxfId="1874" priority="209" stopIfTrue="1">
      <formula>IF($S22&lt;4,TRUE,)</formula>
    </cfRule>
  </conditionalFormatting>
  <conditionalFormatting sqref="H22:H23">
    <cfRule type="expression" dxfId="1873" priority="208" stopIfTrue="1">
      <formula>IF($S22&lt;3,TRUE,)</formula>
    </cfRule>
  </conditionalFormatting>
  <conditionalFormatting sqref="G22:G23">
    <cfRule type="expression" dxfId="1872" priority="207" stopIfTrue="1">
      <formula>IF($S22&lt;2,TRUE,)</formula>
    </cfRule>
  </conditionalFormatting>
  <conditionalFormatting sqref="F22:F23">
    <cfRule type="expression" dxfId="1871" priority="206" stopIfTrue="1">
      <formula>IF($S22&lt;1,TRUE,)</formula>
    </cfRule>
  </conditionalFormatting>
  <conditionalFormatting sqref="O22:O23">
    <cfRule type="expression" dxfId="1870" priority="205" stopIfTrue="1">
      <formula>IF($S22&lt;10,TRUE,)</formula>
    </cfRule>
  </conditionalFormatting>
  <conditionalFormatting sqref="N31:N32">
    <cfRule type="expression" dxfId="1869" priority="203" stopIfTrue="1">
      <formula>IF($S31&lt;9,TRUE,)</formula>
    </cfRule>
  </conditionalFormatting>
  <conditionalFormatting sqref="M31:M32">
    <cfRule type="expression" dxfId="1868" priority="202" stopIfTrue="1">
      <formula>IF($S31&lt;8,TRUE,)</formula>
    </cfRule>
  </conditionalFormatting>
  <conditionalFormatting sqref="L31:L32">
    <cfRule type="expression" dxfId="1867" priority="201" stopIfTrue="1">
      <formula>IF($S31&lt;7,TRUE,)</formula>
    </cfRule>
  </conditionalFormatting>
  <conditionalFormatting sqref="K31:K32">
    <cfRule type="expression" dxfId="1866" priority="200" stopIfTrue="1">
      <formula>IF($S31&lt;6,TRUE,)</formula>
    </cfRule>
  </conditionalFormatting>
  <conditionalFormatting sqref="J31:J32">
    <cfRule type="expression" dxfId="1865" priority="199" stopIfTrue="1">
      <formula>IF($S31&lt;5,TRUE,)</formula>
    </cfRule>
  </conditionalFormatting>
  <conditionalFormatting sqref="I31:I32">
    <cfRule type="expression" dxfId="1864" priority="198" stopIfTrue="1">
      <formula>IF($S31&lt;4,TRUE,)</formula>
    </cfRule>
  </conditionalFormatting>
  <conditionalFormatting sqref="H31:H32">
    <cfRule type="expression" dxfId="1863" priority="197" stopIfTrue="1">
      <formula>IF($S31&lt;3,TRUE,)</formula>
    </cfRule>
  </conditionalFormatting>
  <conditionalFormatting sqref="G31:G32">
    <cfRule type="expression" dxfId="1862" priority="196" stopIfTrue="1">
      <formula>IF($S31&lt;2,TRUE,)</formula>
    </cfRule>
  </conditionalFormatting>
  <conditionalFormatting sqref="F31:F32">
    <cfRule type="expression" dxfId="1861" priority="195" stopIfTrue="1">
      <formula>IF($S31&lt;1,TRUE,)</formula>
    </cfRule>
  </conditionalFormatting>
  <conditionalFormatting sqref="O31:O32">
    <cfRule type="expression" dxfId="1860" priority="194" stopIfTrue="1">
      <formula>IF($S31&lt;10,TRUE,)</formula>
    </cfRule>
  </conditionalFormatting>
  <conditionalFormatting sqref="N38:N39">
    <cfRule type="expression" dxfId="1859" priority="192" stopIfTrue="1">
      <formula>IF($S38&lt;9,TRUE,)</formula>
    </cfRule>
  </conditionalFormatting>
  <conditionalFormatting sqref="M38:M39">
    <cfRule type="expression" dxfId="1858" priority="191" stopIfTrue="1">
      <formula>IF($S38&lt;8,TRUE,)</formula>
    </cfRule>
  </conditionalFormatting>
  <conditionalFormatting sqref="L38:L39">
    <cfRule type="expression" dxfId="1857" priority="190" stopIfTrue="1">
      <formula>IF($S38&lt;7,TRUE,)</formula>
    </cfRule>
  </conditionalFormatting>
  <conditionalFormatting sqref="K38:K39">
    <cfRule type="expression" dxfId="1856" priority="189" stopIfTrue="1">
      <formula>IF($S38&lt;6,TRUE,)</formula>
    </cfRule>
  </conditionalFormatting>
  <conditionalFormatting sqref="J38:J39">
    <cfRule type="expression" dxfId="1855" priority="188" stopIfTrue="1">
      <formula>IF($S38&lt;5,TRUE,)</formula>
    </cfRule>
  </conditionalFormatting>
  <conditionalFormatting sqref="I38:I39">
    <cfRule type="expression" dxfId="1854" priority="187" stopIfTrue="1">
      <formula>IF($S38&lt;4,TRUE,)</formula>
    </cfRule>
  </conditionalFormatting>
  <conditionalFormatting sqref="H38:H39">
    <cfRule type="expression" dxfId="1853" priority="186" stopIfTrue="1">
      <formula>IF($S38&lt;3,TRUE,)</formula>
    </cfRule>
  </conditionalFormatting>
  <conditionalFormatting sqref="G38:G39">
    <cfRule type="expression" dxfId="1852" priority="185" stopIfTrue="1">
      <formula>IF($S38&lt;2,TRUE,)</formula>
    </cfRule>
  </conditionalFormatting>
  <conditionalFormatting sqref="F38:F39">
    <cfRule type="expression" dxfId="1851" priority="184" stopIfTrue="1">
      <formula>IF($S38&lt;1,TRUE,)</formula>
    </cfRule>
  </conditionalFormatting>
  <conditionalFormatting sqref="O38:O39">
    <cfRule type="expression" dxfId="1850" priority="183" stopIfTrue="1">
      <formula>IF($S38&lt;10,TRUE,)</formula>
    </cfRule>
  </conditionalFormatting>
  <conditionalFormatting sqref="N56">
    <cfRule type="expression" dxfId="1849" priority="181" stopIfTrue="1">
      <formula>IF($S56&lt;9,TRUE,)</formula>
    </cfRule>
  </conditionalFormatting>
  <conditionalFormatting sqref="M56">
    <cfRule type="expression" dxfId="1848" priority="180" stopIfTrue="1">
      <formula>IF($S56&lt;8,TRUE,)</formula>
    </cfRule>
  </conditionalFormatting>
  <conditionalFormatting sqref="L56">
    <cfRule type="expression" dxfId="1847" priority="179" stopIfTrue="1">
      <formula>IF($S56&lt;7,TRUE,)</formula>
    </cfRule>
  </conditionalFormatting>
  <conditionalFormatting sqref="K56">
    <cfRule type="expression" dxfId="1846" priority="178" stopIfTrue="1">
      <formula>IF($S56&lt;6,TRUE,)</formula>
    </cfRule>
  </conditionalFormatting>
  <conditionalFormatting sqref="J56">
    <cfRule type="expression" dxfId="1845" priority="177" stopIfTrue="1">
      <formula>IF($S56&lt;5,TRUE,)</formula>
    </cfRule>
  </conditionalFormatting>
  <conditionalFormatting sqref="I56">
    <cfRule type="expression" dxfId="1844" priority="176" stopIfTrue="1">
      <formula>IF($S56&lt;4,TRUE,)</formula>
    </cfRule>
  </conditionalFormatting>
  <conditionalFormatting sqref="H56">
    <cfRule type="expression" dxfId="1843" priority="175" stopIfTrue="1">
      <formula>IF($S56&lt;3,TRUE,)</formula>
    </cfRule>
  </conditionalFormatting>
  <conditionalFormatting sqref="G56">
    <cfRule type="expression" dxfId="1842" priority="174" stopIfTrue="1">
      <formula>IF($S56&lt;2,TRUE,)</formula>
    </cfRule>
  </conditionalFormatting>
  <conditionalFormatting sqref="F56">
    <cfRule type="expression" dxfId="1841" priority="173" stopIfTrue="1">
      <formula>IF($S56&lt;1,TRUE,)</formula>
    </cfRule>
  </conditionalFormatting>
  <conditionalFormatting sqref="O56">
    <cfRule type="expression" dxfId="1840" priority="172" stopIfTrue="1">
      <formula>IF($S56&lt;10,TRUE,)</formula>
    </cfRule>
  </conditionalFormatting>
  <conditionalFormatting sqref="N45:N46">
    <cfRule type="expression" dxfId="1839" priority="170" stopIfTrue="1">
      <formula>IF($S45&lt;9,TRUE,)</formula>
    </cfRule>
  </conditionalFormatting>
  <conditionalFormatting sqref="M45:M46">
    <cfRule type="expression" dxfId="1838" priority="169" stopIfTrue="1">
      <formula>IF($S45&lt;8,TRUE,)</formula>
    </cfRule>
  </conditionalFormatting>
  <conditionalFormatting sqref="L45:L46">
    <cfRule type="expression" dxfId="1837" priority="168" stopIfTrue="1">
      <formula>IF($S45&lt;7,TRUE,)</formula>
    </cfRule>
  </conditionalFormatting>
  <conditionalFormatting sqref="K45:K46">
    <cfRule type="expression" dxfId="1836" priority="167" stopIfTrue="1">
      <formula>IF($S45&lt;6,TRUE,)</formula>
    </cfRule>
  </conditionalFormatting>
  <conditionalFormatting sqref="J45:J46">
    <cfRule type="expression" dxfId="1835" priority="166" stopIfTrue="1">
      <formula>IF($S45&lt;5,TRUE,)</formula>
    </cfRule>
  </conditionalFormatting>
  <conditionalFormatting sqref="I45:I46">
    <cfRule type="expression" dxfId="1834" priority="165" stopIfTrue="1">
      <formula>IF($S45&lt;4,TRUE,)</formula>
    </cfRule>
  </conditionalFormatting>
  <conditionalFormatting sqref="H45:H46">
    <cfRule type="expression" dxfId="1833" priority="164" stopIfTrue="1">
      <formula>IF($S45&lt;3,TRUE,)</formula>
    </cfRule>
  </conditionalFormatting>
  <conditionalFormatting sqref="G45:G46">
    <cfRule type="expression" dxfId="1832" priority="163" stopIfTrue="1">
      <formula>IF($S45&lt;2,TRUE,)</formula>
    </cfRule>
  </conditionalFormatting>
  <conditionalFormatting sqref="F45:F46">
    <cfRule type="expression" dxfId="1831" priority="162" stopIfTrue="1">
      <formula>IF($S45&lt;1,TRUE,)</formula>
    </cfRule>
  </conditionalFormatting>
  <conditionalFormatting sqref="O45:O46">
    <cfRule type="expression" dxfId="1830" priority="161" stopIfTrue="1">
      <formula>IF($S45&lt;10,TRUE,)</formula>
    </cfRule>
  </conditionalFormatting>
  <conditionalFormatting sqref="N52:N53">
    <cfRule type="expression" dxfId="1829" priority="159" stopIfTrue="1">
      <formula>IF($S52&lt;9,TRUE,)</formula>
    </cfRule>
  </conditionalFormatting>
  <conditionalFormatting sqref="M52:M53">
    <cfRule type="expression" dxfId="1828" priority="158" stopIfTrue="1">
      <formula>IF($S52&lt;8,TRUE,)</formula>
    </cfRule>
  </conditionalFormatting>
  <conditionalFormatting sqref="L52:L53">
    <cfRule type="expression" dxfId="1827" priority="157" stopIfTrue="1">
      <formula>IF($S52&lt;7,TRUE,)</formula>
    </cfRule>
  </conditionalFormatting>
  <conditionalFormatting sqref="K52:K53">
    <cfRule type="expression" dxfId="1826" priority="156" stopIfTrue="1">
      <formula>IF($S52&lt;6,TRUE,)</formula>
    </cfRule>
  </conditionalFormatting>
  <conditionalFormatting sqref="J52:J53">
    <cfRule type="expression" dxfId="1825" priority="155" stopIfTrue="1">
      <formula>IF($S52&lt;5,TRUE,)</formula>
    </cfRule>
  </conditionalFormatting>
  <conditionalFormatting sqref="I52:I53">
    <cfRule type="expression" dxfId="1824" priority="154" stopIfTrue="1">
      <formula>IF($S52&lt;4,TRUE,)</formula>
    </cfRule>
  </conditionalFormatting>
  <conditionalFormatting sqref="H52:H53">
    <cfRule type="expression" dxfId="1823" priority="153" stopIfTrue="1">
      <formula>IF($S52&lt;3,TRUE,)</formula>
    </cfRule>
  </conditionalFormatting>
  <conditionalFormatting sqref="G52:G53">
    <cfRule type="expression" dxfId="1822" priority="152" stopIfTrue="1">
      <formula>IF($S52&lt;2,TRUE,)</formula>
    </cfRule>
  </conditionalFormatting>
  <conditionalFormatting sqref="F52:F53">
    <cfRule type="expression" dxfId="1821" priority="151" stopIfTrue="1">
      <formula>IF($S52&lt;1,TRUE,)</formula>
    </cfRule>
  </conditionalFormatting>
  <conditionalFormatting sqref="O52:O53">
    <cfRule type="expression" dxfId="1820" priority="150" stopIfTrue="1">
      <formula>IF($S52&lt;10,TRUE,)</formula>
    </cfRule>
  </conditionalFormatting>
  <conditionalFormatting sqref="N47:N48">
    <cfRule type="expression" dxfId="1819" priority="148" stopIfTrue="1">
      <formula>IF($S47&lt;9,TRUE,)</formula>
    </cfRule>
  </conditionalFormatting>
  <conditionalFormatting sqref="M47:M48">
    <cfRule type="expression" dxfId="1818" priority="147" stopIfTrue="1">
      <formula>IF($S47&lt;8,TRUE,)</formula>
    </cfRule>
  </conditionalFormatting>
  <conditionalFormatting sqref="L47:L48">
    <cfRule type="expression" dxfId="1817" priority="146" stopIfTrue="1">
      <formula>IF($S47&lt;7,TRUE,)</formula>
    </cfRule>
  </conditionalFormatting>
  <conditionalFormatting sqref="K47:K48">
    <cfRule type="expression" dxfId="1816" priority="145" stopIfTrue="1">
      <formula>IF($S47&lt;6,TRUE,)</formula>
    </cfRule>
  </conditionalFormatting>
  <conditionalFormatting sqref="J47:J48">
    <cfRule type="expression" dxfId="1815" priority="144" stopIfTrue="1">
      <formula>IF($S47&lt;5,TRUE,)</formula>
    </cfRule>
  </conditionalFormatting>
  <conditionalFormatting sqref="I47:I48">
    <cfRule type="expression" dxfId="1814" priority="143" stopIfTrue="1">
      <formula>IF($S47&lt;4,TRUE,)</formula>
    </cfRule>
  </conditionalFormatting>
  <conditionalFormatting sqref="H47:H48">
    <cfRule type="expression" dxfId="1813" priority="142" stopIfTrue="1">
      <formula>IF($S47&lt;3,TRUE,)</formula>
    </cfRule>
  </conditionalFormatting>
  <conditionalFormatting sqref="G47:G48">
    <cfRule type="expression" dxfId="1812" priority="141" stopIfTrue="1">
      <formula>IF($S47&lt;2,TRUE,)</formula>
    </cfRule>
  </conditionalFormatting>
  <conditionalFormatting sqref="F47:F48">
    <cfRule type="expression" dxfId="1811" priority="140" stopIfTrue="1">
      <formula>IF($S47&lt;1,TRUE,)</formula>
    </cfRule>
  </conditionalFormatting>
  <conditionalFormatting sqref="O47:O48">
    <cfRule type="expression" dxfId="1810" priority="139" stopIfTrue="1">
      <formula>IF($S47&lt;10,TRUE,)</formula>
    </cfRule>
  </conditionalFormatting>
  <conditionalFormatting sqref="N54:N55">
    <cfRule type="expression" dxfId="1809" priority="137" stopIfTrue="1">
      <formula>IF($S54&lt;9,TRUE,)</formula>
    </cfRule>
  </conditionalFormatting>
  <conditionalFormatting sqref="M54:M55">
    <cfRule type="expression" dxfId="1808" priority="136" stopIfTrue="1">
      <formula>IF($S54&lt;8,TRUE,)</formula>
    </cfRule>
  </conditionalFormatting>
  <conditionalFormatting sqref="L54:L55">
    <cfRule type="expression" dxfId="1807" priority="135" stopIfTrue="1">
      <formula>IF($S54&lt;7,TRUE,)</formula>
    </cfRule>
  </conditionalFormatting>
  <conditionalFormatting sqref="K54:K55">
    <cfRule type="expression" dxfId="1806" priority="134" stopIfTrue="1">
      <formula>IF($S54&lt;6,TRUE,)</formula>
    </cfRule>
  </conditionalFormatting>
  <conditionalFormatting sqref="J54:J55">
    <cfRule type="expression" dxfId="1805" priority="133" stopIfTrue="1">
      <formula>IF($S54&lt;5,TRUE,)</formula>
    </cfRule>
  </conditionalFormatting>
  <conditionalFormatting sqref="I54:I55">
    <cfRule type="expression" dxfId="1804" priority="132" stopIfTrue="1">
      <formula>IF($S54&lt;4,TRUE,)</formula>
    </cfRule>
  </conditionalFormatting>
  <conditionalFormatting sqref="H54:H55">
    <cfRule type="expression" dxfId="1803" priority="131" stopIfTrue="1">
      <formula>IF($S54&lt;3,TRUE,)</formula>
    </cfRule>
  </conditionalFormatting>
  <conditionalFormatting sqref="G54:G55">
    <cfRule type="expression" dxfId="1802" priority="130" stopIfTrue="1">
      <formula>IF($S54&lt;2,TRUE,)</formula>
    </cfRule>
  </conditionalFormatting>
  <conditionalFormatting sqref="F54:F55">
    <cfRule type="expression" dxfId="1801" priority="129" stopIfTrue="1">
      <formula>IF($S54&lt;1,TRUE,)</formula>
    </cfRule>
  </conditionalFormatting>
  <conditionalFormatting sqref="O54:O55">
    <cfRule type="expression" dxfId="1800" priority="128" stopIfTrue="1">
      <formula>IF($S54&lt;10,TRUE,)</formula>
    </cfRule>
  </conditionalFormatting>
  <conditionalFormatting sqref="N57">
    <cfRule type="expression" dxfId="1799" priority="126" stopIfTrue="1">
      <formula>IF($S57&lt;9,TRUE,)</formula>
    </cfRule>
  </conditionalFormatting>
  <conditionalFormatting sqref="M57">
    <cfRule type="expression" dxfId="1798" priority="125" stopIfTrue="1">
      <formula>IF($S57&lt;8,TRUE,)</formula>
    </cfRule>
  </conditionalFormatting>
  <conditionalFormatting sqref="L57">
    <cfRule type="expression" dxfId="1797" priority="124" stopIfTrue="1">
      <formula>IF($S57&lt;7,TRUE,)</formula>
    </cfRule>
  </conditionalFormatting>
  <conditionalFormatting sqref="K57">
    <cfRule type="expression" dxfId="1796" priority="123" stopIfTrue="1">
      <formula>IF($S57&lt;6,TRUE,)</formula>
    </cfRule>
  </conditionalFormatting>
  <conditionalFormatting sqref="J57">
    <cfRule type="expression" dxfId="1795" priority="122" stopIfTrue="1">
      <formula>IF($S57&lt;5,TRUE,)</formula>
    </cfRule>
  </conditionalFormatting>
  <conditionalFormatting sqref="I57">
    <cfRule type="expression" dxfId="1794" priority="121" stopIfTrue="1">
      <formula>IF($S57&lt;4,TRUE,)</formula>
    </cfRule>
  </conditionalFormatting>
  <conditionalFormatting sqref="H57">
    <cfRule type="expression" dxfId="1793" priority="120" stopIfTrue="1">
      <formula>IF($S57&lt;3,TRUE,)</formula>
    </cfRule>
  </conditionalFormatting>
  <conditionalFormatting sqref="G57">
    <cfRule type="expression" dxfId="1792" priority="119" stopIfTrue="1">
      <formula>IF($S57&lt;2,TRUE,)</formula>
    </cfRule>
  </conditionalFormatting>
  <conditionalFormatting sqref="F57">
    <cfRule type="expression" dxfId="1791" priority="118" stopIfTrue="1">
      <formula>IF($S57&lt;1,TRUE,)</formula>
    </cfRule>
  </conditionalFormatting>
  <conditionalFormatting sqref="O57">
    <cfRule type="expression" dxfId="1790" priority="117" stopIfTrue="1">
      <formula>IF($S57&lt;10,TRUE,)</formula>
    </cfRule>
  </conditionalFormatting>
  <conditionalFormatting sqref="N61:N62">
    <cfRule type="expression" dxfId="1789" priority="104" stopIfTrue="1">
      <formula>IF($S61&lt;9,TRUE,)</formula>
    </cfRule>
  </conditionalFormatting>
  <conditionalFormatting sqref="M61:M62">
    <cfRule type="expression" dxfId="1788" priority="103" stopIfTrue="1">
      <formula>IF($S61&lt;8,TRUE,)</formula>
    </cfRule>
  </conditionalFormatting>
  <conditionalFormatting sqref="L61:L62">
    <cfRule type="expression" dxfId="1787" priority="102" stopIfTrue="1">
      <formula>IF($S61&lt;7,TRUE,)</formula>
    </cfRule>
  </conditionalFormatting>
  <conditionalFormatting sqref="K61:K62">
    <cfRule type="expression" dxfId="1786" priority="101" stopIfTrue="1">
      <formula>IF($S61&lt;6,TRUE,)</formula>
    </cfRule>
  </conditionalFormatting>
  <conditionalFormatting sqref="J61:J62">
    <cfRule type="expression" dxfId="1785" priority="100" stopIfTrue="1">
      <formula>IF($S61&lt;5,TRUE,)</formula>
    </cfRule>
  </conditionalFormatting>
  <conditionalFormatting sqref="I61:I62">
    <cfRule type="expression" dxfId="1784" priority="99" stopIfTrue="1">
      <formula>IF($S61&lt;4,TRUE,)</formula>
    </cfRule>
  </conditionalFormatting>
  <conditionalFormatting sqref="H61:H62">
    <cfRule type="expression" dxfId="1783" priority="98" stopIfTrue="1">
      <formula>IF($S61&lt;3,TRUE,)</formula>
    </cfRule>
  </conditionalFormatting>
  <conditionalFormatting sqref="G61:G62">
    <cfRule type="expression" dxfId="1782" priority="97" stopIfTrue="1">
      <formula>IF($S61&lt;2,TRUE,)</formula>
    </cfRule>
  </conditionalFormatting>
  <conditionalFormatting sqref="F61:F62">
    <cfRule type="expression" dxfId="1781" priority="96" stopIfTrue="1">
      <formula>IF($S61&lt;1,TRUE,)</formula>
    </cfRule>
  </conditionalFormatting>
  <conditionalFormatting sqref="O61:O62">
    <cfRule type="expression" dxfId="1780" priority="95" stopIfTrue="1">
      <formula>IF($S61&lt;10,TRUE,)</formula>
    </cfRule>
  </conditionalFormatting>
  <conditionalFormatting sqref="N68:N69">
    <cfRule type="expression" dxfId="1779" priority="93" stopIfTrue="1">
      <formula>IF($S68&lt;9,TRUE,)</formula>
    </cfRule>
  </conditionalFormatting>
  <conditionalFormatting sqref="M68:M69">
    <cfRule type="expression" dxfId="1778" priority="92" stopIfTrue="1">
      <formula>IF($S68&lt;8,TRUE,)</formula>
    </cfRule>
  </conditionalFormatting>
  <conditionalFormatting sqref="L68:L69">
    <cfRule type="expression" dxfId="1777" priority="91" stopIfTrue="1">
      <formula>IF($S68&lt;7,TRUE,)</formula>
    </cfRule>
  </conditionalFormatting>
  <conditionalFormatting sqref="K68:K69">
    <cfRule type="expression" dxfId="1776" priority="90" stopIfTrue="1">
      <formula>IF($S68&lt;6,TRUE,)</formula>
    </cfRule>
  </conditionalFormatting>
  <conditionalFormatting sqref="J68:J69">
    <cfRule type="expression" dxfId="1775" priority="89" stopIfTrue="1">
      <formula>IF($S68&lt;5,TRUE,)</formula>
    </cfRule>
  </conditionalFormatting>
  <conditionalFormatting sqref="I68:I69">
    <cfRule type="expression" dxfId="1774" priority="88" stopIfTrue="1">
      <formula>IF($S68&lt;4,TRUE,)</formula>
    </cfRule>
  </conditionalFormatting>
  <conditionalFormatting sqref="H68:H69">
    <cfRule type="expression" dxfId="1773" priority="87" stopIfTrue="1">
      <formula>IF($S68&lt;3,TRUE,)</formula>
    </cfRule>
  </conditionalFormatting>
  <conditionalFormatting sqref="G68:G69">
    <cfRule type="expression" dxfId="1772" priority="86" stopIfTrue="1">
      <formula>IF($S68&lt;2,TRUE,)</formula>
    </cfRule>
  </conditionalFormatting>
  <conditionalFormatting sqref="F68:F69">
    <cfRule type="expression" dxfId="1771" priority="85" stopIfTrue="1">
      <formula>IF($S68&lt;1,TRUE,)</formula>
    </cfRule>
  </conditionalFormatting>
  <conditionalFormatting sqref="O68:O69">
    <cfRule type="expression" dxfId="1770" priority="84" stopIfTrue="1">
      <formula>IF($S68&lt;10,TRUE,)</formula>
    </cfRule>
  </conditionalFormatting>
  <conditionalFormatting sqref="N63:N64">
    <cfRule type="expression" dxfId="1769" priority="82" stopIfTrue="1">
      <formula>IF($S63&lt;9,TRUE,)</formula>
    </cfRule>
  </conditionalFormatting>
  <conditionalFormatting sqref="M63:M64">
    <cfRule type="expression" dxfId="1768" priority="81" stopIfTrue="1">
      <formula>IF($S63&lt;8,TRUE,)</formula>
    </cfRule>
  </conditionalFormatting>
  <conditionalFormatting sqref="L63:L64">
    <cfRule type="expression" dxfId="1767" priority="80" stopIfTrue="1">
      <formula>IF($S63&lt;7,TRUE,)</formula>
    </cfRule>
  </conditionalFormatting>
  <conditionalFormatting sqref="K63:K64">
    <cfRule type="expression" dxfId="1766" priority="79" stopIfTrue="1">
      <formula>IF($S63&lt;6,TRUE,)</formula>
    </cfRule>
  </conditionalFormatting>
  <conditionalFormatting sqref="J63:J64">
    <cfRule type="expression" dxfId="1765" priority="78" stopIfTrue="1">
      <formula>IF($S63&lt;5,TRUE,)</formula>
    </cfRule>
  </conditionalFormatting>
  <conditionalFormatting sqref="I63:I64">
    <cfRule type="expression" dxfId="1764" priority="77" stopIfTrue="1">
      <formula>IF($S63&lt;4,TRUE,)</formula>
    </cfRule>
  </conditionalFormatting>
  <conditionalFormatting sqref="H63:H64">
    <cfRule type="expression" dxfId="1763" priority="76" stopIfTrue="1">
      <formula>IF($S63&lt;3,TRUE,)</formula>
    </cfRule>
  </conditionalFormatting>
  <conditionalFormatting sqref="G63:G64">
    <cfRule type="expression" dxfId="1762" priority="75" stopIfTrue="1">
      <formula>IF($S63&lt;2,TRUE,)</formula>
    </cfRule>
  </conditionalFormatting>
  <conditionalFormatting sqref="F63:F64">
    <cfRule type="expression" dxfId="1761" priority="74" stopIfTrue="1">
      <formula>IF($S63&lt;1,TRUE,)</formula>
    </cfRule>
  </conditionalFormatting>
  <conditionalFormatting sqref="O63:O64">
    <cfRule type="expression" dxfId="1760" priority="73" stopIfTrue="1">
      <formula>IF($S63&lt;10,TRUE,)</formula>
    </cfRule>
  </conditionalFormatting>
  <conditionalFormatting sqref="N70:N72">
    <cfRule type="expression" dxfId="1759" priority="71" stopIfTrue="1">
      <formula>IF($S70&lt;9,TRUE,)</formula>
    </cfRule>
  </conditionalFormatting>
  <conditionalFormatting sqref="M70:M72">
    <cfRule type="expression" dxfId="1758" priority="70" stopIfTrue="1">
      <formula>IF($S70&lt;8,TRUE,)</formula>
    </cfRule>
  </conditionalFormatting>
  <conditionalFormatting sqref="L70:L72">
    <cfRule type="expression" dxfId="1757" priority="69" stopIfTrue="1">
      <formula>IF($S70&lt;7,TRUE,)</formula>
    </cfRule>
  </conditionalFormatting>
  <conditionalFormatting sqref="K70:K72">
    <cfRule type="expression" dxfId="1756" priority="68" stopIfTrue="1">
      <formula>IF($S70&lt;6,TRUE,)</formula>
    </cfRule>
  </conditionalFormatting>
  <conditionalFormatting sqref="J70:J72">
    <cfRule type="expression" dxfId="1755" priority="67" stopIfTrue="1">
      <formula>IF($S70&lt;5,TRUE,)</formula>
    </cfRule>
  </conditionalFormatting>
  <conditionalFormatting sqref="I70:I72">
    <cfRule type="expression" dxfId="1754" priority="66" stopIfTrue="1">
      <formula>IF($S70&lt;4,TRUE,)</formula>
    </cfRule>
  </conditionalFormatting>
  <conditionalFormatting sqref="H70:H72">
    <cfRule type="expression" dxfId="1753" priority="65" stopIfTrue="1">
      <formula>IF($S70&lt;3,TRUE,)</formula>
    </cfRule>
  </conditionalFormatting>
  <conditionalFormatting sqref="G70:G72">
    <cfRule type="expression" dxfId="1752" priority="64" stopIfTrue="1">
      <formula>IF($S70&lt;2,TRUE,)</formula>
    </cfRule>
  </conditionalFormatting>
  <conditionalFormatting sqref="F70:F72">
    <cfRule type="expression" dxfId="1751" priority="63" stopIfTrue="1">
      <formula>IF($S70&lt;1,TRUE,)</formula>
    </cfRule>
  </conditionalFormatting>
  <conditionalFormatting sqref="O70:O72">
    <cfRule type="expression" dxfId="1750" priority="62" stopIfTrue="1">
      <formula>IF($S70&lt;10,TRUE,)</formula>
    </cfRule>
  </conditionalFormatting>
  <conditionalFormatting sqref="N56">
    <cfRule type="expression" dxfId="1749" priority="61" stopIfTrue="1">
      <formula>IF($S56&lt;9,TRUE,)</formula>
    </cfRule>
  </conditionalFormatting>
  <conditionalFormatting sqref="M56">
    <cfRule type="expression" dxfId="1748" priority="60" stopIfTrue="1">
      <formula>IF($S56&lt;8,TRUE,)</formula>
    </cfRule>
  </conditionalFormatting>
  <conditionalFormatting sqref="L56">
    <cfRule type="expression" dxfId="1747" priority="59" stopIfTrue="1">
      <formula>IF($S56&lt;7,TRUE,)</formula>
    </cfRule>
  </conditionalFormatting>
  <conditionalFormatting sqref="K56">
    <cfRule type="expression" dxfId="1746" priority="58" stopIfTrue="1">
      <formula>IF($S56&lt;6,TRUE,)</formula>
    </cfRule>
  </conditionalFormatting>
  <conditionalFormatting sqref="J56">
    <cfRule type="expression" dxfId="1745" priority="57" stopIfTrue="1">
      <formula>IF($S56&lt;5,TRUE,)</formula>
    </cfRule>
  </conditionalFormatting>
  <conditionalFormatting sqref="I56">
    <cfRule type="expression" dxfId="1744" priority="56" stopIfTrue="1">
      <formula>IF($S56&lt;4,TRUE,)</formula>
    </cfRule>
  </conditionalFormatting>
  <conditionalFormatting sqref="H56">
    <cfRule type="expression" dxfId="1743" priority="55" stopIfTrue="1">
      <formula>IF($S56&lt;3,TRUE,)</formula>
    </cfRule>
  </conditionalFormatting>
  <conditionalFormatting sqref="G56">
    <cfRule type="expression" dxfId="1742" priority="54" stopIfTrue="1">
      <formula>IF($S56&lt;2,TRUE,)</formula>
    </cfRule>
  </conditionalFormatting>
  <conditionalFormatting sqref="F56">
    <cfRule type="expression" dxfId="1741" priority="53" stopIfTrue="1">
      <formula>IF($S56&lt;1,TRUE,)</formula>
    </cfRule>
  </conditionalFormatting>
  <conditionalFormatting sqref="O56">
    <cfRule type="expression" dxfId="1740" priority="52" stopIfTrue="1">
      <formula>IF($S56&lt;10,TRUE,)</formula>
    </cfRule>
  </conditionalFormatting>
  <conditionalFormatting sqref="N45:N46">
    <cfRule type="expression" dxfId="1739" priority="51" stopIfTrue="1">
      <formula>IF($S45&lt;9,TRUE,)</formula>
    </cfRule>
  </conditionalFormatting>
  <conditionalFormatting sqref="M45:M46">
    <cfRule type="expression" dxfId="1738" priority="50" stopIfTrue="1">
      <formula>IF($S45&lt;8,TRUE,)</formula>
    </cfRule>
  </conditionalFormatting>
  <conditionalFormatting sqref="L45:L46">
    <cfRule type="expression" dxfId="1737" priority="49" stopIfTrue="1">
      <formula>IF($S45&lt;7,TRUE,)</formula>
    </cfRule>
  </conditionalFormatting>
  <conditionalFormatting sqref="K45:K46">
    <cfRule type="expression" dxfId="1736" priority="48" stopIfTrue="1">
      <formula>IF($S45&lt;6,TRUE,)</formula>
    </cfRule>
  </conditionalFormatting>
  <conditionalFormatting sqref="J45:J46">
    <cfRule type="expression" dxfId="1735" priority="47" stopIfTrue="1">
      <formula>IF($S45&lt;5,TRUE,)</formula>
    </cfRule>
  </conditionalFormatting>
  <conditionalFormatting sqref="I45:I46">
    <cfRule type="expression" dxfId="1734" priority="46" stopIfTrue="1">
      <formula>IF($S45&lt;4,TRUE,)</formula>
    </cfRule>
  </conditionalFormatting>
  <conditionalFormatting sqref="H45:H46">
    <cfRule type="expression" dxfId="1733" priority="45" stopIfTrue="1">
      <formula>IF($S45&lt;3,TRUE,)</formula>
    </cfRule>
  </conditionalFormatting>
  <conditionalFormatting sqref="G45:G46">
    <cfRule type="expression" dxfId="1732" priority="44" stopIfTrue="1">
      <formula>IF($S45&lt;2,TRUE,)</formula>
    </cfRule>
  </conditionalFormatting>
  <conditionalFormatting sqref="F45:F46">
    <cfRule type="expression" dxfId="1731" priority="43" stopIfTrue="1">
      <formula>IF($S45&lt;1,TRUE,)</formula>
    </cfRule>
  </conditionalFormatting>
  <conditionalFormatting sqref="O45:O46">
    <cfRule type="expression" dxfId="1730" priority="42" stopIfTrue="1">
      <formula>IF($S45&lt;10,TRUE,)</formula>
    </cfRule>
  </conditionalFormatting>
  <conditionalFormatting sqref="N52:N53">
    <cfRule type="expression" dxfId="1729" priority="41" stopIfTrue="1">
      <formula>IF($S52&lt;9,TRUE,)</formula>
    </cfRule>
  </conditionalFormatting>
  <conditionalFormatting sqref="M52:M53">
    <cfRule type="expression" dxfId="1728" priority="40" stopIfTrue="1">
      <formula>IF($S52&lt;8,TRUE,)</formula>
    </cfRule>
  </conditionalFormatting>
  <conditionalFormatting sqref="L52:L53">
    <cfRule type="expression" dxfId="1727" priority="39" stopIfTrue="1">
      <formula>IF($S52&lt;7,TRUE,)</formula>
    </cfRule>
  </conditionalFormatting>
  <conditionalFormatting sqref="K52:K53">
    <cfRule type="expression" dxfId="1726" priority="38" stopIfTrue="1">
      <formula>IF($S52&lt;6,TRUE,)</formula>
    </cfRule>
  </conditionalFormatting>
  <conditionalFormatting sqref="J52:J53">
    <cfRule type="expression" dxfId="1725" priority="37" stopIfTrue="1">
      <formula>IF($S52&lt;5,TRUE,)</formula>
    </cfRule>
  </conditionalFormatting>
  <conditionalFormatting sqref="I52:I53">
    <cfRule type="expression" dxfId="1724" priority="36" stopIfTrue="1">
      <formula>IF($S52&lt;4,TRUE,)</formula>
    </cfRule>
  </conditionalFormatting>
  <conditionalFormatting sqref="H52:H53">
    <cfRule type="expression" dxfId="1723" priority="35" stopIfTrue="1">
      <formula>IF($S52&lt;3,TRUE,)</formula>
    </cfRule>
  </conditionalFormatting>
  <conditionalFormatting sqref="G52:G53">
    <cfRule type="expression" dxfId="1722" priority="34" stopIfTrue="1">
      <formula>IF($S52&lt;2,TRUE,)</formula>
    </cfRule>
  </conditionalFormatting>
  <conditionalFormatting sqref="F52:F53">
    <cfRule type="expression" dxfId="1721" priority="33" stopIfTrue="1">
      <formula>IF($S52&lt;1,TRUE,)</formula>
    </cfRule>
  </conditionalFormatting>
  <conditionalFormatting sqref="O52:O53">
    <cfRule type="expression" dxfId="1720" priority="32" stopIfTrue="1">
      <formula>IF($S52&lt;10,TRUE,)</formula>
    </cfRule>
  </conditionalFormatting>
  <conditionalFormatting sqref="N47:N48">
    <cfRule type="expression" dxfId="1719" priority="31" stopIfTrue="1">
      <formula>IF($S47&lt;9,TRUE,)</formula>
    </cfRule>
  </conditionalFormatting>
  <conditionalFormatting sqref="M47:M48">
    <cfRule type="expression" dxfId="1718" priority="30" stopIfTrue="1">
      <formula>IF($S47&lt;8,TRUE,)</formula>
    </cfRule>
  </conditionalFormatting>
  <conditionalFormatting sqref="L47:L48">
    <cfRule type="expression" dxfId="1717" priority="29" stopIfTrue="1">
      <formula>IF($S47&lt;7,TRUE,)</formula>
    </cfRule>
  </conditionalFormatting>
  <conditionalFormatting sqref="K47:K48">
    <cfRule type="expression" dxfId="1716" priority="28" stopIfTrue="1">
      <formula>IF($S47&lt;6,TRUE,)</formula>
    </cfRule>
  </conditionalFormatting>
  <conditionalFormatting sqref="J47:J48">
    <cfRule type="expression" dxfId="1715" priority="27" stopIfTrue="1">
      <formula>IF($S47&lt;5,TRUE,)</formula>
    </cfRule>
  </conditionalFormatting>
  <conditionalFormatting sqref="I47:I48">
    <cfRule type="expression" dxfId="1714" priority="26" stopIfTrue="1">
      <formula>IF($S47&lt;4,TRUE,)</formula>
    </cfRule>
  </conditionalFormatting>
  <conditionalFormatting sqref="H47:H48">
    <cfRule type="expression" dxfId="1713" priority="25" stopIfTrue="1">
      <formula>IF($S47&lt;3,TRUE,)</formula>
    </cfRule>
  </conditionalFormatting>
  <conditionalFormatting sqref="G47:G48">
    <cfRule type="expression" dxfId="1712" priority="24" stopIfTrue="1">
      <formula>IF($S47&lt;2,TRUE,)</formula>
    </cfRule>
  </conditionalFormatting>
  <conditionalFormatting sqref="F47:F48">
    <cfRule type="expression" dxfId="1711" priority="23" stopIfTrue="1">
      <formula>IF($S47&lt;1,TRUE,)</formula>
    </cfRule>
  </conditionalFormatting>
  <conditionalFormatting sqref="O47:O48">
    <cfRule type="expression" dxfId="1710" priority="22" stopIfTrue="1">
      <formula>IF($S47&lt;10,TRUE,)</formula>
    </cfRule>
  </conditionalFormatting>
  <conditionalFormatting sqref="N54:N55">
    <cfRule type="expression" dxfId="1709" priority="21" stopIfTrue="1">
      <formula>IF($S54&lt;9,TRUE,)</formula>
    </cfRule>
  </conditionalFormatting>
  <conditionalFormatting sqref="M54:M55">
    <cfRule type="expression" dxfId="1708" priority="20" stopIfTrue="1">
      <formula>IF($S54&lt;8,TRUE,)</formula>
    </cfRule>
  </conditionalFormatting>
  <conditionalFormatting sqref="L54:L55">
    <cfRule type="expression" dxfId="1707" priority="19" stopIfTrue="1">
      <formula>IF($S54&lt;7,TRUE,)</formula>
    </cfRule>
  </conditionalFormatting>
  <conditionalFormatting sqref="K54:K55">
    <cfRule type="expression" dxfId="1706" priority="18" stopIfTrue="1">
      <formula>IF($S54&lt;6,TRUE,)</formula>
    </cfRule>
  </conditionalFormatting>
  <conditionalFormatting sqref="J54:J55">
    <cfRule type="expression" dxfId="1705" priority="17" stopIfTrue="1">
      <formula>IF($S54&lt;5,TRUE,)</formula>
    </cfRule>
  </conditionalFormatting>
  <conditionalFormatting sqref="I54:I55">
    <cfRule type="expression" dxfId="1704" priority="16" stopIfTrue="1">
      <formula>IF($S54&lt;4,TRUE,)</formula>
    </cfRule>
  </conditionalFormatting>
  <conditionalFormatting sqref="H54:H55">
    <cfRule type="expression" dxfId="1703" priority="15" stopIfTrue="1">
      <formula>IF($S54&lt;3,TRUE,)</formula>
    </cfRule>
  </conditionalFormatting>
  <conditionalFormatting sqref="G54:G55">
    <cfRule type="expression" dxfId="1702" priority="14" stopIfTrue="1">
      <formula>IF($S54&lt;2,TRUE,)</formula>
    </cfRule>
  </conditionalFormatting>
  <conditionalFormatting sqref="F54:F55">
    <cfRule type="expression" dxfId="1701" priority="13" stopIfTrue="1">
      <formula>IF($S54&lt;1,TRUE,)</formula>
    </cfRule>
  </conditionalFormatting>
  <conditionalFormatting sqref="O54:O55">
    <cfRule type="expression" dxfId="1700" priority="12" stopIfTrue="1">
      <formula>IF($S54&lt;10,TRUE,)</formula>
    </cfRule>
  </conditionalFormatting>
  <conditionalFormatting sqref="F72:O72">
    <cfRule type="colorScale" priority="11">
      <colorScale>
        <cfvo type="num" val="0"/>
        <cfvo type="num" val="5"/>
        <cfvo type="num" val="10"/>
        <color rgb="FF00B050"/>
        <color rgb="FFFFFF00"/>
        <color rgb="FFFF0000"/>
      </colorScale>
    </cfRule>
  </conditionalFormatting>
  <conditionalFormatting sqref="N72">
    <cfRule type="expression" dxfId="1699" priority="10" stopIfTrue="1">
      <formula>IF($S72&lt;9,TRUE,)</formula>
    </cfRule>
  </conditionalFormatting>
  <conditionalFormatting sqref="M72">
    <cfRule type="expression" dxfId="1698" priority="9" stopIfTrue="1">
      <formula>IF($S72&lt;8,TRUE,)</formula>
    </cfRule>
  </conditionalFormatting>
  <conditionalFormatting sqref="L72">
    <cfRule type="expression" dxfId="1697" priority="8" stopIfTrue="1">
      <formula>IF($S72&lt;7,TRUE,)</formula>
    </cfRule>
  </conditionalFormatting>
  <conditionalFormatting sqref="K72">
    <cfRule type="expression" dxfId="1696" priority="7" stopIfTrue="1">
      <formula>IF($S72&lt;6,TRUE,)</formula>
    </cfRule>
  </conditionalFormatting>
  <conditionalFormatting sqref="J72">
    <cfRule type="expression" dxfId="1695" priority="6" stopIfTrue="1">
      <formula>IF($S72&lt;5,TRUE,)</formula>
    </cfRule>
  </conditionalFormatting>
  <conditionalFormatting sqref="I72">
    <cfRule type="expression" dxfId="1694" priority="5" stopIfTrue="1">
      <formula>IF($S72&lt;4,TRUE,)</formula>
    </cfRule>
  </conditionalFormatting>
  <conditionalFormatting sqref="H72">
    <cfRule type="expression" dxfId="1693" priority="4" stopIfTrue="1">
      <formula>IF($S72&lt;3,TRUE,)</formula>
    </cfRule>
  </conditionalFormatting>
  <conditionalFormatting sqref="G72">
    <cfRule type="expression" dxfId="1692" priority="3" stopIfTrue="1">
      <formula>IF($S72&lt;2,TRUE,)</formula>
    </cfRule>
  </conditionalFormatting>
  <conditionalFormatting sqref="F72">
    <cfRule type="expression" dxfId="1691" priority="2" stopIfTrue="1">
      <formula>IF($S72&lt;1,TRUE,)</formula>
    </cfRule>
  </conditionalFormatting>
  <conditionalFormatting sqref="O72">
    <cfRule type="expression" dxfId="1690" priority="1" stopIfTrue="1">
      <formula>IF($S72&lt;10,TRUE,)</formula>
    </cfRule>
  </conditionalFormatting>
  <dataValidations xWindow="888" yWindow="473"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4:P74"/>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68:P72 P61:P64 P52:P55 P45:P48">
      <formula1>R.DDL_DEQStaffRank</formula1>
    </dataValidation>
    <dataValidation allowBlank="1" showInputMessage="1" showErrorMessage="1" promptTitle="ENTER NAME" prompt="Enter the name of the STAFF or FUNCTION involved with IMPLEMENTING the project._x000a_" sqref="D36:D39 D20:D23 D68:D72 D52:D55"/>
    <dataValidation allowBlank="1" showInputMessage="1" showErrorMessage="1" promptTitle="ENTER NAME" prompt="Enter the name of the STAFF or FUNCTION involved with DEVELOPING the project._x000a_" sqref="D45:D48 D13:D16 D29:D32 D61:D64"/>
    <dataValidation type="list" allowBlank="1" showInputMessage="1" showErrorMessage="1" promptTitle="DROP DOWN LIST" prompt="Select a range of hours from the drop down list that best describes how involved this resource will be in DEVELOPING this project." sqref="E45:E48 E13:E16 E29:E32 E61:E64">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68:E72 E52:E55">
      <formula1>R.DDL_DEQResourcesInvolved</formula1>
    </dataValidation>
    <dataValidation type="list" allowBlank="1" showInputMessage="1" showErrorMessage="1" sqref="P73">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43:P43">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7:P27 D11:P11">
      <formula1>0</formula1>
      <formula2>5000</formula2>
    </dataValidation>
  </dataValidations>
  <hyperlinks>
    <hyperlink ref="A1" location="Content!A1" display="⧀ Go to Content"/>
    <hyperlink ref="A9" r:id="rId1" display="⧀ on Q-net"/>
    <hyperlink ref="A25" r:id="rId2" display="⧀ on Q-net - DEQ"/>
    <hyperlink ref="A41" r:id="rId3" display="⧀ on Q-net"/>
    <hyperlink ref="A57" r:id="rId4" display="⧀ on Q-net"/>
    <hyperlink ref="A26" r:id="rId5" display="⧀ on Q-net - DAS"/>
    <hyperlink ref="A75" location="'10OrgServices'!B2" display="⧀ Go to Top"/>
  </hyperlinks>
  <pageMargins left="0.25" right="0.25" top="0.75" bottom="0.75" header="0.3" footer="0.3"/>
  <pageSetup scale="89" orientation="portrait" horizontalDpi="4294967293" verticalDpi="4294967293" r:id="rId6"/>
  <rowBreaks count="2" manualBreakCount="2">
    <brk id="24" min="2" max="16" man="1"/>
    <brk id="56" min="2" max="16" man="1"/>
  </rowBreaks>
  <drawing r:id="rId7"/>
  <legacyDrawing r:id="rId8"/>
</worksheet>
</file>

<file path=xl/worksheets/sheet16.xml><?xml version="1.0" encoding="utf-8"?>
<worksheet xmlns="http://schemas.openxmlformats.org/spreadsheetml/2006/main" xmlns:r="http://schemas.openxmlformats.org/officeDocument/2006/relationships">
  <sheetPr codeName="Sheet17"/>
  <dimension ref="A1:AF68"/>
  <sheetViews>
    <sheetView showGridLines="0" zoomScaleNormal="100" workbookViewId="0">
      <selection activeCell="P29" sqref="P29"/>
    </sheetView>
  </sheetViews>
  <sheetFormatPr defaultColWidth="9" defaultRowHeight="20.25" outlineLevelCol="1"/>
  <cols>
    <col min="1" max="1" width="13.75" style="494" customWidth="1"/>
    <col min="2" max="2" width="3.625" style="494" customWidth="1"/>
    <col min="3" max="3" width="3.625" style="218" customWidth="1"/>
    <col min="4" max="4" width="40.5" style="538" customWidth="1"/>
    <col min="5" max="5" width="15.75" style="538" customWidth="1"/>
    <col min="6" max="15" width="1.625" style="538" customWidth="1"/>
    <col min="16" max="16" width="15.75" style="538" customWidth="1"/>
    <col min="17" max="17" width="3.625" style="538"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538" customWidth="1"/>
    <col min="34" max="16384" width="9" style="538"/>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11</v>
      </c>
      <c r="D2" s="608" t="s">
        <v>241</v>
      </c>
      <c r="E2" s="1077" t="str">
        <f>R.1ProjectName</f>
        <v>AQ permitting program updates</v>
      </c>
      <c r="F2" s="1077"/>
      <c r="G2" s="1077"/>
      <c r="H2" s="1077"/>
      <c r="I2" s="1077"/>
      <c r="J2" s="1077"/>
      <c r="K2" s="1077"/>
      <c r="L2" s="1077"/>
      <c r="M2" s="1077"/>
      <c r="N2" s="1077"/>
      <c r="O2" s="1077"/>
      <c r="P2" s="1077"/>
      <c r="Q2" s="609"/>
      <c r="R2" s="856"/>
      <c r="S2" s="562" t="str">
        <f>"R."&amp;$C$2&amp;"StaffCount"</f>
        <v>R.11StaffCount</v>
      </c>
      <c r="T2" s="562" t="str">
        <f>"R."&amp;$C$2&amp;"LowHrs"</f>
        <v>R.11LowHrs</v>
      </c>
      <c r="U2" s="873" t="str">
        <f>"R."&amp;$C$2&amp;"HighHrs"</f>
        <v>R.11HighHrs</v>
      </c>
      <c r="V2" s="563" t="s">
        <v>0</v>
      </c>
      <c r="W2" s="494"/>
      <c r="X2" s="494"/>
      <c r="Y2" s="494"/>
      <c r="Z2" s="494"/>
      <c r="AA2" s="494"/>
      <c r="AB2" s="494"/>
      <c r="AC2" s="494"/>
      <c r="AD2" s="496"/>
      <c r="AE2" s="496"/>
      <c r="AF2" s="496"/>
    </row>
    <row r="3" spans="1:32" s="23" customFormat="1" ht="20.25" customHeight="1" thickTop="1">
      <c r="A3" s="557"/>
      <c r="B3" s="856"/>
      <c r="C3" s="610"/>
      <c r="D3" s="528"/>
      <c r="E3" s="528"/>
      <c r="F3" s="514"/>
      <c r="G3" s="623"/>
      <c r="H3" s="623"/>
      <c r="I3" s="623"/>
      <c r="J3" s="529"/>
      <c r="K3" s="91"/>
      <c r="L3" s="91"/>
      <c r="M3" s="1062" t="s">
        <v>212</v>
      </c>
      <c r="N3" s="1062"/>
      <c r="O3" s="1062"/>
      <c r="P3" s="1062"/>
      <c r="Q3" s="611"/>
      <c r="R3" s="856"/>
      <c r="S3" s="564">
        <f>COUNTIFS(S13:S55,"&gt;0")</f>
        <v>3</v>
      </c>
      <c r="T3" s="567">
        <f>SUM(T13:T55)</f>
        <v>40</v>
      </c>
      <c r="U3" s="567">
        <f>SUM(U13:U55)</f>
        <v>89</v>
      </c>
      <c r="V3" s="563"/>
      <c r="W3" s="494"/>
      <c r="X3" s="494"/>
      <c r="Y3" s="494"/>
      <c r="Z3" s="494"/>
      <c r="AA3" s="494"/>
      <c r="AB3" s="494"/>
      <c r="AC3" s="494"/>
      <c r="AD3" s="496"/>
      <c r="AE3" s="496"/>
      <c r="AF3" s="496"/>
    </row>
    <row r="4" spans="1:32" s="23" customFormat="1" ht="20.25" customHeight="1">
      <c r="A4" s="557"/>
      <c r="B4" s="856"/>
      <c r="C4" s="610"/>
      <c r="D4" s="535" t="s">
        <v>210</v>
      </c>
      <c r="E4" s="513">
        <f>S3</f>
        <v>3</v>
      </c>
      <c r="F4" s="1063" t="s">
        <v>209</v>
      </c>
      <c r="G4" s="1063"/>
      <c r="H4" s="1063"/>
      <c r="I4" s="1063"/>
      <c r="J4" s="1063"/>
      <c r="K4" s="1063"/>
      <c r="L4" s="1063"/>
      <c r="M4" s="1064" t="str">
        <f>S4</f>
        <v>40-89</v>
      </c>
      <c r="N4" s="1064"/>
      <c r="O4" s="1064"/>
      <c r="P4" s="1064"/>
      <c r="Q4" s="611"/>
      <c r="R4" s="856"/>
      <c r="S4" s="565" t="str">
        <f>IF(R.11StaffCount=0,"0",IF(R.11LowHrs=0,"0-"&amp;TEXT(R.11HighHrs,"#,###"),TEXT(R.11LowHrs,"#,###")&amp;"-"&amp;TEXT(R.11HighHrs,"#,###")))</f>
        <v>40-89</v>
      </c>
      <c r="T4" s="562" t="str">
        <f>"R."&amp;$C$2&amp;"LowDollars"</f>
        <v>R.11LowDollars</v>
      </c>
      <c r="U4" s="873" t="str">
        <f>"R."&amp;$C$2&amp;"HighDollars"</f>
        <v>R.11HighDollars</v>
      </c>
      <c r="V4" s="563"/>
      <c r="W4" s="494"/>
      <c r="X4" s="494"/>
      <c r="Y4" s="494"/>
      <c r="Z4" s="494"/>
      <c r="AA4" s="494"/>
      <c r="AB4" s="494"/>
      <c r="AC4" s="494"/>
      <c r="AD4" s="496"/>
      <c r="AE4" s="496"/>
      <c r="AF4" s="496"/>
    </row>
    <row r="5" spans="1:32" s="23" customFormat="1" ht="20.25" customHeight="1">
      <c r="A5" s="557"/>
      <c r="B5" s="856"/>
      <c r="C5" s="610"/>
      <c r="D5" s="535" t="s">
        <v>223</v>
      </c>
      <c r="E5" s="530">
        <f>R.AvgHrDEQCost</f>
        <v>58</v>
      </c>
      <c r="F5" s="1063" t="s">
        <v>213</v>
      </c>
      <c r="G5" s="1063"/>
      <c r="H5" s="1063"/>
      <c r="I5" s="1063"/>
      <c r="J5" s="1063"/>
      <c r="K5" s="1063"/>
      <c r="L5" s="1063"/>
      <c r="M5" s="1065" t="str">
        <f>S5</f>
        <v>$2,320-5,162</v>
      </c>
      <c r="N5" s="1065"/>
      <c r="O5" s="1065"/>
      <c r="P5" s="1065"/>
      <c r="Q5" s="611"/>
      <c r="R5" s="856"/>
      <c r="S5" s="565" t="str">
        <f>IF(R.11StaffCount=0,"$0",IF(R.11LowDollars=0,"$0-"&amp;TEXT(R.11HighDollars,"#,###"),TEXT(R.11LowDollars,"$#,###")&amp;"-"&amp;TEXT(R.11HighDollars,"#,###")))</f>
        <v>$2,320-5,162</v>
      </c>
      <c r="T5" s="567">
        <f>T3*E5</f>
        <v>2320</v>
      </c>
      <c r="U5" s="567">
        <f>U3*E5</f>
        <v>5162</v>
      </c>
      <c r="V5" s="563"/>
      <c r="W5" s="494"/>
      <c r="X5" s="494"/>
      <c r="Y5" s="494"/>
      <c r="Z5" s="494"/>
      <c r="AA5" s="494"/>
      <c r="AB5" s="494"/>
      <c r="AC5" s="494"/>
      <c r="AD5" s="496"/>
      <c r="AE5" s="496"/>
      <c r="AF5" s="496"/>
    </row>
    <row r="6" spans="1:32"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row>
    <row r="7" spans="1:32" s="499" customFormat="1" ht="43.5" customHeight="1">
      <c r="A7" s="558"/>
      <c r="B7" s="856"/>
      <c r="C7" s="612"/>
      <c r="D7" s="1054" t="s">
        <v>357</v>
      </c>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row>
    <row r="8" spans="1:32"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row>
    <row r="9" spans="1:32" s="155" customFormat="1" ht="30" customHeight="1">
      <c r="A9" s="820"/>
      <c r="B9" s="856"/>
      <c r="C9" s="579" t="s">
        <v>0</v>
      </c>
      <c r="D9" s="825" t="s">
        <v>305</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row>
    <row r="10" spans="1:32" s="155" customFormat="1" ht="14.25" customHeight="1">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ht="20.25" customHeight="1">
      <c r="A11" s="560"/>
      <c r="B11" s="856"/>
      <c r="C11" s="584"/>
      <c r="D11" s="1082" t="s">
        <v>359</v>
      </c>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559"/>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560"/>
      <c r="B13" s="856"/>
      <c r="C13" s="584"/>
      <c r="D13" s="160" t="s">
        <v>344</v>
      </c>
      <c r="E13" s="152" t="s">
        <v>112</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3</v>
      </c>
      <c r="T13" s="564">
        <f>VLOOKUP($E13,R.VL_DEQResourcesInvolved,3,FALSE)</f>
        <v>40</v>
      </c>
      <c r="U13" s="564">
        <f>IF(S13=10,T13,VLOOKUP($E13,R.VL_DEQResourcesInvolved,4,FALSE))</f>
        <v>81</v>
      </c>
      <c r="V13" s="494"/>
      <c r="W13" s="494"/>
      <c r="X13" s="494"/>
      <c r="Y13" s="494"/>
      <c r="Z13" s="494"/>
      <c r="AA13" s="494"/>
      <c r="AB13" s="494"/>
      <c r="AC13" s="494"/>
      <c r="AD13" s="573"/>
      <c r="AE13" s="573"/>
      <c r="AF13" s="573"/>
    </row>
    <row r="14" spans="1:32" s="150" customFormat="1" ht="20.25" customHeight="1">
      <c r="A14" s="560"/>
      <c r="B14" s="856"/>
      <c r="C14" s="584"/>
      <c r="D14" s="160" t="s">
        <v>358</v>
      </c>
      <c r="E14" s="152" t="s">
        <v>111</v>
      </c>
      <c r="F14" s="502">
        <v>1</v>
      </c>
      <c r="G14" s="503">
        <v>2</v>
      </c>
      <c r="H14" s="504">
        <v>3</v>
      </c>
      <c r="I14" s="505">
        <v>4</v>
      </c>
      <c r="J14" s="506">
        <v>5</v>
      </c>
      <c r="K14" s="507">
        <v>6</v>
      </c>
      <c r="L14" s="508">
        <v>7</v>
      </c>
      <c r="M14" s="509">
        <v>8</v>
      </c>
      <c r="N14" s="510">
        <v>9</v>
      </c>
      <c r="O14" s="511">
        <v>10</v>
      </c>
      <c r="P14" s="154" t="s">
        <v>61</v>
      </c>
      <c r="Q14" s="585"/>
      <c r="R14" s="856"/>
      <c r="S14" s="576">
        <f>VLOOKUP($E14,R.VL_DEQResourcesInvolved,2,FALSE)</f>
        <v>1</v>
      </c>
      <c r="T14" s="564">
        <f>VLOOKUP($E14,R.VL_DEQResourcesInvolved,3,FALSE)</f>
        <v>0</v>
      </c>
      <c r="U14" s="564">
        <f>IF(S14=10,T14,VLOOKUP($E14,R.VL_DEQResourcesInvolved,4,FALSE))</f>
        <v>4</v>
      </c>
      <c r="V14" s="494"/>
      <c r="W14" s="494"/>
      <c r="X14" s="494"/>
      <c r="Y14" s="494"/>
      <c r="Z14" s="494"/>
      <c r="AA14" s="494"/>
      <c r="AB14" s="494"/>
      <c r="AC14" s="494"/>
      <c r="AD14" s="573"/>
      <c r="AE14" s="573"/>
      <c r="AF14" s="573"/>
    </row>
    <row r="15" spans="1:32"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56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56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560"/>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row>
    <row r="19" spans="1:32" s="155" customFormat="1" ht="14.25" customHeight="1">
      <c r="A19" s="559"/>
      <c r="B19" s="856"/>
      <c r="C19" s="715"/>
      <c r="D19" s="656" t="s">
        <v>215</v>
      </c>
      <c r="E19" s="657" t="s">
        <v>64</v>
      </c>
      <c r="F19" s="1100" t="s">
        <v>65</v>
      </c>
      <c r="G19" s="1100"/>
      <c r="H19" s="1100"/>
      <c r="I19" s="1100"/>
      <c r="J19" s="1100"/>
      <c r="K19" s="1100"/>
      <c r="L19" s="1100"/>
      <c r="M19" s="1100"/>
      <c r="N19" s="1100"/>
      <c r="O19" s="1100"/>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560"/>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26" t="s">
        <v>306</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559"/>
      <c r="B26" s="856"/>
      <c r="C26" s="716"/>
      <c r="D26" s="501" t="s">
        <v>208</v>
      </c>
      <c r="E26" s="526"/>
      <c r="F26" s="526"/>
      <c r="G26" s="526"/>
      <c r="H26" s="526"/>
      <c r="I26" s="526"/>
      <c r="J26" s="526"/>
      <c r="K26" s="526"/>
      <c r="L26" s="526"/>
      <c r="M26" s="526"/>
      <c r="N26" s="526"/>
      <c r="O26" s="526"/>
      <c r="P26" s="526"/>
      <c r="Q26" s="592"/>
      <c r="R26" s="856"/>
      <c r="S26" s="729"/>
      <c r="T26" s="711"/>
      <c r="U26" s="711"/>
      <c r="V26" s="712"/>
      <c r="W26" s="712"/>
      <c r="X26" s="712"/>
      <c r="Y26" s="712"/>
      <c r="Z26" s="712"/>
      <c r="AA26" s="712"/>
      <c r="AB26" s="712"/>
      <c r="AC26" s="712"/>
      <c r="AD26" s="570"/>
      <c r="AE26" s="570"/>
      <c r="AF26" s="570"/>
    </row>
    <row r="27" spans="1:32" s="150" customFormat="1" ht="20.25" customHeight="1">
      <c r="A27" s="560"/>
      <c r="B27" s="856"/>
      <c r="C27" s="593"/>
      <c r="D27" s="1082" t="s">
        <v>360</v>
      </c>
      <c r="E27" s="1083"/>
      <c r="F27" s="1083"/>
      <c r="G27" s="1083"/>
      <c r="H27" s="1083"/>
      <c r="I27" s="1083"/>
      <c r="J27" s="1083"/>
      <c r="K27" s="1083"/>
      <c r="L27" s="1083"/>
      <c r="M27" s="1083"/>
      <c r="N27" s="1083"/>
      <c r="O27" s="1083"/>
      <c r="P27" s="1084"/>
      <c r="Q27" s="594"/>
      <c r="R27" s="856"/>
      <c r="S27" s="575" t="s">
        <v>0</v>
      </c>
      <c r="T27" s="574"/>
      <c r="U27" s="574"/>
      <c r="V27" s="874"/>
      <c r="W27" s="494"/>
      <c r="X27" s="494"/>
      <c r="Y27" s="494"/>
      <c r="Z27" s="494"/>
      <c r="AA27" s="494"/>
      <c r="AB27" s="494"/>
      <c r="AC27" s="494"/>
      <c r="AD27" s="573"/>
      <c r="AE27" s="573"/>
      <c r="AF27" s="573"/>
    </row>
    <row r="28" spans="1:32" s="155" customFormat="1" ht="14.25" customHeight="1">
      <c r="A28" s="559"/>
      <c r="B28" s="856"/>
      <c r="C28" s="716"/>
      <c r="D28" s="658" t="s">
        <v>215</v>
      </c>
      <c r="E28" s="615" t="s">
        <v>64</v>
      </c>
      <c r="F28" s="1099" t="s">
        <v>65</v>
      </c>
      <c r="G28" s="1099"/>
      <c r="H28" s="1099"/>
      <c r="I28" s="1099"/>
      <c r="J28" s="1099"/>
      <c r="K28" s="1099"/>
      <c r="L28" s="1099"/>
      <c r="M28" s="1099"/>
      <c r="N28" s="1099"/>
      <c r="O28" s="1099"/>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560"/>
      <c r="B29" s="856"/>
      <c r="C29" s="593"/>
      <c r="D29" s="160" t="s">
        <v>361</v>
      </c>
      <c r="E29" s="152" t="s">
        <v>111</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1</v>
      </c>
      <c r="T29" s="564">
        <f>VLOOKUP($E29,R.VL_DEQResourcesInvolved,3,FALSE)</f>
        <v>0</v>
      </c>
      <c r="U29" s="564">
        <f>IF(S29=10,T29,VLOOKUP($E29,R.VL_DEQResourcesInvolved,4,FALSE))</f>
        <v>4</v>
      </c>
      <c r="V29" s="494"/>
      <c r="W29" s="494"/>
      <c r="X29" s="494"/>
      <c r="Y29" s="494"/>
      <c r="Z29" s="494"/>
      <c r="AA29" s="494"/>
      <c r="AB29" s="494"/>
      <c r="AC29" s="494"/>
      <c r="AD29" s="573"/>
      <c r="AE29" s="573"/>
      <c r="AF29" s="573"/>
    </row>
    <row r="30" spans="1:32" s="150" customFormat="1" ht="20.25" customHeight="1">
      <c r="A30" s="560"/>
      <c r="B30" s="856"/>
      <c r="C30" s="593"/>
      <c r="D30" s="160" t="s">
        <v>0</v>
      </c>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560"/>
      <c r="B32" s="856"/>
      <c r="C32" s="593"/>
      <c r="D32" s="160"/>
      <c r="E32" s="152" t="s">
        <v>7</v>
      </c>
      <c r="F32" s="502">
        <v>1</v>
      </c>
      <c r="G32" s="503">
        <v>2</v>
      </c>
      <c r="H32" s="504">
        <v>3</v>
      </c>
      <c r="I32" s="505">
        <v>4</v>
      </c>
      <c r="J32" s="506">
        <v>5</v>
      </c>
      <c r="K32" s="507">
        <v>6</v>
      </c>
      <c r="L32" s="508">
        <v>7</v>
      </c>
      <c r="M32" s="509">
        <v>8</v>
      </c>
      <c r="N32" s="510">
        <v>9</v>
      </c>
      <c r="O32" s="511">
        <v>10</v>
      </c>
      <c r="P32" s="154"/>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560"/>
      <c r="B33" s="856"/>
      <c r="C33" s="743"/>
      <c r="D33" s="501" t="s">
        <v>207</v>
      </c>
      <c r="E33" s="153"/>
      <c r="F33" s="153"/>
      <c r="G33" s="153"/>
      <c r="H33" s="153"/>
      <c r="I33" s="153"/>
      <c r="J33" s="153"/>
      <c r="K33" s="153"/>
      <c r="L33" s="153"/>
      <c r="M33" s="153"/>
      <c r="N33" s="153"/>
      <c r="O33" s="153"/>
      <c r="P33" s="153"/>
      <c r="Q33" s="598"/>
      <c r="R33" s="856"/>
      <c r="S33" s="710"/>
      <c r="T33" s="711"/>
      <c r="U33" s="711"/>
      <c r="V33" s="730"/>
      <c r="W33" s="730"/>
      <c r="X33" s="730"/>
      <c r="Y33" s="730"/>
      <c r="Z33" s="730"/>
      <c r="AA33" s="730"/>
      <c r="AB33" s="730"/>
      <c r="AC33" s="730"/>
      <c r="AD33" s="573"/>
      <c r="AE33" s="573"/>
      <c r="AF33" s="573"/>
    </row>
    <row r="34" spans="1:32" s="150" customFormat="1" ht="20.25" customHeight="1">
      <c r="A34" s="560"/>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494"/>
      <c r="X34" s="494"/>
      <c r="Y34" s="494"/>
      <c r="Z34" s="494"/>
      <c r="AA34" s="494"/>
      <c r="AB34" s="494"/>
      <c r="AC34" s="494"/>
      <c r="AD34" s="573"/>
      <c r="AE34" s="573"/>
      <c r="AF34" s="573"/>
    </row>
    <row r="35" spans="1:32" s="155" customFormat="1" ht="14.25" customHeight="1">
      <c r="A35" s="559"/>
      <c r="B35" s="856"/>
      <c r="C35" s="716"/>
      <c r="D35" s="658" t="s">
        <v>215</v>
      </c>
      <c r="E35" s="615" t="s">
        <v>64</v>
      </c>
      <c r="F35" s="1099" t="s">
        <v>65</v>
      </c>
      <c r="G35" s="1099"/>
      <c r="H35" s="1099"/>
      <c r="I35" s="1099"/>
      <c r="J35" s="1099"/>
      <c r="K35" s="1099"/>
      <c r="L35" s="1099"/>
      <c r="M35" s="1099"/>
      <c r="N35" s="1099"/>
      <c r="O35" s="1099"/>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560"/>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row>
    <row r="37" spans="1:32"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560"/>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5" t="s">
        <v>307</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row>
    <row r="42" spans="1:32" s="155" customFormat="1" ht="14.25" customHeight="1">
      <c r="A42" s="559"/>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row>
    <row r="43" spans="1:32"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row>
    <row r="44" spans="1:32" s="155" customFormat="1" ht="14.25" customHeight="1">
      <c r="A44" s="559"/>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560"/>
      <c r="B45" s="856"/>
      <c r="C45" s="584"/>
      <c r="D45" s="160"/>
      <c r="E45" s="152" t="s">
        <v>7</v>
      </c>
      <c r="F45" s="502">
        <v>1</v>
      </c>
      <c r="G45" s="503">
        <v>2</v>
      </c>
      <c r="H45" s="504">
        <v>3</v>
      </c>
      <c r="I45" s="505">
        <v>4</v>
      </c>
      <c r="J45" s="506">
        <v>5</v>
      </c>
      <c r="K45" s="507">
        <v>6</v>
      </c>
      <c r="L45" s="508">
        <v>7</v>
      </c>
      <c r="M45" s="509">
        <v>8</v>
      </c>
      <c r="N45" s="510">
        <v>9</v>
      </c>
      <c r="O45" s="511">
        <v>10</v>
      </c>
      <c r="P45" s="154"/>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row>
    <row r="46" spans="1:32"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560"/>
      <c r="B49" s="856"/>
      <c r="C49" s="740"/>
      <c r="D49" s="656" t="s">
        <v>207</v>
      </c>
      <c r="E49" s="870"/>
      <c r="F49" s="870"/>
      <c r="G49" s="870"/>
      <c r="H49" s="870"/>
      <c r="I49" s="870"/>
      <c r="J49" s="870"/>
      <c r="K49" s="870"/>
      <c r="L49" s="870"/>
      <c r="M49" s="870"/>
      <c r="N49" s="870"/>
      <c r="O49" s="870"/>
      <c r="P49" s="870"/>
      <c r="Q49" s="586"/>
      <c r="R49" s="856"/>
      <c r="S49" s="710"/>
      <c r="T49" s="711"/>
      <c r="U49" s="711"/>
      <c r="V49" s="730"/>
      <c r="W49" s="730"/>
      <c r="X49" s="730"/>
      <c r="Y49" s="730"/>
      <c r="Z49" s="730"/>
      <c r="AA49" s="730"/>
      <c r="AB49" s="730"/>
      <c r="AC49" s="730"/>
      <c r="AD49" s="573"/>
      <c r="AE49" s="573"/>
      <c r="AF49" s="573"/>
    </row>
    <row r="50" spans="1:32" s="150" customFormat="1" ht="20.25" customHeight="1">
      <c r="A50" s="560"/>
      <c r="B50" s="856"/>
      <c r="C50" s="584"/>
      <c r="D50" s="1086"/>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row>
    <row r="51" spans="1:32" s="155" customFormat="1" ht="14.25" customHeight="1">
      <c r="A51" s="559"/>
      <c r="B51" s="856"/>
      <c r="C51" s="715"/>
      <c r="D51" s="656" t="s">
        <v>215</v>
      </c>
      <c r="E51" s="657" t="s">
        <v>64</v>
      </c>
      <c r="F51" s="1100" t="s">
        <v>65</v>
      </c>
      <c r="G51" s="1100"/>
      <c r="H51" s="1100"/>
      <c r="I51" s="1100"/>
      <c r="J51" s="1100"/>
      <c r="K51" s="1100"/>
      <c r="L51" s="1100"/>
      <c r="M51" s="1100"/>
      <c r="N51" s="1100"/>
      <c r="O51" s="1100"/>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560"/>
      <c r="B52" s="856"/>
      <c r="C52" s="584"/>
      <c r="D52" s="160"/>
      <c r="E52" s="152" t="s">
        <v>7</v>
      </c>
      <c r="F52" s="502">
        <v>1</v>
      </c>
      <c r="G52" s="503">
        <v>2</v>
      </c>
      <c r="H52" s="504">
        <v>3</v>
      </c>
      <c r="I52" s="505">
        <v>4</v>
      </c>
      <c r="J52" s="506">
        <v>5</v>
      </c>
      <c r="K52" s="507">
        <v>6</v>
      </c>
      <c r="L52" s="508">
        <v>7</v>
      </c>
      <c r="M52" s="509">
        <v>8</v>
      </c>
      <c r="N52" s="510">
        <v>9</v>
      </c>
      <c r="O52" s="511">
        <v>10</v>
      </c>
      <c r="P52" s="154"/>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row>
    <row r="53" spans="1:32"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560"/>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row>
    <row r="57" spans="1:32" s="151" customFormat="1" ht="30" customHeight="1">
      <c r="A57" s="561"/>
      <c r="B57" s="856"/>
      <c r="C57" s="601"/>
      <c r="D57" s="1076" t="str">
        <f>"Please suggest process improvements to the "&amp;D2&amp;" worksheet."</f>
        <v>Please suggest process improvements to the Technical Services worksheet.</v>
      </c>
      <c r="E57" s="1076"/>
      <c r="F57" s="1076"/>
      <c r="G57" s="1076"/>
      <c r="H57" s="1076"/>
      <c r="I57" s="519"/>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557"/>
      <c r="B58" s="856"/>
      <c r="C58" s="591"/>
      <c r="D58" s="1035"/>
      <c r="E58" s="1036"/>
      <c r="F58" s="1036"/>
      <c r="G58" s="1036"/>
      <c r="H58" s="1036"/>
      <c r="I58" s="1036"/>
      <c r="J58" s="1036"/>
      <c r="K58" s="1036"/>
      <c r="L58" s="1036"/>
      <c r="M58" s="1036"/>
      <c r="N58" s="1036"/>
      <c r="O58" s="1036"/>
      <c r="P58" s="1037"/>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 r="B60" s="856"/>
      <c r="C60" s="856"/>
      <c r="D60" s="856"/>
      <c r="E60" s="856"/>
      <c r="F60" s="856"/>
      <c r="G60" s="856"/>
      <c r="H60" s="856"/>
      <c r="I60" s="856"/>
      <c r="J60" s="856"/>
      <c r="K60" s="856"/>
      <c r="L60" s="856"/>
      <c r="M60" s="856"/>
      <c r="N60" s="856"/>
      <c r="O60" s="856"/>
      <c r="P60" s="856"/>
      <c r="Q60" s="856"/>
      <c r="R60" s="856"/>
      <c r="S60" s="556"/>
    </row>
    <row r="61" spans="1:32" s="494" customFormat="1">
      <c r="C61" s="555"/>
      <c r="S61" s="556"/>
    </row>
    <row r="62" spans="1:32" s="494" customFormat="1">
      <c r="C62" s="555"/>
      <c r="S62" s="556"/>
    </row>
    <row r="63" spans="1:32" s="494" customFormat="1">
      <c r="C63" s="555"/>
      <c r="S63" s="556"/>
    </row>
    <row r="64" spans="1:32" s="494" customFormat="1">
      <c r="C64" s="555"/>
      <c r="S64" s="556"/>
    </row>
    <row r="65" spans="3:19" s="494" customFormat="1">
      <c r="C65" s="555"/>
      <c r="S65" s="556"/>
    </row>
    <row r="66" spans="3:19" s="494" customFormat="1">
      <c r="C66" s="555"/>
      <c r="S66" s="556"/>
    </row>
    <row r="67" spans="3:19" s="494" customFormat="1">
      <c r="C67" s="555"/>
      <c r="S67" s="556"/>
    </row>
    <row r="68" spans="3:19" s="494" customFormat="1">
      <c r="C68" s="555"/>
      <c r="S68" s="556"/>
    </row>
  </sheetData>
  <sheetProtection sheet="1" scenarios="1" formatCells="0" insertHyperlinks="0" selectLockedCells="1"/>
  <mergeCells count="25">
    <mergeCell ref="S7:U7"/>
    <mergeCell ref="D11:P11"/>
    <mergeCell ref="F12:O12"/>
    <mergeCell ref="E56:P56"/>
    <mergeCell ref="E24:P24"/>
    <mergeCell ref="D7:P7"/>
    <mergeCell ref="F19:O19"/>
    <mergeCell ref="D18:P18"/>
    <mergeCell ref="F5:L5"/>
    <mergeCell ref="M5:P5"/>
    <mergeCell ref="E2:P2"/>
    <mergeCell ref="M3:P3"/>
    <mergeCell ref="F4:L4"/>
    <mergeCell ref="M4:P4"/>
    <mergeCell ref="D58:P58"/>
    <mergeCell ref="D27:P27"/>
    <mergeCell ref="D34:P34"/>
    <mergeCell ref="E40:P40"/>
    <mergeCell ref="D43:P43"/>
    <mergeCell ref="F44:O44"/>
    <mergeCell ref="D50:P50"/>
    <mergeCell ref="F28:O28"/>
    <mergeCell ref="F35:O35"/>
    <mergeCell ref="F51:O51"/>
    <mergeCell ref="D57:H57"/>
  </mergeCells>
  <conditionalFormatting sqref="F24:O25 F59:O59 I57:O57">
    <cfRule type="colorScale" priority="220">
      <colorScale>
        <cfvo type="num" val="0"/>
        <cfvo type="num" val="5"/>
        <cfvo type="num" val="10"/>
        <color rgb="FF00B050"/>
        <color rgb="FFFFFF00"/>
        <color rgb="FFFF0000"/>
      </colorScale>
    </cfRule>
  </conditionalFormatting>
  <conditionalFormatting sqref="N24:N25 N57 N59">
    <cfRule type="expression" dxfId="1689" priority="219" stopIfTrue="1">
      <formula>IF($S24&lt;9,TRUE,)</formula>
    </cfRule>
  </conditionalFormatting>
  <conditionalFormatting sqref="M24:M25 M57 M59">
    <cfRule type="expression" dxfId="1688" priority="218" stopIfTrue="1">
      <formula>IF($S24&lt;8,TRUE,)</formula>
    </cfRule>
  </conditionalFormatting>
  <conditionalFormatting sqref="L24:L25 L57 L59">
    <cfRule type="expression" dxfId="1687" priority="217" stopIfTrue="1">
      <formula>IF($S24&lt;7,TRUE,)</formula>
    </cfRule>
  </conditionalFormatting>
  <conditionalFormatting sqref="K24:K25 K57 K59">
    <cfRule type="expression" dxfId="1686" priority="216" stopIfTrue="1">
      <formula>IF($S24&lt;6,TRUE,)</formula>
    </cfRule>
  </conditionalFormatting>
  <conditionalFormatting sqref="J24:J25 J57 J59">
    <cfRule type="expression" dxfId="1685" priority="215" stopIfTrue="1">
      <formula>IF($S24&lt;5,TRUE,)</formula>
    </cfRule>
  </conditionalFormatting>
  <conditionalFormatting sqref="I24:I25 I57 I59">
    <cfRule type="expression" dxfId="1684" priority="214" stopIfTrue="1">
      <formula>IF($S24&lt;4,TRUE,)</formula>
    </cfRule>
  </conditionalFormatting>
  <conditionalFormatting sqref="H24:H25 H59">
    <cfRule type="expression" dxfId="1683" priority="213" stopIfTrue="1">
      <formula>IF($S24&lt;3,TRUE,)</formula>
    </cfRule>
  </conditionalFormatting>
  <conditionalFormatting sqref="G24:G25 G59">
    <cfRule type="expression" dxfId="1682" priority="212" stopIfTrue="1">
      <formula>IF($S24&lt;2,TRUE,)</formula>
    </cfRule>
  </conditionalFormatting>
  <conditionalFormatting sqref="F24:F25 F59">
    <cfRule type="expression" dxfId="1681" priority="211" stopIfTrue="1">
      <formula>IF($S24&lt;1,TRUE,)</formula>
    </cfRule>
  </conditionalFormatting>
  <conditionalFormatting sqref="O24:O25 O57 O59">
    <cfRule type="expression" dxfId="1680" priority="210" stopIfTrue="1">
      <formula>IF($S24&lt;10,TRUE,)</formula>
    </cfRule>
  </conditionalFormatting>
  <conditionalFormatting sqref="F13:O14">
    <cfRule type="colorScale" priority="209">
      <colorScale>
        <cfvo type="num" val="0"/>
        <cfvo type="num" val="5"/>
        <cfvo type="num" val="10"/>
        <color rgb="FF00B050"/>
        <color rgb="FFFFFF00"/>
        <color rgb="FFFF0000"/>
      </colorScale>
    </cfRule>
  </conditionalFormatting>
  <conditionalFormatting sqref="N13:N14">
    <cfRule type="expression" dxfId="1679" priority="208" stopIfTrue="1">
      <formula>IF($S13&lt;9,TRUE,)</formula>
    </cfRule>
  </conditionalFormatting>
  <conditionalFormatting sqref="M13:M14">
    <cfRule type="expression" dxfId="1678" priority="207" stopIfTrue="1">
      <formula>IF($S13&lt;8,TRUE,)</formula>
    </cfRule>
  </conditionalFormatting>
  <conditionalFormatting sqref="L13:L14">
    <cfRule type="expression" dxfId="1677" priority="206" stopIfTrue="1">
      <formula>IF($S13&lt;7,TRUE,)</formula>
    </cfRule>
  </conditionalFormatting>
  <conditionalFormatting sqref="K13:K14">
    <cfRule type="expression" dxfId="1676" priority="205" stopIfTrue="1">
      <formula>IF($S13&lt;6,TRUE,)</formula>
    </cfRule>
  </conditionalFormatting>
  <conditionalFormatting sqref="J13:J14">
    <cfRule type="expression" dxfId="1675" priority="204" stopIfTrue="1">
      <formula>IF($S13&lt;5,TRUE,)</formula>
    </cfRule>
  </conditionalFormatting>
  <conditionalFormatting sqref="I13:I14">
    <cfRule type="expression" dxfId="1674" priority="203" stopIfTrue="1">
      <formula>IF($S13&lt;4,TRUE,)</formula>
    </cfRule>
  </conditionalFormatting>
  <conditionalFormatting sqref="H13:H14">
    <cfRule type="expression" dxfId="1673" priority="202" stopIfTrue="1">
      <formula>IF($S13&lt;3,TRUE,)</formula>
    </cfRule>
  </conditionalFormatting>
  <conditionalFormatting sqref="G13:G14">
    <cfRule type="expression" dxfId="1672" priority="201" stopIfTrue="1">
      <formula>IF($S13&lt;2,TRUE,)</formula>
    </cfRule>
  </conditionalFormatting>
  <conditionalFormatting sqref="F13:F14">
    <cfRule type="expression" dxfId="1671" priority="200" stopIfTrue="1">
      <formula>IF($S13&lt;1,TRUE,)</formula>
    </cfRule>
  </conditionalFormatting>
  <conditionalFormatting sqref="O13:O14">
    <cfRule type="expression" dxfId="1670" priority="199" stopIfTrue="1">
      <formula>IF($S13&lt;10,TRUE,)</formula>
    </cfRule>
  </conditionalFormatting>
  <conditionalFormatting sqref="F20:O21">
    <cfRule type="colorScale" priority="198">
      <colorScale>
        <cfvo type="num" val="0"/>
        <cfvo type="num" val="5"/>
        <cfvo type="num" val="10"/>
        <color rgb="FF00B050"/>
        <color rgb="FFFFFF00"/>
        <color rgb="FFFF0000"/>
      </colorScale>
    </cfRule>
  </conditionalFormatting>
  <conditionalFormatting sqref="N20:N21">
    <cfRule type="expression" dxfId="1669" priority="197" stopIfTrue="1">
      <formula>IF($S20&lt;9,TRUE,)</formula>
    </cfRule>
  </conditionalFormatting>
  <conditionalFormatting sqref="M20:M21">
    <cfRule type="expression" dxfId="1668" priority="196" stopIfTrue="1">
      <formula>IF($S20&lt;8,TRUE,)</formula>
    </cfRule>
  </conditionalFormatting>
  <conditionalFormatting sqref="L20:L21">
    <cfRule type="expression" dxfId="1667" priority="195" stopIfTrue="1">
      <formula>IF($S20&lt;7,TRUE,)</formula>
    </cfRule>
  </conditionalFormatting>
  <conditionalFormatting sqref="K20:K21">
    <cfRule type="expression" dxfId="1666" priority="194" stopIfTrue="1">
      <formula>IF($S20&lt;6,TRUE,)</formula>
    </cfRule>
  </conditionalFormatting>
  <conditionalFormatting sqref="J20:J21">
    <cfRule type="expression" dxfId="1665" priority="193" stopIfTrue="1">
      <formula>IF($S20&lt;5,TRUE,)</formula>
    </cfRule>
  </conditionalFormatting>
  <conditionalFormatting sqref="I20:I21">
    <cfRule type="expression" dxfId="1664" priority="192" stopIfTrue="1">
      <formula>IF($S20&lt;4,TRUE,)</formula>
    </cfRule>
  </conditionalFormatting>
  <conditionalFormatting sqref="H20:H21">
    <cfRule type="expression" dxfId="1663" priority="191" stopIfTrue="1">
      <formula>IF($S20&lt;3,TRUE,)</formula>
    </cfRule>
  </conditionalFormatting>
  <conditionalFormatting sqref="G20:G21">
    <cfRule type="expression" dxfId="1662" priority="190" stopIfTrue="1">
      <formula>IF($S20&lt;2,TRUE,)</formula>
    </cfRule>
  </conditionalFormatting>
  <conditionalFormatting sqref="F20:F21">
    <cfRule type="expression" dxfId="1661" priority="189" stopIfTrue="1">
      <formula>IF($S20&lt;1,TRUE,)</formula>
    </cfRule>
  </conditionalFormatting>
  <conditionalFormatting sqref="O20:O21">
    <cfRule type="expression" dxfId="1660" priority="188" stopIfTrue="1">
      <formula>IF($S20&lt;10,TRUE,)</formula>
    </cfRule>
  </conditionalFormatting>
  <conditionalFormatting sqref="F40:O40">
    <cfRule type="colorScale" priority="187">
      <colorScale>
        <cfvo type="num" val="0"/>
        <cfvo type="num" val="5"/>
        <cfvo type="num" val="10"/>
        <color rgb="FF00B050"/>
        <color rgb="FFFFFF00"/>
        <color rgb="FFFF0000"/>
      </colorScale>
    </cfRule>
  </conditionalFormatting>
  <conditionalFormatting sqref="N40">
    <cfRule type="expression" dxfId="1659" priority="186" stopIfTrue="1">
      <formula>IF($S40&lt;9,TRUE,)</formula>
    </cfRule>
  </conditionalFormatting>
  <conditionalFormatting sqref="M40">
    <cfRule type="expression" dxfId="1658" priority="185" stopIfTrue="1">
      <formula>IF($S40&lt;8,TRUE,)</formula>
    </cfRule>
  </conditionalFormatting>
  <conditionalFormatting sqref="L40">
    <cfRule type="expression" dxfId="1657" priority="184" stopIfTrue="1">
      <formula>IF($S40&lt;7,TRUE,)</formula>
    </cfRule>
  </conditionalFormatting>
  <conditionalFormatting sqref="K40">
    <cfRule type="expression" dxfId="1656" priority="183" stopIfTrue="1">
      <formula>IF($S40&lt;6,TRUE,)</formula>
    </cfRule>
  </conditionalFormatting>
  <conditionalFormatting sqref="J40">
    <cfRule type="expression" dxfId="1655" priority="182" stopIfTrue="1">
      <formula>IF($S40&lt;5,TRUE,)</formula>
    </cfRule>
  </conditionalFormatting>
  <conditionalFormatting sqref="I40">
    <cfRule type="expression" dxfId="1654" priority="181" stopIfTrue="1">
      <formula>IF($S40&lt;4,TRUE,)</formula>
    </cfRule>
  </conditionalFormatting>
  <conditionalFormatting sqref="H40">
    <cfRule type="expression" dxfId="1653" priority="180" stopIfTrue="1">
      <formula>IF($S40&lt;3,TRUE,)</formula>
    </cfRule>
  </conditionalFormatting>
  <conditionalFormatting sqref="G40">
    <cfRule type="expression" dxfId="1652" priority="179" stopIfTrue="1">
      <formula>IF($S40&lt;2,TRUE,)</formula>
    </cfRule>
  </conditionalFormatting>
  <conditionalFormatting sqref="F40">
    <cfRule type="expression" dxfId="1651" priority="178" stopIfTrue="1">
      <formula>IF($S40&lt;1,TRUE,)</formula>
    </cfRule>
  </conditionalFormatting>
  <conditionalFormatting sqref="O40">
    <cfRule type="expression" dxfId="1650" priority="177" stopIfTrue="1">
      <formula>IF($S40&lt;10,TRUE,)</formula>
    </cfRule>
  </conditionalFormatting>
  <conditionalFormatting sqref="F29:O30">
    <cfRule type="colorScale" priority="176">
      <colorScale>
        <cfvo type="num" val="0"/>
        <cfvo type="num" val="5"/>
        <cfvo type="num" val="10"/>
        <color rgb="FF00B050"/>
        <color rgb="FFFFFF00"/>
        <color rgb="FFFF0000"/>
      </colorScale>
    </cfRule>
  </conditionalFormatting>
  <conditionalFormatting sqref="N29:N30">
    <cfRule type="expression" dxfId="1649" priority="175" stopIfTrue="1">
      <formula>IF($S29&lt;9,TRUE,)</formula>
    </cfRule>
  </conditionalFormatting>
  <conditionalFormatting sqref="M29:M30">
    <cfRule type="expression" dxfId="1648" priority="174" stopIfTrue="1">
      <formula>IF($S29&lt;8,TRUE,)</formula>
    </cfRule>
  </conditionalFormatting>
  <conditionalFormatting sqref="L29:L30">
    <cfRule type="expression" dxfId="1647" priority="173" stopIfTrue="1">
      <formula>IF($S29&lt;7,TRUE,)</formula>
    </cfRule>
  </conditionalFormatting>
  <conditionalFormatting sqref="K29:K30">
    <cfRule type="expression" dxfId="1646" priority="172" stopIfTrue="1">
      <formula>IF($S29&lt;6,TRUE,)</formula>
    </cfRule>
  </conditionalFormatting>
  <conditionalFormatting sqref="J29:J30">
    <cfRule type="expression" dxfId="1645" priority="171" stopIfTrue="1">
      <formula>IF($S29&lt;5,TRUE,)</formula>
    </cfRule>
  </conditionalFormatting>
  <conditionalFormatting sqref="I29:I30">
    <cfRule type="expression" dxfId="1644" priority="170" stopIfTrue="1">
      <formula>IF($S29&lt;4,TRUE,)</formula>
    </cfRule>
  </conditionalFormatting>
  <conditionalFormatting sqref="H29:H30">
    <cfRule type="expression" dxfId="1643" priority="169" stopIfTrue="1">
      <formula>IF($S29&lt;3,TRUE,)</formula>
    </cfRule>
  </conditionalFormatting>
  <conditionalFormatting sqref="G29:G30">
    <cfRule type="expression" dxfId="1642" priority="168" stopIfTrue="1">
      <formula>IF($S29&lt;2,TRUE,)</formula>
    </cfRule>
  </conditionalFormatting>
  <conditionalFormatting sqref="F29:F30">
    <cfRule type="expression" dxfId="1641" priority="167" stopIfTrue="1">
      <formula>IF($S29&lt;1,TRUE,)</formula>
    </cfRule>
  </conditionalFormatting>
  <conditionalFormatting sqref="O29:O30">
    <cfRule type="expression" dxfId="1640" priority="166" stopIfTrue="1">
      <formula>IF($S29&lt;10,TRUE,)</formula>
    </cfRule>
  </conditionalFormatting>
  <conditionalFormatting sqref="F36:O37">
    <cfRule type="colorScale" priority="165">
      <colorScale>
        <cfvo type="num" val="0"/>
        <cfvo type="num" val="5"/>
        <cfvo type="num" val="10"/>
        <color rgb="FF00B050"/>
        <color rgb="FFFFFF00"/>
        <color rgb="FFFF0000"/>
      </colorScale>
    </cfRule>
  </conditionalFormatting>
  <conditionalFormatting sqref="N36:N37">
    <cfRule type="expression" dxfId="1639" priority="164" stopIfTrue="1">
      <formula>IF($S36&lt;9,TRUE,)</formula>
    </cfRule>
  </conditionalFormatting>
  <conditionalFormatting sqref="M36:M37">
    <cfRule type="expression" dxfId="1638" priority="163" stopIfTrue="1">
      <formula>IF($S36&lt;8,TRUE,)</formula>
    </cfRule>
  </conditionalFormatting>
  <conditionalFormatting sqref="L36:L37">
    <cfRule type="expression" dxfId="1637" priority="162" stopIfTrue="1">
      <formula>IF($S36&lt;7,TRUE,)</formula>
    </cfRule>
  </conditionalFormatting>
  <conditionalFormatting sqref="K36:K37">
    <cfRule type="expression" dxfId="1636" priority="161" stopIfTrue="1">
      <formula>IF($S36&lt;6,TRUE,)</formula>
    </cfRule>
  </conditionalFormatting>
  <conditionalFormatting sqref="J36:J37">
    <cfRule type="expression" dxfId="1635" priority="160" stopIfTrue="1">
      <formula>IF($S36&lt;5,TRUE,)</formula>
    </cfRule>
  </conditionalFormatting>
  <conditionalFormatting sqref="I36:I37">
    <cfRule type="expression" dxfId="1634" priority="159" stopIfTrue="1">
      <formula>IF($S36&lt;4,TRUE,)</formula>
    </cfRule>
  </conditionalFormatting>
  <conditionalFormatting sqref="H36:H37">
    <cfRule type="expression" dxfId="1633" priority="158" stopIfTrue="1">
      <formula>IF($S36&lt;3,TRUE,)</formula>
    </cfRule>
  </conditionalFormatting>
  <conditionalFormatting sqref="G36:G37">
    <cfRule type="expression" dxfId="1632" priority="157" stopIfTrue="1">
      <formula>IF($S36&lt;2,TRUE,)</formula>
    </cfRule>
  </conditionalFormatting>
  <conditionalFormatting sqref="F36:F37">
    <cfRule type="expression" dxfId="1631" priority="156" stopIfTrue="1">
      <formula>IF($S36&lt;1,TRUE,)</formula>
    </cfRule>
  </conditionalFormatting>
  <conditionalFormatting sqref="O36:O37">
    <cfRule type="expression" dxfId="1630" priority="155" stopIfTrue="1">
      <formula>IF($S36&lt;10,TRUE,)</formula>
    </cfRule>
  </conditionalFormatting>
  <conditionalFormatting sqref="F15:O16">
    <cfRule type="colorScale" priority="154">
      <colorScale>
        <cfvo type="num" val="0"/>
        <cfvo type="num" val="5"/>
        <cfvo type="num" val="10"/>
        <color rgb="FF00B050"/>
        <color rgb="FFFFFF00"/>
        <color rgb="FFFF0000"/>
      </colorScale>
    </cfRule>
  </conditionalFormatting>
  <conditionalFormatting sqref="N15:N16">
    <cfRule type="expression" dxfId="1629" priority="153" stopIfTrue="1">
      <formula>IF($S15&lt;9,TRUE,)</formula>
    </cfRule>
  </conditionalFormatting>
  <conditionalFormatting sqref="M15:M16">
    <cfRule type="expression" dxfId="1628" priority="152" stopIfTrue="1">
      <formula>IF($S15&lt;8,TRUE,)</formula>
    </cfRule>
  </conditionalFormatting>
  <conditionalFormatting sqref="L15:L16">
    <cfRule type="expression" dxfId="1627" priority="151" stopIfTrue="1">
      <formula>IF($S15&lt;7,TRUE,)</formula>
    </cfRule>
  </conditionalFormatting>
  <conditionalFormatting sqref="K15:K16">
    <cfRule type="expression" dxfId="1626" priority="150" stopIfTrue="1">
      <formula>IF($S15&lt;6,TRUE,)</formula>
    </cfRule>
  </conditionalFormatting>
  <conditionalFormatting sqref="J15:J16">
    <cfRule type="expression" dxfId="1625" priority="149" stopIfTrue="1">
      <formula>IF($S15&lt;5,TRUE,)</formula>
    </cfRule>
  </conditionalFormatting>
  <conditionalFormatting sqref="I15:I16">
    <cfRule type="expression" dxfId="1624" priority="148" stopIfTrue="1">
      <formula>IF($S15&lt;4,TRUE,)</formula>
    </cfRule>
  </conditionalFormatting>
  <conditionalFormatting sqref="H15:H16">
    <cfRule type="expression" dxfId="1623" priority="147" stopIfTrue="1">
      <formula>IF($S15&lt;3,TRUE,)</formula>
    </cfRule>
  </conditionalFormatting>
  <conditionalFormatting sqref="G15:G16">
    <cfRule type="expression" dxfId="1622" priority="146" stopIfTrue="1">
      <formula>IF($S15&lt;2,TRUE,)</formula>
    </cfRule>
  </conditionalFormatting>
  <conditionalFormatting sqref="F15:F16">
    <cfRule type="expression" dxfId="1621" priority="145" stopIfTrue="1">
      <formula>IF($S15&lt;1,TRUE,)</formula>
    </cfRule>
  </conditionalFormatting>
  <conditionalFormatting sqref="O15:O16">
    <cfRule type="expression" dxfId="1620" priority="144" stopIfTrue="1">
      <formula>IF($S15&lt;10,TRUE,)</formula>
    </cfRule>
  </conditionalFormatting>
  <conditionalFormatting sqref="F22:O23">
    <cfRule type="colorScale" priority="143">
      <colorScale>
        <cfvo type="num" val="0"/>
        <cfvo type="num" val="5"/>
        <cfvo type="num" val="10"/>
        <color rgb="FF00B050"/>
        <color rgb="FFFFFF00"/>
        <color rgb="FFFF0000"/>
      </colorScale>
    </cfRule>
  </conditionalFormatting>
  <conditionalFormatting sqref="N22:N23">
    <cfRule type="expression" dxfId="1619" priority="142" stopIfTrue="1">
      <formula>IF($S22&lt;9,TRUE,)</formula>
    </cfRule>
  </conditionalFormatting>
  <conditionalFormatting sqref="M22:M23">
    <cfRule type="expression" dxfId="1618" priority="141" stopIfTrue="1">
      <formula>IF($S22&lt;8,TRUE,)</formula>
    </cfRule>
  </conditionalFormatting>
  <conditionalFormatting sqref="L22:L23">
    <cfRule type="expression" dxfId="1617" priority="140" stopIfTrue="1">
      <formula>IF($S22&lt;7,TRUE,)</formula>
    </cfRule>
  </conditionalFormatting>
  <conditionalFormatting sqref="K22:K23">
    <cfRule type="expression" dxfId="1616" priority="139" stopIfTrue="1">
      <formula>IF($S22&lt;6,TRUE,)</formula>
    </cfRule>
  </conditionalFormatting>
  <conditionalFormatting sqref="J22:J23">
    <cfRule type="expression" dxfId="1615" priority="138" stopIfTrue="1">
      <formula>IF($S22&lt;5,TRUE,)</formula>
    </cfRule>
  </conditionalFormatting>
  <conditionalFormatting sqref="I22:I23">
    <cfRule type="expression" dxfId="1614" priority="137" stopIfTrue="1">
      <formula>IF($S22&lt;4,TRUE,)</formula>
    </cfRule>
  </conditionalFormatting>
  <conditionalFormatting sqref="H22:H23">
    <cfRule type="expression" dxfId="1613" priority="136" stopIfTrue="1">
      <formula>IF($S22&lt;3,TRUE,)</formula>
    </cfRule>
  </conditionalFormatting>
  <conditionalFormatting sqref="G22:G23">
    <cfRule type="expression" dxfId="1612" priority="135" stopIfTrue="1">
      <formula>IF($S22&lt;2,TRUE,)</formula>
    </cfRule>
  </conditionalFormatting>
  <conditionalFormatting sqref="F22:F23">
    <cfRule type="expression" dxfId="1611" priority="134" stopIfTrue="1">
      <formula>IF($S22&lt;1,TRUE,)</formula>
    </cfRule>
  </conditionalFormatting>
  <conditionalFormatting sqref="O22:O23">
    <cfRule type="expression" dxfId="1610" priority="133" stopIfTrue="1">
      <formula>IF($S22&lt;10,TRUE,)</formula>
    </cfRule>
  </conditionalFormatting>
  <conditionalFormatting sqref="F31:O32">
    <cfRule type="colorScale" priority="132">
      <colorScale>
        <cfvo type="num" val="0"/>
        <cfvo type="num" val="5"/>
        <cfvo type="num" val="10"/>
        <color rgb="FF00B050"/>
        <color rgb="FFFFFF00"/>
        <color rgb="FFFF0000"/>
      </colorScale>
    </cfRule>
  </conditionalFormatting>
  <conditionalFormatting sqref="N31:N32">
    <cfRule type="expression" dxfId="1609" priority="131" stopIfTrue="1">
      <formula>IF($S31&lt;9,TRUE,)</formula>
    </cfRule>
  </conditionalFormatting>
  <conditionalFormatting sqref="M31:M32">
    <cfRule type="expression" dxfId="1608" priority="130" stopIfTrue="1">
      <formula>IF($S31&lt;8,TRUE,)</formula>
    </cfRule>
  </conditionalFormatting>
  <conditionalFormatting sqref="L31:L32">
    <cfRule type="expression" dxfId="1607" priority="129" stopIfTrue="1">
      <formula>IF($S31&lt;7,TRUE,)</formula>
    </cfRule>
  </conditionalFormatting>
  <conditionalFormatting sqref="K31:K32">
    <cfRule type="expression" dxfId="1606" priority="128" stopIfTrue="1">
      <formula>IF($S31&lt;6,TRUE,)</formula>
    </cfRule>
  </conditionalFormatting>
  <conditionalFormatting sqref="J31:J32">
    <cfRule type="expression" dxfId="1605" priority="127" stopIfTrue="1">
      <formula>IF($S31&lt;5,TRUE,)</formula>
    </cfRule>
  </conditionalFormatting>
  <conditionalFormatting sqref="I31:I32">
    <cfRule type="expression" dxfId="1604" priority="126" stopIfTrue="1">
      <formula>IF($S31&lt;4,TRUE,)</formula>
    </cfRule>
  </conditionalFormatting>
  <conditionalFormatting sqref="H31:H32">
    <cfRule type="expression" dxfId="1603" priority="125" stopIfTrue="1">
      <formula>IF($S31&lt;3,TRUE,)</formula>
    </cfRule>
  </conditionalFormatting>
  <conditionalFormatting sqref="G31:G32">
    <cfRule type="expression" dxfId="1602" priority="124" stopIfTrue="1">
      <formula>IF($S31&lt;2,TRUE,)</formula>
    </cfRule>
  </conditionalFormatting>
  <conditionalFormatting sqref="F31:F32">
    <cfRule type="expression" dxfId="1601" priority="123" stopIfTrue="1">
      <formula>IF($S31&lt;1,TRUE,)</formula>
    </cfRule>
  </conditionalFormatting>
  <conditionalFormatting sqref="O31:O32">
    <cfRule type="expression" dxfId="1600" priority="122" stopIfTrue="1">
      <formula>IF($S31&lt;10,TRUE,)</formula>
    </cfRule>
  </conditionalFormatting>
  <conditionalFormatting sqref="F38:O39">
    <cfRule type="colorScale" priority="121">
      <colorScale>
        <cfvo type="num" val="0"/>
        <cfvo type="num" val="5"/>
        <cfvo type="num" val="10"/>
        <color rgb="FF00B050"/>
        <color rgb="FFFFFF00"/>
        <color rgb="FFFF0000"/>
      </colorScale>
    </cfRule>
  </conditionalFormatting>
  <conditionalFormatting sqref="N38:N39">
    <cfRule type="expression" dxfId="1599" priority="120" stopIfTrue="1">
      <formula>IF($S38&lt;9,TRUE,)</formula>
    </cfRule>
  </conditionalFormatting>
  <conditionalFormatting sqref="M38:M39">
    <cfRule type="expression" dxfId="1598" priority="119" stopIfTrue="1">
      <formula>IF($S38&lt;8,TRUE,)</formula>
    </cfRule>
  </conditionalFormatting>
  <conditionalFormatting sqref="L38:L39">
    <cfRule type="expression" dxfId="1597" priority="118" stopIfTrue="1">
      <formula>IF($S38&lt;7,TRUE,)</formula>
    </cfRule>
  </conditionalFormatting>
  <conditionalFormatting sqref="K38:K39">
    <cfRule type="expression" dxfId="1596" priority="117" stopIfTrue="1">
      <formula>IF($S38&lt;6,TRUE,)</formula>
    </cfRule>
  </conditionalFormatting>
  <conditionalFormatting sqref="J38:J39">
    <cfRule type="expression" dxfId="1595" priority="116" stopIfTrue="1">
      <formula>IF($S38&lt;5,TRUE,)</formula>
    </cfRule>
  </conditionalFormatting>
  <conditionalFormatting sqref="I38:I39">
    <cfRule type="expression" dxfId="1594" priority="115" stopIfTrue="1">
      <formula>IF($S38&lt;4,TRUE,)</formula>
    </cfRule>
  </conditionalFormatting>
  <conditionalFormatting sqref="H38:H39">
    <cfRule type="expression" dxfId="1593" priority="114" stopIfTrue="1">
      <formula>IF($S38&lt;3,TRUE,)</formula>
    </cfRule>
  </conditionalFormatting>
  <conditionalFormatting sqref="G38:G39">
    <cfRule type="expression" dxfId="1592" priority="113" stopIfTrue="1">
      <formula>IF($S38&lt;2,TRUE,)</formula>
    </cfRule>
  </conditionalFormatting>
  <conditionalFormatting sqref="F38:F39">
    <cfRule type="expression" dxfId="1591" priority="112" stopIfTrue="1">
      <formula>IF($S38&lt;1,TRUE,)</formula>
    </cfRule>
  </conditionalFormatting>
  <conditionalFormatting sqref="O38:O39">
    <cfRule type="expression" dxfId="1590" priority="111" stopIfTrue="1">
      <formula>IF($S38&lt;10,TRUE,)</formula>
    </cfRule>
  </conditionalFormatting>
  <conditionalFormatting sqref="F56:O56">
    <cfRule type="colorScale" priority="110">
      <colorScale>
        <cfvo type="num" val="0"/>
        <cfvo type="num" val="5"/>
        <cfvo type="num" val="10"/>
        <color rgb="FF00B050"/>
        <color rgb="FFFFFF00"/>
        <color rgb="FFFF0000"/>
      </colorScale>
    </cfRule>
  </conditionalFormatting>
  <conditionalFormatting sqref="N56">
    <cfRule type="expression" dxfId="1589" priority="109" stopIfTrue="1">
      <formula>IF($S56&lt;9,TRUE,)</formula>
    </cfRule>
  </conditionalFormatting>
  <conditionalFormatting sqref="M56">
    <cfRule type="expression" dxfId="1588" priority="108" stopIfTrue="1">
      <formula>IF($S56&lt;8,TRUE,)</formula>
    </cfRule>
  </conditionalFormatting>
  <conditionalFormatting sqref="L56">
    <cfRule type="expression" dxfId="1587" priority="107" stopIfTrue="1">
      <formula>IF($S56&lt;7,TRUE,)</formula>
    </cfRule>
  </conditionalFormatting>
  <conditionalFormatting sqref="K56">
    <cfRule type="expression" dxfId="1586" priority="106" stopIfTrue="1">
      <formula>IF($S56&lt;6,TRUE,)</formula>
    </cfRule>
  </conditionalFormatting>
  <conditionalFormatting sqref="J56">
    <cfRule type="expression" dxfId="1585" priority="105" stopIfTrue="1">
      <formula>IF($S56&lt;5,TRUE,)</formula>
    </cfRule>
  </conditionalFormatting>
  <conditionalFormatting sqref="I56">
    <cfRule type="expression" dxfId="1584" priority="104" stopIfTrue="1">
      <formula>IF($S56&lt;4,TRUE,)</formula>
    </cfRule>
  </conditionalFormatting>
  <conditionalFormatting sqref="H56">
    <cfRule type="expression" dxfId="1583" priority="103" stopIfTrue="1">
      <formula>IF($S56&lt;3,TRUE,)</formula>
    </cfRule>
  </conditionalFormatting>
  <conditionalFormatting sqref="G56">
    <cfRule type="expression" dxfId="1582" priority="102" stopIfTrue="1">
      <formula>IF($S56&lt;2,TRUE,)</formula>
    </cfRule>
  </conditionalFormatting>
  <conditionalFormatting sqref="F56">
    <cfRule type="expression" dxfId="1581" priority="101" stopIfTrue="1">
      <formula>IF($S56&lt;1,TRUE,)</formula>
    </cfRule>
  </conditionalFormatting>
  <conditionalFormatting sqref="O56">
    <cfRule type="expression" dxfId="1580" priority="100" stopIfTrue="1">
      <formula>IF($S56&lt;10,TRUE,)</formula>
    </cfRule>
  </conditionalFormatting>
  <conditionalFormatting sqref="F45:O46">
    <cfRule type="colorScale" priority="99">
      <colorScale>
        <cfvo type="num" val="0"/>
        <cfvo type="num" val="5"/>
        <cfvo type="num" val="10"/>
        <color rgb="FF00B050"/>
        <color rgb="FFFFFF00"/>
        <color rgb="FFFF0000"/>
      </colorScale>
    </cfRule>
  </conditionalFormatting>
  <conditionalFormatting sqref="N45:N46">
    <cfRule type="expression" dxfId="1579" priority="98" stopIfTrue="1">
      <formula>IF($S45&lt;9,TRUE,)</formula>
    </cfRule>
  </conditionalFormatting>
  <conditionalFormatting sqref="M45:M46">
    <cfRule type="expression" dxfId="1578" priority="97" stopIfTrue="1">
      <formula>IF($S45&lt;8,TRUE,)</formula>
    </cfRule>
  </conditionalFormatting>
  <conditionalFormatting sqref="L45:L46">
    <cfRule type="expression" dxfId="1577" priority="96" stopIfTrue="1">
      <formula>IF($S45&lt;7,TRUE,)</formula>
    </cfRule>
  </conditionalFormatting>
  <conditionalFormatting sqref="K45:K46">
    <cfRule type="expression" dxfId="1576" priority="95" stopIfTrue="1">
      <formula>IF($S45&lt;6,TRUE,)</formula>
    </cfRule>
  </conditionalFormatting>
  <conditionalFormatting sqref="J45:J46">
    <cfRule type="expression" dxfId="1575" priority="94" stopIfTrue="1">
      <formula>IF($S45&lt;5,TRUE,)</formula>
    </cfRule>
  </conditionalFormatting>
  <conditionalFormatting sqref="I45:I46">
    <cfRule type="expression" dxfId="1574" priority="93" stopIfTrue="1">
      <formula>IF($S45&lt;4,TRUE,)</formula>
    </cfRule>
  </conditionalFormatting>
  <conditionalFormatting sqref="H45:H46">
    <cfRule type="expression" dxfId="1573" priority="92" stopIfTrue="1">
      <formula>IF($S45&lt;3,TRUE,)</formula>
    </cfRule>
  </conditionalFormatting>
  <conditionalFormatting sqref="G45:G46">
    <cfRule type="expression" dxfId="1572" priority="91" stopIfTrue="1">
      <formula>IF($S45&lt;2,TRUE,)</formula>
    </cfRule>
  </conditionalFormatting>
  <conditionalFormatting sqref="F45:F46">
    <cfRule type="expression" dxfId="1571" priority="90" stopIfTrue="1">
      <formula>IF($S45&lt;1,TRUE,)</formula>
    </cfRule>
  </conditionalFormatting>
  <conditionalFormatting sqref="O45:O46">
    <cfRule type="expression" dxfId="1570" priority="89" stopIfTrue="1">
      <formula>IF($S45&lt;10,TRUE,)</formula>
    </cfRule>
  </conditionalFormatting>
  <conditionalFormatting sqref="F52:O53">
    <cfRule type="colorScale" priority="88">
      <colorScale>
        <cfvo type="num" val="0"/>
        <cfvo type="num" val="5"/>
        <cfvo type="num" val="10"/>
        <color rgb="FF00B050"/>
        <color rgb="FFFFFF00"/>
        <color rgb="FFFF0000"/>
      </colorScale>
    </cfRule>
  </conditionalFormatting>
  <conditionalFormatting sqref="N52:N53">
    <cfRule type="expression" dxfId="1569" priority="87" stopIfTrue="1">
      <formula>IF($S52&lt;9,TRUE,)</formula>
    </cfRule>
  </conditionalFormatting>
  <conditionalFormatting sqref="M52:M53">
    <cfRule type="expression" dxfId="1568" priority="86" stopIfTrue="1">
      <formula>IF($S52&lt;8,TRUE,)</formula>
    </cfRule>
  </conditionalFormatting>
  <conditionalFormatting sqref="L52:L53">
    <cfRule type="expression" dxfId="1567" priority="85" stopIfTrue="1">
      <formula>IF($S52&lt;7,TRUE,)</formula>
    </cfRule>
  </conditionalFormatting>
  <conditionalFormatting sqref="K52:K53">
    <cfRule type="expression" dxfId="1566" priority="84" stopIfTrue="1">
      <formula>IF($S52&lt;6,TRUE,)</formula>
    </cfRule>
  </conditionalFormatting>
  <conditionalFormatting sqref="J52:J53">
    <cfRule type="expression" dxfId="1565" priority="83" stopIfTrue="1">
      <formula>IF($S52&lt;5,TRUE,)</formula>
    </cfRule>
  </conditionalFormatting>
  <conditionalFormatting sqref="I52:I53">
    <cfRule type="expression" dxfId="1564" priority="82" stopIfTrue="1">
      <formula>IF($S52&lt;4,TRUE,)</formula>
    </cfRule>
  </conditionalFormatting>
  <conditionalFormatting sqref="H52:H53">
    <cfRule type="expression" dxfId="1563" priority="81" stopIfTrue="1">
      <formula>IF($S52&lt;3,TRUE,)</formula>
    </cfRule>
  </conditionalFormatting>
  <conditionalFormatting sqref="G52:G53">
    <cfRule type="expression" dxfId="1562" priority="80" stopIfTrue="1">
      <formula>IF($S52&lt;2,TRUE,)</formula>
    </cfRule>
  </conditionalFormatting>
  <conditionalFormatting sqref="F52:F53">
    <cfRule type="expression" dxfId="1561" priority="79" stopIfTrue="1">
      <formula>IF($S52&lt;1,TRUE,)</formula>
    </cfRule>
  </conditionalFormatting>
  <conditionalFormatting sqref="O52:O53">
    <cfRule type="expression" dxfId="1560" priority="78" stopIfTrue="1">
      <formula>IF($S52&lt;10,TRUE,)</formula>
    </cfRule>
  </conditionalFormatting>
  <conditionalFormatting sqref="F47:O48">
    <cfRule type="colorScale" priority="77">
      <colorScale>
        <cfvo type="num" val="0"/>
        <cfvo type="num" val="5"/>
        <cfvo type="num" val="10"/>
        <color rgb="FF00B050"/>
        <color rgb="FFFFFF00"/>
        <color rgb="FFFF0000"/>
      </colorScale>
    </cfRule>
  </conditionalFormatting>
  <conditionalFormatting sqref="N47:N48">
    <cfRule type="expression" dxfId="1559" priority="76" stopIfTrue="1">
      <formula>IF($S47&lt;9,TRUE,)</formula>
    </cfRule>
  </conditionalFormatting>
  <conditionalFormatting sqref="M47:M48">
    <cfRule type="expression" dxfId="1558" priority="75" stopIfTrue="1">
      <formula>IF($S47&lt;8,TRUE,)</formula>
    </cfRule>
  </conditionalFormatting>
  <conditionalFormatting sqref="L47:L48">
    <cfRule type="expression" dxfId="1557" priority="74" stopIfTrue="1">
      <formula>IF($S47&lt;7,TRUE,)</formula>
    </cfRule>
  </conditionalFormatting>
  <conditionalFormatting sqref="K47:K48">
    <cfRule type="expression" dxfId="1556" priority="73" stopIfTrue="1">
      <formula>IF($S47&lt;6,TRUE,)</formula>
    </cfRule>
  </conditionalFormatting>
  <conditionalFormatting sqref="J47:J48">
    <cfRule type="expression" dxfId="1555" priority="72" stopIfTrue="1">
      <formula>IF($S47&lt;5,TRUE,)</formula>
    </cfRule>
  </conditionalFormatting>
  <conditionalFormatting sqref="I47:I48">
    <cfRule type="expression" dxfId="1554" priority="71" stopIfTrue="1">
      <formula>IF($S47&lt;4,TRUE,)</formula>
    </cfRule>
  </conditionalFormatting>
  <conditionalFormatting sqref="H47:H48">
    <cfRule type="expression" dxfId="1553" priority="70" stopIfTrue="1">
      <formula>IF($S47&lt;3,TRUE,)</formula>
    </cfRule>
  </conditionalFormatting>
  <conditionalFormatting sqref="G47:G48">
    <cfRule type="expression" dxfId="1552" priority="69" stopIfTrue="1">
      <formula>IF($S47&lt;2,TRUE,)</formula>
    </cfRule>
  </conditionalFormatting>
  <conditionalFormatting sqref="F47:F48">
    <cfRule type="expression" dxfId="1551" priority="68" stopIfTrue="1">
      <formula>IF($S47&lt;1,TRUE,)</formula>
    </cfRule>
  </conditionalFormatting>
  <conditionalFormatting sqref="O47:O48">
    <cfRule type="expression" dxfId="1550" priority="67" stopIfTrue="1">
      <formula>IF($S47&lt;10,TRUE,)</formula>
    </cfRule>
  </conditionalFormatting>
  <conditionalFormatting sqref="F54:O55">
    <cfRule type="colorScale" priority="66">
      <colorScale>
        <cfvo type="num" val="0"/>
        <cfvo type="num" val="5"/>
        <cfvo type="num" val="10"/>
        <color rgb="FF00B050"/>
        <color rgb="FFFFFF00"/>
        <color rgb="FFFF0000"/>
      </colorScale>
    </cfRule>
  </conditionalFormatting>
  <conditionalFormatting sqref="N54:N55">
    <cfRule type="expression" dxfId="1549" priority="65" stopIfTrue="1">
      <formula>IF($S54&lt;9,TRUE,)</formula>
    </cfRule>
  </conditionalFormatting>
  <conditionalFormatting sqref="M54:M55">
    <cfRule type="expression" dxfId="1548" priority="64" stopIfTrue="1">
      <formula>IF($S54&lt;8,TRUE,)</formula>
    </cfRule>
  </conditionalFormatting>
  <conditionalFormatting sqref="L54:L55">
    <cfRule type="expression" dxfId="1547" priority="63" stopIfTrue="1">
      <formula>IF($S54&lt;7,TRUE,)</formula>
    </cfRule>
  </conditionalFormatting>
  <conditionalFormatting sqref="K54:K55">
    <cfRule type="expression" dxfId="1546" priority="62" stopIfTrue="1">
      <formula>IF($S54&lt;6,TRUE,)</formula>
    </cfRule>
  </conditionalFormatting>
  <conditionalFormatting sqref="J54:J55">
    <cfRule type="expression" dxfId="1545" priority="61" stopIfTrue="1">
      <formula>IF($S54&lt;5,TRUE,)</formula>
    </cfRule>
  </conditionalFormatting>
  <conditionalFormatting sqref="I54:I55">
    <cfRule type="expression" dxfId="1544" priority="60" stopIfTrue="1">
      <formula>IF($S54&lt;4,TRUE,)</formula>
    </cfRule>
  </conditionalFormatting>
  <conditionalFormatting sqref="H54:H55">
    <cfRule type="expression" dxfId="1543" priority="59" stopIfTrue="1">
      <formula>IF($S54&lt;3,TRUE,)</formula>
    </cfRule>
  </conditionalFormatting>
  <conditionalFormatting sqref="G54:G55">
    <cfRule type="expression" dxfId="1542" priority="58" stopIfTrue="1">
      <formula>IF($S54&lt;2,TRUE,)</formula>
    </cfRule>
  </conditionalFormatting>
  <conditionalFormatting sqref="F54:F55">
    <cfRule type="expression" dxfId="1541" priority="57" stopIfTrue="1">
      <formula>IF($S54&lt;1,TRUE,)</formula>
    </cfRule>
  </conditionalFormatting>
  <conditionalFormatting sqref="O54:O55">
    <cfRule type="expression" dxfId="1540" priority="56" stopIfTrue="1">
      <formula>IF($S54&lt;10,TRUE,)</formula>
    </cfRule>
  </conditionalFormatting>
  <conditionalFormatting sqref="F56:O56">
    <cfRule type="colorScale" priority="55">
      <colorScale>
        <cfvo type="num" val="0"/>
        <cfvo type="num" val="5"/>
        <cfvo type="num" val="10"/>
        <color rgb="FF00B050"/>
        <color rgb="FFFFFF00"/>
        <color rgb="FFFF0000"/>
      </colorScale>
    </cfRule>
  </conditionalFormatting>
  <conditionalFormatting sqref="N56">
    <cfRule type="expression" dxfId="1539" priority="54" stopIfTrue="1">
      <formula>IF($S56&lt;9,TRUE,)</formula>
    </cfRule>
  </conditionalFormatting>
  <conditionalFormatting sqref="M56">
    <cfRule type="expression" dxfId="1538" priority="53" stopIfTrue="1">
      <formula>IF($S56&lt;8,TRUE,)</formula>
    </cfRule>
  </conditionalFormatting>
  <conditionalFormatting sqref="L56">
    <cfRule type="expression" dxfId="1537" priority="52" stopIfTrue="1">
      <formula>IF($S56&lt;7,TRUE,)</formula>
    </cfRule>
  </conditionalFormatting>
  <conditionalFormatting sqref="K56">
    <cfRule type="expression" dxfId="1536" priority="51" stopIfTrue="1">
      <formula>IF($S56&lt;6,TRUE,)</formula>
    </cfRule>
  </conditionalFormatting>
  <conditionalFormatting sqref="J56">
    <cfRule type="expression" dxfId="1535" priority="50" stopIfTrue="1">
      <formula>IF($S56&lt;5,TRUE,)</formula>
    </cfRule>
  </conditionalFormatting>
  <conditionalFormatting sqref="I56">
    <cfRule type="expression" dxfId="1534" priority="49" stopIfTrue="1">
      <formula>IF($S56&lt;4,TRUE,)</formula>
    </cfRule>
  </conditionalFormatting>
  <conditionalFormatting sqref="H56">
    <cfRule type="expression" dxfId="1533" priority="48" stopIfTrue="1">
      <formula>IF($S56&lt;3,TRUE,)</formula>
    </cfRule>
  </conditionalFormatting>
  <conditionalFormatting sqref="G56">
    <cfRule type="expression" dxfId="1532" priority="47" stopIfTrue="1">
      <formula>IF($S56&lt;2,TRUE,)</formula>
    </cfRule>
  </conditionalFormatting>
  <conditionalFormatting sqref="F56">
    <cfRule type="expression" dxfId="1531" priority="46" stopIfTrue="1">
      <formula>IF($S56&lt;1,TRUE,)</formula>
    </cfRule>
  </conditionalFormatting>
  <conditionalFormatting sqref="O56">
    <cfRule type="expression" dxfId="1530" priority="45" stopIfTrue="1">
      <formula>IF($S56&lt;10,TRUE,)</formula>
    </cfRule>
  </conditionalFormatting>
  <conditionalFormatting sqref="F45:O46">
    <cfRule type="colorScale" priority="44">
      <colorScale>
        <cfvo type="num" val="0"/>
        <cfvo type="num" val="5"/>
        <cfvo type="num" val="10"/>
        <color rgb="FF00B050"/>
        <color rgb="FFFFFF00"/>
        <color rgb="FFFF0000"/>
      </colorScale>
    </cfRule>
  </conditionalFormatting>
  <conditionalFormatting sqref="N45:N46">
    <cfRule type="expression" dxfId="1529" priority="43" stopIfTrue="1">
      <formula>IF($S45&lt;9,TRUE,)</formula>
    </cfRule>
  </conditionalFormatting>
  <conditionalFormatting sqref="M45:M46">
    <cfRule type="expression" dxfId="1528" priority="42" stopIfTrue="1">
      <formula>IF($S45&lt;8,TRUE,)</formula>
    </cfRule>
  </conditionalFormatting>
  <conditionalFormatting sqref="L45:L46">
    <cfRule type="expression" dxfId="1527" priority="41" stopIfTrue="1">
      <formula>IF($S45&lt;7,TRUE,)</formula>
    </cfRule>
  </conditionalFormatting>
  <conditionalFormatting sqref="K45:K46">
    <cfRule type="expression" dxfId="1526" priority="40" stopIfTrue="1">
      <formula>IF($S45&lt;6,TRUE,)</formula>
    </cfRule>
  </conditionalFormatting>
  <conditionalFormatting sqref="J45:J46">
    <cfRule type="expression" dxfId="1525" priority="39" stopIfTrue="1">
      <formula>IF($S45&lt;5,TRUE,)</formula>
    </cfRule>
  </conditionalFormatting>
  <conditionalFormatting sqref="I45:I46">
    <cfRule type="expression" dxfId="1524" priority="38" stopIfTrue="1">
      <formula>IF($S45&lt;4,TRUE,)</formula>
    </cfRule>
  </conditionalFormatting>
  <conditionalFormatting sqref="H45:H46">
    <cfRule type="expression" dxfId="1523" priority="37" stopIfTrue="1">
      <formula>IF($S45&lt;3,TRUE,)</formula>
    </cfRule>
  </conditionalFormatting>
  <conditionalFormatting sqref="G45:G46">
    <cfRule type="expression" dxfId="1522" priority="36" stopIfTrue="1">
      <formula>IF($S45&lt;2,TRUE,)</formula>
    </cfRule>
  </conditionalFormatting>
  <conditionalFormatting sqref="F45:F46">
    <cfRule type="expression" dxfId="1521" priority="35" stopIfTrue="1">
      <formula>IF($S45&lt;1,TRUE,)</formula>
    </cfRule>
  </conditionalFormatting>
  <conditionalFormatting sqref="O45:O46">
    <cfRule type="expression" dxfId="1520" priority="34" stopIfTrue="1">
      <formula>IF($S45&lt;10,TRUE,)</formula>
    </cfRule>
  </conditionalFormatting>
  <conditionalFormatting sqref="F52:O53">
    <cfRule type="colorScale" priority="33">
      <colorScale>
        <cfvo type="num" val="0"/>
        <cfvo type="num" val="5"/>
        <cfvo type="num" val="10"/>
        <color rgb="FF00B050"/>
        <color rgb="FFFFFF00"/>
        <color rgb="FFFF0000"/>
      </colorScale>
    </cfRule>
  </conditionalFormatting>
  <conditionalFormatting sqref="N52:N53">
    <cfRule type="expression" dxfId="1519" priority="32" stopIfTrue="1">
      <formula>IF($S52&lt;9,TRUE,)</formula>
    </cfRule>
  </conditionalFormatting>
  <conditionalFormatting sqref="M52:M53">
    <cfRule type="expression" dxfId="1518" priority="31" stopIfTrue="1">
      <formula>IF($S52&lt;8,TRUE,)</formula>
    </cfRule>
  </conditionalFormatting>
  <conditionalFormatting sqref="L52:L53">
    <cfRule type="expression" dxfId="1517" priority="30" stopIfTrue="1">
      <formula>IF($S52&lt;7,TRUE,)</formula>
    </cfRule>
  </conditionalFormatting>
  <conditionalFormatting sqref="K52:K53">
    <cfRule type="expression" dxfId="1516" priority="29" stopIfTrue="1">
      <formula>IF($S52&lt;6,TRUE,)</formula>
    </cfRule>
  </conditionalFormatting>
  <conditionalFormatting sqref="J52:J53">
    <cfRule type="expression" dxfId="1515" priority="28" stopIfTrue="1">
      <formula>IF($S52&lt;5,TRUE,)</formula>
    </cfRule>
  </conditionalFormatting>
  <conditionalFormatting sqref="I52:I53">
    <cfRule type="expression" dxfId="1514" priority="27" stopIfTrue="1">
      <formula>IF($S52&lt;4,TRUE,)</formula>
    </cfRule>
  </conditionalFormatting>
  <conditionalFormatting sqref="H52:H53">
    <cfRule type="expression" dxfId="1513" priority="26" stopIfTrue="1">
      <formula>IF($S52&lt;3,TRUE,)</formula>
    </cfRule>
  </conditionalFormatting>
  <conditionalFormatting sqref="G52:G53">
    <cfRule type="expression" dxfId="1512" priority="25" stopIfTrue="1">
      <formula>IF($S52&lt;2,TRUE,)</formula>
    </cfRule>
  </conditionalFormatting>
  <conditionalFormatting sqref="F52:F53">
    <cfRule type="expression" dxfId="1511" priority="24" stopIfTrue="1">
      <formula>IF($S52&lt;1,TRUE,)</formula>
    </cfRule>
  </conditionalFormatting>
  <conditionalFormatting sqref="O52:O53">
    <cfRule type="expression" dxfId="1510" priority="23" stopIfTrue="1">
      <formula>IF($S52&lt;10,TRUE,)</formula>
    </cfRule>
  </conditionalFormatting>
  <conditionalFormatting sqref="F47:O48">
    <cfRule type="colorScale" priority="22">
      <colorScale>
        <cfvo type="num" val="0"/>
        <cfvo type="num" val="5"/>
        <cfvo type="num" val="10"/>
        <color rgb="FF00B050"/>
        <color rgb="FFFFFF00"/>
        <color rgb="FFFF0000"/>
      </colorScale>
    </cfRule>
  </conditionalFormatting>
  <conditionalFormatting sqref="N47:N48">
    <cfRule type="expression" dxfId="1509" priority="21" stopIfTrue="1">
      <formula>IF($S47&lt;9,TRUE,)</formula>
    </cfRule>
  </conditionalFormatting>
  <conditionalFormatting sqref="M47:M48">
    <cfRule type="expression" dxfId="1508" priority="20" stopIfTrue="1">
      <formula>IF($S47&lt;8,TRUE,)</formula>
    </cfRule>
  </conditionalFormatting>
  <conditionalFormatting sqref="L47:L48">
    <cfRule type="expression" dxfId="1507" priority="19" stopIfTrue="1">
      <formula>IF($S47&lt;7,TRUE,)</formula>
    </cfRule>
  </conditionalFormatting>
  <conditionalFormatting sqref="K47:K48">
    <cfRule type="expression" dxfId="1506" priority="18" stopIfTrue="1">
      <formula>IF($S47&lt;6,TRUE,)</formula>
    </cfRule>
  </conditionalFormatting>
  <conditionalFormatting sqref="J47:J48">
    <cfRule type="expression" dxfId="1505" priority="17" stopIfTrue="1">
      <formula>IF($S47&lt;5,TRUE,)</formula>
    </cfRule>
  </conditionalFormatting>
  <conditionalFormatting sqref="I47:I48">
    <cfRule type="expression" dxfId="1504" priority="16" stopIfTrue="1">
      <formula>IF($S47&lt;4,TRUE,)</formula>
    </cfRule>
  </conditionalFormatting>
  <conditionalFormatting sqref="H47:H48">
    <cfRule type="expression" dxfId="1503" priority="15" stopIfTrue="1">
      <formula>IF($S47&lt;3,TRUE,)</formula>
    </cfRule>
  </conditionalFormatting>
  <conditionalFormatting sqref="G47:G48">
    <cfRule type="expression" dxfId="1502" priority="14" stopIfTrue="1">
      <formula>IF($S47&lt;2,TRUE,)</formula>
    </cfRule>
  </conditionalFormatting>
  <conditionalFormatting sqref="F47:F48">
    <cfRule type="expression" dxfId="1501" priority="13" stopIfTrue="1">
      <formula>IF($S47&lt;1,TRUE,)</formula>
    </cfRule>
  </conditionalFormatting>
  <conditionalFormatting sqref="O47:O48">
    <cfRule type="expression" dxfId="1500" priority="12" stopIfTrue="1">
      <formula>IF($S47&lt;10,TRUE,)</formula>
    </cfRule>
  </conditionalFormatting>
  <conditionalFormatting sqref="F54:O55">
    <cfRule type="colorScale" priority="11">
      <colorScale>
        <cfvo type="num" val="0"/>
        <cfvo type="num" val="5"/>
        <cfvo type="num" val="10"/>
        <color rgb="FF00B050"/>
        <color rgb="FFFFFF00"/>
        <color rgb="FFFF0000"/>
      </colorScale>
    </cfRule>
  </conditionalFormatting>
  <conditionalFormatting sqref="N54:N55">
    <cfRule type="expression" dxfId="1499" priority="10" stopIfTrue="1">
      <formula>IF($S54&lt;9,TRUE,)</formula>
    </cfRule>
  </conditionalFormatting>
  <conditionalFormatting sqref="M54:M55">
    <cfRule type="expression" dxfId="1498" priority="9" stopIfTrue="1">
      <formula>IF($S54&lt;8,TRUE,)</formula>
    </cfRule>
  </conditionalFormatting>
  <conditionalFormatting sqref="L54:L55">
    <cfRule type="expression" dxfId="1497" priority="8" stopIfTrue="1">
      <formula>IF($S54&lt;7,TRUE,)</formula>
    </cfRule>
  </conditionalFormatting>
  <conditionalFormatting sqref="K54:K55">
    <cfRule type="expression" dxfId="1496" priority="7" stopIfTrue="1">
      <formula>IF($S54&lt;6,TRUE,)</formula>
    </cfRule>
  </conditionalFormatting>
  <conditionalFormatting sqref="J54:J55">
    <cfRule type="expression" dxfId="1495" priority="6" stopIfTrue="1">
      <formula>IF($S54&lt;5,TRUE,)</formula>
    </cfRule>
  </conditionalFormatting>
  <conditionalFormatting sqref="I54:I55">
    <cfRule type="expression" dxfId="1494" priority="5" stopIfTrue="1">
      <formula>IF($S54&lt;4,TRUE,)</formula>
    </cfRule>
  </conditionalFormatting>
  <conditionalFormatting sqref="H54:H55">
    <cfRule type="expression" dxfId="1493" priority="4" stopIfTrue="1">
      <formula>IF($S54&lt;3,TRUE,)</formula>
    </cfRule>
  </conditionalFormatting>
  <conditionalFormatting sqref="G54:G55">
    <cfRule type="expression" dxfId="1492" priority="3" stopIfTrue="1">
      <formula>IF($S54&lt;2,TRUE,)</formula>
    </cfRule>
  </conditionalFormatting>
  <conditionalFormatting sqref="F54:F55">
    <cfRule type="expression" dxfId="1491" priority="2" stopIfTrue="1">
      <formula>IF($S54&lt;1,TRUE,)</formula>
    </cfRule>
  </conditionalFormatting>
  <conditionalFormatting sqref="O54:O55">
    <cfRule type="expression" dxfId="1490" priority="1" stopIfTrue="1">
      <formula>IF($S54&lt;10,TRUE,)</formula>
    </cfRule>
  </conditionalFormatting>
  <dataValidations xWindow="864" yWindow="502" count="9">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58:P58"/>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formula1>R.DDL_DEQStaffRank</formula1>
    </dataValidation>
    <dataValidation allowBlank="1" showInputMessage="1" showErrorMessage="1" promptTitle="ENTER NAME" prompt="Enter the name of the STAFF or FUNCTION involved with IMPLEMENTING the project._x000a_" sqref="D20:D23 D36:D39 D52:D55"/>
    <dataValidation allowBlank="1" showInputMessage="1" showErrorMessage="1" promptTitle="ENTER NAME" prompt="Enter the name of the STAFF or FUNCTION involved with DEVELOPING the project._x000a_" sqref="D13:D16 D45:D48 D29:D32"/>
    <dataValidation type="list" allowBlank="1" showInputMessage="1" showErrorMessage="1" promptTitle="DROP DOWN LIST" prompt="Select a range of hours from the drop down list that best describes how involved this resource will be in DEVELOPING this project." sqref="E13:E16 E29:E32 E45:E4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7:P27 D43:P43">
      <formula1>0</formula1>
      <formula2>5000</formula2>
    </dataValidation>
  </dataValidations>
  <hyperlinks>
    <hyperlink ref="A1" location="Content!A1" display="⧀ Go to Content"/>
    <hyperlink ref="A2" r:id="rId1" display="⧁ on Q-net"/>
    <hyperlink ref="A25" r:id="rId2" display="⧀ on Q-net"/>
    <hyperlink ref="A41" r:id="rId3" display="⧀ on Q-net"/>
    <hyperlink ref="A59" location="'11TechServices'!B2" display="⧀ Go to Top"/>
  </hyperlinks>
  <pageMargins left="0.25" right="0.25" top="0.75" bottom="0.75" header="0.3" footer="0.3"/>
  <pageSetup scale="89" orientation="portrait" horizontalDpi="4294967293" verticalDpi="4294967293" r:id="rId4"/>
  <rowBreaks count="1" manualBreakCount="1">
    <brk id="24" min="2" max="16" man="1"/>
  </rowBreaks>
  <drawing r:id="rId5"/>
  <legacyDrawing r:id="rId6"/>
</worksheet>
</file>

<file path=xl/worksheets/sheet17.xml><?xml version="1.0" encoding="utf-8"?>
<worksheet xmlns="http://schemas.openxmlformats.org/spreadsheetml/2006/main" xmlns:r="http://schemas.openxmlformats.org/officeDocument/2006/relationships">
  <sheetPr codeName="Sheet5"/>
  <dimension ref="A1:AF36"/>
  <sheetViews>
    <sheetView showGridLines="0" topLeftCell="C2" zoomScaleNormal="100" workbookViewId="0">
      <selection activeCell="D11" sqref="D11:P11"/>
    </sheetView>
  </sheetViews>
  <sheetFormatPr defaultColWidth="9" defaultRowHeight="20.25" outlineLevelCol="1"/>
  <cols>
    <col min="1" max="1" width="13.75" style="494" customWidth="1"/>
    <col min="2" max="2" width="3.625" style="494" customWidth="1"/>
    <col min="3" max="3" width="3.625" style="218" customWidth="1"/>
    <col min="4" max="4" width="40.5" style="821" customWidth="1"/>
    <col min="5" max="5" width="15.75" style="821" customWidth="1"/>
    <col min="6" max="15" width="1.625" style="821" customWidth="1"/>
    <col min="16" max="16" width="15.75" style="821" customWidth="1"/>
    <col min="17" max="17" width="3.625" style="821"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2" width="31.125" style="494" customWidth="1"/>
    <col min="33" max="33" width="31.125" style="821" customWidth="1"/>
    <col min="34" max="16384" width="9" style="821"/>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12</v>
      </c>
      <c r="D2" s="608" t="s">
        <v>319</v>
      </c>
      <c r="E2" s="1077" t="str">
        <f>R.1ProjectName</f>
        <v>AQ permitting program updates</v>
      </c>
      <c r="F2" s="1077"/>
      <c r="G2" s="1077"/>
      <c r="H2" s="1077"/>
      <c r="I2" s="1077"/>
      <c r="J2" s="1077"/>
      <c r="K2" s="1077"/>
      <c r="L2" s="1077"/>
      <c r="M2" s="1077"/>
      <c r="N2" s="1077"/>
      <c r="O2" s="1077"/>
      <c r="P2" s="1077"/>
      <c r="Q2" s="609"/>
      <c r="R2" s="856"/>
      <c r="W2" s="494"/>
      <c r="X2" s="494"/>
      <c r="Y2" s="494"/>
      <c r="Z2" s="494"/>
      <c r="AA2" s="494"/>
      <c r="AB2" s="494"/>
      <c r="AC2" s="494"/>
      <c r="AD2" s="496"/>
      <c r="AE2" s="496"/>
      <c r="AF2" s="496"/>
    </row>
    <row r="3" spans="1:32" s="23" customFormat="1" ht="20.25" customHeight="1" thickTop="1">
      <c r="A3" s="557"/>
      <c r="B3" s="856"/>
      <c r="C3" s="610"/>
      <c r="D3" s="528"/>
      <c r="E3" s="528"/>
      <c r="F3" s="514"/>
      <c r="G3" s="828"/>
      <c r="H3" s="828"/>
      <c r="I3" s="828"/>
      <c r="J3" s="529"/>
      <c r="K3" s="91"/>
      <c r="L3" s="91"/>
      <c r="M3" s="1062" t="s">
        <v>212</v>
      </c>
      <c r="N3" s="1062"/>
      <c r="O3" s="1062"/>
      <c r="P3" s="1062"/>
      <c r="Q3" s="611"/>
      <c r="R3" s="856"/>
      <c r="S3" s="562" t="str">
        <f>"R."&amp;$C$2&amp;"StaffCount"</f>
        <v>R.12StaffCount</v>
      </c>
      <c r="T3" s="562" t="str">
        <f>"R."&amp;$C$2&amp;"LowHrs"</f>
        <v>R.12LowHrs</v>
      </c>
      <c r="U3" s="873" t="str">
        <f>"R."&amp;$C$2&amp;"HighHrs"</f>
        <v>R.12HighHrs</v>
      </c>
      <c r="V3" s="563" t="s">
        <v>0</v>
      </c>
      <c r="W3" s="494"/>
      <c r="X3" s="494"/>
      <c r="Y3" s="494"/>
      <c r="Z3" s="494"/>
      <c r="AA3" s="494"/>
      <c r="AB3" s="494"/>
      <c r="AC3" s="494"/>
      <c r="AD3" s="496"/>
      <c r="AE3" s="496"/>
      <c r="AF3" s="496"/>
    </row>
    <row r="4" spans="1:32" s="23" customFormat="1" ht="20.25" customHeight="1">
      <c r="A4" s="557"/>
      <c r="B4" s="856"/>
      <c r="C4" s="610"/>
      <c r="D4" s="535" t="s">
        <v>210</v>
      </c>
      <c r="E4" s="513">
        <f>S4</f>
        <v>0</v>
      </c>
      <c r="F4" s="1063" t="s">
        <v>209</v>
      </c>
      <c r="G4" s="1063"/>
      <c r="H4" s="1063"/>
      <c r="I4" s="1063"/>
      <c r="J4" s="1063"/>
      <c r="K4" s="1063"/>
      <c r="L4" s="1063"/>
      <c r="M4" s="1064" t="str">
        <f>S5</f>
        <v>0</v>
      </c>
      <c r="N4" s="1064"/>
      <c r="O4" s="1064"/>
      <c r="P4" s="1064"/>
      <c r="Q4" s="611"/>
      <c r="R4" s="856"/>
      <c r="S4" s="564">
        <f>COUNTIFS(S13:S23,"&gt;0")</f>
        <v>0</v>
      </c>
      <c r="T4" s="567">
        <f>SUM(T13:T23)</f>
        <v>0</v>
      </c>
      <c r="U4" s="567">
        <f>SUM(U13:U23)</f>
        <v>0</v>
      </c>
      <c r="V4" s="563"/>
      <c r="W4" s="494"/>
      <c r="X4" s="494"/>
      <c r="Y4" s="494"/>
      <c r="Z4" s="494"/>
      <c r="AA4" s="494"/>
      <c r="AB4" s="494"/>
      <c r="AC4" s="494"/>
      <c r="AD4" s="496"/>
      <c r="AE4" s="496"/>
      <c r="AF4" s="496"/>
    </row>
    <row r="5" spans="1:32" s="23" customFormat="1" ht="20.25" customHeight="1">
      <c r="A5" s="557"/>
      <c r="B5" s="856"/>
      <c r="C5" s="610"/>
      <c r="D5" s="535" t="s">
        <v>223</v>
      </c>
      <c r="E5" s="530">
        <f>R.AvgHrDEQCost</f>
        <v>58</v>
      </c>
      <c r="F5" s="1063" t="s">
        <v>213</v>
      </c>
      <c r="G5" s="1063"/>
      <c r="H5" s="1063"/>
      <c r="I5" s="1063"/>
      <c r="J5" s="1063"/>
      <c r="K5" s="1063"/>
      <c r="L5" s="1063"/>
      <c r="M5" s="1065" t="str">
        <f>S6</f>
        <v>$0</v>
      </c>
      <c r="N5" s="1065"/>
      <c r="O5" s="1065"/>
      <c r="P5" s="1065"/>
      <c r="Q5" s="611"/>
      <c r="R5" s="856"/>
      <c r="S5" s="565" t="str">
        <f>IF(R.12StaffCount=0,"0",IF(R.12LowHrs=0,"0-"&amp;TEXT(R.12HighHrs,"#,###"),TEXT(R.12LowHrs,"#,###")&amp;"-"&amp;TEXT(R.12HighHrs,"#,###")))</f>
        <v>0</v>
      </c>
      <c r="T5" s="562" t="str">
        <f>"R."&amp;$C$2&amp;"LowDollars"</f>
        <v>R.12LowDollars</v>
      </c>
      <c r="U5" s="873" t="str">
        <f>"R."&amp;$C$2&amp;"HighDollars"</f>
        <v>R.12HighDollars</v>
      </c>
      <c r="V5" s="563"/>
      <c r="W5" s="494"/>
      <c r="X5" s="494"/>
      <c r="Y5" s="494"/>
      <c r="Z5" s="494"/>
      <c r="AA5" s="494"/>
      <c r="AB5" s="494"/>
      <c r="AC5" s="494"/>
      <c r="AD5" s="496"/>
      <c r="AE5" s="496"/>
      <c r="AF5" s="496"/>
    </row>
    <row r="6" spans="1:32" s="23" customFormat="1" ht="30" customHeight="1">
      <c r="A6" s="557"/>
      <c r="B6" s="856"/>
      <c r="C6" s="610"/>
      <c r="D6" s="553" t="s">
        <v>221</v>
      </c>
      <c r="E6" s="532"/>
      <c r="F6" s="531"/>
      <c r="G6" s="531"/>
      <c r="H6" s="531"/>
      <c r="I6" s="531"/>
      <c r="J6" s="531"/>
      <c r="K6" s="531"/>
      <c r="L6" s="531"/>
      <c r="M6" s="531"/>
      <c r="N6" s="531"/>
      <c r="O6" s="531"/>
      <c r="P6" s="531"/>
      <c r="Q6" s="611"/>
      <c r="R6" s="856"/>
      <c r="S6" s="565" t="str">
        <f>IF(R.12StaffCount=0,"$0",IF(R.12LowDollars=0,"$0-"&amp;TEXT(R.12HighDollars,"#,###"),TEXT(R.12LowDollars,"$#,###")&amp;"-"&amp;TEXT(R.12HighDollars,"#,###")))</f>
        <v>$0</v>
      </c>
      <c r="T6" s="567">
        <f>T4*E5</f>
        <v>0</v>
      </c>
      <c r="U6" s="567">
        <f>U4*E5</f>
        <v>0</v>
      </c>
      <c r="V6" s="563"/>
      <c r="W6" s="494"/>
      <c r="X6" s="494"/>
      <c r="Y6" s="494"/>
      <c r="Z6" s="494"/>
      <c r="AA6" s="494"/>
      <c r="AB6" s="494"/>
      <c r="AC6" s="494"/>
      <c r="AD6" s="496"/>
      <c r="AE6" s="496"/>
      <c r="AF6" s="496"/>
    </row>
    <row r="7" spans="1:32" s="499" customFormat="1" ht="43.5" customHeight="1">
      <c r="A7" s="558"/>
      <c r="B7" s="856"/>
      <c r="C7" s="612"/>
      <c r="D7" s="1054" t="s">
        <v>362</v>
      </c>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row>
    <row r="8" spans="1:32" s="499" customFormat="1" ht="14.25">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row>
    <row r="9" spans="1:32" s="155" customFormat="1" ht="30" customHeight="1">
      <c r="A9" s="820"/>
      <c r="B9" s="856"/>
      <c r="C9" s="579" t="s">
        <v>0</v>
      </c>
      <c r="D9" s="825" t="s">
        <v>294</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row>
    <row r="10" spans="1:32" s="155" customFormat="1" ht="14.25">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c r="A11" s="560"/>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559"/>
      <c r="B12" s="856"/>
      <c r="C12" s="715"/>
      <c r="D12" s="656" t="s">
        <v>215</v>
      </c>
      <c r="E12" s="657" t="s">
        <v>64</v>
      </c>
      <c r="F12" s="1093" t="s">
        <v>65</v>
      </c>
      <c r="G12" s="1093"/>
      <c r="H12" s="1093"/>
      <c r="I12" s="1093"/>
      <c r="J12" s="1093"/>
      <c r="K12" s="1093"/>
      <c r="L12" s="1093"/>
      <c r="M12" s="1093"/>
      <c r="N12" s="1093"/>
      <c r="O12" s="1093"/>
      <c r="P12" s="657" t="s">
        <v>66</v>
      </c>
      <c r="Q12" s="583"/>
      <c r="R12" s="856"/>
      <c r="S12" s="710"/>
      <c r="T12" s="711"/>
      <c r="U12" s="711"/>
      <c r="V12" s="712"/>
      <c r="W12" s="712"/>
      <c r="X12" s="712"/>
      <c r="Y12" s="712"/>
      <c r="Z12" s="712"/>
      <c r="AA12" s="712"/>
      <c r="AB12" s="712"/>
      <c r="AC12" s="712"/>
      <c r="AD12" s="570"/>
      <c r="AE12" s="570"/>
      <c r="AF12" s="570"/>
    </row>
    <row r="13" spans="1:32" s="150" customFormat="1">
      <c r="A13" s="560"/>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row>
    <row r="14" spans="1:32" s="150" customForma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 r="A17" s="560"/>
      <c r="B17" s="856"/>
      <c r="C17" s="740"/>
      <c r="D17" s="656" t="s">
        <v>207</v>
      </c>
      <c r="E17" s="827"/>
      <c r="F17" s="827"/>
      <c r="G17" s="827"/>
      <c r="H17" s="827"/>
      <c r="I17" s="827"/>
      <c r="J17" s="827"/>
      <c r="K17" s="827"/>
      <c r="L17" s="827"/>
      <c r="M17" s="827"/>
      <c r="N17" s="827"/>
      <c r="O17" s="827"/>
      <c r="P17" s="827"/>
      <c r="Q17" s="586"/>
      <c r="R17" s="856"/>
      <c r="S17" s="710"/>
      <c r="T17" s="711"/>
      <c r="U17" s="711"/>
      <c r="V17" s="730"/>
      <c r="W17" s="730"/>
      <c r="X17" s="730"/>
      <c r="Y17" s="730"/>
      <c r="Z17" s="730"/>
      <c r="AA17" s="730"/>
      <c r="AB17" s="730"/>
      <c r="AC17" s="730"/>
      <c r="AD17" s="573"/>
      <c r="AE17" s="573"/>
      <c r="AF17" s="573"/>
    </row>
    <row r="18" spans="1:32" s="150" customFormat="1">
      <c r="A18" s="560"/>
      <c r="B18" s="856"/>
      <c r="C18" s="584"/>
      <c r="D18" s="1082"/>
      <c r="E18" s="1083"/>
      <c r="F18" s="1083"/>
      <c r="G18" s="1083"/>
      <c r="H18" s="1083"/>
      <c r="I18" s="1083"/>
      <c r="J18" s="1083"/>
      <c r="K18" s="1083"/>
      <c r="L18" s="1083"/>
      <c r="M18" s="1083"/>
      <c r="N18" s="1083"/>
      <c r="O18" s="1083"/>
      <c r="P18" s="1084"/>
      <c r="Q18" s="585"/>
      <c r="R18" s="856"/>
      <c r="S18" s="575" t="s">
        <v>0</v>
      </c>
      <c r="T18" s="574"/>
      <c r="U18" s="574"/>
      <c r="V18" s="494"/>
      <c r="W18" s="494"/>
      <c r="X18" s="494"/>
      <c r="Y18" s="494"/>
      <c r="Z18" s="494"/>
      <c r="AA18" s="494"/>
      <c r="AB18" s="494"/>
      <c r="AC18" s="494"/>
      <c r="AD18" s="573"/>
      <c r="AE18" s="573"/>
      <c r="AF18" s="573"/>
    </row>
    <row r="19" spans="1:32" s="155" customFormat="1" ht="14.25">
      <c r="A19" s="559"/>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c r="A20" s="560"/>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560"/>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row>
    <row r="25" spans="1:32" s="151" customFormat="1" ht="30" customHeight="1">
      <c r="A25" s="561"/>
      <c r="B25" s="856"/>
      <c r="C25" s="601"/>
      <c r="D25" s="1076" t="str">
        <f>"Please suggest process improvements to the "&amp;D2&amp;" worksheet."</f>
        <v>Please suggest process improvements to the Compliance &amp; Enforcement worksheet.</v>
      </c>
      <c r="E25" s="1076"/>
      <c r="F25" s="1076"/>
      <c r="G25" s="1076"/>
      <c r="H25" s="1076"/>
      <c r="I25" s="1076"/>
      <c r="J25" s="1076"/>
      <c r="K25" s="1076"/>
      <c r="L25" s="1076"/>
      <c r="M25" s="1076"/>
      <c r="N25" s="1076"/>
      <c r="O25" s="1076"/>
      <c r="P25" s="196"/>
      <c r="Q25" s="602"/>
      <c r="R25" s="856"/>
      <c r="S25" s="577"/>
      <c r="T25" s="574"/>
      <c r="U25" s="574"/>
      <c r="V25" s="494"/>
      <c r="W25" s="494"/>
      <c r="X25" s="494"/>
      <c r="Y25" s="494"/>
      <c r="Z25" s="494"/>
      <c r="AA25" s="494"/>
      <c r="AB25" s="494"/>
      <c r="AC25" s="494"/>
      <c r="AD25" s="495"/>
      <c r="AE25" s="495"/>
      <c r="AF25" s="495"/>
    </row>
    <row r="26" spans="1:32" s="23" customFormat="1" ht="30.75" customHeight="1">
      <c r="A26" s="557"/>
      <c r="B26" s="856"/>
      <c r="C26" s="591"/>
      <c r="D26" s="1035"/>
      <c r="E26" s="1036"/>
      <c r="F26" s="1036"/>
      <c r="G26" s="1036"/>
      <c r="H26" s="1036"/>
      <c r="I26" s="1036"/>
      <c r="J26" s="1036"/>
      <c r="K26" s="1036"/>
      <c r="L26" s="1036"/>
      <c r="M26" s="1036"/>
      <c r="N26" s="1036"/>
      <c r="O26" s="1036"/>
      <c r="P26" s="1037"/>
      <c r="Q26" s="603"/>
      <c r="R26" s="856"/>
      <c r="S26" s="575"/>
      <c r="T26" s="574"/>
      <c r="U26" s="574"/>
      <c r="V26" s="494"/>
      <c r="W26" s="494"/>
      <c r="X26" s="494"/>
      <c r="Y26" s="494"/>
      <c r="Z26" s="494"/>
      <c r="AA26" s="494"/>
      <c r="AB26" s="494"/>
      <c r="AC26" s="494"/>
      <c r="AD26" s="496"/>
      <c r="AE26" s="496"/>
      <c r="AF26" s="496"/>
    </row>
    <row r="27" spans="1:32" ht="18" customHeight="1">
      <c r="A27" s="874" t="s">
        <v>267</v>
      </c>
      <c r="B27" s="856"/>
      <c r="C27" s="604"/>
      <c r="D27" s="605"/>
      <c r="E27" s="605"/>
      <c r="F27" s="605"/>
      <c r="G27" s="605"/>
      <c r="H27" s="605"/>
      <c r="I27" s="605"/>
      <c r="J27" s="605"/>
      <c r="K27" s="605"/>
      <c r="L27" s="605"/>
      <c r="M27" s="605"/>
      <c r="N27" s="605"/>
      <c r="O27" s="605"/>
      <c r="P27" s="605"/>
      <c r="Q27" s="606"/>
      <c r="R27" s="856"/>
    </row>
    <row r="28" spans="1:32" s="494" customFormat="1" ht="14.25" customHeight="1">
      <c r="B28" s="856"/>
      <c r="C28" s="856"/>
      <c r="D28" s="856"/>
      <c r="E28" s="856"/>
      <c r="F28" s="856"/>
      <c r="G28" s="856"/>
      <c r="H28" s="856"/>
      <c r="I28" s="856"/>
      <c r="J28" s="856"/>
      <c r="K28" s="856"/>
      <c r="L28" s="856"/>
      <c r="M28" s="856"/>
      <c r="N28" s="856"/>
      <c r="O28" s="856"/>
      <c r="P28" s="856"/>
      <c r="Q28" s="856"/>
      <c r="R28" s="856"/>
      <c r="S28" s="556"/>
    </row>
    <row r="29" spans="1:32" s="494" customFormat="1">
      <c r="C29" s="555"/>
      <c r="S29" s="556"/>
    </row>
    <row r="30" spans="1:32" s="494" customFormat="1">
      <c r="C30" s="555"/>
      <c r="S30" s="556"/>
    </row>
    <row r="31" spans="1:32" s="494" customFormat="1">
      <c r="C31" s="555"/>
      <c r="S31" s="556"/>
    </row>
    <row r="32" spans="1:32" s="494" customFormat="1">
      <c r="C32" s="555"/>
      <c r="S32" s="556"/>
    </row>
    <row r="33" spans="3:19" s="494" customFormat="1">
      <c r="C33" s="555"/>
      <c r="S33" s="556"/>
    </row>
    <row r="34" spans="3:19" s="494" customFormat="1">
      <c r="C34" s="555"/>
      <c r="S34" s="556"/>
    </row>
    <row r="35" spans="3:19" s="494" customFormat="1">
      <c r="C35" s="555"/>
      <c r="S35" s="556"/>
    </row>
    <row r="36" spans="3:19" s="494" customFormat="1">
      <c r="C36" s="555"/>
      <c r="S36" s="556"/>
    </row>
  </sheetData>
  <sheetProtection sheet="1" scenarios="1" formatCells="0" insertHyperlinks="0" selectLockedCells="1"/>
  <mergeCells count="14">
    <mergeCell ref="F5:L5"/>
    <mergeCell ref="M5:P5"/>
    <mergeCell ref="E2:P2"/>
    <mergeCell ref="M3:P3"/>
    <mergeCell ref="F4:L4"/>
    <mergeCell ref="M4:P4"/>
    <mergeCell ref="D26:P26"/>
    <mergeCell ref="D25:O25"/>
    <mergeCell ref="E24:P24"/>
    <mergeCell ref="D7:P7"/>
    <mergeCell ref="S7:U7"/>
    <mergeCell ref="D11:P11"/>
    <mergeCell ref="F12:O12"/>
    <mergeCell ref="D18:P18"/>
  </mergeCells>
  <conditionalFormatting sqref="F20:O24 F11:O11 F18:O18 F13:O16 F27:O27">
    <cfRule type="colorScale" priority="407">
      <colorScale>
        <cfvo type="num" val="0"/>
        <cfvo type="num" val="5"/>
        <cfvo type="num" val="10"/>
        <color rgb="FF00B050"/>
        <color rgb="FFFFFF00"/>
        <color rgb="FFFF0000"/>
      </colorScale>
    </cfRule>
  </conditionalFormatting>
  <conditionalFormatting sqref="N27 N13:N16 N18 N20:N24">
    <cfRule type="expression" dxfId="1489" priority="406" stopIfTrue="1">
      <formula>IF($S13&lt;9,TRUE,)</formula>
    </cfRule>
  </conditionalFormatting>
  <conditionalFormatting sqref="M27 M13:M16 M18 M20:M24">
    <cfRule type="expression" dxfId="1488" priority="405" stopIfTrue="1">
      <formula>IF($S13&lt;8,TRUE,)</formula>
    </cfRule>
  </conditionalFormatting>
  <conditionalFormatting sqref="L27 L13:L16 L18 L20:L24">
    <cfRule type="expression" dxfId="1487" priority="404" stopIfTrue="1">
      <formula>IF($S13&lt;7,TRUE,)</formula>
    </cfRule>
  </conditionalFormatting>
  <conditionalFormatting sqref="K27 K13:K16 K18 K20:K24">
    <cfRule type="expression" dxfId="1486" priority="403" stopIfTrue="1">
      <formula>IF($S13&lt;6,TRUE,)</formula>
    </cfRule>
  </conditionalFormatting>
  <conditionalFormatting sqref="J27 J13:J16 J18 J20:J24">
    <cfRule type="expression" dxfId="1485" priority="402" stopIfTrue="1">
      <formula>IF($S13&lt;5,TRUE,)</formula>
    </cfRule>
  </conditionalFormatting>
  <conditionalFormatting sqref="I27 I13:I16 I18 I20:I24">
    <cfRule type="expression" dxfId="1484" priority="401" stopIfTrue="1">
      <formula>IF($S13&lt;4,TRUE,)</formula>
    </cfRule>
  </conditionalFormatting>
  <conditionalFormatting sqref="H27 H13:H16 H18 H20:H24">
    <cfRule type="expression" dxfId="1483" priority="400" stopIfTrue="1">
      <formula>IF($S13&lt;3,TRUE,)</formula>
    </cfRule>
  </conditionalFormatting>
  <conditionalFormatting sqref="G27 G13:G16 G18 G20:G24">
    <cfRule type="expression" dxfId="1482" priority="399" stopIfTrue="1">
      <formula>IF($S13&lt;2,TRUE,)</formula>
    </cfRule>
  </conditionalFormatting>
  <conditionalFormatting sqref="F27 F13:F16 F18 F20:F24">
    <cfRule type="expression" dxfId="1481" priority="398" stopIfTrue="1">
      <formula>IF($S13&lt;1,TRUE,)</formula>
    </cfRule>
  </conditionalFormatting>
  <conditionalFormatting sqref="O27 O13:O16 O18 O20:O24">
    <cfRule type="expression" dxfId="1480" priority="397" stopIfTrue="1">
      <formula>IF($S13&lt;10,TRUE,)</formula>
    </cfRule>
  </conditionalFormatting>
  <conditionalFormatting sqref="N13:N14">
    <cfRule type="expression" dxfId="1479" priority="395" stopIfTrue="1">
      <formula>IF($S13&lt;9,TRUE,)</formula>
    </cfRule>
  </conditionalFormatting>
  <conditionalFormatting sqref="M13:M14">
    <cfRule type="expression" dxfId="1478" priority="394" stopIfTrue="1">
      <formula>IF($S13&lt;8,TRUE,)</formula>
    </cfRule>
  </conditionalFormatting>
  <conditionalFormatting sqref="L13:L14">
    <cfRule type="expression" dxfId="1477" priority="393" stopIfTrue="1">
      <formula>IF($S13&lt;7,TRUE,)</formula>
    </cfRule>
  </conditionalFormatting>
  <conditionalFormatting sqref="K13:K14">
    <cfRule type="expression" dxfId="1476" priority="392" stopIfTrue="1">
      <formula>IF($S13&lt;6,TRUE,)</formula>
    </cfRule>
  </conditionalFormatting>
  <conditionalFormatting sqref="J13:J14">
    <cfRule type="expression" dxfId="1475" priority="391" stopIfTrue="1">
      <formula>IF($S13&lt;5,TRUE,)</formula>
    </cfRule>
  </conditionalFormatting>
  <conditionalFormatting sqref="I13:I14">
    <cfRule type="expression" dxfId="1474" priority="390" stopIfTrue="1">
      <formula>IF($S13&lt;4,TRUE,)</formula>
    </cfRule>
  </conditionalFormatting>
  <conditionalFormatting sqref="H13:H14">
    <cfRule type="expression" dxfId="1473" priority="389" stopIfTrue="1">
      <formula>IF($S13&lt;3,TRUE,)</formula>
    </cfRule>
  </conditionalFormatting>
  <conditionalFormatting sqref="G13:G14">
    <cfRule type="expression" dxfId="1472" priority="388" stopIfTrue="1">
      <formula>IF($S13&lt;2,TRUE,)</formula>
    </cfRule>
  </conditionalFormatting>
  <conditionalFormatting sqref="F13:F14">
    <cfRule type="expression" dxfId="1471" priority="387" stopIfTrue="1">
      <formula>IF($S13&lt;1,TRUE,)</formula>
    </cfRule>
  </conditionalFormatting>
  <conditionalFormatting sqref="O13:O14">
    <cfRule type="expression" dxfId="1470" priority="386" stopIfTrue="1">
      <formula>IF($S13&lt;10,TRUE,)</formula>
    </cfRule>
  </conditionalFormatting>
  <conditionalFormatting sqref="N20:N21">
    <cfRule type="expression" dxfId="1469" priority="384" stopIfTrue="1">
      <formula>IF($S20&lt;9,TRUE,)</formula>
    </cfRule>
  </conditionalFormatting>
  <conditionalFormatting sqref="M20:M21">
    <cfRule type="expression" dxfId="1468" priority="383" stopIfTrue="1">
      <formula>IF($S20&lt;8,TRUE,)</formula>
    </cfRule>
  </conditionalFormatting>
  <conditionalFormatting sqref="L20:L21">
    <cfRule type="expression" dxfId="1467" priority="382" stopIfTrue="1">
      <formula>IF($S20&lt;7,TRUE,)</formula>
    </cfRule>
  </conditionalFormatting>
  <conditionalFormatting sqref="K20:K21">
    <cfRule type="expression" dxfId="1466" priority="381" stopIfTrue="1">
      <formula>IF($S20&lt;6,TRUE,)</formula>
    </cfRule>
  </conditionalFormatting>
  <conditionalFormatting sqref="J20:J21">
    <cfRule type="expression" dxfId="1465" priority="380" stopIfTrue="1">
      <formula>IF($S20&lt;5,TRUE,)</formula>
    </cfRule>
  </conditionalFormatting>
  <conditionalFormatting sqref="I20:I21">
    <cfRule type="expression" dxfId="1464" priority="379" stopIfTrue="1">
      <formula>IF($S20&lt;4,TRUE,)</formula>
    </cfRule>
  </conditionalFormatting>
  <conditionalFormatting sqref="H20:H21">
    <cfRule type="expression" dxfId="1463" priority="378" stopIfTrue="1">
      <formula>IF($S20&lt;3,TRUE,)</formula>
    </cfRule>
  </conditionalFormatting>
  <conditionalFormatting sqref="G20:G21">
    <cfRule type="expression" dxfId="1462" priority="377" stopIfTrue="1">
      <formula>IF($S20&lt;2,TRUE,)</formula>
    </cfRule>
  </conditionalFormatting>
  <conditionalFormatting sqref="F20:F21">
    <cfRule type="expression" dxfId="1461" priority="376" stopIfTrue="1">
      <formula>IF($S20&lt;1,TRUE,)</formula>
    </cfRule>
  </conditionalFormatting>
  <conditionalFormatting sqref="O20:O21">
    <cfRule type="expression" dxfId="1460" priority="375" stopIfTrue="1">
      <formula>IF($S20&lt;10,TRUE,)</formula>
    </cfRule>
  </conditionalFormatting>
  <conditionalFormatting sqref="N15:N16">
    <cfRule type="expression" dxfId="1459" priority="340" stopIfTrue="1">
      <formula>IF($S15&lt;9,TRUE,)</formula>
    </cfRule>
  </conditionalFormatting>
  <conditionalFormatting sqref="M15:M16">
    <cfRule type="expression" dxfId="1458" priority="339" stopIfTrue="1">
      <formula>IF($S15&lt;8,TRUE,)</formula>
    </cfRule>
  </conditionalFormatting>
  <conditionalFormatting sqref="L15:L16">
    <cfRule type="expression" dxfId="1457" priority="338" stopIfTrue="1">
      <formula>IF($S15&lt;7,TRUE,)</formula>
    </cfRule>
  </conditionalFormatting>
  <conditionalFormatting sqref="K15:K16">
    <cfRule type="expression" dxfId="1456" priority="337" stopIfTrue="1">
      <formula>IF($S15&lt;6,TRUE,)</formula>
    </cfRule>
  </conditionalFormatting>
  <conditionalFormatting sqref="J15:J16">
    <cfRule type="expression" dxfId="1455" priority="336" stopIfTrue="1">
      <formula>IF($S15&lt;5,TRUE,)</formula>
    </cfRule>
  </conditionalFormatting>
  <conditionalFormatting sqref="I15:I16">
    <cfRule type="expression" dxfId="1454" priority="335" stopIfTrue="1">
      <formula>IF($S15&lt;4,TRUE,)</formula>
    </cfRule>
  </conditionalFormatting>
  <conditionalFormatting sqref="H15:H16">
    <cfRule type="expression" dxfId="1453" priority="334" stopIfTrue="1">
      <formula>IF($S15&lt;3,TRUE,)</formula>
    </cfRule>
  </conditionalFormatting>
  <conditionalFormatting sqref="G15:G16">
    <cfRule type="expression" dxfId="1452" priority="333" stopIfTrue="1">
      <formula>IF($S15&lt;2,TRUE,)</formula>
    </cfRule>
  </conditionalFormatting>
  <conditionalFormatting sqref="F15:F16">
    <cfRule type="expression" dxfId="1451" priority="332" stopIfTrue="1">
      <formula>IF($S15&lt;1,TRUE,)</formula>
    </cfRule>
  </conditionalFormatting>
  <conditionalFormatting sqref="O15:O16">
    <cfRule type="expression" dxfId="1450" priority="331" stopIfTrue="1">
      <formula>IF($S15&lt;10,TRUE,)</formula>
    </cfRule>
  </conditionalFormatting>
  <conditionalFormatting sqref="N22:N23">
    <cfRule type="expression" dxfId="1449" priority="329" stopIfTrue="1">
      <formula>IF($S22&lt;9,TRUE,)</formula>
    </cfRule>
  </conditionalFormatting>
  <conditionalFormatting sqref="M22:M23">
    <cfRule type="expression" dxfId="1448" priority="328" stopIfTrue="1">
      <formula>IF($S22&lt;8,TRUE,)</formula>
    </cfRule>
  </conditionalFormatting>
  <conditionalFormatting sqref="L22:L23">
    <cfRule type="expression" dxfId="1447" priority="327" stopIfTrue="1">
      <formula>IF($S22&lt;7,TRUE,)</formula>
    </cfRule>
  </conditionalFormatting>
  <conditionalFormatting sqref="K22:K23">
    <cfRule type="expression" dxfId="1446" priority="326" stopIfTrue="1">
      <formula>IF($S22&lt;6,TRUE,)</formula>
    </cfRule>
  </conditionalFormatting>
  <conditionalFormatting sqref="J22:J23">
    <cfRule type="expression" dxfId="1445" priority="325" stopIfTrue="1">
      <formula>IF($S22&lt;5,TRUE,)</formula>
    </cfRule>
  </conditionalFormatting>
  <conditionalFormatting sqref="I22:I23">
    <cfRule type="expression" dxfId="1444" priority="324" stopIfTrue="1">
      <formula>IF($S22&lt;4,TRUE,)</formula>
    </cfRule>
  </conditionalFormatting>
  <conditionalFormatting sqref="H22:H23">
    <cfRule type="expression" dxfId="1443" priority="323" stopIfTrue="1">
      <formula>IF($S22&lt;3,TRUE,)</formula>
    </cfRule>
  </conditionalFormatting>
  <conditionalFormatting sqref="G22:G23">
    <cfRule type="expression" dxfId="1442" priority="322" stopIfTrue="1">
      <formula>IF($S22&lt;2,TRUE,)</formula>
    </cfRule>
  </conditionalFormatting>
  <conditionalFormatting sqref="F22:F23">
    <cfRule type="expression" dxfId="1441" priority="321" stopIfTrue="1">
      <formula>IF($S22&lt;1,TRUE,)</formula>
    </cfRule>
  </conditionalFormatting>
  <conditionalFormatting sqref="O22:O23">
    <cfRule type="expression" dxfId="1440" priority="320" stopIfTrue="1">
      <formula>IF($S22&lt;10,TRUE,)</formula>
    </cfRule>
  </conditionalFormatting>
  <conditionalFormatting sqref="N27">
    <cfRule type="expression" dxfId="1439" priority="241" stopIfTrue="1">
      <formula>IF($S27&lt;9,TRUE,)</formula>
    </cfRule>
  </conditionalFormatting>
  <conditionalFormatting sqref="M27">
    <cfRule type="expression" dxfId="1438" priority="240" stopIfTrue="1">
      <formula>IF($S27&lt;8,TRUE,)</formula>
    </cfRule>
  </conditionalFormatting>
  <conditionalFormatting sqref="L27">
    <cfRule type="expression" dxfId="1437" priority="239" stopIfTrue="1">
      <formula>IF($S27&lt;7,TRUE,)</formula>
    </cfRule>
  </conditionalFormatting>
  <conditionalFormatting sqref="K27">
    <cfRule type="expression" dxfId="1436" priority="238" stopIfTrue="1">
      <formula>IF($S27&lt;6,TRUE,)</formula>
    </cfRule>
  </conditionalFormatting>
  <conditionalFormatting sqref="J27">
    <cfRule type="expression" dxfId="1435" priority="237" stopIfTrue="1">
      <formula>IF($S27&lt;5,TRUE,)</formula>
    </cfRule>
  </conditionalFormatting>
  <conditionalFormatting sqref="I27">
    <cfRule type="expression" dxfId="1434" priority="236" stopIfTrue="1">
      <formula>IF($S27&lt;4,TRUE,)</formula>
    </cfRule>
  </conditionalFormatting>
  <conditionalFormatting sqref="H27">
    <cfRule type="expression" dxfId="1433" priority="235" stopIfTrue="1">
      <formula>IF($S27&lt;3,TRUE,)</formula>
    </cfRule>
  </conditionalFormatting>
  <conditionalFormatting sqref="G27">
    <cfRule type="expression" dxfId="1432" priority="234" stopIfTrue="1">
      <formula>IF($S27&lt;2,TRUE,)</formula>
    </cfRule>
  </conditionalFormatting>
  <conditionalFormatting sqref="F27">
    <cfRule type="expression" dxfId="1431" priority="233" stopIfTrue="1">
      <formula>IF($S27&lt;1,TRUE,)</formula>
    </cfRule>
  </conditionalFormatting>
  <conditionalFormatting sqref="O27">
    <cfRule type="expression" dxfId="1430" priority="232" stopIfTrue="1">
      <formula>IF($S27&lt;10,TRUE,)</formula>
    </cfRule>
  </conditionalFormatting>
  <conditionalFormatting sqref="N13:N14">
    <cfRule type="expression" dxfId="1429" priority="230" stopIfTrue="1">
      <formula>IF($S13&lt;9,TRUE,)</formula>
    </cfRule>
  </conditionalFormatting>
  <conditionalFormatting sqref="M13:M14">
    <cfRule type="expression" dxfId="1428" priority="229" stopIfTrue="1">
      <formula>IF($S13&lt;8,TRUE,)</formula>
    </cfRule>
  </conditionalFormatting>
  <conditionalFormatting sqref="L13:L14">
    <cfRule type="expression" dxfId="1427" priority="228" stopIfTrue="1">
      <formula>IF($S13&lt;7,TRUE,)</formula>
    </cfRule>
  </conditionalFormatting>
  <conditionalFormatting sqref="K13:K14">
    <cfRule type="expression" dxfId="1426" priority="227" stopIfTrue="1">
      <formula>IF($S13&lt;6,TRUE,)</formula>
    </cfRule>
  </conditionalFormatting>
  <conditionalFormatting sqref="J13:J14">
    <cfRule type="expression" dxfId="1425" priority="226" stopIfTrue="1">
      <formula>IF($S13&lt;5,TRUE,)</formula>
    </cfRule>
  </conditionalFormatting>
  <conditionalFormatting sqref="I13:I14">
    <cfRule type="expression" dxfId="1424" priority="225" stopIfTrue="1">
      <formula>IF($S13&lt;4,TRUE,)</formula>
    </cfRule>
  </conditionalFormatting>
  <conditionalFormatting sqref="H13:H14">
    <cfRule type="expression" dxfId="1423" priority="224" stopIfTrue="1">
      <formula>IF($S13&lt;3,TRUE,)</formula>
    </cfRule>
  </conditionalFormatting>
  <conditionalFormatting sqref="G13:G14">
    <cfRule type="expression" dxfId="1422" priority="223" stopIfTrue="1">
      <formula>IF($S13&lt;2,TRUE,)</formula>
    </cfRule>
  </conditionalFormatting>
  <conditionalFormatting sqref="F13:F14">
    <cfRule type="expression" dxfId="1421" priority="222" stopIfTrue="1">
      <formula>IF($S13&lt;1,TRUE,)</formula>
    </cfRule>
  </conditionalFormatting>
  <conditionalFormatting sqref="O13:O14">
    <cfRule type="expression" dxfId="1420" priority="221" stopIfTrue="1">
      <formula>IF($S13&lt;10,TRUE,)</formula>
    </cfRule>
  </conditionalFormatting>
  <conditionalFormatting sqref="N20:N21">
    <cfRule type="expression" dxfId="1419" priority="219" stopIfTrue="1">
      <formula>IF($S20&lt;9,TRUE,)</formula>
    </cfRule>
  </conditionalFormatting>
  <conditionalFormatting sqref="M20:M21">
    <cfRule type="expression" dxfId="1418" priority="218" stopIfTrue="1">
      <formula>IF($S20&lt;8,TRUE,)</formula>
    </cfRule>
  </conditionalFormatting>
  <conditionalFormatting sqref="L20:L21">
    <cfRule type="expression" dxfId="1417" priority="217" stopIfTrue="1">
      <formula>IF($S20&lt;7,TRUE,)</formula>
    </cfRule>
  </conditionalFormatting>
  <conditionalFormatting sqref="K20:K21">
    <cfRule type="expression" dxfId="1416" priority="216" stopIfTrue="1">
      <formula>IF($S20&lt;6,TRUE,)</formula>
    </cfRule>
  </conditionalFormatting>
  <conditionalFormatting sqref="J20:J21">
    <cfRule type="expression" dxfId="1415" priority="215" stopIfTrue="1">
      <formula>IF($S20&lt;5,TRUE,)</formula>
    </cfRule>
  </conditionalFormatting>
  <conditionalFormatting sqref="I20:I21">
    <cfRule type="expression" dxfId="1414" priority="214" stopIfTrue="1">
      <formula>IF($S20&lt;4,TRUE,)</formula>
    </cfRule>
  </conditionalFormatting>
  <conditionalFormatting sqref="H20:H21">
    <cfRule type="expression" dxfId="1413" priority="213" stopIfTrue="1">
      <formula>IF($S20&lt;3,TRUE,)</formula>
    </cfRule>
  </conditionalFormatting>
  <conditionalFormatting sqref="G20:G21">
    <cfRule type="expression" dxfId="1412" priority="212" stopIfTrue="1">
      <formula>IF($S20&lt;2,TRUE,)</formula>
    </cfRule>
  </conditionalFormatting>
  <conditionalFormatting sqref="F20:F21">
    <cfRule type="expression" dxfId="1411" priority="211" stopIfTrue="1">
      <formula>IF($S20&lt;1,TRUE,)</formula>
    </cfRule>
  </conditionalFormatting>
  <conditionalFormatting sqref="O20:O21">
    <cfRule type="expression" dxfId="1410" priority="210" stopIfTrue="1">
      <formula>IF($S20&lt;10,TRUE,)</formula>
    </cfRule>
  </conditionalFormatting>
  <conditionalFormatting sqref="N15:N16">
    <cfRule type="expression" dxfId="1409" priority="175" stopIfTrue="1">
      <formula>IF($S15&lt;9,TRUE,)</formula>
    </cfRule>
  </conditionalFormatting>
  <conditionalFormatting sqref="M15:M16">
    <cfRule type="expression" dxfId="1408" priority="174" stopIfTrue="1">
      <formula>IF($S15&lt;8,TRUE,)</formula>
    </cfRule>
  </conditionalFormatting>
  <conditionalFormatting sqref="L15:L16">
    <cfRule type="expression" dxfId="1407" priority="173" stopIfTrue="1">
      <formula>IF($S15&lt;7,TRUE,)</formula>
    </cfRule>
  </conditionalFormatting>
  <conditionalFormatting sqref="K15:K16">
    <cfRule type="expression" dxfId="1406" priority="172" stopIfTrue="1">
      <formula>IF($S15&lt;6,TRUE,)</formula>
    </cfRule>
  </conditionalFormatting>
  <conditionalFormatting sqref="J15:J16">
    <cfRule type="expression" dxfId="1405" priority="171" stopIfTrue="1">
      <formula>IF($S15&lt;5,TRUE,)</formula>
    </cfRule>
  </conditionalFormatting>
  <conditionalFormatting sqref="I15:I16">
    <cfRule type="expression" dxfId="1404" priority="170" stopIfTrue="1">
      <formula>IF($S15&lt;4,TRUE,)</formula>
    </cfRule>
  </conditionalFormatting>
  <conditionalFormatting sqref="H15:H16">
    <cfRule type="expression" dxfId="1403" priority="169" stopIfTrue="1">
      <formula>IF($S15&lt;3,TRUE,)</formula>
    </cfRule>
  </conditionalFormatting>
  <conditionalFormatting sqref="G15:G16">
    <cfRule type="expression" dxfId="1402" priority="168" stopIfTrue="1">
      <formula>IF($S15&lt;2,TRUE,)</formula>
    </cfRule>
  </conditionalFormatting>
  <conditionalFormatting sqref="F15:F16">
    <cfRule type="expression" dxfId="1401" priority="167" stopIfTrue="1">
      <formula>IF($S15&lt;1,TRUE,)</formula>
    </cfRule>
  </conditionalFormatting>
  <conditionalFormatting sqref="O15:O16">
    <cfRule type="expression" dxfId="1400" priority="166" stopIfTrue="1">
      <formula>IF($S15&lt;10,TRUE,)</formula>
    </cfRule>
  </conditionalFormatting>
  <conditionalFormatting sqref="N22:N23">
    <cfRule type="expression" dxfId="1399" priority="164" stopIfTrue="1">
      <formula>IF($S22&lt;9,TRUE,)</formula>
    </cfRule>
  </conditionalFormatting>
  <conditionalFormatting sqref="M22:M23">
    <cfRule type="expression" dxfId="1398" priority="163" stopIfTrue="1">
      <formula>IF($S22&lt;8,TRUE,)</formula>
    </cfRule>
  </conditionalFormatting>
  <conditionalFormatting sqref="L22:L23">
    <cfRule type="expression" dxfId="1397" priority="162" stopIfTrue="1">
      <formula>IF($S22&lt;7,TRUE,)</formula>
    </cfRule>
  </conditionalFormatting>
  <conditionalFormatting sqref="K22:K23">
    <cfRule type="expression" dxfId="1396" priority="161" stopIfTrue="1">
      <formula>IF($S22&lt;6,TRUE,)</formula>
    </cfRule>
  </conditionalFormatting>
  <conditionalFormatting sqref="J22:J23">
    <cfRule type="expression" dxfId="1395" priority="160" stopIfTrue="1">
      <formula>IF($S22&lt;5,TRUE,)</formula>
    </cfRule>
  </conditionalFormatting>
  <conditionalFormatting sqref="I22:I23">
    <cfRule type="expression" dxfId="1394" priority="159" stopIfTrue="1">
      <formula>IF($S22&lt;4,TRUE,)</formula>
    </cfRule>
  </conditionalFormatting>
  <conditionalFormatting sqref="H22:H23">
    <cfRule type="expression" dxfId="1393" priority="158" stopIfTrue="1">
      <formula>IF($S22&lt;3,TRUE,)</formula>
    </cfRule>
  </conditionalFormatting>
  <conditionalFormatting sqref="G22:G23">
    <cfRule type="expression" dxfId="1392" priority="157" stopIfTrue="1">
      <formula>IF($S22&lt;2,TRUE,)</formula>
    </cfRule>
  </conditionalFormatting>
  <conditionalFormatting sqref="F22:F23">
    <cfRule type="expression" dxfId="1391" priority="156" stopIfTrue="1">
      <formula>IF($S22&lt;1,TRUE,)</formula>
    </cfRule>
  </conditionalFormatting>
  <conditionalFormatting sqref="O22:O23">
    <cfRule type="expression" dxfId="1390" priority="155" stopIfTrue="1">
      <formula>IF($S22&lt;10,TRUE,)</formula>
    </cfRule>
  </conditionalFormatting>
  <conditionalFormatting sqref="N11">
    <cfRule type="expression" dxfId="1389" priority="76" stopIfTrue="1">
      <formula>IF($S11&lt;9,TRUE,)</formula>
    </cfRule>
  </conditionalFormatting>
  <conditionalFormatting sqref="M11">
    <cfRule type="expression" dxfId="1388" priority="75" stopIfTrue="1">
      <formula>IF($S11&lt;8,TRUE,)</formula>
    </cfRule>
  </conditionalFormatting>
  <conditionalFormatting sqref="L11">
    <cfRule type="expression" dxfId="1387" priority="74" stopIfTrue="1">
      <formula>IF($S11&lt;7,TRUE,)</formula>
    </cfRule>
  </conditionalFormatting>
  <conditionalFormatting sqref="K11">
    <cfRule type="expression" dxfId="1386" priority="73" stopIfTrue="1">
      <formula>IF($S11&lt;6,TRUE,)</formula>
    </cfRule>
  </conditionalFormatting>
  <conditionalFormatting sqref="J11">
    <cfRule type="expression" dxfId="1385" priority="72" stopIfTrue="1">
      <formula>IF($S11&lt;5,TRUE,)</formula>
    </cfRule>
  </conditionalFormatting>
  <conditionalFormatting sqref="I11">
    <cfRule type="expression" dxfId="1384" priority="71" stopIfTrue="1">
      <formula>IF($S11&lt;4,TRUE,)</formula>
    </cfRule>
  </conditionalFormatting>
  <conditionalFormatting sqref="H11">
    <cfRule type="expression" dxfId="1383" priority="70" stopIfTrue="1">
      <formula>IF($S11&lt;3,TRUE,)</formula>
    </cfRule>
  </conditionalFormatting>
  <conditionalFormatting sqref="G11">
    <cfRule type="expression" dxfId="1382" priority="69" stopIfTrue="1">
      <formula>IF($S11&lt;2,TRUE,)</formula>
    </cfRule>
  </conditionalFormatting>
  <conditionalFormatting sqref="F11">
    <cfRule type="expression" dxfId="1381" priority="68" stopIfTrue="1">
      <formula>IF($S11&lt;1,TRUE,)</formula>
    </cfRule>
  </conditionalFormatting>
  <conditionalFormatting sqref="O11">
    <cfRule type="expression" dxfId="1380" priority="67" stopIfTrue="1">
      <formula>IF($S11&lt;10,TRUE,)</formula>
    </cfRule>
  </conditionalFormatting>
  <conditionalFormatting sqref="N11">
    <cfRule type="expression" dxfId="1379" priority="65" stopIfTrue="1">
      <formula>IF($S11&lt;9,TRUE,)</formula>
    </cfRule>
  </conditionalFormatting>
  <conditionalFormatting sqref="M11">
    <cfRule type="expression" dxfId="1378" priority="64" stopIfTrue="1">
      <formula>IF($S11&lt;8,TRUE,)</formula>
    </cfRule>
  </conditionalFormatting>
  <conditionalFormatting sqref="L11">
    <cfRule type="expression" dxfId="1377" priority="63" stopIfTrue="1">
      <formula>IF($S11&lt;7,TRUE,)</formula>
    </cfRule>
  </conditionalFormatting>
  <conditionalFormatting sqref="K11">
    <cfRule type="expression" dxfId="1376" priority="62" stopIfTrue="1">
      <formula>IF($S11&lt;6,TRUE,)</formula>
    </cfRule>
  </conditionalFormatting>
  <conditionalFormatting sqref="J11">
    <cfRule type="expression" dxfId="1375" priority="61" stopIfTrue="1">
      <formula>IF($S11&lt;5,TRUE,)</formula>
    </cfRule>
  </conditionalFormatting>
  <conditionalFormatting sqref="I11">
    <cfRule type="expression" dxfId="1374" priority="60" stopIfTrue="1">
      <formula>IF($S11&lt;4,TRUE,)</formula>
    </cfRule>
  </conditionalFormatting>
  <conditionalFormatting sqref="H11">
    <cfRule type="expression" dxfId="1373" priority="59" stopIfTrue="1">
      <formula>IF($S11&lt;3,TRUE,)</formula>
    </cfRule>
  </conditionalFormatting>
  <conditionalFormatting sqref="G11">
    <cfRule type="expression" dxfId="1372" priority="58" stopIfTrue="1">
      <formula>IF($S11&lt;2,TRUE,)</formula>
    </cfRule>
  </conditionalFormatting>
  <conditionalFormatting sqref="F11">
    <cfRule type="expression" dxfId="1371" priority="57" stopIfTrue="1">
      <formula>IF($S11&lt;1,TRUE,)</formula>
    </cfRule>
  </conditionalFormatting>
  <conditionalFormatting sqref="O11">
    <cfRule type="expression" dxfId="1370" priority="56" stopIfTrue="1">
      <formula>IF($S11&lt;10,TRUE,)</formula>
    </cfRule>
  </conditionalFormatting>
  <conditionalFormatting sqref="N24">
    <cfRule type="expression" dxfId="1369" priority="54" stopIfTrue="1">
      <formula>IF($S24&lt;9,TRUE,)</formula>
    </cfRule>
  </conditionalFormatting>
  <conditionalFormatting sqref="M24">
    <cfRule type="expression" dxfId="1368" priority="53" stopIfTrue="1">
      <formula>IF($S24&lt;8,TRUE,)</formula>
    </cfRule>
  </conditionalFormatting>
  <conditionalFormatting sqref="L24">
    <cfRule type="expression" dxfId="1367" priority="52" stopIfTrue="1">
      <formula>IF($S24&lt;7,TRUE,)</formula>
    </cfRule>
  </conditionalFormatting>
  <conditionalFormatting sqref="K24">
    <cfRule type="expression" dxfId="1366" priority="51" stopIfTrue="1">
      <formula>IF($S24&lt;6,TRUE,)</formula>
    </cfRule>
  </conditionalFormatting>
  <conditionalFormatting sqref="J24">
    <cfRule type="expression" dxfId="1365" priority="50" stopIfTrue="1">
      <formula>IF($S24&lt;5,TRUE,)</formula>
    </cfRule>
  </conditionalFormatting>
  <conditionalFormatting sqref="I24">
    <cfRule type="expression" dxfId="1364" priority="49" stopIfTrue="1">
      <formula>IF($S24&lt;4,TRUE,)</formula>
    </cfRule>
  </conditionalFormatting>
  <conditionalFormatting sqref="H24">
    <cfRule type="expression" dxfId="1363" priority="48" stopIfTrue="1">
      <formula>IF($S24&lt;3,TRUE,)</formula>
    </cfRule>
  </conditionalFormatting>
  <conditionalFormatting sqref="G24">
    <cfRule type="expression" dxfId="1362" priority="47" stopIfTrue="1">
      <formula>IF($S24&lt;2,TRUE,)</formula>
    </cfRule>
  </conditionalFormatting>
  <conditionalFormatting sqref="F24">
    <cfRule type="expression" dxfId="1361" priority="46" stopIfTrue="1">
      <formula>IF($S24&lt;1,TRUE,)</formula>
    </cfRule>
  </conditionalFormatting>
  <conditionalFormatting sqref="O24">
    <cfRule type="expression" dxfId="1360" priority="45" stopIfTrue="1">
      <formula>IF($S24&lt;10,TRUE,)</formula>
    </cfRule>
  </conditionalFormatting>
  <conditionalFormatting sqref="N13:N14">
    <cfRule type="expression" dxfId="1359" priority="43" stopIfTrue="1">
      <formula>IF($S13&lt;9,TRUE,)</formula>
    </cfRule>
  </conditionalFormatting>
  <conditionalFormatting sqref="M13:M14">
    <cfRule type="expression" dxfId="1358" priority="42" stopIfTrue="1">
      <formula>IF($S13&lt;8,TRUE,)</formula>
    </cfRule>
  </conditionalFormatting>
  <conditionalFormatting sqref="L13:L14">
    <cfRule type="expression" dxfId="1357" priority="41" stopIfTrue="1">
      <formula>IF($S13&lt;7,TRUE,)</formula>
    </cfRule>
  </conditionalFormatting>
  <conditionalFormatting sqref="K13:K14">
    <cfRule type="expression" dxfId="1356" priority="40" stopIfTrue="1">
      <formula>IF($S13&lt;6,TRUE,)</formula>
    </cfRule>
  </conditionalFormatting>
  <conditionalFormatting sqref="J13:J14">
    <cfRule type="expression" dxfId="1355" priority="39" stopIfTrue="1">
      <formula>IF($S13&lt;5,TRUE,)</formula>
    </cfRule>
  </conditionalFormatting>
  <conditionalFormatting sqref="I13:I14">
    <cfRule type="expression" dxfId="1354" priority="38" stopIfTrue="1">
      <formula>IF($S13&lt;4,TRUE,)</formula>
    </cfRule>
  </conditionalFormatting>
  <conditionalFormatting sqref="H13:H14">
    <cfRule type="expression" dxfId="1353" priority="37" stopIfTrue="1">
      <formula>IF($S13&lt;3,TRUE,)</formula>
    </cfRule>
  </conditionalFormatting>
  <conditionalFormatting sqref="G13:G14">
    <cfRule type="expression" dxfId="1352" priority="36" stopIfTrue="1">
      <formula>IF($S13&lt;2,TRUE,)</formula>
    </cfRule>
  </conditionalFormatting>
  <conditionalFormatting sqref="F13:F14">
    <cfRule type="expression" dxfId="1351" priority="35" stopIfTrue="1">
      <formula>IF($S13&lt;1,TRUE,)</formula>
    </cfRule>
  </conditionalFormatting>
  <conditionalFormatting sqref="O13:O14">
    <cfRule type="expression" dxfId="1350" priority="34" stopIfTrue="1">
      <formula>IF($S13&lt;10,TRUE,)</formula>
    </cfRule>
  </conditionalFormatting>
  <conditionalFormatting sqref="N20:N21">
    <cfRule type="expression" dxfId="1349" priority="32" stopIfTrue="1">
      <formula>IF($S20&lt;9,TRUE,)</formula>
    </cfRule>
  </conditionalFormatting>
  <conditionalFormatting sqref="M20:M21">
    <cfRule type="expression" dxfId="1348" priority="31" stopIfTrue="1">
      <formula>IF($S20&lt;8,TRUE,)</formula>
    </cfRule>
  </conditionalFormatting>
  <conditionalFormatting sqref="L20:L21">
    <cfRule type="expression" dxfId="1347" priority="30" stopIfTrue="1">
      <formula>IF($S20&lt;7,TRUE,)</formula>
    </cfRule>
  </conditionalFormatting>
  <conditionalFormatting sqref="K20:K21">
    <cfRule type="expression" dxfId="1346" priority="29" stopIfTrue="1">
      <formula>IF($S20&lt;6,TRUE,)</formula>
    </cfRule>
  </conditionalFormatting>
  <conditionalFormatting sqref="J20:J21">
    <cfRule type="expression" dxfId="1345" priority="28" stopIfTrue="1">
      <formula>IF($S20&lt;5,TRUE,)</formula>
    </cfRule>
  </conditionalFormatting>
  <conditionalFormatting sqref="I20:I21">
    <cfRule type="expression" dxfId="1344" priority="27" stopIfTrue="1">
      <formula>IF($S20&lt;4,TRUE,)</formula>
    </cfRule>
  </conditionalFormatting>
  <conditionalFormatting sqref="H20:H21">
    <cfRule type="expression" dxfId="1343" priority="26" stopIfTrue="1">
      <formula>IF($S20&lt;3,TRUE,)</formula>
    </cfRule>
  </conditionalFormatting>
  <conditionalFormatting sqref="G20:G21">
    <cfRule type="expression" dxfId="1342" priority="25" stopIfTrue="1">
      <formula>IF($S20&lt;2,TRUE,)</formula>
    </cfRule>
  </conditionalFormatting>
  <conditionalFormatting sqref="F20:F21">
    <cfRule type="expression" dxfId="1341" priority="24" stopIfTrue="1">
      <formula>IF($S20&lt;1,TRUE,)</formula>
    </cfRule>
  </conditionalFormatting>
  <conditionalFormatting sqref="O20:O21">
    <cfRule type="expression" dxfId="1340" priority="23" stopIfTrue="1">
      <formula>IF($S20&lt;10,TRUE,)</formula>
    </cfRule>
  </conditionalFormatting>
  <conditionalFormatting sqref="N15:N16">
    <cfRule type="expression" dxfId="1339" priority="21" stopIfTrue="1">
      <formula>IF($S15&lt;9,TRUE,)</formula>
    </cfRule>
  </conditionalFormatting>
  <conditionalFormatting sqref="M15:M16">
    <cfRule type="expression" dxfId="1338" priority="20" stopIfTrue="1">
      <formula>IF($S15&lt;8,TRUE,)</formula>
    </cfRule>
  </conditionalFormatting>
  <conditionalFormatting sqref="L15:L16">
    <cfRule type="expression" dxfId="1337" priority="19" stopIfTrue="1">
      <formula>IF($S15&lt;7,TRUE,)</formula>
    </cfRule>
  </conditionalFormatting>
  <conditionalFormatting sqref="K15:K16">
    <cfRule type="expression" dxfId="1336" priority="18" stopIfTrue="1">
      <formula>IF($S15&lt;6,TRUE,)</formula>
    </cfRule>
  </conditionalFormatting>
  <conditionalFormatting sqref="J15:J16">
    <cfRule type="expression" dxfId="1335" priority="17" stopIfTrue="1">
      <formula>IF($S15&lt;5,TRUE,)</formula>
    </cfRule>
  </conditionalFormatting>
  <conditionalFormatting sqref="I15:I16">
    <cfRule type="expression" dxfId="1334" priority="16" stopIfTrue="1">
      <formula>IF($S15&lt;4,TRUE,)</formula>
    </cfRule>
  </conditionalFormatting>
  <conditionalFormatting sqref="H15:H16">
    <cfRule type="expression" dxfId="1333" priority="15" stopIfTrue="1">
      <formula>IF($S15&lt;3,TRUE,)</formula>
    </cfRule>
  </conditionalFormatting>
  <conditionalFormatting sqref="G15:G16">
    <cfRule type="expression" dxfId="1332" priority="14" stopIfTrue="1">
      <formula>IF($S15&lt;2,TRUE,)</formula>
    </cfRule>
  </conditionalFormatting>
  <conditionalFormatting sqref="F15:F16">
    <cfRule type="expression" dxfId="1331" priority="13" stopIfTrue="1">
      <formula>IF($S15&lt;1,TRUE,)</formula>
    </cfRule>
  </conditionalFormatting>
  <conditionalFormatting sqref="O15:O16">
    <cfRule type="expression" dxfId="1330" priority="12" stopIfTrue="1">
      <formula>IF($S15&lt;10,TRUE,)</formula>
    </cfRule>
  </conditionalFormatting>
  <conditionalFormatting sqref="N22:N23">
    <cfRule type="expression" dxfId="1329" priority="10" stopIfTrue="1">
      <formula>IF($S22&lt;9,TRUE,)</formula>
    </cfRule>
  </conditionalFormatting>
  <conditionalFormatting sqref="M22:M23">
    <cfRule type="expression" dxfId="1328" priority="9" stopIfTrue="1">
      <formula>IF($S22&lt;8,TRUE,)</formula>
    </cfRule>
  </conditionalFormatting>
  <conditionalFormatting sqref="L22:L23">
    <cfRule type="expression" dxfId="1327" priority="8" stopIfTrue="1">
      <formula>IF($S22&lt;7,TRUE,)</formula>
    </cfRule>
  </conditionalFormatting>
  <conditionalFormatting sqref="K22:K23">
    <cfRule type="expression" dxfId="1326" priority="7" stopIfTrue="1">
      <formula>IF($S22&lt;6,TRUE,)</formula>
    </cfRule>
  </conditionalFormatting>
  <conditionalFormatting sqref="J22:J23">
    <cfRule type="expression" dxfId="1325" priority="6" stopIfTrue="1">
      <formula>IF($S22&lt;5,TRUE,)</formula>
    </cfRule>
  </conditionalFormatting>
  <conditionalFormatting sqref="I22:I23">
    <cfRule type="expression" dxfId="1324" priority="5" stopIfTrue="1">
      <formula>IF($S22&lt;4,TRUE,)</formula>
    </cfRule>
  </conditionalFormatting>
  <conditionalFormatting sqref="H22:H23">
    <cfRule type="expression" dxfId="1323" priority="4" stopIfTrue="1">
      <formula>IF($S22&lt;3,TRUE,)</formula>
    </cfRule>
  </conditionalFormatting>
  <conditionalFormatting sqref="G22:G23">
    <cfRule type="expression" dxfId="1322" priority="3" stopIfTrue="1">
      <formula>IF($S22&lt;2,TRUE,)</formula>
    </cfRule>
  </conditionalFormatting>
  <conditionalFormatting sqref="F22:F23">
    <cfRule type="expression" dxfId="1321" priority="2" stopIfTrue="1">
      <formula>IF($S22&lt;1,TRUE,)</formula>
    </cfRule>
  </conditionalFormatting>
  <conditionalFormatting sqref="O22:O23">
    <cfRule type="expression" dxfId="1320" priority="1" stopIfTrue="1">
      <formula>IF($S22&lt;10,TRUE,)</formula>
    </cfRule>
  </conditionalFormatting>
  <dataValidations xWindow="770" yWindow="428" count="10">
    <dataValidation type="list" allowBlank="1" showInputMessage="1" showErrorMessage="1" sqref="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6:P26"/>
    <dataValidation type="list" allowBlank="1" showInputMessage="1" showErrorMessage="1" promptTitle="DROP DOWN LIST" prompt="Select a range of hours from the drop down list that best describes how involved this resource will be in IMPLEMENTING this project." sqref="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formula1>R.DDL_DEQResourcesInvolved</formula1>
    </dataValidation>
    <dataValidation allowBlank="1" showInputMessage="1" showErrorMessage="1" promptTitle="ENTER NAME" prompt="Enter the name of the STAFF or FUNCTION involved with DEVELOPING the project._x000a_" sqref="D13:D16"/>
    <dataValidation allowBlank="1" showInputMessage="1" showErrorMessage="1" promptTitle="ENTER NAME" prompt="Enter the name of the STAFF or FUNCTION involved with IMPLEMENTING the project._x000a_" sqref="D20:D23"/>
    <dataValidation type="list" allowBlank="1" showInputMessage="1" showErrorMessage="1" promptTitle="DROP DOWN LIST" prompt="Select whether the named person is staff, a manager or an administrator. Leave this cell blank if you entered a FUNCTION name or left the name blank." sqref="P13:P16 P20:P23">
      <formula1>R.DDL_DEQStaffRank</formula1>
    </dataValidation>
    <dataValidation allowBlank="1" showInputMessage="1" showErrorMessage="1" promptTitle="DESCRIBE INVOLVEMENT" prompt="_x000a_Describe how this resource would be involved with the proposal during the implementation phase of the rule." sqref="D18:P18"/>
    <dataValidation allowBlank="1" showInputMessage="1" showErrorMessage="1" promptTitle="DESCRIBE INVOLVEMENT" prompt="_x000a_Describe how this resource would be involved with the proposal during the development phase of the rule." sqref="D11:P11"/>
    <dataValidation type="textLength" allowBlank="1" showInputMessage="1" showErrorMessage="1" sqref="E24:P24">
      <formula1>0</formula1>
      <formula2>5000</formula2>
    </dataValidation>
  </dataValidations>
  <hyperlinks>
    <hyperlink ref="A1" location="Content!A1" display="⧀ Go to Content"/>
    <hyperlink ref="A2" r:id="rId1"/>
    <hyperlink ref="A27" location="'11TechServices'!B2" display="⧀ Go to Top"/>
  </hyperlinks>
  <pageMargins left="0.7" right="0.7" top="0.75" bottom="0.75" header="0.3" footer="0.3"/>
  <pageSetup scale="87" orientation="portrait" r:id="rId2"/>
  <drawing r:id="rId3"/>
  <legacyDrawing r:id="rId4"/>
</worksheet>
</file>

<file path=xl/worksheets/sheet18.xml><?xml version="1.0" encoding="utf-8"?>
<worksheet xmlns="http://schemas.openxmlformats.org/spreadsheetml/2006/main" xmlns:r="http://schemas.openxmlformats.org/officeDocument/2006/relationships">
  <sheetPr codeName="Sheet18"/>
  <dimension ref="A1:AF69"/>
  <sheetViews>
    <sheetView showGridLines="0" topLeftCell="A19" zoomScaleNormal="100" workbookViewId="0">
      <selection activeCell="D8" sqref="D8:P8"/>
    </sheetView>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2" width="31.125" style="494" customWidth="1"/>
    <col min="33" max="33" width="31.125" style="617" customWidth="1"/>
    <col min="34" max="16384" width="9" style="617"/>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13</v>
      </c>
      <c r="D2" s="608" t="s">
        <v>234</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row>
    <row r="3" spans="1:32" s="23" customFormat="1" ht="20.25" customHeight="1" thickTop="1">
      <c r="A3" s="557"/>
      <c r="B3" s="856"/>
      <c r="C3" s="610"/>
      <c r="D3" s="1101" t="s">
        <v>242</v>
      </c>
      <c r="E3" s="1101"/>
      <c r="F3" s="537"/>
      <c r="G3" s="537"/>
      <c r="H3" s="537"/>
      <c r="I3" s="537"/>
      <c r="J3" s="537"/>
      <c r="K3" s="537"/>
      <c r="L3" s="537"/>
      <c r="M3" s="537"/>
      <c r="N3" s="537"/>
      <c r="O3" s="537"/>
      <c r="P3" s="537"/>
      <c r="Q3" s="611"/>
      <c r="R3" s="856"/>
      <c r="S3" s="562" t="str">
        <f>"R."&amp;$C$2&amp;"StaffCount"</f>
        <v>R.13StaffCount</v>
      </c>
      <c r="T3" s="562" t="str">
        <f>"R."&amp;$C$2&amp;"LowHrs"</f>
        <v>R.13LowHrs</v>
      </c>
      <c r="U3" s="873" t="str">
        <f>"R."&amp;$C$2&amp;"HighHrs"</f>
        <v>R.13HighHrs</v>
      </c>
      <c r="V3" s="563"/>
      <c r="W3" s="494"/>
      <c r="X3" s="494"/>
      <c r="Y3" s="494"/>
      <c r="Z3" s="494"/>
      <c r="AA3" s="494"/>
      <c r="AB3" s="494"/>
      <c r="AC3" s="494"/>
      <c r="AD3" s="496"/>
      <c r="AE3" s="496"/>
      <c r="AF3" s="496"/>
    </row>
    <row r="4" spans="1:32" s="23" customFormat="1" ht="20.25" customHeight="1">
      <c r="A4" s="557"/>
      <c r="B4" s="856"/>
      <c r="C4" s="610"/>
      <c r="D4" s="528"/>
      <c r="E4" s="528"/>
      <c r="F4" s="514"/>
      <c r="G4" s="623"/>
      <c r="H4" s="623"/>
      <c r="I4" s="623"/>
      <c r="J4" s="529"/>
      <c r="K4" s="91"/>
      <c r="L4" s="91"/>
      <c r="M4" s="1062" t="s">
        <v>212</v>
      </c>
      <c r="N4" s="1062"/>
      <c r="O4" s="1062"/>
      <c r="P4" s="1062"/>
      <c r="Q4" s="611"/>
      <c r="R4" s="856"/>
      <c r="S4" s="564">
        <f>COUNTIFS(S14:S56,"&gt;0")</f>
        <v>0</v>
      </c>
      <c r="T4" s="567">
        <f>SUM(T14:T56)</f>
        <v>0</v>
      </c>
      <c r="U4" s="567">
        <f>SUM(U14:U56)</f>
        <v>0</v>
      </c>
      <c r="V4" s="563"/>
      <c r="W4" s="494"/>
      <c r="X4" s="494"/>
      <c r="Y4" s="494"/>
      <c r="Z4" s="494"/>
      <c r="AA4" s="494"/>
      <c r="AB4" s="494"/>
      <c r="AC4" s="494"/>
      <c r="AD4" s="496"/>
      <c r="AE4" s="496"/>
      <c r="AF4" s="496"/>
    </row>
    <row r="5" spans="1:32" s="23" customFormat="1" ht="20.25" customHeight="1">
      <c r="A5" s="557"/>
      <c r="B5" s="856"/>
      <c r="C5" s="610"/>
      <c r="D5" s="535" t="s">
        <v>210</v>
      </c>
      <c r="E5" s="513">
        <f>S4</f>
        <v>0</v>
      </c>
      <c r="F5" s="1063" t="s">
        <v>209</v>
      </c>
      <c r="G5" s="1063"/>
      <c r="H5" s="1063"/>
      <c r="I5" s="1063"/>
      <c r="J5" s="1063"/>
      <c r="K5" s="1063"/>
      <c r="L5" s="1063"/>
      <c r="M5" s="1064" t="str">
        <f>S5</f>
        <v>0</v>
      </c>
      <c r="N5" s="1064"/>
      <c r="O5" s="1064"/>
      <c r="P5" s="1064"/>
      <c r="Q5" s="611"/>
      <c r="R5" s="856"/>
      <c r="S5" s="565" t="str">
        <f>IF(R.13StaffCount=0,"0",IF(R.13LowHrs=0,"0-"&amp;TEXT(R.13HighHrs,"#,###"),TEXT(R.13LowHrs,"#,###")&amp;"-"&amp;TEXT(R.13HighHrs,"#,###")))</f>
        <v>0</v>
      </c>
      <c r="T5" s="562" t="str">
        <f>"R."&amp;$C$2&amp;"LowDollars"</f>
        <v>R.13LowDollars</v>
      </c>
      <c r="U5" s="873" t="str">
        <f>"R."&amp;$C$2&amp;"HighDollars"</f>
        <v>R.13HighDollars</v>
      </c>
      <c r="V5" s="563"/>
      <c r="W5" s="494"/>
      <c r="X5" s="494"/>
      <c r="Y5" s="494"/>
      <c r="Z5" s="494"/>
      <c r="AA5" s="494"/>
      <c r="AB5" s="494"/>
      <c r="AC5" s="494"/>
      <c r="AD5" s="496"/>
      <c r="AE5" s="496"/>
      <c r="AF5" s="496"/>
    </row>
    <row r="6" spans="1:32" s="23" customFormat="1" ht="20.25" customHeight="1">
      <c r="A6" s="557"/>
      <c r="B6" s="856"/>
      <c r="C6" s="610"/>
      <c r="D6" s="535" t="s">
        <v>223</v>
      </c>
      <c r="E6" s="530">
        <f>R.AvgHrDEQCost</f>
        <v>58</v>
      </c>
      <c r="F6" s="1063" t="s">
        <v>213</v>
      </c>
      <c r="G6" s="1063"/>
      <c r="H6" s="1063"/>
      <c r="I6" s="1063"/>
      <c r="J6" s="1063"/>
      <c r="K6" s="1063"/>
      <c r="L6" s="1063"/>
      <c r="M6" s="1065" t="str">
        <f>S6</f>
        <v>$0</v>
      </c>
      <c r="N6" s="1065"/>
      <c r="O6" s="1065"/>
      <c r="P6" s="1065"/>
      <c r="Q6" s="611"/>
      <c r="R6" s="856"/>
      <c r="S6" s="565" t="str">
        <f>IF(R.13StaffCount=0,"$0",IF(R.13LowDollars=0,"$0-"&amp;TEXT(R.13HighDollars,"#,###"),TEXT(R.13LowDollars,"$#,###")&amp;"-"&amp;TEXT(R.13HighDollars,"#,###")))</f>
        <v>$0</v>
      </c>
      <c r="T6" s="567">
        <f>T4*E6</f>
        <v>0</v>
      </c>
      <c r="U6" s="567">
        <f>U4*E6</f>
        <v>0</v>
      </c>
      <c r="V6" s="563"/>
      <c r="W6" s="494"/>
      <c r="X6" s="494"/>
      <c r="Y6" s="494"/>
      <c r="Z6" s="494"/>
      <c r="AA6" s="494"/>
      <c r="AB6" s="494"/>
      <c r="AC6" s="494"/>
      <c r="AD6" s="496"/>
      <c r="AE6" s="496"/>
      <c r="AF6" s="496"/>
    </row>
    <row r="7" spans="1:32" s="23" customFormat="1" ht="30" customHeight="1">
      <c r="A7" s="557"/>
      <c r="B7" s="856"/>
      <c r="C7" s="610"/>
      <c r="D7" s="553" t="s">
        <v>221</v>
      </c>
      <c r="E7" s="532"/>
      <c r="F7" s="531"/>
      <c r="G7" s="531"/>
      <c r="H7" s="531"/>
      <c r="I7" s="531"/>
      <c r="J7" s="531"/>
      <c r="K7" s="531"/>
      <c r="L7" s="531"/>
      <c r="M7" s="531"/>
      <c r="N7" s="531"/>
      <c r="O7" s="531"/>
      <c r="P7" s="531"/>
      <c r="Q7" s="611"/>
      <c r="R7" s="856"/>
      <c r="S7" s="496"/>
      <c r="T7" s="496"/>
      <c r="U7" s="496"/>
      <c r="V7" s="563"/>
      <c r="W7" s="494"/>
      <c r="X7" s="494"/>
      <c r="Y7" s="494"/>
      <c r="Z7" s="494"/>
      <c r="AA7" s="494"/>
      <c r="AB7" s="494"/>
      <c r="AC7" s="494"/>
      <c r="AD7" s="496"/>
      <c r="AE7" s="496"/>
      <c r="AF7" s="496"/>
    </row>
    <row r="8" spans="1:32" s="499" customFormat="1" ht="43.5" customHeight="1">
      <c r="A8" s="558"/>
      <c r="B8" s="856"/>
      <c r="C8" s="612"/>
      <c r="D8" s="1054"/>
      <c r="E8" s="1055"/>
      <c r="F8" s="1055"/>
      <c r="G8" s="1055"/>
      <c r="H8" s="1055"/>
      <c r="I8" s="1055"/>
      <c r="J8" s="1055"/>
      <c r="K8" s="1055"/>
      <c r="L8" s="1055"/>
      <c r="M8" s="1055"/>
      <c r="N8" s="1055"/>
      <c r="O8" s="1055"/>
      <c r="P8" s="1056"/>
      <c r="Q8" s="613"/>
      <c r="R8" s="856"/>
      <c r="S8" s="1057" t="s">
        <v>0</v>
      </c>
      <c r="T8" s="1057"/>
      <c r="U8" s="1057"/>
      <c r="V8" s="569"/>
      <c r="W8" s="569" t="s">
        <v>0</v>
      </c>
      <c r="X8" s="569"/>
      <c r="Y8" s="569"/>
      <c r="Z8" s="569"/>
      <c r="AA8" s="569"/>
      <c r="AB8" s="569"/>
      <c r="AC8" s="569"/>
      <c r="AD8" s="568"/>
      <c r="AE8" s="568"/>
      <c r="AF8" s="568"/>
    </row>
    <row r="9" spans="1:32" s="499" customFormat="1" ht="14.25" customHeight="1">
      <c r="A9" s="558"/>
      <c r="B9" s="856"/>
      <c r="C9" s="612"/>
      <c r="D9" s="515"/>
      <c r="E9" s="515"/>
      <c r="F9" s="515"/>
      <c r="G9" s="515"/>
      <c r="H9" s="515"/>
      <c r="I9" s="515"/>
      <c r="J9" s="515"/>
      <c r="K9" s="515"/>
      <c r="L9" s="515"/>
      <c r="M9" s="515"/>
      <c r="N9" s="515"/>
      <c r="O9" s="515"/>
      <c r="P9" s="515"/>
      <c r="Q9" s="613"/>
      <c r="R9" s="856"/>
      <c r="S9" s="568"/>
      <c r="T9" s="568"/>
      <c r="U9" s="568"/>
      <c r="V9" s="569"/>
      <c r="W9" s="569"/>
      <c r="X9" s="569"/>
      <c r="Y9" s="569"/>
      <c r="Z9" s="569"/>
      <c r="AA9" s="569"/>
      <c r="AB9" s="569"/>
      <c r="AC9" s="569"/>
      <c r="AD9" s="568"/>
      <c r="AE9" s="568"/>
      <c r="AF9" s="568"/>
    </row>
    <row r="10" spans="1:32" s="155" customFormat="1" ht="30" customHeight="1">
      <c r="A10" s="874" t="s">
        <v>266</v>
      </c>
      <c r="B10" s="856"/>
      <c r="C10" s="579" t="s">
        <v>0</v>
      </c>
      <c r="D10" s="825" t="s">
        <v>295</v>
      </c>
      <c r="E10" s="512"/>
      <c r="F10" s="512"/>
      <c r="G10" s="512"/>
      <c r="H10" s="512"/>
      <c r="I10" s="512"/>
      <c r="J10" s="512"/>
      <c r="K10" s="512"/>
      <c r="L10" s="512"/>
      <c r="M10" s="512"/>
      <c r="N10" s="512"/>
      <c r="O10" s="512"/>
      <c r="P10" s="512"/>
      <c r="Q10" s="580"/>
      <c r="R10" s="856"/>
      <c r="S10" s="571"/>
      <c r="T10" s="570"/>
      <c r="U10" s="570"/>
      <c r="V10" s="572"/>
      <c r="W10" s="572"/>
      <c r="X10" s="572"/>
      <c r="Y10" s="572"/>
      <c r="Z10" s="572"/>
      <c r="AA10" s="572"/>
      <c r="AB10" s="572"/>
      <c r="AC10" s="572"/>
      <c r="AD10" s="570"/>
      <c r="AE10" s="570"/>
      <c r="AF10" s="570"/>
    </row>
    <row r="11" spans="1:32" s="155" customFormat="1" ht="14.25" customHeight="1">
      <c r="A11" s="559"/>
      <c r="B11" s="856"/>
      <c r="C11" s="715"/>
      <c r="D11" s="545" t="s">
        <v>208</v>
      </c>
      <c r="E11" s="550"/>
      <c r="F11" s="550"/>
      <c r="G11" s="550"/>
      <c r="H11" s="550"/>
      <c r="I11" s="550"/>
      <c r="J11" s="550"/>
      <c r="K11" s="550"/>
      <c r="L11" s="550"/>
      <c r="M11" s="550"/>
      <c r="N11" s="550"/>
      <c r="O11" s="550"/>
      <c r="P11" s="550"/>
      <c r="Q11" s="583"/>
      <c r="R11" s="856"/>
      <c r="S11" s="736"/>
      <c r="T11" s="570"/>
      <c r="U11" s="570"/>
      <c r="V11" s="712"/>
      <c r="W11" s="712"/>
      <c r="X11" s="712"/>
      <c r="Y11" s="712"/>
      <c r="Z11" s="712"/>
      <c r="AA11" s="712"/>
      <c r="AB11" s="712"/>
      <c r="AC11" s="712"/>
      <c r="AD11" s="570"/>
      <c r="AE11" s="570"/>
      <c r="AF11" s="570"/>
    </row>
    <row r="12" spans="1:32" s="150" customFormat="1">
      <c r="A12" s="560"/>
      <c r="B12" s="856"/>
      <c r="C12" s="584"/>
      <c r="D12" s="1082"/>
      <c r="E12" s="1083"/>
      <c r="F12" s="1083"/>
      <c r="G12" s="1083"/>
      <c r="H12" s="1083"/>
      <c r="I12" s="1083"/>
      <c r="J12" s="1083"/>
      <c r="K12" s="1083"/>
      <c r="L12" s="1083"/>
      <c r="M12" s="1083"/>
      <c r="N12" s="1083"/>
      <c r="O12" s="1083"/>
      <c r="P12" s="1084"/>
      <c r="Q12" s="585"/>
      <c r="R12" s="856"/>
      <c r="S12" s="574"/>
      <c r="T12" s="573"/>
      <c r="U12" s="573"/>
      <c r="V12" s="494"/>
      <c r="W12" s="494"/>
      <c r="X12" s="494"/>
      <c r="Y12" s="494"/>
      <c r="Z12" s="494"/>
      <c r="AA12" s="494"/>
      <c r="AB12" s="494"/>
      <c r="AC12" s="494"/>
      <c r="AD12" s="573"/>
      <c r="AE12" s="573"/>
      <c r="AF12" s="573"/>
    </row>
    <row r="13" spans="1:32" s="155" customFormat="1" ht="14.25" customHeight="1">
      <c r="A13" s="559"/>
      <c r="B13" s="856"/>
      <c r="C13" s="737"/>
      <c r="D13" s="738" t="s">
        <v>215</v>
      </c>
      <c r="E13" s="739" t="s">
        <v>64</v>
      </c>
      <c r="F13" s="1085" t="s">
        <v>65</v>
      </c>
      <c r="G13" s="1085"/>
      <c r="H13" s="1085"/>
      <c r="I13" s="1085"/>
      <c r="J13" s="1085"/>
      <c r="K13" s="1085"/>
      <c r="L13" s="1085"/>
      <c r="M13" s="1085"/>
      <c r="N13" s="1085"/>
      <c r="O13" s="1085"/>
      <c r="P13" s="739" t="s">
        <v>66</v>
      </c>
      <c r="Q13" s="583"/>
      <c r="R13" s="856"/>
      <c r="S13" s="710"/>
      <c r="T13" s="711"/>
      <c r="U13" s="711"/>
      <c r="V13" s="712"/>
      <c r="W13" s="712"/>
      <c r="X13" s="712"/>
      <c r="Y13" s="712"/>
      <c r="Z13" s="712"/>
      <c r="AA13" s="712"/>
      <c r="AB13" s="712"/>
      <c r="AC13" s="712"/>
      <c r="AD13" s="570"/>
      <c r="AE13" s="570"/>
      <c r="AF13" s="570"/>
    </row>
    <row r="14" spans="1:32" s="150" customFormat="1">
      <c r="A14" s="560"/>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c r="A15" s="560"/>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c r="A16" s="56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c r="A17" s="560"/>
      <c r="B17" s="856"/>
      <c r="C17" s="584"/>
      <c r="D17" s="160" t="s">
        <v>0</v>
      </c>
      <c r="E17" s="152" t="s">
        <v>7</v>
      </c>
      <c r="F17" s="502">
        <v>1</v>
      </c>
      <c r="G17" s="503">
        <v>2</v>
      </c>
      <c r="H17" s="504">
        <v>3</v>
      </c>
      <c r="I17" s="505">
        <v>4</v>
      </c>
      <c r="J17" s="506">
        <v>5</v>
      </c>
      <c r="K17" s="507">
        <v>6</v>
      </c>
      <c r="L17" s="508">
        <v>7</v>
      </c>
      <c r="M17" s="509">
        <v>8</v>
      </c>
      <c r="N17" s="510">
        <v>9</v>
      </c>
      <c r="O17" s="511">
        <v>10</v>
      </c>
      <c r="P17" s="154"/>
      <c r="Q17" s="585"/>
      <c r="R17" s="856"/>
      <c r="S17" s="576">
        <f>VLOOKUP($E17,R.VL_DEQResourcesInvolved,2,FALSE)</f>
        <v>0</v>
      </c>
      <c r="T17" s="564">
        <f>VLOOKUP($E17,R.VL_DEQResourcesInvolved,3,FALSE)</f>
        <v>0</v>
      </c>
      <c r="U17" s="564">
        <f>IF(S17=10,T17,VLOOKUP($E17,R.VL_DEQResourcesInvolved,4,FALSE))</f>
        <v>0</v>
      </c>
      <c r="V17" s="494"/>
      <c r="W17" s="494"/>
      <c r="X17" s="494"/>
      <c r="Y17" s="494"/>
      <c r="Z17" s="494"/>
      <c r="AA17" s="494"/>
      <c r="AB17" s="494"/>
      <c r="AC17" s="494"/>
      <c r="AD17" s="573"/>
      <c r="AE17" s="573"/>
      <c r="AF17" s="573"/>
    </row>
    <row r="18" spans="1:32" s="150" customFormat="1" ht="14.25" customHeight="1">
      <c r="A18" s="560"/>
      <c r="B18" s="856"/>
      <c r="C18" s="740"/>
      <c r="D18" s="656" t="s">
        <v>207</v>
      </c>
      <c r="E18" s="622"/>
      <c r="F18" s="622"/>
      <c r="G18" s="622"/>
      <c r="H18" s="622"/>
      <c r="I18" s="622"/>
      <c r="J18" s="622"/>
      <c r="K18" s="622"/>
      <c r="L18" s="622"/>
      <c r="M18" s="622"/>
      <c r="N18" s="622"/>
      <c r="O18" s="622"/>
      <c r="P18" s="622"/>
      <c r="Q18" s="586"/>
      <c r="R18" s="856"/>
      <c r="S18" s="710"/>
      <c r="T18" s="711"/>
      <c r="U18" s="711"/>
      <c r="V18" s="730"/>
      <c r="W18" s="730"/>
      <c r="X18" s="730"/>
      <c r="Y18" s="730"/>
      <c r="Z18" s="730"/>
      <c r="AA18" s="730"/>
      <c r="AB18" s="730"/>
      <c r="AC18" s="730"/>
      <c r="AD18" s="573"/>
      <c r="AE18" s="573"/>
      <c r="AF18" s="573"/>
    </row>
    <row r="19" spans="1:32" s="150" customFormat="1">
      <c r="A19" s="560"/>
      <c r="B19" s="856"/>
      <c r="C19" s="584"/>
      <c r="D19" s="1086"/>
      <c r="E19" s="1087"/>
      <c r="F19" s="1087"/>
      <c r="G19" s="1087"/>
      <c r="H19" s="1087"/>
      <c r="I19" s="1087"/>
      <c r="J19" s="1087"/>
      <c r="K19" s="1087"/>
      <c r="L19" s="1087"/>
      <c r="M19" s="1087"/>
      <c r="N19" s="1087"/>
      <c r="O19" s="1087"/>
      <c r="P19" s="1088"/>
      <c r="Q19" s="585"/>
      <c r="R19" s="856"/>
      <c r="S19" s="575" t="s">
        <v>0</v>
      </c>
      <c r="T19" s="574"/>
      <c r="U19" s="574"/>
      <c r="V19" s="494"/>
      <c r="W19" s="494"/>
      <c r="X19" s="494"/>
      <c r="Y19" s="494"/>
      <c r="Z19" s="494"/>
      <c r="AA19" s="494"/>
      <c r="AB19" s="494"/>
      <c r="AC19" s="494"/>
      <c r="AD19" s="573"/>
      <c r="AE19" s="573"/>
      <c r="AF19" s="573"/>
    </row>
    <row r="20" spans="1:32" s="155" customFormat="1" ht="14.25" customHeight="1">
      <c r="A20" s="559"/>
      <c r="B20" s="856"/>
      <c r="C20" s="715"/>
      <c r="D20" s="656" t="s">
        <v>215</v>
      </c>
      <c r="E20" s="657" t="s">
        <v>64</v>
      </c>
      <c r="F20" s="1100" t="s">
        <v>65</v>
      </c>
      <c r="G20" s="1100"/>
      <c r="H20" s="1100"/>
      <c r="I20" s="1100"/>
      <c r="J20" s="1100"/>
      <c r="K20" s="1100"/>
      <c r="L20" s="1100"/>
      <c r="M20" s="1100"/>
      <c r="N20" s="1100"/>
      <c r="O20" s="1100"/>
      <c r="P20" s="657" t="s">
        <v>66</v>
      </c>
      <c r="Q20" s="583"/>
      <c r="R20" s="856"/>
      <c r="S20" s="710"/>
      <c r="T20" s="711"/>
      <c r="U20" s="711"/>
      <c r="V20" s="712"/>
      <c r="W20" s="712"/>
      <c r="X20" s="712"/>
      <c r="Y20" s="712"/>
      <c r="Z20" s="712"/>
      <c r="AA20" s="712"/>
      <c r="AB20" s="712"/>
      <c r="AC20" s="712"/>
      <c r="AD20" s="570"/>
      <c r="AE20" s="570"/>
      <c r="AF20" s="570"/>
    </row>
    <row r="21" spans="1:32" s="150" customForma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c r="A24" s="560"/>
      <c r="B24" s="856"/>
      <c r="C24" s="584"/>
      <c r="D24" s="160" t="s">
        <v>0</v>
      </c>
      <c r="E24" s="152" t="s">
        <v>7</v>
      </c>
      <c r="F24" s="502">
        <v>1</v>
      </c>
      <c r="G24" s="503">
        <v>2</v>
      </c>
      <c r="H24" s="504">
        <v>3</v>
      </c>
      <c r="I24" s="505">
        <v>4</v>
      </c>
      <c r="J24" s="506">
        <v>5</v>
      </c>
      <c r="K24" s="507">
        <v>6</v>
      </c>
      <c r="L24" s="508">
        <v>7</v>
      </c>
      <c r="M24" s="509">
        <v>8</v>
      </c>
      <c r="N24" s="510">
        <v>9</v>
      </c>
      <c r="O24" s="511">
        <v>10</v>
      </c>
      <c r="P24" s="154" t="s">
        <v>0</v>
      </c>
      <c r="Q24" s="585"/>
      <c r="R24" s="856"/>
      <c r="S24" s="576">
        <f>VLOOKUP($E24,R.VL_DEQResourcesInvolved,2,FALSE)</f>
        <v>0</v>
      </c>
      <c r="T24" s="564">
        <f>VLOOKUP($E24,R.VL_DEQResourcesInvolved,3,FALSE)</f>
        <v>0</v>
      </c>
      <c r="U24" s="564">
        <f>IF(S24=10,T24,VLOOKUP($E24,R.VL_DEQResourcesInvolved,4,FALSE))</f>
        <v>0</v>
      </c>
      <c r="V24" s="494"/>
      <c r="W24" s="494"/>
      <c r="X24" s="494"/>
      <c r="Y24" s="494"/>
      <c r="Z24" s="494"/>
      <c r="AA24" s="494"/>
      <c r="AB24" s="494"/>
      <c r="AC24" s="494"/>
      <c r="AD24" s="573"/>
      <c r="AE24" s="573"/>
      <c r="AF24" s="573"/>
    </row>
    <row r="25" spans="1:32" s="150" customFormat="1" ht="14.25" customHeight="1">
      <c r="A25" s="560"/>
      <c r="B25" s="856"/>
      <c r="C25" s="587"/>
      <c r="D25" s="533"/>
      <c r="E25" s="1059"/>
      <c r="F25" s="1059"/>
      <c r="G25" s="1059"/>
      <c r="H25" s="1059"/>
      <c r="I25" s="1059"/>
      <c r="J25" s="1059"/>
      <c r="K25" s="1059"/>
      <c r="L25" s="1059"/>
      <c r="M25" s="1059"/>
      <c r="N25" s="1059"/>
      <c r="O25" s="1059"/>
      <c r="P25" s="1059"/>
      <c r="Q25" s="588"/>
      <c r="R25" s="856"/>
      <c r="S25" s="575"/>
      <c r="T25" s="574"/>
      <c r="U25" s="574"/>
      <c r="V25" s="494"/>
      <c r="W25" s="494"/>
      <c r="X25" s="494"/>
      <c r="Y25" s="494"/>
      <c r="Z25" s="494"/>
      <c r="AA25" s="494"/>
      <c r="AB25" s="494"/>
      <c r="AC25" s="494"/>
      <c r="AD25" s="573"/>
      <c r="AE25" s="573"/>
      <c r="AF25" s="573"/>
    </row>
    <row r="26" spans="1:32" s="155" customFormat="1" ht="30" customHeight="1">
      <c r="A26" s="820"/>
      <c r="B26" s="856"/>
      <c r="C26" s="591"/>
      <c r="D26" s="826" t="s">
        <v>296</v>
      </c>
      <c r="E26" s="821"/>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5" customFormat="1" ht="14.25" customHeight="1">
      <c r="A27" s="559"/>
      <c r="B27" s="856"/>
      <c r="C27" s="716"/>
      <c r="D27" s="501" t="s">
        <v>208</v>
      </c>
      <c r="E27" s="526"/>
      <c r="F27" s="526"/>
      <c r="G27" s="526"/>
      <c r="H27" s="526"/>
      <c r="I27" s="526"/>
      <c r="J27" s="526"/>
      <c r="K27" s="526"/>
      <c r="L27" s="526"/>
      <c r="M27" s="526"/>
      <c r="N27" s="526"/>
      <c r="O27" s="526"/>
      <c r="P27" s="526"/>
      <c r="Q27" s="592"/>
      <c r="R27" s="856"/>
      <c r="S27" s="729"/>
      <c r="T27" s="711"/>
      <c r="U27" s="711"/>
      <c r="V27" s="712"/>
      <c r="W27" s="712"/>
      <c r="X27" s="712"/>
      <c r="Y27" s="712"/>
      <c r="Z27" s="712"/>
      <c r="AA27" s="712"/>
      <c r="AB27" s="712"/>
      <c r="AC27" s="712"/>
      <c r="AD27" s="570"/>
      <c r="AE27" s="570"/>
      <c r="AF27" s="570"/>
    </row>
    <row r="28" spans="1:32" s="150" customFormat="1">
      <c r="A28" s="560"/>
      <c r="B28" s="856"/>
      <c r="C28" s="593"/>
      <c r="D28" s="1082"/>
      <c r="E28" s="1083"/>
      <c r="F28" s="1083"/>
      <c r="G28" s="1083"/>
      <c r="H28" s="1083"/>
      <c r="I28" s="1083"/>
      <c r="J28" s="1083"/>
      <c r="K28" s="1083"/>
      <c r="L28" s="1083"/>
      <c r="M28" s="1083"/>
      <c r="N28" s="1083"/>
      <c r="O28" s="1083"/>
      <c r="P28" s="1084"/>
      <c r="Q28" s="594"/>
      <c r="R28" s="856"/>
      <c r="S28" s="575" t="s">
        <v>0</v>
      </c>
      <c r="T28" s="574"/>
      <c r="U28" s="574"/>
      <c r="V28" s="494"/>
      <c r="W28" s="494"/>
      <c r="X28" s="494"/>
      <c r="Y28" s="494"/>
      <c r="Z28" s="494"/>
      <c r="AA28" s="494"/>
      <c r="AB28" s="494"/>
      <c r="AC28" s="494"/>
      <c r="AD28" s="573"/>
      <c r="AE28" s="573"/>
      <c r="AF28" s="573"/>
    </row>
    <row r="29" spans="1:32" s="155" customFormat="1" ht="14.25" customHeight="1">
      <c r="A29" s="559"/>
      <c r="B29" s="856"/>
      <c r="C29" s="591"/>
      <c r="D29" s="658" t="s">
        <v>215</v>
      </c>
      <c r="E29" s="615" t="s">
        <v>64</v>
      </c>
      <c r="F29" s="1099" t="s">
        <v>65</v>
      </c>
      <c r="G29" s="1099"/>
      <c r="H29" s="1099"/>
      <c r="I29" s="1099"/>
      <c r="J29" s="1099"/>
      <c r="K29" s="1099"/>
      <c r="L29" s="1099"/>
      <c r="M29" s="1099"/>
      <c r="N29" s="1099"/>
      <c r="O29" s="1099"/>
      <c r="P29" s="615" t="s">
        <v>66</v>
      </c>
      <c r="Q29" s="592"/>
      <c r="R29" s="856"/>
      <c r="S29" s="575"/>
      <c r="T29" s="574"/>
      <c r="U29" s="574"/>
      <c r="V29" s="572"/>
      <c r="W29" s="572"/>
      <c r="X29" s="572"/>
      <c r="Y29" s="572"/>
      <c r="Z29" s="572"/>
      <c r="AA29" s="572"/>
      <c r="AB29" s="572"/>
      <c r="AC29" s="572"/>
      <c r="AD29" s="570"/>
      <c r="AE29" s="570"/>
      <c r="AF29" s="570"/>
    </row>
    <row r="30" spans="1:32" s="150" customFormat="1">
      <c r="A30" s="560"/>
      <c r="B30" s="856"/>
      <c r="C30" s="593"/>
      <c r="D30" s="160"/>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c r="A33" s="560"/>
      <c r="B33" s="856"/>
      <c r="C33" s="593"/>
      <c r="D33" s="160" t="s">
        <v>0</v>
      </c>
      <c r="E33" s="152" t="s">
        <v>7</v>
      </c>
      <c r="F33" s="502">
        <v>1</v>
      </c>
      <c r="G33" s="503">
        <v>2</v>
      </c>
      <c r="H33" s="504">
        <v>3</v>
      </c>
      <c r="I33" s="505">
        <v>4</v>
      </c>
      <c r="J33" s="506">
        <v>5</v>
      </c>
      <c r="K33" s="507">
        <v>6</v>
      </c>
      <c r="L33" s="508">
        <v>7</v>
      </c>
      <c r="M33" s="509">
        <v>8</v>
      </c>
      <c r="N33" s="510">
        <v>9</v>
      </c>
      <c r="O33" s="511">
        <v>10</v>
      </c>
      <c r="P33" s="154" t="s">
        <v>0</v>
      </c>
      <c r="Q33" s="594"/>
      <c r="R33" s="856"/>
      <c r="S33" s="576">
        <f>VLOOKUP($E33,R.VL_DEQResourcesInvolved,2,FALSE)</f>
        <v>0</v>
      </c>
      <c r="T33" s="564">
        <f>VLOOKUP($E33,R.VL_DEQResourcesInvolved,3,FALSE)</f>
        <v>0</v>
      </c>
      <c r="U33" s="564">
        <f>IF(S33=10,T33,VLOOKUP($E33,R.VL_DEQResourcesInvolved,4,FALSE))</f>
        <v>0</v>
      </c>
      <c r="V33" s="494"/>
      <c r="W33" s="494"/>
      <c r="X33" s="494"/>
      <c r="Y33" s="494"/>
      <c r="Z33" s="494"/>
      <c r="AA33" s="494"/>
      <c r="AB33" s="494"/>
      <c r="AC33" s="494"/>
      <c r="AD33" s="573"/>
      <c r="AE33" s="573"/>
      <c r="AF33" s="573"/>
    </row>
    <row r="34" spans="1:32" s="150" customFormat="1" ht="14.25" customHeight="1">
      <c r="A34" s="560"/>
      <c r="B34" s="856"/>
      <c r="C34" s="597"/>
      <c r="D34" s="501" t="s">
        <v>207</v>
      </c>
      <c r="E34" s="153"/>
      <c r="F34" s="153"/>
      <c r="G34" s="153"/>
      <c r="H34" s="153"/>
      <c r="I34" s="153"/>
      <c r="J34" s="153"/>
      <c r="K34" s="153"/>
      <c r="L34" s="153"/>
      <c r="M34" s="153"/>
      <c r="N34" s="153"/>
      <c r="O34" s="153"/>
      <c r="P34" s="153"/>
      <c r="Q34" s="598"/>
      <c r="R34" s="856"/>
      <c r="S34" s="575"/>
      <c r="T34" s="574"/>
      <c r="U34" s="574"/>
      <c r="V34" s="494"/>
      <c r="W34" s="494"/>
      <c r="X34" s="494"/>
      <c r="Y34" s="494"/>
      <c r="Z34" s="494"/>
      <c r="AA34" s="494"/>
      <c r="AB34" s="494"/>
      <c r="AC34" s="494"/>
      <c r="AD34" s="573"/>
      <c r="AE34" s="573"/>
      <c r="AF34" s="573"/>
    </row>
    <row r="35" spans="1:32" s="150" customFormat="1">
      <c r="A35" s="560"/>
      <c r="B35" s="856"/>
      <c r="C35" s="593"/>
      <c r="D35" s="1089"/>
      <c r="E35" s="1090"/>
      <c r="F35" s="1090"/>
      <c r="G35" s="1090"/>
      <c r="H35" s="1090"/>
      <c r="I35" s="1090"/>
      <c r="J35" s="1090"/>
      <c r="K35" s="1090"/>
      <c r="L35" s="1090"/>
      <c r="M35" s="1090"/>
      <c r="N35" s="1090"/>
      <c r="O35" s="1090"/>
      <c r="P35" s="1091"/>
      <c r="Q35" s="594"/>
      <c r="R35" s="856"/>
      <c r="S35" s="575" t="s">
        <v>0</v>
      </c>
      <c r="T35" s="574"/>
      <c r="U35" s="574"/>
      <c r="V35" s="494"/>
      <c r="W35" s="494"/>
      <c r="X35" s="494"/>
      <c r="Y35" s="494"/>
      <c r="Z35" s="494"/>
      <c r="AA35" s="494"/>
      <c r="AB35" s="494"/>
      <c r="AC35" s="494"/>
      <c r="AD35" s="573"/>
      <c r="AE35" s="573"/>
      <c r="AF35" s="573"/>
    </row>
    <row r="36" spans="1:32" s="155" customFormat="1" ht="14.25" customHeight="1">
      <c r="A36" s="559"/>
      <c r="B36" s="856"/>
      <c r="C36" s="591"/>
      <c r="D36" s="658" t="s">
        <v>215</v>
      </c>
      <c r="E36" s="615" t="s">
        <v>64</v>
      </c>
      <c r="F36" s="1099" t="s">
        <v>65</v>
      </c>
      <c r="G36" s="1099"/>
      <c r="H36" s="1099"/>
      <c r="I36" s="1099"/>
      <c r="J36" s="1099"/>
      <c r="K36" s="1099"/>
      <c r="L36" s="1099"/>
      <c r="M36" s="1099"/>
      <c r="N36" s="1099"/>
      <c r="O36" s="1099"/>
      <c r="P36" s="615" t="s">
        <v>66</v>
      </c>
      <c r="Q36" s="592"/>
      <c r="R36" s="856"/>
      <c r="S36" s="575"/>
      <c r="T36" s="574"/>
      <c r="U36" s="574"/>
      <c r="V36" s="572"/>
      <c r="W36" s="572"/>
      <c r="X36" s="572"/>
      <c r="Y36" s="572"/>
      <c r="Z36" s="572"/>
      <c r="AA36" s="572"/>
      <c r="AB36" s="572"/>
      <c r="AC36" s="572"/>
      <c r="AD36" s="570"/>
      <c r="AE36" s="570"/>
      <c r="AF36" s="570"/>
    </row>
    <row r="37" spans="1:32" s="150" customFormat="1">
      <c r="A37" s="560"/>
      <c r="B37" s="856"/>
      <c r="C37" s="593"/>
      <c r="D37" s="160"/>
      <c r="E37" s="152" t="s">
        <v>7</v>
      </c>
      <c r="F37" s="502">
        <v>1</v>
      </c>
      <c r="G37" s="503">
        <v>2</v>
      </c>
      <c r="H37" s="504">
        <v>3</v>
      </c>
      <c r="I37" s="505">
        <v>4</v>
      </c>
      <c r="J37" s="506">
        <v>5</v>
      </c>
      <c r="K37" s="507">
        <v>6</v>
      </c>
      <c r="L37" s="508">
        <v>7</v>
      </c>
      <c r="M37" s="509">
        <v>8</v>
      </c>
      <c r="N37" s="510">
        <v>9</v>
      </c>
      <c r="O37" s="511">
        <v>10</v>
      </c>
      <c r="P37" s="154"/>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c r="A40" s="560"/>
      <c r="B40" s="856"/>
      <c r="C40" s="593"/>
      <c r="D40" s="160" t="s">
        <v>0</v>
      </c>
      <c r="E40" s="152" t="s">
        <v>7</v>
      </c>
      <c r="F40" s="502">
        <v>1</v>
      </c>
      <c r="G40" s="503">
        <v>2</v>
      </c>
      <c r="H40" s="504">
        <v>3</v>
      </c>
      <c r="I40" s="505">
        <v>4</v>
      </c>
      <c r="J40" s="506">
        <v>5</v>
      </c>
      <c r="K40" s="507">
        <v>6</v>
      </c>
      <c r="L40" s="508">
        <v>7</v>
      </c>
      <c r="M40" s="509">
        <v>8</v>
      </c>
      <c r="N40" s="510">
        <v>9</v>
      </c>
      <c r="O40" s="511">
        <v>10</v>
      </c>
      <c r="P40" s="154" t="s">
        <v>0</v>
      </c>
      <c r="Q40" s="594"/>
      <c r="R40" s="856"/>
      <c r="S40" s="576">
        <f>VLOOKUP($E40,R.VL_DEQResourcesInvolved,2,FALSE)</f>
        <v>0</v>
      </c>
      <c r="T40" s="564">
        <f>VLOOKUP($E40,R.VL_DEQResourcesInvolved,3,FALSE)</f>
        <v>0</v>
      </c>
      <c r="U40" s="564">
        <f>IF(S40=10,T40,VLOOKUP($E40,R.VL_DEQResourcesInvolved,4,FALSE))</f>
        <v>0</v>
      </c>
      <c r="V40" s="494"/>
      <c r="W40" s="494"/>
      <c r="X40" s="494"/>
      <c r="Y40" s="494"/>
      <c r="Z40" s="494"/>
      <c r="AA40" s="494"/>
      <c r="AB40" s="494"/>
      <c r="AC40" s="494"/>
      <c r="AD40" s="573"/>
      <c r="AE40" s="573"/>
      <c r="AF40" s="573"/>
    </row>
    <row r="41" spans="1:32" s="150" customFormat="1" ht="14.25" customHeight="1">
      <c r="A41" s="560"/>
      <c r="B41" s="856"/>
      <c r="C41" s="593"/>
      <c r="D41" s="534"/>
      <c r="E41" s="1098"/>
      <c r="F41" s="1098"/>
      <c r="G41" s="1098"/>
      <c r="H41" s="1098"/>
      <c r="I41" s="1098"/>
      <c r="J41" s="1098"/>
      <c r="K41" s="1098"/>
      <c r="L41" s="1098"/>
      <c r="M41" s="1098"/>
      <c r="N41" s="1098"/>
      <c r="O41" s="1098"/>
      <c r="P41" s="1098"/>
      <c r="Q41" s="594"/>
      <c r="R41" s="856"/>
      <c r="S41" s="575"/>
      <c r="T41" s="574"/>
      <c r="U41" s="574"/>
      <c r="V41" s="494"/>
      <c r="W41" s="494"/>
      <c r="X41" s="494"/>
      <c r="Y41" s="494"/>
      <c r="Z41" s="494"/>
      <c r="AA41" s="494"/>
      <c r="AB41" s="494"/>
      <c r="AC41" s="494"/>
      <c r="AD41" s="573"/>
      <c r="AE41" s="573"/>
      <c r="AF41" s="573"/>
    </row>
    <row r="42" spans="1:32" s="155" customFormat="1" ht="30" customHeight="1">
      <c r="A42" s="874" t="s">
        <v>266</v>
      </c>
      <c r="B42" s="856"/>
      <c r="C42" s="579" t="s">
        <v>0</v>
      </c>
      <c r="D42" s="825" t="s">
        <v>304</v>
      </c>
      <c r="E42" s="512"/>
      <c r="F42" s="512"/>
      <c r="G42" s="512"/>
      <c r="H42" s="512"/>
      <c r="I42" s="512"/>
      <c r="J42" s="512"/>
      <c r="K42" s="512"/>
      <c r="L42" s="512"/>
      <c r="M42" s="512"/>
      <c r="N42" s="512"/>
      <c r="O42" s="512"/>
      <c r="P42" s="512"/>
      <c r="Q42" s="580"/>
      <c r="R42" s="856"/>
      <c r="S42" s="577"/>
      <c r="T42" s="574" t="s">
        <v>0</v>
      </c>
      <c r="U42" s="574"/>
      <c r="V42" s="572"/>
      <c r="W42" s="572"/>
      <c r="X42" s="572"/>
      <c r="Y42" s="572"/>
      <c r="Z42" s="572"/>
      <c r="AA42" s="572"/>
      <c r="AB42" s="572"/>
      <c r="AC42" s="572"/>
      <c r="AD42" s="570"/>
      <c r="AE42" s="570"/>
      <c r="AF42" s="570"/>
    </row>
    <row r="43" spans="1:32" s="155" customFormat="1" ht="14.25" customHeight="1">
      <c r="A43" s="559"/>
      <c r="B43" s="856"/>
      <c r="C43" s="715"/>
      <c r="D43" s="545" t="s">
        <v>208</v>
      </c>
      <c r="E43" s="550"/>
      <c r="F43" s="550"/>
      <c r="G43" s="550"/>
      <c r="H43" s="550"/>
      <c r="I43" s="550"/>
      <c r="J43" s="550"/>
      <c r="K43" s="550"/>
      <c r="L43" s="550"/>
      <c r="M43" s="550"/>
      <c r="N43" s="550"/>
      <c r="O43" s="550"/>
      <c r="P43" s="550"/>
      <c r="Q43" s="583"/>
      <c r="R43" s="856"/>
      <c r="S43" s="729"/>
      <c r="T43" s="711"/>
      <c r="U43" s="711"/>
      <c r="V43" s="712"/>
      <c r="W43" s="712"/>
      <c r="X43" s="712"/>
      <c r="Y43" s="712"/>
      <c r="Z43" s="712"/>
      <c r="AA43" s="712"/>
      <c r="AB43" s="712"/>
      <c r="AC43" s="712"/>
      <c r="AD43" s="570"/>
      <c r="AE43" s="570"/>
      <c r="AF43" s="570"/>
    </row>
    <row r="44" spans="1:32" s="150" customFormat="1">
      <c r="A44" s="560"/>
      <c r="B44" s="856"/>
      <c r="C44" s="584"/>
      <c r="D44" s="1082"/>
      <c r="E44" s="1083"/>
      <c r="F44" s="1083"/>
      <c r="G44" s="1083"/>
      <c r="H44" s="1083"/>
      <c r="I44" s="1083"/>
      <c r="J44" s="1083"/>
      <c r="K44" s="1083"/>
      <c r="L44" s="1083"/>
      <c r="M44" s="1083"/>
      <c r="N44" s="1083"/>
      <c r="O44" s="1083"/>
      <c r="P44" s="1084"/>
      <c r="Q44" s="585"/>
      <c r="R44" s="856"/>
      <c r="S44" s="575" t="s">
        <v>0</v>
      </c>
      <c r="T44" s="574"/>
      <c r="U44" s="574"/>
      <c r="V44" s="494"/>
      <c r="W44" s="494"/>
      <c r="X44" s="494"/>
      <c r="Y44" s="494"/>
      <c r="Z44" s="494"/>
      <c r="AA44" s="494"/>
      <c r="AB44" s="494"/>
      <c r="AC44" s="494"/>
      <c r="AD44" s="573"/>
      <c r="AE44" s="573"/>
      <c r="AF44" s="573"/>
    </row>
    <row r="45" spans="1:32" s="155" customFormat="1" ht="14.25" customHeight="1">
      <c r="A45" s="559"/>
      <c r="B45" s="856"/>
      <c r="C45" s="737"/>
      <c r="D45" s="738" t="s">
        <v>215</v>
      </c>
      <c r="E45" s="739" t="s">
        <v>64</v>
      </c>
      <c r="F45" s="1085" t="s">
        <v>65</v>
      </c>
      <c r="G45" s="1085"/>
      <c r="H45" s="1085"/>
      <c r="I45" s="1085"/>
      <c r="J45" s="1085"/>
      <c r="K45" s="1085"/>
      <c r="L45" s="1085"/>
      <c r="M45" s="1085"/>
      <c r="N45" s="1085"/>
      <c r="O45" s="1085"/>
      <c r="P45" s="739" t="s">
        <v>66</v>
      </c>
      <c r="Q45" s="583"/>
      <c r="R45" s="856"/>
      <c r="S45" s="575"/>
      <c r="T45" s="574"/>
      <c r="U45" s="574"/>
      <c r="V45" s="572"/>
      <c r="W45" s="572"/>
      <c r="X45" s="572"/>
      <c r="Y45" s="572"/>
      <c r="Z45" s="572"/>
      <c r="AA45" s="572"/>
      <c r="AB45" s="572"/>
      <c r="AC45" s="572"/>
      <c r="AD45" s="570"/>
      <c r="AE45" s="570"/>
      <c r="AF45" s="570"/>
    </row>
    <row r="46" spans="1:32" s="150" customFormat="1">
      <c r="A46" s="560"/>
      <c r="B46" s="856"/>
      <c r="C46" s="584"/>
      <c r="D46" s="160"/>
      <c r="E46" s="152" t="s">
        <v>7</v>
      </c>
      <c r="F46" s="502">
        <v>1</v>
      </c>
      <c r="G46" s="503">
        <v>2</v>
      </c>
      <c r="H46" s="504">
        <v>3</v>
      </c>
      <c r="I46" s="505">
        <v>4</v>
      </c>
      <c r="J46" s="506">
        <v>5</v>
      </c>
      <c r="K46" s="507">
        <v>6</v>
      </c>
      <c r="L46" s="508">
        <v>7</v>
      </c>
      <c r="M46" s="509">
        <v>8</v>
      </c>
      <c r="N46" s="510">
        <v>9</v>
      </c>
      <c r="O46" s="511">
        <v>10</v>
      </c>
      <c r="P46" s="154"/>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c r="A49" s="560"/>
      <c r="B49" s="856"/>
      <c r="C49" s="584"/>
      <c r="D49" s="160" t="s">
        <v>0</v>
      </c>
      <c r="E49" s="152" t="s">
        <v>7</v>
      </c>
      <c r="F49" s="502">
        <v>1</v>
      </c>
      <c r="G49" s="503">
        <v>2</v>
      </c>
      <c r="H49" s="504">
        <v>3</v>
      </c>
      <c r="I49" s="505">
        <v>4</v>
      </c>
      <c r="J49" s="506">
        <v>5</v>
      </c>
      <c r="K49" s="507">
        <v>6</v>
      </c>
      <c r="L49" s="508">
        <v>7</v>
      </c>
      <c r="M49" s="509">
        <v>8</v>
      </c>
      <c r="N49" s="510">
        <v>9</v>
      </c>
      <c r="O49" s="511">
        <v>10</v>
      </c>
      <c r="P49" s="154" t="s">
        <v>0</v>
      </c>
      <c r="Q49" s="585"/>
      <c r="R49" s="856"/>
      <c r="S49" s="576">
        <f>VLOOKUP($E49,R.VL_DEQResourcesInvolved,2,FALSE)</f>
        <v>0</v>
      </c>
      <c r="T49" s="564">
        <f>VLOOKUP($E49,R.VL_DEQResourcesInvolved,3,FALSE)</f>
        <v>0</v>
      </c>
      <c r="U49" s="564">
        <f>IF(S49=10,T49,VLOOKUP($E49,R.VL_DEQResourcesInvolved,4,FALSE))</f>
        <v>0</v>
      </c>
      <c r="V49" s="494"/>
      <c r="W49" s="494"/>
      <c r="X49" s="494"/>
      <c r="Y49" s="494"/>
      <c r="Z49" s="494"/>
      <c r="AA49" s="494"/>
      <c r="AB49" s="494"/>
      <c r="AC49" s="494"/>
      <c r="AD49" s="573"/>
      <c r="AE49" s="573"/>
      <c r="AF49" s="573"/>
    </row>
    <row r="50" spans="1:32" s="150" customFormat="1" ht="14.25" customHeight="1">
      <c r="A50" s="560"/>
      <c r="B50" s="856"/>
      <c r="C50" s="740"/>
      <c r="D50" s="656" t="s">
        <v>207</v>
      </c>
      <c r="E50" s="870"/>
      <c r="F50" s="870"/>
      <c r="G50" s="870"/>
      <c r="H50" s="870"/>
      <c r="I50" s="870"/>
      <c r="J50" s="870"/>
      <c r="K50" s="870"/>
      <c r="L50" s="870"/>
      <c r="M50" s="870"/>
      <c r="N50" s="870"/>
      <c r="O50" s="870"/>
      <c r="P50" s="870"/>
      <c r="Q50" s="586"/>
      <c r="R50" s="856"/>
      <c r="S50" s="710"/>
      <c r="T50" s="711"/>
      <c r="U50" s="711"/>
      <c r="V50" s="730"/>
      <c r="W50" s="730"/>
      <c r="X50" s="730"/>
      <c r="Y50" s="730"/>
      <c r="Z50" s="730"/>
      <c r="AA50" s="730"/>
      <c r="AB50" s="730"/>
      <c r="AC50" s="730"/>
      <c r="AD50" s="573"/>
      <c r="AE50" s="573"/>
      <c r="AF50" s="573"/>
    </row>
    <row r="51" spans="1:32" s="150" customFormat="1">
      <c r="A51" s="560"/>
      <c r="B51" s="856"/>
      <c r="C51" s="584"/>
      <c r="D51" s="1086"/>
      <c r="E51" s="1087"/>
      <c r="F51" s="1087"/>
      <c r="G51" s="1087"/>
      <c r="H51" s="1087"/>
      <c r="I51" s="1087"/>
      <c r="J51" s="1087"/>
      <c r="K51" s="1087"/>
      <c r="L51" s="1087"/>
      <c r="M51" s="1087"/>
      <c r="N51" s="1087"/>
      <c r="O51" s="1087"/>
      <c r="P51" s="1088"/>
      <c r="Q51" s="585"/>
      <c r="R51" s="856"/>
      <c r="S51" s="575" t="s">
        <v>0</v>
      </c>
      <c r="T51" s="574"/>
      <c r="U51" s="574"/>
      <c r="V51" s="494"/>
      <c r="W51" s="494"/>
      <c r="X51" s="494"/>
      <c r="Y51" s="494"/>
      <c r="Z51" s="494"/>
      <c r="AA51" s="494"/>
      <c r="AB51" s="494"/>
      <c r="AC51" s="494"/>
      <c r="AD51" s="573"/>
      <c r="AE51" s="573"/>
      <c r="AF51" s="573"/>
    </row>
    <row r="52" spans="1:32" s="667" customFormat="1" ht="14.25" customHeight="1">
      <c r="A52" s="661"/>
      <c r="B52" s="856"/>
      <c r="C52" s="715"/>
      <c r="D52" s="656" t="s">
        <v>215</v>
      </c>
      <c r="E52" s="657" t="s">
        <v>64</v>
      </c>
      <c r="F52" s="1100" t="s">
        <v>65</v>
      </c>
      <c r="G52" s="1100"/>
      <c r="H52" s="1100"/>
      <c r="I52" s="1100"/>
      <c r="J52" s="1100"/>
      <c r="K52" s="1100"/>
      <c r="L52" s="1100"/>
      <c r="M52" s="1100"/>
      <c r="N52" s="1100"/>
      <c r="O52" s="1100"/>
      <c r="P52" s="657" t="s">
        <v>66</v>
      </c>
      <c r="Q52" s="583"/>
      <c r="R52" s="856"/>
      <c r="S52" s="669"/>
      <c r="T52" s="670"/>
      <c r="U52" s="670"/>
      <c r="V52" s="666"/>
      <c r="W52" s="666"/>
      <c r="X52" s="666"/>
      <c r="Y52" s="666"/>
      <c r="Z52" s="666"/>
      <c r="AA52" s="666"/>
      <c r="AB52" s="666"/>
      <c r="AC52" s="666"/>
      <c r="AD52" s="647"/>
      <c r="AE52" s="647"/>
      <c r="AF52" s="647"/>
    </row>
    <row r="53" spans="1:32" s="150" customForma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c r="A56" s="560"/>
      <c r="B56" s="856"/>
      <c r="C56" s="584"/>
      <c r="D56" s="160" t="s">
        <v>0</v>
      </c>
      <c r="E56" s="152" t="s">
        <v>7</v>
      </c>
      <c r="F56" s="502">
        <v>1</v>
      </c>
      <c r="G56" s="503">
        <v>2</v>
      </c>
      <c r="H56" s="504">
        <v>3</v>
      </c>
      <c r="I56" s="505">
        <v>4</v>
      </c>
      <c r="J56" s="506">
        <v>5</v>
      </c>
      <c r="K56" s="507">
        <v>6</v>
      </c>
      <c r="L56" s="508">
        <v>7</v>
      </c>
      <c r="M56" s="509">
        <v>8</v>
      </c>
      <c r="N56" s="510">
        <v>9</v>
      </c>
      <c r="O56" s="511">
        <v>10</v>
      </c>
      <c r="P56" s="154" t="s">
        <v>0</v>
      </c>
      <c r="Q56" s="585"/>
      <c r="R56" s="856"/>
      <c r="S56" s="576">
        <f>VLOOKUP($E56,R.VL_DEQResourcesInvolved,2,FALSE)</f>
        <v>0</v>
      </c>
      <c r="T56" s="564">
        <f>VLOOKUP($E56,R.VL_DEQResourcesInvolved,3,FALSE)</f>
        <v>0</v>
      </c>
      <c r="U56" s="564">
        <f>IF(S56=10,T56,VLOOKUP($E56,R.VL_DEQResourcesInvolved,4,FALSE))</f>
        <v>0</v>
      </c>
      <c r="V56" s="494"/>
      <c r="W56" s="494"/>
      <c r="X56" s="494"/>
      <c r="Y56" s="494"/>
      <c r="Z56" s="494"/>
      <c r="AA56" s="494"/>
      <c r="AB56" s="494"/>
      <c r="AC56" s="494"/>
      <c r="AD56" s="573"/>
      <c r="AE56" s="573"/>
      <c r="AF56" s="573"/>
    </row>
    <row r="57" spans="1:32" s="150" customFormat="1" ht="14.25" customHeight="1">
      <c r="A57" s="560"/>
      <c r="B57" s="856"/>
      <c r="C57" s="587"/>
      <c r="D57" s="533"/>
      <c r="E57" s="1059"/>
      <c r="F57" s="1059"/>
      <c r="G57" s="1059"/>
      <c r="H57" s="1059"/>
      <c r="I57" s="1059"/>
      <c r="J57" s="1059"/>
      <c r="K57" s="1059"/>
      <c r="L57" s="1059"/>
      <c r="M57" s="1059"/>
      <c r="N57" s="1059"/>
      <c r="O57" s="1059"/>
      <c r="P57" s="1059"/>
      <c r="Q57" s="588"/>
      <c r="R57" s="856"/>
      <c r="S57" s="575"/>
      <c r="T57" s="574"/>
      <c r="U57" s="574"/>
      <c r="V57" s="494"/>
      <c r="W57" s="494"/>
      <c r="X57" s="494"/>
      <c r="Y57" s="494"/>
      <c r="Z57" s="494"/>
      <c r="AA57" s="494"/>
      <c r="AB57" s="494"/>
      <c r="AC57" s="494"/>
      <c r="AD57" s="573"/>
      <c r="AE57" s="573"/>
      <c r="AF57" s="573"/>
    </row>
    <row r="58" spans="1:32" s="151" customFormat="1" ht="30" customHeight="1">
      <c r="A58" s="561"/>
      <c r="B58" s="856"/>
      <c r="C58" s="601"/>
      <c r="D58" s="1076" t="str">
        <f>"Please suggest process improvements to the "&amp;D2&amp;" worksheet."</f>
        <v>Please suggest process improvements to the LEAD worksheet.</v>
      </c>
      <c r="E58" s="1076"/>
      <c r="F58" s="516"/>
      <c r="G58" s="517"/>
      <c r="H58" s="518"/>
      <c r="I58" s="519"/>
      <c r="J58" s="520"/>
      <c r="K58" s="521"/>
      <c r="L58" s="522"/>
      <c r="M58" s="523"/>
      <c r="N58" s="524"/>
      <c r="O58" s="525"/>
      <c r="P58" s="196"/>
      <c r="Q58" s="602"/>
      <c r="R58" s="856"/>
      <c r="S58" s="577"/>
      <c r="T58" s="574"/>
      <c r="U58" s="574"/>
      <c r="V58" s="494"/>
      <c r="W58" s="494"/>
      <c r="X58" s="494"/>
      <c r="Y58" s="494"/>
      <c r="Z58" s="494"/>
      <c r="AA58" s="494"/>
      <c r="AB58" s="494"/>
      <c r="AC58" s="494"/>
      <c r="AD58" s="495"/>
      <c r="AE58" s="495"/>
      <c r="AF58" s="495"/>
    </row>
    <row r="59" spans="1:32" s="23" customFormat="1" ht="30.75" customHeight="1">
      <c r="A59" s="557"/>
      <c r="B59" s="856"/>
      <c r="C59" s="591"/>
      <c r="D59" s="1035"/>
      <c r="E59" s="1036"/>
      <c r="F59" s="1036"/>
      <c r="G59" s="1036"/>
      <c r="H59" s="1036"/>
      <c r="I59" s="1036"/>
      <c r="J59" s="1036"/>
      <c r="K59" s="1036"/>
      <c r="L59" s="1036"/>
      <c r="M59" s="1036"/>
      <c r="N59" s="1036"/>
      <c r="O59" s="1036"/>
      <c r="P59" s="1037"/>
      <c r="Q59" s="603"/>
      <c r="R59" s="856"/>
      <c r="S59" s="575"/>
      <c r="T59" s="574"/>
      <c r="U59" s="574"/>
      <c r="V59" s="494"/>
      <c r="W59" s="494"/>
      <c r="X59" s="494"/>
      <c r="Y59" s="494"/>
      <c r="Z59" s="494"/>
      <c r="AA59" s="494"/>
      <c r="AB59" s="494"/>
      <c r="AC59" s="494"/>
      <c r="AD59" s="496"/>
      <c r="AE59" s="496"/>
      <c r="AF59" s="496"/>
    </row>
    <row r="60" spans="1:32" ht="18" customHeight="1">
      <c r="A60" s="874" t="s">
        <v>267</v>
      </c>
      <c r="B60" s="856"/>
      <c r="C60" s="604"/>
      <c r="D60" s="605"/>
      <c r="E60" s="605"/>
      <c r="F60" s="605"/>
      <c r="G60" s="605"/>
      <c r="H60" s="605"/>
      <c r="I60" s="605"/>
      <c r="J60" s="605"/>
      <c r="K60" s="605"/>
      <c r="L60" s="605"/>
      <c r="M60" s="605"/>
      <c r="N60" s="605"/>
      <c r="O60" s="605"/>
      <c r="P60" s="605"/>
      <c r="Q60" s="606"/>
      <c r="R60" s="856"/>
    </row>
    <row r="61" spans="1:32" s="494" customFormat="1" ht="14.25">
      <c r="B61" s="856"/>
      <c r="C61" s="856"/>
      <c r="D61" s="856"/>
      <c r="E61" s="856"/>
      <c r="F61" s="856"/>
      <c r="G61" s="856"/>
      <c r="H61" s="856"/>
      <c r="I61" s="856"/>
      <c r="J61" s="856"/>
      <c r="K61" s="856"/>
      <c r="L61" s="856"/>
      <c r="M61" s="856"/>
      <c r="N61" s="856"/>
      <c r="O61" s="856"/>
      <c r="P61" s="856"/>
      <c r="Q61" s="856"/>
      <c r="R61" s="856"/>
      <c r="S61" s="556"/>
    </row>
    <row r="62" spans="1:32" s="494" customFormat="1">
      <c r="C62" s="555"/>
      <c r="S62" s="556"/>
    </row>
    <row r="63" spans="1:32" s="494" customFormat="1">
      <c r="C63" s="555"/>
      <c r="S63" s="556"/>
    </row>
    <row r="64" spans="1:32" s="494" customFormat="1">
      <c r="C64" s="555"/>
      <c r="S64" s="556"/>
    </row>
    <row r="65" spans="3:19" s="494" customFormat="1">
      <c r="C65" s="555"/>
      <c r="S65" s="556"/>
    </row>
    <row r="66" spans="3:19" s="494" customFormat="1">
      <c r="C66" s="555"/>
      <c r="S66" s="556"/>
    </row>
    <row r="67" spans="3:19" s="494" customFormat="1">
      <c r="C67" s="555"/>
      <c r="S67" s="556"/>
    </row>
    <row r="68" spans="3:19" s="494" customFormat="1">
      <c r="C68" s="555"/>
      <c r="S68" s="556"/>
    </row>
    <row r="69" spans="3:19" s="494" customFormat="1">
      <c r="C69" s="555"/>
      <c r="S69" s="556"/>
    </row>
  </sheetData>
  <sheetProtection sheet="1" scenarios="1" formatCells="0" insertHyperlinks="0" selectLockedCells="1"/>
  <mergeCells count="26">
    <mergeCell ref="D19:P19"/>
    <mergeCell ref="E25:P25"/>
    <mergeCell ref="F20:O20"/>
    <mergeCell ref="E57:P57"/>
    <mergeCell ref="D59:P59"/>
    <mergeCell ref="D28:P28"/>
    <mergeCell ref="D35:P35"/>
    <mergeCell ref="E41:P41"/>
    <mergeCell ref="D44:P44"/>
    <mergeCell ref="F45:O45"/>
    <mergeCell ref="D51:P51"/>
    <mergeCell ref="F29:O29"/>
    <mergeCell ref="F36:O36"/>
    <mergeCell ref="D58:E58"/>
    <mergeCell ref="F52:O52"/>
    <mergeCell ref="F6:L6"/>
    <mergeCell ref="M6:P6"/>
    <mergeCell ref="S8:U8"/>
    <mergeCell ref="D12:P12"/>
    <mergeCell ref="F13:O13"/>
    <mergeCell ref="D8:P8"/>
    <mergeCell ref="E2:P2"/>
    <mergeCell ref="M4:P4"/>
    <mergeCell ref="F5:L5"/>
    <mergeCell ref="M5:P5"/>
    <mergeCell ref="D3:E3"/>
  </mergeCells>
  <conditionalFormatting sqref="F25:O26 F58:O58 F60:O60">
    <cfRule type="colorScale" priority="220">
      <colorScale>
        <cfvo type="num" val="0"/>
        <cfvo type="num" val="5"/>
        <cfvo type="num" val="10"/>
        <color rgb="FF00B050"/>
        <color rgb="FFFFFF00"/>
        <color rgb="FFFF0000"/>
      </colorScale>
    </cfRule>
  </conditionalFormatting>
  <conditionalFormatting sqref="N25:N26 N58 N60">
    <cfRule type="expression" dxfId="1319" priority="219" stopIfTrue="1">
      <formula>IF($S25&lt;9,TRUE,)</formula>
    </cfRule>
  </conditionalFormatting>
  <conditionalFormatting sqref="M25:M26 M58 M60">
    <cfRule type="expression" dxfId="1318" priority="218" stopIfTrue="1">
      <formula>IF($S25&lt;8,TRUE,)</formula>
    </cfRule>
  </conditionalFormatting>
  <conditionalFormatting sqref="L25:L26 L58 L60">
    <cfRule type="expression" dxfId="1317" priority="217" stopIfTrue="1">
      <formula>IF($S25&lt;7,TRUE,)</formula>
    </cfRule>
  </conditionalFormatting>
  <conditionalFormatting sqref="K25:K26 K58 K60">
    <cfRule type="expression" dxfId="1316" priority="216" stopIfTrue="1">
      <formula>IF($S25&lt;6,TRUE,)</formula>
    </cfRule>
  </conditionalFormatting>
  <conditionalFormatting sqref="J25:J26 J58 J60">
    <cfRule type="expression" dxfId="1315" priority="215" stopIfTrue="1">
      <formula>IF($S25&lt;5,TRUE,)</formula>
    </cfRule>
  </conditionalFormatting>
  <conditionalFormatting sqref="I25:I26 I58 I60">
    <cfRule type="expression" dxfId="1314" priority="214" stopIfTrue="1">
      <formula>IF($S25&lt;4,TRUE,)</formula>
    </cfRule>
  </conditionalFormatting>
  <conditionalFormatting sqref="H25:H26 H58 H60">
    <cfRule type="expression" dxfId="1313" priority="213" stopIfTrue="1">
      <formula>IF($S25&lt;3,TRUE,)</formula>
    </cfRule>
  </conditionalFormatting>
  <conditionalFormatting sqref="G25:G26 G58 G60">
    <cfRule type="expression" dxfId="1312" priority="212" stopIfTrue="1">
      <formula>IF($S25&lt;2,TRUE,)</formula>
    </cfRule>
  </conditionalFormatting>
  <conditionalFormatting sqref="F25:F26 F58 F60">
    <cfRule type="expression" dxfId="1311" priority="211" stopIfTrue="1">
      <formula>IF($S25&lt;1,TRUE,)</formula>
    </cfRule>
  </conditionalFormatting>
  <conditionalFormatting sqref="O25:O26 O58 O60">
    <cfRule type="expression" dxfId="1310" priority="210" stopIfTrue="1">
      <formula>IF($S25&lt;10,TRUE,)</formula>
    </cfRule>
  </conditionalFormatting>
  <conditionalFormatting sqref="F14:O15">
    <cfRule type="colorScale" priority="209">
      <colorScale>
        <cfvo type="num" val="0"/>
        <cfvo type="num" val="5"/>
        <cfvo type="num" val="10"/>
        <color rgb="FF00B050"/>
        <color rgb="FFFFFF00"/>
        <color rgb="FFFF0000"/>
      </colorScale>
    </cfRule>
  </conditionalFormatting>
  <conditionalFormatting sqref="N14:N15">
    <cfRule type="expression" dxfId="1309" priority="208" stopIfTrue="1">
      <formula>IF($S14&lt;9,TRUE,)</formula>
    </cfRule>
  </conditionalFormatting>
  <conditionalFormatting sqref="M14:M15">
    <cfRule type="expression" dxfId="1308" priority="207" stopIfTrue="1">
      <formula>IF($S14&lt;8,TRUE,)</formula>
    </cfRule>
  </conditionalFormatting>
  <conditionalFormatting sqref="L14:L15">
    <cfRule type="expression" dxfId="1307" priority="206" stopIfTrue="1">
      <formula>IF($S14&lt;7,TRUE,)</formula>
    </cfRule>
  </conditionalFormatting>
  <conditionalFormatting sqref="K14:K15">
    <cfRule type="expression" dxfId="1306" priority="205" stopIfTrue="1">
      <formula>IF($S14&lt;6,TRUE,)</formula>
    </cfRule>
  </conditionalFormatting>
  <conditionalFormatting sqref="J14:J15">
    <cfRule type="expression" dxfId="1305" priority="204" stopIfTrue="1">
      <formula>IF($S14&lt;5,TRUE,)</formula>
    </cfRule>
  </conditionalFormatting>
  <conditionalFormatting sqref="I14:I15">
    <cfRule type="expression" dxfId="1304" priority="203" stopIfTrue="1">
      <formula>IF($S14&lt;4,TRUE,)</formula>
    </cfRule>
  </conditionalFormatting>
  <conditionalFormatting sqref="H14:H15">
    <cfRule type="expression" dxfId="1303" priority="202" stopIfTrue="1">
      <formula>IF($S14&lt;3,TRUE,)</formula>
    </cfRule>
  </conditionalFormatting>
  <conditionalFormatting sqref="G14:G15">
    <cfRule type="expression" dxfId="1302" priority="201" stopIfTrue="1">
      <formula>IF($S14&lt;2,TRUE,)</formula>
    </cfRule>
  </conditionalFormatting>
  <conditionalFormatting sqref="F14:F15">
    <cfRule type="expression" dxfId="1301" priority="200" stopIfTrue="1">
      <formula>IF($S14&lt;1,TRUE,)</formula>
    </cfRule>
  </conditionalFormatting>
  <conditionalFormatting sqref="O14:O15">
    <cfRule type="expression" dxfId="1300" priority="199" stopIfTrue="1">
      <formula>IF($S14&lt;10,TRUE,)</formula>
    </cfRule>
  </conditionalFormatting>
  <conditionalFormatting sqref="F21:O22">
    <cfRule type="colorScale" priority="198">
      <colorScale>
        <cfvo type="num" val="0"/>
        <cfvo type="num" val="5"/>
        <cfvo type="num" val="10"/>
        <color rgb="FF00B050"/>
        <color rgb="FFFFFF00"/>
        <color rgb="FFFF0000"/>
      </colorScale>
    </cfRule>
  </conditionalFormatting>
  <conditionalFormatting sqref="N21:N22">
    <cfRule type="expression" dxfId="1299" priority="197" stopIfTrue="1">
      <formula>IF($S21&lt;9,TRUE,)</formula>
    </cfRule>
  </conditionalFormatting>
  <conditionalFormatting sqref="M21:M22">
    <cfRule type="expression" dxfId="1298" priority="196" stopIfTrue="1">
      <formula>IF($S21&lt;8,TRUE,)</formula>
    </cfRule>
  </conditionalFormatting>
  <conditionalFormatting sqref="L21:L22">
    <cfRule type="expression" dxfId="1297" priority="195" stopIfTrue="1">
      <formula>IF($S21&lt;7,TRUE,)</formula>
    </cfRule>
  </conditionalFormatting>
  <conditionalFormatting sqref="K21:K22">
    <cfRule type="expression" dxfId="1296" priority="194" stopIfTrue="1">
      <formula>IF($S21&lt;6,TRUE,)</formula>
    </cfRule>
  </conditionalFormatting>
  <conditionalFormatting sqref="J21:J22">
    <cfRule type="expression" dxfId="1295" priority="193" stopIfTrue="1">
      <formula>IF($S21&lt;5,TRUE,)</formula>
    </cfRule>
  </conditionalFormatting>
  <conditionalFormatting sqref="I21:I22">
    <cfRule type="expression" dxfId="1294" priority="192" stopIfTrue="1">
      <formula>IF($S21&lt;4,TRUE,)</formula>
    </cfRule>
  </conditionalFormatting>
  <conditionalFormatting sqref="H21:H22">
    <cfRule type="expression" dxfId="1293" priority="191" stopIfTrue="1">
      <formula>IF($S21&lt;3,TRUE,)</formula>
    </cfRule>
  </conditionalFormatting>
  <conditionalFormatting sqref="G21:G22">
    <cfRule type="expression" dxfId="1292" priority="190" stopIfTrue="1">
      <formula>IF($S21&lt;2,TRUE,)</formula>
    </cfRule>
  </conditionalFormatting>
  <conditionalFormatting sqref="F21:F22">
    <cfRule type="expression" dxfId="1291" priority="189" stopIfTrue="1">
      <formula>IF($S21&lt;1,TRUE,)</formula>
    </cfRule>
  </conditionalFormatting>
  <conditionalFormatting sqref="O21:O22">
    <cfRule type="expression" dxfId="1290" priority="188" stopIfTrue="1">
      <formula>IF($S21&lt;10,TRUE,)</formula>
    </cfRule>
  </conditionalFormatting>
  <conditionalFormatting sqref="F41:O41">
    <cfRule type="colorScale" priority="187">
      <colorScale>
        <cfvo type="num" val="0"/>
        <cfvo type="num" val="5"/>
        <cfvo type="num" val="10"/>
        <color rgb="FF00B050"/>
        <color rgb="FFFFFF00"/>
        <color rgb="FFFF0000"/>
      </colorScale>
    </cfRule>
  </conditionalFormatting>
  <conditionalFormatting sqref="N41">
    <cfRule type="expression" dxfId="1289" priority="186" stopIfTrue="1">
      <formula>IF($S41&lt;9,TRUE,)</formula>
    </cfRule>
  </conditionalFormatting>
  <conditionalFormatting sqref="M41">
    <cfRule type="expression" dxfId="1288" priority="185" stopIfTrue="1">
      <formula>IF($S41&lt;8,TRUE,)</formula>
    </cfRule>
  </conditionalFormatting>
  <conditionalFormatting sqref="L41">
    <cfRule type="expression" dxfId="1287" priority="184" stopIfTrue="1">
      <formula>IF($S41&lt;7,TRUE,)</formula>
    </cfRule>
  </conditionalFormatting>
  <conditionalFormatting sqref="K41">
    <cfRule type="expression" dxfId="1286" priority="183" stopIfTrue="1">
      <formula>IF($S41&lt;6,TRUE,)</formula>
    </cfRule>
  </conditionalFormatting>
  <conditionalFormatting sqref="J41">
    <cfRule type="expression" dxfId="1285" priority="182" stopIfTrue="1">
      <formula>IF($S41&lt;5,TRUE,)</formula>
    </cfRule>
  </conditionalFormatting>
  <conditionalFormatting sqref="I41">
    <cfRule type="expression" dxfId="1284" priority="181" stopIfTrue="1">
      <formula>IF($S41&lt;4,TRUE,)</formula>
    </cfRule>
  </conditionalFormatting>
  <conditionalFormatting sqref="H41">
    <cfRule type="expression" dxfId="1283" priority="180" stopIfTrue="1">
      <formula>IF($S41&lt;3,TRUE,)</formula>
    </cfRule>
  </conditionalFormatting>
  <conditionalFormatting sqref="G41">
    <cfRule type="expression" dxfId="1282" priority="179" stopIfTrue="1">
      <formula>IF($S41&lt;2,TRUE,)</formula>
    </cfRule>
  </conditionalFormatting>
  <conditionalFormatting sqref="F41">
    <cfRule type="expression" dxfId="1281" priority="178" stopIfTrue="1">
      <formula>IF($S41&lt;1,TRUE,)</formula>
    </cfRule>
  </conditionalFormatting>
  <conditionalFormatting sqref="O41">
    <cfRule type="expression" dxfId="1280" priority="177" stopIfTrue="1">
      <formula>IF($S41&lt;10,TRUE,)</formula>
    </cfRule>
  </conditionalFormatting>
  <conditionalFormatting sqref="F30:O31">
    <cfRule type="colorScale" priority="176">
      <colorScale>
        <cfvo type="num" val="0"/>
        <cfvo type="num" val="5"/>
        <cfvo type="num" val="10"/>
        <color rgb="FF00B050"/>
        <color rgb="FFFFFF00"/>
        <color rgb="FFFF0000"/>
      </colorScale>
    </cfRule>
  </conditionalFormatting>
  <conditionalFormatting sqref="N30:N31">
    <cfRule type="expression" dxfId="1279" priority="175" stopIfTrue="1">
      <formula>IF($S30&lt;9,TRUE,)</formula>
    </cfRule>
  </conditionalFormatting>
  <conditionalFormatting sqref="M30:M31">
    <cfRule type="expression" dxfId="1278" priority="174" stopIfTrue="1">
      <formula>IF($S30&lt;8,TRUE,)</formula>
    </cfRule>
  </conditionalFormatting>
  <conditionalFormatting sqref="L30:L31">
    <cfRule type="expression" dxfId="1277" priority="173" stopIfTrue="1">
      <formula>IF($S30&lt;7,TRUE,)</formula>
    </cfRule>
  </conditionalFormatting>
  <conditionalFormatting sqref="K30:K31">
    <cfRule type="expression" dxfId="1276" priority="172" stopIfTrue="1">
      <formula>IF($S30&lt;6,TRUE,)</formula>
    </cfRule>
  </conditionalFormatting>
  <conditionalFormatting sqref="J30:J31">
    <cfRule type="expression" dxfId="1275" priority="171" stopIfTrue="1">
      <formula>IF($S30&lt;5,TRUE,)</formula>
    </cfRule>
  </conditionalFormatting>
  <conditionalFormatting sqref="I30:I31">
    <cfRule type="expression" dxfId="1274" priority="170" stopIfTrue="1">
      <formula>IF($S30&lt;4,TRUE,)</formula>
    </cfRule>
  </conditionalFormatting>
  <conditionalFormatting sqref="H30:H31">
    <cfRule type="expression" dxfId="1273" priority="169" stopIfTrue="1">
      <formula>IF($S30&lt;3,TRUE,)</formula>
    </cfRule>
  </conditionalFormatting>
  <conditionalFormatting sqref="G30:G31">
    <cfRule type="expression" dxfId="1272" priority="168" stopIfTrue="1">
      <formula>IF($S30&lt;2,TRUE,)</formula>
    </cfRule>
  </conditionalFormatting>
  <conditionalFormatting sqref="F30:F31">
    <cfRule type="expression" dxfId="1271" priority="167" stopIfTrue="1">
      <formula>IF($S30&lt;1,TRUE,)</formula>
    </cfRule>
  </conditionalFormatting>
  <conditionalFormatting sqref="O30:O31">
    <cfRule type="expression" dxfId="1270" priority="166" stopIfTrue="1">
      <formula>IF($S30&lt;10,TRUE,)</formula>
    </cfRule>
  </conditionalFormatting>
  <conditionalFormatting sqref="F37:O38">
    <cfRule type="colorScale" priority="165">
      <colorScale>
        <cfvo type="num" val="0"/>
        <cfvo type="num" val="5"/>
        <cfvo type="num" val="10"/>
        <color rgb="FF00B050"/>
        <color rgb="FFFFFF00"/>
        <color rgb="FFFF0000"/>
      </colorScale>
    </cfRule>
  </conditionalFormatting>
  <conditionalFormatting sqref="N37:N38">
    <cfRule type="expression" dxfId="1269" priority="164" stopIfTrue="1">
      <formula>IF($S37&lt;9,TRUE,)</formula>
    </cfRule>
  </conditionalFormatting>
  <conditionalFormatting sqref="M37:M38">
    <cfRule type="expression" dxfId="1268" priority="163" stopIfTrue="1">
      <formula>IF($S37&lt;8,TRUE,)</formula>
    </cfRule>
  </conditionalFormatting>
  <conditionalFormatting sqref="L37:L38">
    <cfRule type="expression" dxfId="1267" priority="162" stopIfTrue="1">
      <formula>IF($S37&lt;7,TRUE,)</formula>
    </cfRule>
  </conditionalFormatting>
  <conditionalFormatting sqref="K37:K38">
    <cfRule type="expression" dxfId="1266" priority="161" stopIfTrue="1">
      <formula>IF($S37&lt;6,TRUE,)</formula>
    </cfRule>
  </conditionalFormatting>
  <conditionalFormatting sqref="J37:J38">
    <cfRule type="expression" dxfId="1265" priority="160" stopIfTrue="1">
      <formula>IF($S37&lt;5,TRUE,)</formula>
    </cfRule>
  </conditionalFormatting>
  <conditionalFormatting sqref="I37:I38">
    <cfRule type="expression" dxfId="1264" priority="159" stopIfTrue="1">
      <formula>IF($S37&lt;4,TRUE,)</formula>
    </cfRule>
  </conditionalFormatting>
  <conditionalFormatting sqref="H37:H38">
    <cfRule type="expression" dxfId="1263" priority="158" stopIfTrue="1">
      <formula>IF($S37&lt;3,TRUE,)</formula>
    </cfRule>
  </conditionalFormatting>
  <conditionalFormatting sqref="G37:G38">
    <cfRule type="expression" dxfId="1262" priority="157" stopIfTrue="1">
      <formula>IF($S37&lt;2,TRUE,)</formula>
    </cfRule>
  </conditionalFormatting>
  <conditionalFormatting sqref="F37:F38">
    <cfRule type="expression" dxfId="1261" priority="156" stopIfTrue="1">
      <formula>IF($S37&lt;1,TRUE,)</formula>
    </cfRule>
  </conditionalFormatting>
  <conditionalFormatting sqref="O37:O38">
    <cfRule type="expression" dxfId="1260" priority="155" stopIfTrue="1">
      <formula>IF($S37&lt;10,TRUE,)</formula>
    </cfRule>
  </conditionalFormatting>
  <conditionalFormatting sqref="F16:O17">
    <cfRule type="colorScale" priority="154">
      <colorScale>
        <cfvo type="num" val="0"/>
        <cfvo type="num" val="5"/>
        <cfvo type="num" val="10"/>
        <color rgb="FF00B050"/>
        <color rgb="FFFFFF00"/>
        <color rgb="FFFF0000"/>
      </colorScale>
    </cfRule>
  </conditionalFormatting>
  <conditionalFormatting sqref="N16:N17">
    <cfRule type="expression" dxfId="1259" priority="153" stopIfTrue="1">
      <formula>IF($S16&lt;9,TRUE,)</formula>
    </cfRule>
  </conditionalFormatting>
  <conditionalFormatting sqref="M16:M17">
    <cfRule type="expression" dxfId="1258" priority="152" stopIfTrue="1">
      <formula>IF($S16&lt;8,TRUE,)</formula>
    </cfRule>
  </conditionalFormatting>
  <conditionalFormatting sqref="L16:L17">
    <cfRule type="expression" dxfId="1257" priority="151" stopIfTrue="1">
      <formula>IF($S16&lt;7,TRUE,)</formula>
    </cfRule>
  </conditionalFormatting>
  <conditionalFormatting sqref="K16:K17">
    <cfRule type="expression" dxfId="1256" priority="150" stopIfTrue="1">
      <formula>IF($S16&lt;6,TRUE,)</formula>
    </cfRule>
  </conditionalFormatting>
  <conditionalFormatting sqref="J16:J17">
    <cfRule type="expression" dxfId="1255" priority="149" stopIfTrue="1">
      <formula>IF($S16&lt;5,TRUE,)</formula>
    </cfRule>
  </conditionalFormatting>
  <conditionalFormatting sqref="I16:I17">
    <cfRule type="expression" dxfId="1254" priority="148" stopIfTrue="1">
      <formula>IF($S16&lt;4,TRUE,)</formula>
    </cfRule>
  </conditionalFormatting>
  <conditionalFormatting sqref="H16:H17">
    <cfRule type="expression" dxfId="1253" priority="147" stopIfTrue="1">
      <formula>IF($S16&lt;3,TRUE,)</formula>
    </cfRule>
  </conditionalFormatting>
  <conditionalFormatting sqref="G16:G17">
    <cfRule type="expression" dxfId="1252" priority="146" stopIfTrue="1">
      <formula>IF($S16&lt;2,TRUE,)</formula>
    </cfRule>
  </conditionalFormatting>
  <conditionalFormatting sqref="F16:F17">
    <cfRule type="expression" dxfId="1251" priority="145" stopIfTrue="1">
      <formula>IF($S16&lt;1,TRUE,)</formula>
    </cfRule>
  </conditionalFormatting>
  <conditionalFormatting sqref="O16:O17">
    <cfRule type="expression" dxfId="1250" priority="144" stopIfTrue="1">
      <formula>IF($S16&lt;10,TRUE,)</formula>
    </cfRule>
  </conditionalFormatting>
  <conditionalFormatting sqref="F23:O24">
    <cfRule type="colorScale" priority="143">
      <colorScale>
        <cfvo type="num" val="0"/>
        <cfvo type="num" val="5"/>
        <cfvo type="num" val="10"/>
        <color rgb="FF00B050"/>
        <color rgb="FFFFFF00"/>
        <color rgb="FFFF0000"/>
      </colorScale>
    </cfRule>
  </conditionalFormatting>
  <conditionalFormatting sqref="N23:N24">
    <cfRule type="expression" dxfId="1249" priority="142" stopIfTrue="1">
      <formula>IF($S23&lt;9,TRUE,)</formula>
    </cfRule>
  </conditionalFormatting>
  <conditionalFormatting sqref="M23:M24">
    <cfRule type="expression" dxfId="1248" priority="141" stopIfTrue="1">
      <formula>IF($S23&lt;8,TRUE,)</formula>
    </cfRule>
  </conditionalFormatting>
  <conditionalFormatting sqref="L23:L24">
    <cfRule type="expression" dxfId="1247" priority="140" stopIfTrue="1">
      <formula>IF($S23&lt;7,TRUE,)</formula>
    </cfRule>
  </conditionalFormatting>
  <conditionalFormatting sqref="K23:K24">
    <cfRule type="expression" dxfId="1246" priority="139" stopIfTrue="1">
      <formula>IF($S23&lt;6,TRUE,)</formula>
    </cfRule>
  </conditionalFormatting>
  <conditionalFormatting sqref="J23:J24">
    <cfRule type="expression" dxfId="1245" priority="138" stopIfTrue="1">
      <formula>IF($S23&lt;5,TRUE,)</formula>
    </cfRule>
  </conditionalFormatting>
  <conditionalFormatting sqref="I23:I24">
    <cfRule type="expression" dxfId="1244" priority="137" stopIfTrue="1">
      <formula>IF($S23&lt;4,TRUE,)</formula>
    </cfRule>
  </conditionalFormatting>
  <conditionalFormatting sqref="H23:H24">
    <cfRule type="expression" dxfId="1243" priority="136" stopIfTrue="1">
      <formula>IF($S23&lt;3,TRUE,)</formula>
    </cfRule>
  </conditionalFormatting>
  <conditionalFormatting sqref="G23:G24">
    <cfRule type="expression" dxfId="1242" priority="135" stopIfTrue="1">
      <formula>IF($S23&lt;2,TRUE,)</formula>
    </cfRule>
  </conditionalFormatting>
  <conditionalFormatting sqref="F23:F24">
    <cfRule type="expression" dxfId="1241" priority="134" stopIfTrue="1">
      <formula>IF($S23&lt;1,TRUE,)</formula>
    </cfRule>
  </conditionalFormatting>
  <conditionalFormatting sqref="O23:O24">
    <cfRule type="expression" dxfId="1240" priority="133" stopIfTrue="1">
      <formula>IF($S23&lt;10,TRUE,)</formula>
    </cfRule>
  </conditionalFormatting>
  <conditionalFormatting sqref="F32:O33">
    <cfRule type="colorScale" priority="132">
      <colorScale>
        <cfvo type="num" val="0"/>
        <cfvo type="num" val="5"/>
        <cfvo type="num" val="10"/>
        <color rgb="FF00B050"/>
        <color rgb="FFFFFF00"/>
        <color rgb="FFFF0000"/>
      </colorScale>
    </cfRule>
  </conditionalFormatting>
  <conditionalFormatting sqref="N32:N33">
    <cfRule type="expression" dxfId="1239" priority="131" stopIfTrue="1">
      <formula>IF($S32&lt;9,TRUE,)</formula>
    </cfRule>
  </conditionalFormatting>
  <conditionalFormatting sqref="M32:M33">
    <cfRule type="expression" dxfId="1238" priority="130" stopIfTrue="1">
      <formula>IF($S32&lt;8,TRUE,)</formula>
    </cfRule>
  </conditionalFormatting>
  <conditionalFormatting sqref="L32:L33">
    <cfRule type="expression" dxfId="1237" priority="129" stopIfTrue="1">
      <formula>IF($S32&lt;7,TRUE,)</formula>
    </cfRule>
  </conditionalFormatting>
  <conditionalFormatting sqref="K32:K33">
    <cfRule type="expression" dxfId="1236" priority="128" stopIfTrue="1">
      <formula>IF($S32&lt;6,TRUE,)</formula>
    </cfRule>
  </conditionalFormatting>
  <conditionalFormatting sqref="J32:J33">
    <cfRule type="expression" dxfId="1235" priority="127" stopIfTrue="1">
      <formula>IF($S32&lt;5,TRUE,)</formula>
    </cfRule>
  </conditionalFormatting>
  <conditionalFormatting sqref="I32:I33">
    <cfRule type="expression" dxfId="1234" priority="126" stopIfTrue="1">
      <formula>IF($S32&lt;4,TRUE,)</formula>
    </cfRule>
  </conditionalFormatting>
  <conditionalFormatting sqref="H32:H33">
    <cfRule type="expression" dxfId="1233" priority="125" stopIfTrue="1">
      <formula>IF($S32&lt;3,TRUE,)</formula>
    </cfRule>
  </conditionalFormatting>
  <conditionalFormatting sqref="G32:G33">
    <cfRule type="expression" dxfId="1232" priority="124" stopIfTrue="1">
      <formula>IF($S32&lt;2,TRUE,)</formula>
    </cfRule>
  </conditionalFormatting>
  <conditionalFormatting sqref="F32:F33">
    <cfRule type="expression" dxfId="1231" priority="123" stopIfTrue="1">
      <formula>IF($S32&lt;1,TRUE,)</formula>
    </cfRule>
  </conditionalFormatting>
  <conditionalFormatting sqref="O32:O33">
    <cfRule type="expression" dxfId="1230" priority="122" stopIfTrue="1">
      <formula>IF($S32&lt;10,TRUE,)</formula>
    </cfRule>
  </conditionalFormatting>
  <conditionalFormatting sqref="F39:O40">
    <cfRule type="colorScale" priority="121">
      <colorScale>
        <cfvo type="num" val="0"/>
        <cfvo type="num" val="5"/>
        <cfvo type="num" val="10"/>
        <color rgb="FF00B050"/>
        <color rgb="FFFFFF00"/>
        <color rgb="FFFF0000"/>
      </colorScale>
    </cfRule>
  </conditionalFormatting>
  <conditionalFormatting sqref="N39:N40">
    <cfRule type="expression" dxfId="1229" priority="120" stopIfTrue="1">
      <formula>IF($S39&lt;9,TRUE,)</formula>
    </cfRule>
  </conditionalFormatting>
  <conditionalFormatting sqref="M39:M40">
    <cfRule type="expression" dxfId="1228" priority="119" stopIfTrue="1">
      <formula>IF($S39&lt;8,TRUE,)</formula>
    </cfRule>
  </conditionalFormatting>
  <conditionalFormatting sqref="L39:L40">
    <cfRule type="expression" dxfId="1227" priority="118" stopIfTrue="1">
      <formula>IF($S39&lt;7,TRUE,)</formula>
    </cfRule>
  </conditionalFormatting>
  <conditionalFormatting sqref="K39:K40">
    <cfRule type="expression" dxfId="1226" priority="117" stopIfTrue="1">
      <formula>IF($S39&lt;6,TRUE,)</formula>
    </cfRule>
  </conditionalFormatting>
  <conditionalFormatting sqref="J39:J40">
    <cfRule type="expression" dxfId="1225" priority="116" stopIfTrue="1">
      <formula>IF($S39&lt;5,TRUE,)</formula>
    </cfRule>
  </conditionalFormatting>
  <conditionalFormatting sqref="I39:I40">
    <cfRule type="expression" dxfId="1224" priority="115" stopIfTrue="1">
      <formula>IF($S39&lt;4,TRUE,)</formula>
    </cfRule>
  </conditionalFormatting>
  <conditionalFormatting sqref="H39:H40">
    <cfRule type="expression" dxfId="1223" priority="114" stopIfTrue="1">
      <formula>IF($S39&lt;3,TRUE,)</formula>
    </cfRule>
  </conditionalFormatting>
  <conditionalFormatting sqref="G39:G40">
    <cfRule type="expression" dxfId="1222" priority="113" stopIfTrue="1">
      <formula>IF($S39&lt;2,TRUE,)</formula>
    </cfRule>
  </conditionalFormatting>
  <conditionalFormatting sqref="F39:F40">
    <cfRule type="expression" dxfId="1221" priority="112" stopIfTrue="1">
      <formula>IF($S39&lt;1,TRUE,)</formula>
    </cfRule>
  </conditionalFormatting>
  <conditionalFormatting sqref="O39:O40">
    <cfRule type="expression" dxfId="1220" priority="111" stopIfTrue="1">
      <formula>IF($S39&lt;10,TRUE,)</formula>
    </cfRule>
  </conditionalFormatting>
  <conditionalFormatting sqref="F57:O57">
    <cfRule type="colorScale" priority="110">
      <colorScale>
        <cfvo type="num" val="0"/>
        <cfvo type="num" val="5"/>
        <cfvo type="num" val="10"/>
        <color rgb="FF00B050"/>
        <color rgb="FFFFFF00"/>
        <color rgb="FFFF0000"/>
      </colorScale>
    </cfRule>
  </conditionalFormatting>
  <conditionalFormatting sqref="N57">
    <cfRule type="expression" dxfId="1219" priority="109" stopIfTrue="1">
      <formula>IF($S57&lt;9,TRUE,)</formula>
    </cfRule>
  </conditionalFormatting>
  <conditionalFormatting sqref="M57">
    <cfRule type="expression" dxfId="1218" priority="108" stopIfTrue="1">
      <formula>IF($S57&lt;8,TRUE,)</formula>
    </cfRule>
  </conditionalFormatting>
  <conditionalFormatting sqref="L57">
    <cfRule type="expression" dxfId="1217" priority="107" stopIfTrue="1">
      <formula>IF($S57&lt;7,TRUE,)</formula>
    </cfRule>
  </conditionalFormatting>
  <conditionalFormatting sqref="K57">
    <cfRule type="expression" dxfId="1216" priority="106" stopIfTrue="1">
      <formula>IF($S57&lt;6,TRUE,)</formula>
    </cfRule>
  </conditionalFormatting>
  <conditionalFormatting sqref="J57">
    <cfRule type="expression" dxfId="1215" priority="105" stopIfTrue="1">
      <formula>IF($S57&lt;5,TRUE,)</formula>
    </cfRule>
  </conditionalFormatting>
  <conditionalFormatting sqref="I57">
    <cfRule type="expression" dxfId="1214" priority="104" stopIfTrue="1">
      <formula>IF($S57&lt;4,TRUE,)</formula>
    </cfRule>
  </conditionalFormatting>
  <conditionalFormatting sqref="H57">
    <cfRule type="expression" dxfId="1213" priority="103" stopIfTrue="1">
      <formula>IF($S57&lt;3,TRUE,)</formula>
    </cfRule>
  </conditionalFormatting>
  <conditionalFormatting sqref="G57">
    <cfRule type="expression" dxfId="1212" priority="102" stopIfTrue="1">
      <formula>IF($S57&lt;2,TRUE,)</formula>
    </cfRule>
  </conditionalFormatting>
  <conditionalFormatting sqref="F57">
    <cfRule type="expression" dxfId="1211" priority="101" stopIfTrue="1">
      <formula>IF($S57&lt;1,TRUE,)</formula>
    </cfRule>
  </conditionalFormatting>
  <conditionalFormatting sqref="O57">
    <cfRule type="expression" dxfId="1210" priority="100" stopIfTrue="1">
      <formula>IF($S57&lt;10,TRUE,)</formula>
    </cfRule>
  </conditionalFormatting>
  <conditionalFormatting sqref="F46:O47">
    <cfRule type="colorScale" priority="99">
      <colorScale>
        <cfvo type="num" val="0"/>
        <cfvo type="num" val="5"/>
        <cfvo type="num" val="10"/>
        <color rgb="FF00B050"/>
        <color rgb="FFFFFF00"/>
        <color rgb="FFFF0000"/>
      </colorScale>
    </cfRule>
  </conditionalFormatting>
  <conditionalFormatting sqref="N46:N47">
    <cfRule type="expression" dxfId="1209" priority="98" stopIfTrue="1">
      <formula>IF($S46&lt;9,TRUE,)</formula>
    </cfRule>
  </conditionalFormatting>
  <conditionalFormatting sqref="M46:M47">
    <cfRule type="expression" dxfId="1208" priority="97" stopIfTrue="1">
      <formula>IF($S46&lt;8,TRUE,)</formula>
    </cfRule>
  </conditionalFormatting>
  <conditionalFormatting sqref="L46:L47">
    <cfRule type="expression" dxfId="1207" priority="96" stopIfTrue="1">
      <formula>IF($S46&lt;7,TRUE,)</formula>
    </cfRule>
  </conditionalFormatting>
  <conditionalFormatting sqref="K46:K47">
    <cfRule type="expression" dxfId="1206" priority="95" stopIfTrue="1">
      <formula>IF($S46&lt;6,TRUE,)</formula>
    </cfRule>
  </conditionalFormatting>
  <conditionalFormatting sqref="J46:J47">
    <cfRule type="expression" dxfId="1205" priority="94" stopIfTrue="1">
      <formula>IF($S46&lt;5,TRUE,)</formula>
    </cfRule>
  </conditionalFormatting>
  <conditionalFormatting sqref="I46:I47">
    <cfRule type="expression" dxfId="1204" priority="93" stopIfTrue="1">
      <formula>IF($S46&lt;4,TRUE,)</formula>
    </cfRule>
  </conditionalFormatting>
  <conditionalFormatting sqref="H46:H47">
    <cfRule type="expression" dxfId="1203" priority="92" stopIfTrue="1">
      <formula>IF($S46&lt;3,TRUE,)</formula>
    </cfRule>
  </conditionalFormatting>
  <conditionalFormatting sqref="G46:G47">
    <cfRule type="expression" dxfId="1202" priority="91" stopIfTrue="1">
      <formula>IF($S46&lt;2,TRUE,)</formula>
    </cfRule>
  </conditionalFormatting>
  <conditionalFormatting sqref="F46:F47">
    <cfRule type="expression" dxfId="1201" priority="90" stopIfTrue="1">
      <formula>IF($S46&lt;1,TRUE,)</formula>
    </cfRule>
  </conditionalFormatting>
  <conditionalFormatting sqref="O46:O47">
    <cfRule type="expression" dxfId="1200" priority="89" stopIfTrue="1">
      <formula>IF($S46&lt;10,TRUE,)</formula>
    </cfRule>
  </conditionalFormatting>
  <conditionalFormatting sqref="F53:O54">
    <cfRule type="colorScale" priority="88">
      <colorScale>
        <cfvo type="num" val="0"/>
        <cfvo type="num" val="5"/>
        <cfvo type="num" val="10"/>
        <color rgb="FF00B050"/>
        <color rgb="FFFFFF00"/>
        <color rgb="FFFF0000"/>
      </colorScale>
    </cfRule>
  </conditionalFormatting>
  <conditionalFormatting sqref="N53:N54">
    <cfRule type="expression" dxfId="1199" priority="87" stopIfTrue="1">
      <formula>IF($S53&lt;9,TRUE,)</formula>
    </cfRule>
  </conditionalFormatting>
  <conditionalFormatting sqref="M53:M54">
    <cfRule type="expression" dxfId="1198" priority="86" stopIfTrue="1">
      <formula>IF($S53&lt;8,TRUE,)</formula>
    </cfRule>
  </conditionalFormatting>
  <conditionalFormatting sqref="L53:L54">
    <cfRule type="expression" dxfId="1197" priority="85" stopIfTrue="1">
      <formula>IF($S53&lt;7,TRUE,)</formula>
    </cfRule>
  </conditionalFormatting>
  <conditionalFormatting sqref="K53:K54">
    <cfRule type="expression" dxfId="1196" priority="84" stopIfTrue="1">
      <formula>IF($S53&lt;6,TRUE,)</formula>
    </cfRule>
  </conditionalFormatting>
  <conditionalFormatting sqref="J53:J54">
    <cfRule type="expression" dxfId="1195" priority="83" stopIfTrue="1">
      <formula>IF($S53&lt;5,TRUE,)</formula>
    </cfRule>
  </conditionalFormatting>
  <conditionalFormatting sqref="I53:I54">
    <cfRule type="expression" dxfId="1194" priority="82" stopIfTrue="1">
      <formula>IF($S53&lt;4,TRUE,)</formula>
    </cfRule>
  </conditionalFormatting>
  <conditionalFormatting sqref="H53:H54">
    <cfRule type="expression" dxfId="1193" priority="81" stopIfTrue="1">
      <formula>IF($S53&lt;3,TRUE,)</formula>
    </cfRule>
  </conditionalFormatting>
  <conditionalFormatting sqref="G53:G54">
    <cfRule type="expression" dxfId="1192" priority="80" stopIfTrue="1">
      <formula>IF($S53&lt;2,TRUE,)</formula>
    </cfRule>
  </conditionalFormatting>
  <conditionalFormatting sqref="F53:F54">
    <cfRule type="expression" dxfId="1191" priority="79" stopIfTrue="1">
      <formula>IF($S53&lt;1,TRUE,)</formula>
    </cfRule>
  </conditionalFormatting>
  <conditionalFormatting sqref="O53:O54">
    <cfRule type="expression" dxfId="1190" priority="78" stopIfTrue="1">
      <formula>IF($S53&lt;10,TRUE,)</formula>
    </cfRule>
  </conditionalFormatting>
  <conditionalFormatting sqref="F48:O49">
    <cfRule type="colorScale" priority="77">
      <colorScale>
        <cfvo type="num" val="0"/>
        <cfvo type="num" val="5"/>
        <cfvo type="num" val="10"/>
        <color rgb="FF00B050"/>
        <color rgb="FFFFFF00"/>
        <color rgb="FFFF0000"/>
      </colorScale>
    </cfRule>
  </conditionalFormatting>
  <conditionalFormatting sqref="N48:N49">
    <cfRule type="expression" dxfId="1189" priority="76" stopIfTrue="1">
      <formula>IF($S48&lt;9,TRUE,)</formula>
    </cfRule>
  </conditionalFormatting>
  <conditionalFormatting sqref="M48:M49">
    <cfRule type="expression" dxfId="1188" priority="75" stopIfTrue="1">
      <formula>IF($S48&lt;8,TRUE,)</formula>
    </cfRule>
  </conditionalFormatting>
  <conditionalFormatting sqref="L48:L49">
    <cfRule type="expression" dxfId="1187" priority="74" stopIfTrue="1">
      <formula>IF($S48&lt;7,TRUE,)</formula>
    </cfRule>
  </conditionalFormatting>
  <conditionalFormatting sqref="K48:K49">
    <cfRule type="expression" dxfId="1186" priority="73" stopIfTrue="1">
      <formula>IF($S48&lt;6,TRUE,)</formula>
    </cfRule>
  </conditionalFormatting>
  <conditionalFormatting sqref="J48:J49">
    <cfRule type="expression" dxfId="1185" priority="72" stopIfTrue="1">
      <formula>IF($S48&lt;5,TRUE,)</formula>
    </cfRule>
  </conditionalFormatting>
  <conditionalFormatting sqref="I48:I49">
    <cfRule type="expression" dxfId="1184" priority="71" stopIfTrue="1">
      <formula>IF($S48&lt;4,TRUE,)</formula>
    </cfRule>
  </conditionalFormatting>
  <conditionalFormatting sqref="H48:H49">
    <cfRule type="expression" dxfId="1183" priority="70" stopIfTrue="1">
      <formula>IF($S48&lt;3,TRUE,)</formula>
    </cfRule>
  </conditionalFormatting>
  <conditionalFormatting sqref="G48:G49">
    <cfRule type="expression" dxfId="1182" priority="69" stopIfTrue="1">
      <formula>IF($S48&lt;2,TRUE,)</formula>
    </cfRule>
  </conditionalFormatting>
  <conditionalFormatting sqref="F48:F49">
    <cfRule type="expression" dxfId="1181" priority="68" stopIfTrue="1">
      <formula>IF($S48&lt;1,TRUE,)</formula>
    </cfRule>
  </conditionalFormatting>
  <conditionalFormatting sqref="O48:O49">
    <cfRule type="expression" dxfId="1180" priority="67" stopIfTrue="1">
      <formula>IF($S48&lt;10,TRUE,)</formula>
    </cfRule>
  </conditionalFormatting>
  <conditionalFormatting sqref="F55:O56">
    <cfRule type="colorScale" priority="66">
      <colorScale>
        <cfvo type="num" val="0"/>
        <cfvo type="num" val="5"/>
        <cfvo type="num" val="10"/>
        <color rgb="FF00B050"/>
        <color rgb="FFFFFF00"/>
        <color rgb="FFFF0000"/>
      </colorScale>
    </cfRule>
  </conditionalFormatting>
  <conditionalFormatting sqref="N55:N56">
    <cfRule type="expression" dxfId="1179" priority="65" stopIfTrue="1">
      <formula>IF($S55&lt;9,TRUE,)</formula>
    </cfRule>
  </conditionalFormatting>
  <conditionalFormatting sqref="M55:M56">
    <cfRule type="expression" dxfId="1178" priority="64" stopIfTrue="1">
      <formula>IF($S55&lt;8,TRUE,)</formula>
    </cfRule>
  </conditionalFormatting>
  <conditionalFormatting sqref="L55:L56">
    <cfRule type="expression" dxfId="1177" priority="63" stopIfTrue="1">
      <formula>IF($S55&lt;7,TRUE,)</formula>
    </cfRule>
  </conditionalFormatting>
  <conditionalFormatting sqref="K55:K56">
    <cfRule type="expression" dxfId="1176" priority="62" stopIfTrue="1">
      <formula>IF($S55&lt;6,TRUE,)</formula>
    </cfRule>
  </conditionalFormatting>
  <conditionalFormatting sqref="J55:J56">
    <cfRule type="expression" dxfId="1175" priority="61" stopIfTrue="1">
      <formula>IF($S55&lt;5,TRUE,)</formula>
    </cfRule>
  </conditionalFormatting>
  <conditionalFormatting sqref="I55:I56">
    <cfRule type="expression" dxfId="1174" priority="60" stopIfTrue="1">
      <formula>IF($S55&lt;4,TRUE,)</formula>
    </cfRule>
  </conditionalFormatting>
  <conditionalFormatting sqref="H55:H56">
    <cfRule type="expression" dxfId="1173" priority="59" stopIfTrue="1">
      <formula>IF($S55&lt;3,TRUE,)</formula>
    </cfRule>
  </conditionalFormatting>
  <conditionalFormatting sqref="G55:G56">
    <cfRule type="expression" dxfId="1172" priority="58" stopIfTrue="1">
      <formula>IF($S55&lt;2,TRUE,)</formula>
    </cfRule>
  </conditionalFormatting>
  <conditionalFormatting sqref="F55:F56">
    <cfRule type="expression" dxfId="1171" priority="57" stopIfTrue="1">
      <formula>IF($S55&lt;1,TRUE,)</formula>
    </cfRule>
  </conditionalFormatting>
  <conditionalFormatting sqref="O55:O56">
    <cfRule type="expression" dxfId="1170" priority="56" stopIfTrue="1">
      <formula>IF($S55&lt;10,TRUE,)</formula>
    </cfRule>
  </conditionalFormatting>
  <conditionalFormatting sqref="F57:O57">
    <cfRule type="colorScale" priority="55">
      <colorScale>
        <cfvo type="num" val="0"/>
        <cfvo type="num" val="5"/>
        <cfvo type="num" val="10"/>
        <color rgb="FF00B050"/>
        <color rgb="FFFFFF00"/>
        <color rgb="FFFF0000"/>
      </colorScale>
    </cfRule>
  </conditionalFormatting>
  <conditionalFormatting sqref="N57">
    <cfRule type="expression" dxfId="1169" priority="54" stopIfTrue="1">
      <formula>IF($S57&lt;9,TRUE,)</formula>
    </cfRule>
  </conditionalFormatting>
  <conditionalFormatting sqref="M57">
    <cfRule type="expression" dxfId="1168" priority="53" stopIfTrue="1">
      <formula>IF($S57&lt;8,TRUE,)</formula>
    </cfRule>
  </conditionalFormatting>
  <conditionalFormatting sqref="L57">
    <cfRule type="expression" dxfId="1167" priority="52" stopIfTrue="1">
      <formula>IF($S57&lt;7,TRUE,)</formula>
    </cfRule>
  </conditionalFormatting>
  <conditionalFormatting sqref="K57">
    <cfRule type="expression" dxfId="1166" priority="51" stopIfTrue="1">
      <formula>IF($S57&lt;6,TRUE,)</formula>
    </cfRule>
  </conditionalFormatting>
  <conditionalFormatting sqref="J57">
    <cfRule type="expression" dxfId="1165" priority="50" stopIfTrue="1">
      <formula>IF($S57&lt;5,TRUE,)</formula>
    </cfRule>
  </conditionalFormatting>
  <conditionalFormatting sqref="I57">
    <cfRule type="expression" dxfId="1164" priority="49" stopIfTrue="1">
      <formula>IF($S57&lt;4,TRUE,)</formula>
    </cfRule>
  </conditionalFormatting>
  <conditionalFormatting sqref="H57">
    <cfRule type="expression" dxfId="1163" priority="48" stopIfTrue="1">
      <formula>IF($S57&lt;3,TRUE,)</formula>
    </cfRule>
  </conditionalFormatting>
  <conditionalFormatting sqref="G57">
    <cfRule type="expression" dxfId="1162" priority="47" stopIfTrue="1">
      <formula>IF($S57&lt;2,TRUE,)</formula>
    </cfRule>
  </conditionalFormatting>
  <conditionalFormatting sqref="F57">
    <cfRule type="expression" dxfId="1161" priority="46" stopIfTrue="1">
      <formula>IF($S57&lt;1,TRUE,)</formula>
    </cfRule>
  </conditionalFormatting>
  <conditionalFormatting sqref="O57">
    <cfRule type="expression" dxfId="1160" priority="45" stopIfTrue="1">
      <formula>IF($S57&lt;10,TRUE,)</formula>
    </cfRule>
  </conditionalFormatting>
  <conditionalFormatting sqref="F46:O47">
    <cfRule type="colorScale" priority="44">
      <colorScale>
        <cfvo type="num" val="0"/>
        <cfvo type="num" val="5"/>
        <cfvo type="num" val="10"/>
        <color rgb="FF00B050"/>
        <color rgb="FFFFFF00"/>
        <color rgb="FFFF0000"/>
      </colorScale>
    </cfRule>
  </conditionalFormatting>
  <conditionalFormatting sqref="N46:N47">
    <cfRule type="expression" dxfId="1159" priority="43" stopIfTrue="1">
      <formula>IF($S46&lt;9,TRUE,)</formula>
    </cfRule>
  </conditionalFormatting>
  <conditionalFormatting sqref="M46:M47">
    <cfRule type="expression" dxfId="1158" priority="42" stopIfTrue="1">
      <formula>IF($S46&lt;8,TRUE,)</formula>
    </cfRule>
  </conditionalFormatting>
  <conditionalFormatting sqref="L46:L47">
    <cfRule type="expression" dxfId="1157" priority="41" stopIfTrue="1">
      <formula>IF($S46&lt;7,TRUE,)</formula>
    </cfRule>
  </conditionalFormatting>
  <conditionalFormatting sqref="K46:K47">
    <cfRule type="expression" dxfId="1156" priority="40" stopIfTrue="1">
      <formula>IF($S46&lt;6,TRUE,)</formula>
    </cfRule>
  </conditionalFormatting>
  <conditionalFormatting sqref="J46:J47">
    <cfRule type="expression" dxfId="1155" priority="39" stopIfTrue="1">
      <formula>IF($S46&lt;5,TRUE,)</formula>
    </cfRule>
  </conditionalFormatting>
  <conditionalFormatting sqref="I46:I47">
    <cfRule type="expression" dxfId="1154" priority="38" stopIfTrue="1">
      <formula>IF($S46&lt;4,TRUE,)</formula>
    </cfRule>
  </conditionalFormatting>
  <conditionalFormatting sqref="H46:H47">
    <cfRule type="expression" dxfId="1153" priority="37" stopIfTrue="1">
      <formula>IF($S46&lt;3,TRUE,)</formula>
    </cfRule>
  </conditionalFormatting>
  <conditionalFormatting sqref="G46:G47">
    <cfRule type="expression" dxfId="1152" priority="36" stopIfTrue="1">
      <formula>IF($S46&lt;2,TRUE,)</formula>
    </cfRule>
  </conditionalFormatting>
  <conditionalFormatting sqref="F46:F47">
    <cfRule type="expression" dxfId="1151" priority="35" stopIfTrue="1">
      <formula>IF($S46&lt;1,TRUE,)</formula>
    </cfRule>
  </conditionalFormatting>
  <conditionalFormatting sqref="O46:O47">
    <cfRule type="expression" dxfId="1150" priority="34" stopIfTrue="1">
      <formula>IF($S46&lt;10,TRUE,)</formula>
    </cfRule>
  </conditionalFormatting>
  <conditionalFormatting sqref="F53:O54">
    <cfRule type="colorScale" priority="33">
      <colorScale>
        <cfvo type="num" val="0"/>
        <cfvo type="num" val="5"/>
        <cfvo type="num" val="10"/>
        <color rgb="FF00B050"/>
        <color rgb="FFFFFF00"/>
        <color rgb="FFFF0000"/>
      </colorScale>
    </cfRule>
  </conditionalFormatting>
  <conditionalFormatting sqref="N53:N54">
    <cfRule type="expression" dxfId="1149" priority="32" stopIfTrue="1">
      <formula>IF($S53&lt;9,TRUE,)</formula>
    </cfRule>
  </conditionalFormatting>
  <conditionalFormatting sqref="M53:M54">
    <cfRule type="expression" dxfId="1148" priority="31" stopIfTrue="1">
      <formula>IF($S53&lt;8,TRUE,)</formula>
    </cfRule>
  </conditionalFormatting>
  <conditionalFormatting sqref="L53:L54">
    <cfRule type="expression" dxfId="1147" priority="30" stopIfTrue="1">
      <formula>IF($S53&lt;7,TRUE,)</formula>
    </cfRule>
  </conditionalFormatting>
  <conditionalFormatting sqref="K53:K54">
    <cfRule type="expression" dxfId="1146" priority="29" stopIfTrue="1">
      <formula>IF($S53&lt;6,TRUE,)</formula>
    </cfRule>
  </conditionalFormatting>
  <conditionalFormatting sqref="J53:J54">
    <cfRule type="expression" dxfId="1145" priority="28" stopIfTrue="1">
      <formula>IF($S53&lt;5,TRUE,)</formula>
    </cfRule>
  </conditionalFormatting>
  <conditionalFormatting sqref="I53:I54">
    <cfRule type="expression" dxfId="1144" priority="27" stopIfTrue="1">
      <formula>IF($S53&lt;4,TRUE,)</formula>
    </cfRule>
  </conditionalFormatting>
  <conditionalFormatting sqref="H53:H54">
    <cfRule type="expression" dxfId="1143" priority="26" stopIfTrue="1">
      <formula>IF($S53&lt;3,TRUE,)</formula>
    </cfRule>
  </conditionalFormatting>
  <conditionalFormatting sqref="G53:G54">
    <cfRule type="expression" dxfId="1142" priority="25" stopIfTrue="1">
      <formula>IF($S53&lt;2,TRUE,)</formula>
    </cfRule>
  </conditionalFormatting>
  <conditionalFormatting sqref="F53:F54">
    <cfRule type="expression" dxfId="1141" priority="24" stopIfTrue="1">
      <formula>IF($S53&lt;1,TRUE,)</formula>
    </cfRule>
  </conditionalFormatting>
  <conditionalFormatting sqref="O53:O54">
    <cfRule type="expression" dxfId="1140" priority="23" stopIfTrue="1">
      <formula>IF($S53&lt;10,TRUE,)</formula>
    </cfRule>
  </conditionalFormatting>
  <conditionalFormatting sqref="F48:O49">
    <cfRule type="colorScale" priority="22">
      <colorScale>
        <cfvo type="num" val="0"/>
        <cfvo type="num" val="5"/>
        <cfvo type="num" val="10"/>
        <color rgb="FF00B050"/>
        <color rgb="FFFFFF00"/>
        <color rgb="FFFF0000"/>
      </colorScale>
    </cfRule>
  </conditionalFormatting>
  <conditionalFormatting sqref="N48:N49">
    <cfRule type="expression" dxfId="1139" priority="21" stopIfTrue="1">
      <formula>IF($S48&lt;9,TRUE,)</formula>
    </cfRule>
  </conditionalFormatting>
  <conditionalFormatting sqref="M48:M49">
    <cfRule type="expression" dxfId="1138" priority="20" stopIfTrue="1">
      <formula>IF($S48&lt;8,TRUE,)</formula>
    </cfRule>
  </conditionalFormatting>
  <conditionalFormatting sqref="L48:L49">
    <cfRule type="expression" dxfId="1137" priority="19" stopIfTrue="1">
      <formula>IF($S48&lt;7,TRUE,)</formula>
    </cfRule>
  </conditionalFormatting>
  <conditionalFormatting sqref="K48:K49">
    <cfRule type="expression" dxfId="1136" priority="18" stopIfTrue="1">
      <formula>IF($S48&lt;6,TRUE,)</formula>
    </cfRule>
  </conditionalFormatting>
  <conditionalFormatting sqref="J48:J49">
    <cfRule type="expression" dxfId="1135" priority="17" stopIfTrue="1">
      <formula>IF($S48&lt;5,TRUE,)</formula>
    </cfRule>
  </conditionalFormatting>
  <conditionalFormatting sqref="I48:I49">
    <cfRule type="expression" dxfId="1134" priority="16" stopIfTrue="1">
      <formula>IF($S48&lt;4,TRUE,)</formula>
    </cfRule>
  </conditionalFormatting>
  <conditionalFormatting sqref="H48:H49">
    <cfRule type="expression" dxfId="1133" priority="15" stopIfTrue="1">
      <formula>IF($S48&lt;3,TRUE,)</formula>
    </cfRule>
  </conditionalFormatting>
  <conditionalFormatting sqref="G48:G49">
    <cfRule type="expression" dxfId="1132" priority="14" stopIfTrue="1">
      <formula>IF($S48&lt;2,TRUE,)</formula>
    </cfRule>
  </conditionalFormatting>
  <conditionalFormatting sqref="F48:F49">
    <cfRule type="expression" dxfId="1131" priority="13" stopIfTrue="1">
      <formula>IF($S48&lt;1,TRUE,)</formula>
    </cfRule>
  </conditionalFormatting>
  <conditionalFormatting sqref="O48:O49">
    <cfRule type="expression" dxfId="1130" priority="12" stopIfTrue="1">
      <formula>IF($S48&lt;10,TRUE,)</formula>
    </cfRule>
  </conditionalFormatting>
  <conditionalFormatting sqref="F55:O56">
    <cfRule type="colorScale" priority="11">
      <colorScale>
        <cfvo type="num" val="0"/>
        <cfvo type="num" val="5"/>
        <cfvo type="num" val="10"/>
        <color rgb="FF00B050"/>
        <color rgb="FFFFFF00"/>
        <color rgb="FFFF0000"/>
      </colorScale>
    </cfRule>
  </conditionalFormatting>
  <conditionalFormatting sqref="N55:N56">
    <cfRule type="expression" dxfId="1129" priority="10" stopIfTrue="1">
      <formula>IF($S55&lt;9,TRUE,)</formula>
    </cfRule>
  </conditionalFormatting>
  <conditionalFormatting sqref="M55:M56">
    <cfRule type="expression" dxfId="1128" priority="9" stopIfTrue="1">
      <formula>IF($S55&lt;8,TRUE,)</formula>
    </cfRule>
  </conditionalFormatting>
  <conditionalFormatting sqref="L55:L56">
    <cfRule type="expression" dxfId="1127" priority="8" stopIfTrue="1">
      <formula>IF($S55&lt;7,TRUE,)</formula>
    </cfRule>
  </conditionalFormatting>
  <conditionalFormatting sqref="K55:K56">
    <cfRule type="expression" dxfId="1126" priority="7" stopIfTrue="1">
      <formula>IF($S55&lt;6,TRUE,)</formula>
    </cfRule>
  </conditionalFormatting>
  <conditionalFormatting sqref="J55:J56">
    <cfRule type="expression" dxfId="1125" priority="6" stopIfTrue="1">
      <formula>IF($S55&lt;5,TRUE,)</formula>
    </cfRule>
  </conditionalFormatting>
  <conditionalFormatting sqref="I55:I56">
    <cfRule type="expression" dxfId="1124" priority="5" stopIfTrue="1">
      <formula>IF($S55&lt;4,TRUE,)</formula>
    </cfRule>
  </conditionalFormatting>
  <conditionalFormatting sqref="H55:H56">
    <cfRule type="expression" dxfId="1123" priority="4" stopIfTrue="1">
      <formula>IF($S55&lt;3,TRUE,)</formula>
    </cfRule>
  </conditionalFormatting>
  <conditionalFormatting sqref="G55:G56">
    <cfRule type="expression" dxfId="1122" priority="3" stopIfTrue="1">
      <formula>IF($S55&lt;2,TRUE,)</formula>
    </cfRule>
  </conditionalFormatting>
  <conditionalFormatting sqref="F55:F56">
    <cfRule type="expression" dxfId="1121" priority="2" stopIfTrue="1">
      <formula>IF($S55&lt;1,TRUE,)</formula>
    </cfRule>
  </conditionalFormatting>
  <conditionalFormatting sqref="O55:O56">
    <cfRule type="expression" dxfId="1120" priority="1" stopIfTrue="1">
      <formula>IF($S55&lt;10,TRUE,)</formula>
    </cfRule>
  </conditionalFormatting>
  <dataValidations xWindow="824" yWindow="805" count="10">
    <dataValidation type="list" allowBlank="1" showInputMessage="1" showErrorMessage="1" sqref="P58">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1:E24 E37:E40 E53:E56">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4:E17 E30:E33 E46:E49">
      <formula1>R.DDL_DEQResourcesInvolved</formula1>
    </dataValidation>
    <dataValidation allowBlank="1" showInputMessage="1" showErrorMessage="1" promptTitle="ENTER NAME" prompt="Enter the name of the STAFF or FUNCTION involved with DEVELOPING the project._x000a_" sqref="D14:D17 D46:D49 D30:D33"/>
    <dataValidation allowBlank="1" showInputMessage="1" showErrorMessage="1" promptTitle="ENTER NAME" prompt="Enter the name of the STAFF or FUNCTION involved with IMPLEMENTING the project._x000a_" sqref="D21:D24 D37:D40 D53:D56"/>
    <dataValidation type="list" allowBlank="1" showInputMessage="1" showErrorMessage="1" promptTitle="DROP DOWN LIST" prompt="Select whether the named person is staff, a manager or an administrator. Leave this cell blank if you entered a FUNCTION name or left the name blank." sqref="P14:P17 P21:P24 P30:P33 P37:P40 P46:P49 P53:P5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59:P59"/>
    <dataValidation type="textLength" allowBlank="1" showInputMessage="1" showErrorMessage="1" promptTitle="DESCRIBE INVOLVEMENT" prompt="_x000a_Describe how this resource would be involved with the proposal during the development phase of the rule." sqref="D12:P12 D28:P28 D44:P4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9:P19 D35:P35">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1:P51">
      <formula1>0</formula1>
      <formula2>5000</formula2>
    </dataValidation>
  </dataValidations>
  <hyperlinks>
    <hyperlink ref="A1" location="Content!A1" display="⧀ Go to Content"/>
    <hyperlink ref="A2" r:id="rId1" display="⧀ on Q-net"/>
    <hyperlink ref="A10" r:id="rId2" display="⧀ on Q-net"/>
    <hyperlink ref="A42" r:id="rId3" display="⧀ on Q-net"/>
    <hyperlink ref="A60" location="'12LEAD'!B2" display="⧀ Go to Top"/>
  </hyperlinks>
  <pageMargins left="0.25" right="0.25" top="0.75" bottom="0.75" header="0.3" footer="0.3"/>
  <pageSetup scale="98" orientation="portrait" horizontalDpi="4294967293" verticalDpi="4294967293" r:id="rId4"/>
  <rowBreaks count="1" manualBreakCount="1">
    <brk id="25" min="2" max="16" man="1"/>
  </rowBreaks>
  <drawing r:id="rId5"/>
  <legacyDrawing r:id="rId6"/>
</worksheet>
</file>

<file path=xl/worksheets/sheet19.xml><?xml version="1.0" encoding="utf-8"?>
<worksheet xmlns="http://schemas.openxmlformats.org/spreadsheetml/2006/main" xmlns:r="http://schemas.openxmlformats.org/officeDocument/2006/relationships">
  <sheetPr codeName="Sheet19"/>
  <dimension ref="A1:AG114"/>
  <sheetViews>
    <sheetView showGridLines="0" topLeftCell="A51" zoomScaleNormal="100" workbookViewId="0">
      <selection activeCell="D61" sqref="D61"/>
    </sheetView>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5.125" style="494" customWidth="1" collapsed="1"/>
    <col min="23" max="23" width="30.625" style="494" customWidth="1"/>
    <col min="24" max="24" width="18" style="494" customWidth="1"/>
    <col min="25" max="33" width="31.125" style="494" customWidth="1"/>
    <col min="34" max="16384" width="9" style="617"/>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21"/>
      <c r="B2" s="856"/>
      <c r="C2" s="607">
        <v>14</v>
      </c>
      <c r="D2" s="608" t="s">
        <v>244</v>
      </c>
      <c r="E2" s="1077" t="str">
        <f>R.1ProjectName</f>
        <v>AQ permitting program updates</v>
      </c>
      <c r="F2" s="1077"/>
      <c r="G2" s="1077"/>
      <c r="H2" s="1077"/>
      <c r="I2" s="1077"/>
      <c r="J2" s="1077"/>
      <c r="K2" s="1077"/>
      <c r="L2" s="1077"/>
      <c r="M2" s="1077"/>
      <c r="N2" s="1077"/>
      <c r="O2" s="1077"/>
      <c r="P2" s="1077"/>
      <c r="Q2" s="609"/>
      <c r="R2" s="856"/>
      <c r="S2" s="562" t="str">
        <f>"R."&amp;$C$2&amp;"StaffCount"</f>
        <v>R.14StaffCount</v>
      </c>
      <c r="T2" s="562" t="str">
        <f>"R."&amp;$C$2&amp;"LowHrs"</f>
        <v>R.14LowHrs</v>
      </c>
      <c r="U2" s="873" t="str">
        <f>"R."&amp;$C$2&amp;"HighHrs"</f>
        <v>R.14HighHrs</v>
      </c>
      <c r="W2" s="563" t="s">
        <v>0</v>
      </c>
      <c r="X2" s="494"/>
      <c r="Y2" s="494"/>
      <c r="Z2" s="494"/>
      <c r="AA2" s="494"/>
      <c r="AB2" s="494"/>
      <c r="AC2" s="494"/>
      <c r="AD2" s="496"/>
      <c r="AE2" s="496"/>
      <c r="AF2" s="496"/>
      <c r="AG2" s="496"/>
    </row>
    <row r="3" spans="1:33" s="23" customFormat="1" ht="20.25" customHeight="1" thickTop="1">
      <c r="A3" s="557"/>
      <c r="B3" s="856"/>
      <c r="C3" s="610"/>
      <c r="D3" s="528"/>
      <c r="E3" s="528"/>
      <c r="F3" s="91"/>
      <c r="G3" s="623"/>
      <c r="H3" s="623"/>
      <c r="I3" s="623"/>
      <c r="J3" s="529"/>
      <c r="K3" s="91"/>
      <c r="L3" s="91"/>
      <c r="M3" s="1062" t="s">
        <v>212</v>
      </c>
      <c r="N3" s="1062"/>
      <c r="O3" s="1062"/>
      <c r="P3" s="1062"/>
      <c r="Q3" s="611"/>
      <c r="R3" s="856"/>
      <c r="S3" s="564">
        <f>COUNTIFS(S13:S103,"&gt;0")</f>
        <v>0</v>
      </c>
      <c r="T3" s="567">
        <f>SUM(T13:T103)</f>
        <v>0</v>
      </c>
      <c r="U3" s="567">
        <f>SUM(U13:U103)</f>
        <v>0</v>
      </c>
      <c r="V3" s="563"/>
      <c r="W3" s="494"/>
      <c r="X3" s="494"/>
      <c r="Y3" s="494"/>
      <c r="Z3" s="494"/>
      <c r="AA3" s="494"/>
      <c r="AB3" s="494"/>
      <c r="AC3" s="494"/>
      <c r="AD3" s="496"/>
      <c r="AE3" s="496"/>
      <c r="AF3" s="496"/>
      <c r="AG3" s="496"/>
    </row>
    <row r="4" spans="1:33" s="23" customFormat="1" ht="20.25" customHeight="1">
      <c r="A4" s="557"/>
      <c r="B4" s="856"/>
      <c r="C4" s="610"/>
      <c r="D4" s="535" t="s">
        <v>210</v>
      </c>
      <c r="E4" s="513">
        <f>S3</f>
        <v>0</v>
      </c>
      <c r="F4" s="1063" t="s">
        <v>209</v>
      </c>
      <c r="G4" s="1063"/>
      <c r="H4" s="1063"/>
      <c r="I4" s="1063"/>
      <c r="J4" s="1063"/>
      <c r="K4" s="1063"/>
      <c r="L4" s="1063"/>
      <c r="M4" s="1064" t="str">
        <f>S4</f>
        <v>0</v>
      </c>
      <c r="N4" s="1064"/>
      <c r="O4" s="1064"/>
      <c r="P4" s="1064"/>
      <c r="Q4" s="611"/>
      <c r="R4" s="856"/>
      <c r="S4" s="565" t="str">
        <f>IF(R.14StaffCount=0,"0",IF(R.14LowHrs=0,"0-"&amp;TEXT(R.14HighHrs,"#,###"),TEXT(R.14LowHrs,"#,###")&amp;"-"&amp;TEXT(R.14HighHrs,"#,###")))</f>
        <v>0</v>
      </c>
      <c r="T4" s="562" t="str">
        <f>"R."&amp;$C$2&amp;"LowDollars"</f>
        <v>R.14LowDollars</v>
      </c>
      <c r="U4" s="873" t="str">
        <f>"R."&amp;$C$2&amp;"HighDollars"</f>
        <v>R.14HighDollars</v>
      </c>
      <c r="V4" s="563"/>
      <c r="W4" s="494"/>
      <c r="X4" s="494"/>
      <c r="Y4" s="494"/>
      <c r="Z4" s="494"/>
      <c r="AA4" s="494"/>
      <c r="AB4" s="494"/>
      <c r="AC4" s="494"/>
      <c r="AD4" s="496"/>
      <c r="AE4" s="496"/>
      <c r="AF4" s="496"/>
      <c r="AG4" s="496"/>
    </row>
    <row r="5" spans="1:33" s="23" customFormat="1" ht="20.25" customHeight="1">
      <c r="A5" s="557"/>
      <c r="B5" s="856"/>
      <c r="C5" s="610"/>
      <c r="D5" s="535" t="s">
        <v>222</v>
      </c>
      <c r="E5" s="530">
        <f>R.AvgHrDEQCost</f>
        <v>58</v>
      </c>
      <c r="F5" s="1063" t="s">
        <v>213</v>
      </c>
      <c r="G5" s="1063"/>
      <c r="H5" s="1063"/>
      <c r="I5" s="1063"/>
      <c r="J5" s="1063"/>
      <c r="K5" s="1063"/>
      <c r="L5" s="1063"/>
      <c r="M5" s="1065" t="str">
        <f>S5</f>
        <v>$0</v>
      </c>
      <c r="N5" s="1065"/>
      <c r="O5" s="1065"/>
      <c r="P5" s="1065"/>
      <c r="Q5" s="611"/>
      <c r="R5" s="856"/>
      <c r="S5" s="565" t="str">
        <f>IF(R.14StaffCount=0,"$0",IF(R.14LowDollars=0,"$0-"&amp;TEXT(R.14HighDollars,"#,###"),TEXT(R.14LowDollars,"$#,###")&amp;"-"&amp;TEXT(R.14HighDollars,"#,###")))</f>
        <v>$0</v>
      </c>
      <c r="T5" s="567">
        <f>T3*E5</f>
        <v>0</v>
      </c>
      <c r="U5" s="567">
        <f>U3*E5</f>
        <v>0</v>
      </c>
      <c r="V5" s="563"/>
      <c r="W5" s="494"/>
      <c r="X5" s="494"/>
      <c r="Y5" s="494"/>
      <c r="Z5" s="494"/>
      <c r="AA5" s="494"/>
      <c r="AB5" s="494"/>
      <c r="AC5" s="494"/>
      <c r="AD5" s="496"/>
      <c r="AE5" s="496"/>
      <c r="AF5" s="496"/>
      <c r="AG5" s="496"/>
    </row>
    <row r="6" spans="1:33"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558"/>
      <c r="B7" s="856"/>
      <c r="C7" s="612"/>
      <c r="D7" s="1054" t="s">
        <v>363</v>
      </c>
      <c r="E7" s="1055"/>
      <c r="F7" s="1055"/>
      <c r="G7" s="1055"/>
      <c r="H7" s="1055"/>
      <c r="I7" s="1055"/>
      <c r="J7" s="1055"/>
      <c r="K7" s="1055"/>
      <c r="L7" s="1055"/>
      <c r="M7" s="1055"/>
      <c r="N7" s="1055"/>
      <c r="O7" s="1055"/>
      <c r="P7" s="1056"/>
      <c r="Q7" s="613"/>
      <c r="R7" s="856"/>
      <c r="S7" s="1057" t="s">
        <v>0</v>
      </c>
      <c r="T7" s="1057"/>
      <c r="U7" s="1057"/>
      <c r="V7" s="569"/>
      <c r="W7" s="569" t="s">
        <v>0</v>
      </c>
      <c r="X7" s="569"/>
      <c r="Y7" s="569"/>
      <c r="Z7" s="569"/>
      <c r="AA7" s="569"/>
      <c r="AB7" s="569"/>
      <c r="AC7" s="569"/>
      <c r="AD7" s="568"/>
      <c r="AE7" s="568"/>
      <c r="AF7" s="568"/>
      <c r="AG7" s="568"/>
    </row>
    <row r="8" spans="1:33"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691" customFormat="1" ht="30" customHeight="1">
      <c r="A9" s="874" t="s">
        <v>272</v>
      </c>
      <c r="B9" s="856"/>
      <c r="C9" s="745" t="s">
        <v>0</v>
      </c>
      <c r="D9" s="825" t="s">
        <v>299</v>
      </c>
      <c r="E9" s="703"/>
      <c r="F9" s="703"/>
      <c r="G9" s="703"/>
      <c r="H9" s="703"/>
      <c r="I9" s="703"/>
      <c r="J9" s="703"/>
      <c r="K9" s="703"/>
      <c r="L9" s="703"/>
      <c r="M9" s="703"/>
      <c r="N9" s="703"/>
      <c r="O9" s="703"/>
      <c r="P9" s="703"/>
      <c r="Q9" s="746"/>
      <c r="R9" s="856"/>
      <c r="S9" s="706"/>
      <c r="T9" s="688"/>
      <c r="U9" s="688"/>
      <c r="V9" s="690"/>
      <c r="W9" s="690"/>
      <c r="X9" s="690"/>
      <c r="Y9" s="690"/>
      <c r="Z9" s="690"/>
      <c r="AA9" s="690"/>
      <c r="AB9" s="690"/>
      <c r="AC9" s="690"/>
      <c r="AD9" s="688"/>
      <c r="AE9" s="688"/>
      <c r="AF9" s="688"/>
      <c r="AG9" s="688"/>
    </row>
    <row r="10" spans="1:33" s="155" customFormat="1" ht="14.25" customHeight="1">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560"/>
      <c r="B11" s="856"/>
      <c r="C11" s="584"/>
      <c r="D11" s="1082" t="s">
        <v>365</v>
      </c>
      <c r="E11" s="1083"/>
      <c r="F11" s="1083"/>
      <c r="G11" s="1083"/>
      <c r="H11" s="1083"/>
      <c r="I11" s="1083"/>
      <c r="J11" s="1083"/>
      <c r="K11" s="1083"/>
      <c r="L11" s="1083"/>
      <c r="M11" s="1083"/>
      <c r="N11" s="1083"/>
      <c r="O11" s="1083"/>
      <c r="P11" s="1084"/>
      <c r="Q11" s="585"/>
      <c r="R11" s="856"/>
      <c r="S11" s="574"/>
      <c r="T11" s="573"/>
      <c r="U11" s="573"/>
      <c r="V11" s="494"/>
      <c r="W11" s="494"/>
      <c r="Y11" s="494"/>
      <c r="Z11" s="494"/>
      <c r="AA11" s="494"/>
      <c r="AB11" s="494"/>
      <c r="AC11" s="494"/>
      <c r="AD11" s="573"/>
      <c r="AE11" s="573"/>
      <c r="AF11" s="573"/>
      <c r="AG11" s="573"/>
    </row>
    <row r="12" spans="1:33" s="155" customFormat="1" ht="14.25" customHeight="1">
      <c r="A12" s="559"/>
      <c r="B12" s="856"/>
      <c r="C12" s="737"/>
      <c r="D12" s="738" t="s">
        <v>215</v>
      </c>
      <c r="E12" s="739" t="s">
        <v>64</v>
      </c>
      <c r="F12" s="1085" t="s">
        <v>65</v>
      </c>
      <c r="G12" s="1085"/>
      <c r="H12" s="1085"/>
      <c r="I12" s="1085"/>
      <c r="J12" s="1085"/>
      <c r="K12" s="1085"/>
      <c r="L12" s="1085"/>
      <c r="M12" s="1085"/>
      <c r="N12" s="1085"/>
      <c r="O12" s="1085"/>
      <c r="P12" s="739" t="s">
        <v>66</v>
      </c>
      <c r="Q12" s="583"/>
      <c r="R12" s="856"/>
      <c r="S12" s="710"/>
      <c r="T12" s="711"/>
      <c r="U12" s="711"/>
      <c r="V12" s="712"/>
      <c r="W12" s="712"/>
      <c r="Y12" s="712"/>
      <c r="Z12" s="712"/>
      <c r="AA12" s="712"/>
      <c r="AB12" s="712"/>
      <c r="AC12" s="712"/>
      <c r="AD12" s="570"/>
      <c r="AE12" s="570"/>
      <c r="AF12" s="570"/>
      <c r="AG12" s="570"/>
    </row>
    <row r="13" spans="1:33" s="150" customFormat="1" ht="20.25" customHeight="1">
      <c r="A13" s="560"/>
      <c r="B13" s="856"/>
      <c r="C13" s="584"/>
      <c r="D13" s="160" t="s">
        <v>364</v>
      </c>
      <c r="E13" s="152" t="s">
        <v>7</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0</v>
      </c>
      <c r="T13" s="564">
        <f>VLOOKUP($E13,R.VL_DEQResourcesInvolved,3,FALSE)</f>
        <v>0</v>
      </c>
      <c r="U13" s="564">
        <f>IF(S13=10,T13,VLOOKUP($E13,R.VL_DEQResourcesInvolved,4,FALSE))</f>
        <v>0</v>
      </c>
      <c r="V13" s="494"/>
      <c r="W13" s="494"/>
      <c r="Y13" s="494"/>
      <c r="Z13" s="494"/>
      <c r="AA13" s="494"/>
      <c r="AB13" s="494"/>
      <c r="AC13" s="494"/>
      <c r="AD13" s="573"/>
      <c r="AE13" s="573"/>
      <c r="AF13" s="573"/>
      <c r="AG13" s="573"/>
    </row>
    <row r="14" spans="1:33" s="150" customFormat="1" ht="20.25" customHeigh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6">
        <f>VLOOKUP($E14,R.VL_DEQResourcesInvolved,2,FALSE)</f>
        <v>0</v>
      </c>
      <c r="T14" s="564">
        <f>VLOOKUP($E14,R.VL_DEQResourcesInvolved,3,FALSE)</f>
        <v>0</v>
      </c>
      <c r="U14" s="564">
        <f>IF(S14=10,T14,VLOOKUP($E14,R.VL_DEQResourcesInvolved,4,FALSE))</f>
        <v>0</v>
      </c>
      <c r="V14" s="494"/>
      <c r="W14" s="494"/>
      <c r="Y14" s="494"/>
      <c r="Z14" s="494"/>
      <c r="AA14" s="494"/>
      <c r="AB14" s="494"/>
      <c r="AC14" s="494"/>
      <c r="AD14" s="573"/>
      <c r="AE14" s="573"/>
      <c r="AF14" s="573"/>
      <c r="AG14" s="573"/>
    </row>
    <row r="15" spans="1:33"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Y15" s="494"/>
      <c r="Z15" s="494"/>
      <c r="AA15" s="494"/>
      <c r="AB15" s="494"/>
      <c r="AC15" s="494"/>
      <c r="AD15" s="573"/>
      <c r="AE15" s="573"/>
      <c r="AF15" s="573"/>
      <c r="AG15" s="573"/>
    </row>
    <row r="16" spans="1:33" s="150" customFormat="1" ht="20.25" customHeigh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56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560"/>
      <c r="B18" s="856"/>
      <c r="C18" s="584"/>
      <c r="D18" s="1086"/>
      <c r="E18" s="1087"/>
      <c r="F18" s="1087"/>
      <c r="G18" s="1087"/>
      <c r="H18" s="1087"/>
      <c r="I18" s="1087"/>
      <c r="J18" s="1087"/>
      <c r="K18" s="1087"/>
      <c r="L18" s="1087"/>
      <c r="M18" s="1087"/>
      <c r="N18" s="1087"/>
      <c r="O18" s="1087"/>
      <c r="P18" s="1088"/>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559"/>
      <c r="B19" s="856"/>
      <c r="C19" s="715"/>
      <c r="D19" s="656" t="s">
        <v>215</v>
      </c>
      <c r="E19" s="657" t="s">
        <v>64</v>
      </c>
      <c r="F19" s="1100" t="s">
        <v>65</v>
      </c>
      <c r="G19" s="1100"/>
      <c r="H19" s="1100"/>
      <c r="I19" s="1100"/>
      <c r="J19" s="1100"/>
      <c r="K19" s="1100"/>
      <c r="L19" s="1100"/>
      <c r="M19" s="1100"/>
      <c r="N19" s="1100"/>
      <c r="O19" s="1100"/>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560"/>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560"/>
      <c r="B24" s="856"/>
      <c r="C24" s="587"/>
      <c r="D24" s="533"/>
      <c r="E24" s="1059"/>
      <c r="F24" s="1059"/>
      <c r="G24" s="1059"/>
      <c r="H24" s="1059"/>
      <c r="I24" s="1059"/>
      <c r="J24" s="1059"/>
      <c r="K24" s="1059"/>
      <c r="L24" s="1059"/>
      <c r="M24" s="1059"/>
      <c r="N24" s="1059"/>
      <c r="O24" s="1059"/>
      <c r="P24" s="1059"/>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273</v>
      </c>
      <c r="B25" s="856"/>
      <c r="C25" s="591"/>
      <c r="D25" s="826" t="s">
        <v>300</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c r="AG25" s="570"/>
    </row>
    <row r="26" spans="1:33" s="155" customFormat="1" ht="14.25" customHeight="1">
      <c r="A26" s="559"/>
      <c r="B26" s="856"/>
      <c r="C26" s="591"/>
      <c r="D26" s="501" t="s">
        <v>208</v>
      </c>
      <c r="E26" s="526"/>
      <c r="F26" s="526"/>
      <c r="G26" s="526"/>
      <c r="H26" s="526"/>
      <c r="I26" s="526"/>
      <c r="J26" s="526"/>
      <c r="K26" s="526"/>
      <c r="L26" s="526"/>
      <c r="M26" s="526"/>
      <c r="N26" s="526"/>
      <c r="O26" s="526"/>
      <c r="P26" s="526"/>
      <c r="Q26" s="592"/>
      <c r="R26" s="856"/>
      <c r="S26" s="729"/>
      <c r="T26" s="711"/>
      <c r="U26" s="711"/>
      <c r="V26" s="712"/>
      <c r="W26" s="712"/>
      <c r="X26" s="712"/>
      <c r="Y26" s="712"/>
      <c r="Z26" s="712"/>
      <c r="AA26" s="712"/>
      <c r="AB26" s="712"/>
      <c r="AC26" s="712"/>
      <c r="AD26" s="570"/>
      <c r="AE26" s="570"/>
      <c r="AF26" s="570"/>
      <c r="AG26" s="570"/>
    </row>
    <row r="27" spans="1:33" s="150" customFormat="1" ht="20.25" customHeight="1">
      <c r="A27" s="560"/>
      <c r="B27" s="856"/>
      <c r="C27" s="593"/>
      <c r="D27" s="1082" t="s">
        <v>366</v>
      </c>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559"/>
      <c r="B28" s="856"/>
      <c r="C28" s="716"/>
      <c r="D28" s="658" t="s">
        <v>215</v>
      </c>
      <c r="E28" s="808" t="s">
        <v>64</v>
      </c>
      <c r="F28" s="1099" t="s">
        <v>65</v>
      </c>
      <c r="G28" s="1099"/>
      <c r="H28" s="1099"/>
      <c r="I28" s="1099"/>
      <c r="J28" s="1099"/>
      <c r="K28" s="1099"/>
      <c r="L28" s="1099"/>
      <c r="M28" s="1099"/>
      <c r="N28" s="1099"/>
      <c r="O28" s="1099"/>
      <c r="P28" s="808" t="s">
        <v>66</v>
      </c>
      <c r="Q28" s="592"/>
      <c r="R28" s="856"/>
      <c r="S28" s="710"/>
      <c r="T28" s="711"/>
      <c r="U28" s="711"/>
      <c r="V28" s="712"/>
      <c r="W28" s="712"/>
      <c r="X28" s="712"/>
      <c r="Y28" s="712"/>
      <c r="Z28" s="712"/>
      <c r="AA28" s="712"/>
      <c r="AB28" s="712"/>
      <c r="AC28" s="712"/>
      <c r="AD28" s="570"/>
      <c r="AE28" s="570"/>
      <c r="AF28" s="570"/>
      <c r="AG28" s="570"/>
    </row>
    <row r="29" spans="1:33" s="150" customFormat="1" ht="20.25" customHeight="1">
      <c r="A29" s="560"/>
      <c r="B29" s="856"/>
      <c r="C29" s="593"/>
      <c r="D29" s="160" t="s">
        <v>367</v>
      </c>
      <c r="E29" s="152" t="s">
        <v>7</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560"/>
      <c r="B30" s="856"/>
      <c r="C30" s="593"/>
      <c r="D30" s="160" t="s">
        <v>368</v>
      </c>
      <c r="E30" s="152" t="s">
        <v>7</v>
      </c>
      <c r="F30" s="502">
        <v>1</v>
      </c>
      <c r="G30" s="503">
        <v>2</v>
      </c>
      <c r="H30" s="504">
        <v>3</v>
      </c>
      <c r="I30" s="505">
        <v>4</v>
      </c>
      <c r="J30" s="506">
        <v>5</v>
      </c>
      <c r="K30" s="507">
        <v>6</v>
      </c>
      <c r="L30" s="508">
        <v>7</v>
      </c>
      <c r="M30" s="509">
        <v>8</v>
      </c>
      <c r="N30" s="510">
        <v>9</v>
      </c>
      <c r="O30" s="511">
        <v>10</v>
      </c>
      <c r="P30" s="154" t="s">
        <v>62</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542" t="s">
        <v>0</v>
      </c>
      <c r="X32" s="494"/>
      <c r="Y32" s="494"/>
      <c r="Z32" s="494"/>
      <c r="AA32" s="494"/>
      <c r="AB32" s="494"/>
      <c r="AC32" s="494"/>
      <c r="AD32" s="573"/>
      <c r="AE32" s="573"/>
      <c r="AF32" s="573"/>
      <c r="AG32" s="573"/>
    </row>
    <row r="33" spans="1:33" s="150" customFormat="1" ht="14.25" customHeight="1">
      <c r="A33" s="560"/>
      <c r="B33" s="856"/>
      <c r="C33" s="743"/>
      <c r="D33" s="501" t="s">
        <v>207</v>
      </c>
      <c r="E33" s="153"/>
      <c r="F33" s="153"/>
      <c r="G33" s="153"/>
      <c r="H33" s="153"/>
      <c r="I33" s="153"/>
      <c r="J33" s="153"/>
      <c r="K33" s="153"/>
      <c r="L33" s="153"/>
      <c r="M33" s="153"/>
      <c r="N33" s="153"/>
      <c r="O33" s="153"/>
      <c r="P33" s="153"/>
      <c r="Q33" s="598"/>
      <c r="R33" s="856"/>
      <c r="S33" s="710"/>
      <c r="T33" s="711"/>
      <c r="U33" s="711"/>
      <c r="V33" s="730"/>
      <c r="W33" s="542" t="s">
        <v>0</v>
      </c>
      <c r="X33" s="730"/>
      <c r="Y33" s="730"/>
      <c r="Z33" s="730"/>
      <c r="AA33" s="730"/>
      <c r="AB33" s="730"/>
      <c r="AC33" s="730"/>
      <c r="AD33" s="573"/>
      <c r="AE33" s="573"/>
      <c r="AF33" s="573"/>
      <c r="AG33" s="573"/>
    </row>
    <row r="34" spans="1:33" s="150" customFormat="1" ht="20.25" customHeight="1">
      <c r="A34" s="560"/>
      <c r="B34" s="856"/>
      <c r="C34" s="593"/>
      <c r="D34" s="1089"/>
      <c r="E34" s="1090"/>
      <c r="F34" s="1090"/>
      <c r="G34" s="1090"/>
      <c r="H34" s="1090"/>
      <c r="I34" s="1090"/>
      <c r="J34" s="1090"/>
      <c r="K34" s="1090"/>
      <c r="L34" s="1090"/>
      <c r="M34" s="1090"/>
      <c r="N34" s="1090"/>
      <c r="O34" s="1090"/>
      <c r="P34" s="1091"/>
      <c r="Q34" s="594"/>
      <c r="R34" s="856"/>
      <c r="S34" s="575" t="s">
        <v>0</v>
      </c>
      <c r="T34" s="574"/>
      <c r="U34" s="574"/>
      <c r="V34" s="494"/>
      <c r="W34" s="542" t="s">
        <v>0</v>
      </c>
      <c r="X34" s="494"/>
      <c r="Y34" s="494"/>
      <c r="Z34" s="494"/>
      <c r="AA34" s="494"/>
      <c r="AB34" s="494"/>
      <c r="AC34" s="494"/>
      <c r="AD34" s="573"/>
      <c r="AE34" s="573"/>
      <c r="AF34" s="573"/>
      <c r="AG34" s="573"/>
    </row>
    <row r="35" spans="1:33" s="667" customFormat="1" ht="14.25" customHeight="1">
      <c r="A35" s="661"/>
      <c r="B35" s="856"/>
      <c r="C35" s="716"/>
      <c r="D35" s="658" t="s">
        <v>215</v>
      </c>
      <c r="E35" s="808" t="s">
        <v>64</v>
      </c>
      <c r="F35" s="1099" t="s">
        <v>65</v>
      </c>
      <c r="G35" s="1099"/>
      <c r="H35" s="1099"/>
      <c r="I35" s="1099"/>
      <c r="J35" s="1099"/>
      <c r="K35" s="1099"/>
      <c r="L35" s="1099"/>
      <c r="M35" s="1099"/>
      <c r="N35" s="1099"/>
      <c r="O35" s="1099"/>
      <c r="P35" s="808" t="s">
        <v>66</v>
      </c>
      <c r="Q35" s="592"/>
      <c r="R35" s="856"/>
      <c r="S35" s="669"/>
      <c r="T35" s="670"/>
      <c r="U35" s="670"/>
      <c r="V35" s="666"/>
      <c r="W35" s="701" t="s">
        <v>0</v>
      </c>
      <c r="X35" s="666"/>
      <c r="Y35" s="666"/>
      <c r="Z35" s="666"/>
      <c r="AA35" s="666"/>
      <c r="AB35" s="666"/>
      <c r="AC35" s="666"/>
      <c r="AD35" s="647"/>
      <c r="AE35" s="647"/>
      <c r="AF35" s="647"/>
      <c r="AG35" s="647"/>
    </row>
    <row r="36" spans="1:33" s="150" customFormat="1" ht="20.25" customHeight="1">
      <c r="A36" s="560"/>
      <c r="B36" s="856"/>
      <c r="C36" s="593"/>
      <c r="D36" s="160" t="s">
        <v>0</v>
      </c>
      <c r="E36" s="152" t="s">
        <v>7</v>
      </c>
      <c r="F36" s="502">
        <v>1</v>
      </c>
      <c r="G36" s="503">
        <v>2</v>
      </c>
      <c r="H36" s="504">
        <v>3</v>
      </c>
      <c r="I36" s="505">
        <v>4</v>
      </c>
      <c r="J36" s="506">
        <v>5</v>
      </c>
      <c r="K36" s="507">
        <v>6</v>
      </c>
      <c r="L36" s="508">
        <v>7</v>
      </c>
      <c r="M36" s="509">
        <v>8</v>
      </c>
      <c r="N36" s="510">
        <v>9</v>
      </c>
      <c r="O36" s="511">
        <v>10</v>
      </c>
      <c r="P36" s="154" t="s">
        <v>0</v>
      </c>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560"/>
      <c r="B40" s="856"/>
      <c r="C40" s="599"/>
      <c r="D40" s="534"/>
      <c r="E40" s="1092"/>
      <c r="F40" s="1092"/>
      <c r="G40" s="1092"/>
      <c r="H40" s="1092"/>
      <c r="I40" s="1092"/>
      <c r="J40" s="1092"/>
      <c r="K40" s="1092"/>
      <c r="L40" s="1092"/>
      <c r="M40" s="1092"/>
      <c r="N40" s="1092"/>
      <c r="O40" s="1092"/>
      <c r="P40" s="1092"/>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20"/>
      <c r="B41" s="856"/>
      <c r="C41" s="745" t="s">
        <v>0</v>
      </c>
      <c r="D41" s="825" t="s">
        <v>301</v>
      </c>
      <c r="E41" s="703"/>
      <c r="F41" s="703"/>
      <c r="G41" s="703"/>
      <c r="H41" s="703"/>
      <c r="I41" s="703"/>
      <c r="J41" s="703"/>
      <c r="K41" s="703"/>
      <c r="L41" s="703"/>
      <c r="M41" s="703"/>
      <c r="N41" s="703"/>
      <c r="O41" s="703"/>
      <c r="P41" s="703"/>
      <c r="Q41" s="746"/>
      <c r="R41" s="856"/>
      <c r="S41" s="577"/>
      <c r="T41" s="574" t="s">
        <v>0</v>
      </c>
      <c r="U41" s="574"/>
      <c r="V41" s="572"/>
      <c r="W41" s="572"/>
      <c r="X41" s="572"/>
      <c r="Y41" s="572"/>
      <c r="Z41" s="572"/>
      <c r="AA41" s="572"/>
      <c r="AB41" s="572"/>
      <c r="AC41" s="572"/>
      <c r="AD41" s="570"/>
      <c r="AE41" s="570"/>
      <c r="AF41" s="570"/>
      <c r="AG41" s="570"/>
    </row>
    <row r="42" spans="1:33" s="155" customFormat="1" ht="14.25" customHeight="1">
      <c r="A42" s="820"/>
      <c r="B42" s="856"/>
      <c r="C42" s="715"/>
      <c r="D42" s="545" t="s">
        <v>208</v>
      </c>
      <c r="E42" s="550"/>
      <c r="F42" s="550"/>
      <c r="G42" s="550"/>
      <c r="H42" s="550"/>
      <c r="I42" s="550"/>
      <c r="J42" s="550"/>
      <c r="K42" s="550"/>
      <c r="L42" s="550"/>
      <c r="M42" s="550"/>
      <c r="N42" s="550"/>
      <c r="O42" s="550"/>
      <c r="P42" s="550"/>
      <c r="Q42" s="583"/>
      <c r="R42" s="856"/>
      <c r="S42" s="577"/>
      <c r="T42" s="574"/>
      <c r="U42" s="574"/>
      <c r="V42" s="572"/>
      <c r="W42" s="572"/>
      <c r="X42" s="572"/>
      <c r="Y42" s="572"/>
      <c r="Z42" s="572"/>
      <c r="AA42" s="572"/>
      <c r="AB42" s="572"/>
      <c r="AC42" s="572"/>
      <c r="AD42" s="570"/>
      <c r="AE42" s="570"/>
      <c r="AF42" s="570"/>
      <c r="AG42" s="570"/>
    </row>
    <row r="43" spans="1:33"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559"/>
      <c r="B44" s="856"/>
      <c r="C44" s="737"/>
      <c r="D44" s="738" t="s">
        <v>215</v>
      </c>
      <c r="E44" s="739" t="s">
        <v>64</v>
      </c>
      <c r="F44" s="1085" t="s">
        <v>65</v>
      </c>
      <c r="G44" s="1085"/>
      <c r="H44" s="1085"/>
      <c r="I44" s="1085"/>
      <c r="J44" s="1085"/>
      <c r="K44" s="1085"/>
      <c r="L44" s="1085"/>
      <c r="M44" s="1085"/>
      <c r="N44" s="1085"/>
      <c r="O44" s="1085"/>
      <c r="P44" s="739"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560"/>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560"/>
      <c r="B49" s="856"/>
      <c r="C49" s="740"/>
      <c r="D49" s="656" t="s">
        <v>207</v>
      </c>
      <c r="E49" s="870"/>
      <c r="F49" s="870"/>
      <c r="G49" s="870"/>
      <c r="H49" s="870"/>
      <c r="I49" s="870"/>
      <c r="J49" s="870"/>
      <c r="K49" s="870"/>
      <c r="L49" s="870"/>
      <c r="M49" s="870"/>
      <c r="N49" s="870"/>
      <c r="O49" s="870"/>
      <c r="P49" s="870"/>
      <c r="Q49" s="586"/>
      <c r="R49" s="856"/>
      <c r="S49" s="710"/>
      <c r="T49" s="711"/>
      <c r="U49" s="711"/>
      <c r="V49" s="730"/>
      <c r="W49" s="730"/>
      <c r="X49" s="730"/>
      <c r="Y49" s="730"/>
      <c r="Z49" s="730"/>
      <c r="AA49" s="730"/>
      <c r="AB49" s="730"/>
      <c r="AC49" s="730"/>
      <c r="AD49" s="573"/>
      <c r="AE49" s="573"/>
      <c r="AF49" s="573"/>
      <c r="AG49" s="573"/>
    </row>
    <row r="50" spans="1:33" s="150" customFormat="1" ht="20.25" customHeight="1">
      <c r="A50" s="560"/>
      <c r="B50" s="856"/>
      <c r="C50" s="584"/>
      <c r="D50" s="1086"/>
      <c r="E50" s="1087"/>
      <c r="F50" s="1087"/>
      <c r="G50" s="1087"/>
      <c r="H50" s="1087"/>
      <c r="I50" s="1087"/>
      <c r="J50" s="1087"/>
      <c r="K50" s="1087"/>
      <c r="L50" s="1087"/>
      <c r="M50" s="1087"/>
      <c r="N50" s="1087"/>
      <c r="O50" s="1087"/>
      <c r="P50" s="1088"/>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559"/>
      <c r="B51" s="856"/>
      <c r="C51" s="715"/>
      <c r="D51" s="656" t="s">
        <v>215</v>
      </c>
      <c r="E51" s="657" t="s">
        <v>64</v>
      </c>
      <c r="F51" s="1100" t="s">
        <v>65</v>
      </c>
      <c r="G51" s="1100"/>
      <c r="H51" s="1100"/>
      <c r="I51" s="1100"/>
      <c r="J51" s="1100"/>
      <c r="K51" s="1100"/>
      <c r="L51" s="1100"/>
      <c r="M51" s="1100"/>
      <c r="N51" s="1100"/>
      <c r="O51" s="1100"/>
      <c r="P51" s="657" t="s">
        <v>66</v>
      </c>
      <c r="Q51" s="583"/>
      <c r="R51" s="856"/>
      <c r="S51" s="710"/>
      <c r="T51" s="711"/>
      <c r="U51" s="711"/>
      <c r="V51" s="712"/>
      <c r="W51" s="712"/>
      <c r="X51" s="712"/>
      <c r="Y51" s="712"/>
      <c r="Z51" s="712"/>
      <c r="AA51" s="712"/>
      <c r="AB51" s="712"/>
      <c r="AC51" s="712"/>
      <c r="AD51" s="570"/>
      <c r="AE51" s="570"/>
      <c r="AF51" s="570"/>
      <c r="AG51" s="570"/>
    </row>
    <row r="52" spans="1:33" s="150" customFormat="1" ht="20.25" customHeight="1">
      <c r="A52" s="560"/>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560"/>
      <c r="B56" s="856"/>
      <c r="C56" s="587"/>
      <c r="D56" s="533"/>
      <c r="E56" s="1059"/>
      <c r="F56" s="1059"/>
      <c r="G56" s="1059"/>
      <c r="H56" s="1059"/>
      <c r="I56" s="1059"/>
      <c r="J56" s="1059"/>
      <c r="K56" s="1059"/>
      <c r="L56" s="1059"/>
      <c r="M56" s="1059"/>
      <c r="N56" s="1059"/>
      <c r="O56" s="1059"/>
      <c r="P56" s="1059"/>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274</v>
      </c>
      <c r="B57" s="856"/>
      <c r="C57" s="591"/>
      <c r="D57" s="826" t="s">
        <v>302</v>
      </c>
      <c r="E57" s="821"/>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559"/>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560"/>
      <c r="B59" s="856"/>
      <c r="C59" s="593"/>
      <c r="D59" s="1102"/>
      <c r="E59" s="1103"/>
      <c r="F59" s="1103"/>
      <c r="G59" s="1103"/>
      <c r="H59" s="1103"/>
      <c r="I59" s="1103"/>
      <c r="J59" s="1103"/>
      <c r="K59" s="1103"/>
      <c r="L59" s="1103"/>
      <c r="M59" s="1103"/>
      <c r="N59" s="1103"/>
      <c r="O59" s="1103"/>
      <c r="P59" s="110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559"/>
      <c r="B60" s="856"/>
      <c r="C60" s="716"/>
      <c r="D60" s="658" t="s">
        <v>215</v>
      </c>
      <c r="E60" s="808" t="s">
        <v>64</v>
      </c>
      <c r="F60" s="1099" t="s">
        <v>65</v>
      </c>
      <c r="G60" s="1099"/>
      <c r="H60" s="1099"/>
      <c r="I60" s="1099"/>
      <c r="J60" s="1099"/>
      <c r="K60" s="1099"/>
      <c r="L60" s="1099"/>
      <c r="M60" s="1099"/>
      <c r="N60" s="1099"/>
      <c r="O60" s="1099"/>
      <c r="P60" s="808" t="s">
        <v>66</v>
      </c>
      <c r="Q60" s="592"/>
      <c r="R60" s="856"/>
      <c r="S60" s="710"/>
      <c r="T60" s="711"/>
      <c r="U60" s="711"/>
      <c r="V60" s="712"/>
      <c r="W60" s="712"/>
      <c r="X60" s="712"/>
      <c r="Y60" s="712"/>
      <c r="Z60" s="712"/>
      <c r="AA60" s="712"/>
      <c r="AB60" s="712"/>
      <c r="AC60" s="712"/>
      <c r="AD60" s="570"/>
      <c r="AE60" s="570"/>
      <c r="AF60" s="570"/>
      <c r="AG60" s="570"/>
    </row>
    <row r="61" spans="1:33" s="150" customFormat="1" ht="20.25" customHeight="1">
      <c r="A61" s="560"/>
      <c r="B61" s="856"/>
      <c r="C61" s="593"/>
      <c r="D61" s="160"/>
      <c r="E61" s="152" t="s">
        <v>7</v>
      </c>
      <c r="F61" s="502">
        <v>1</v>
      </c>
      <c r="G61" s="503">
        <v>2</v>
      </c>
      <c r="H61" s="504">
        <v>3</v>
      </c>
      <c r="I61" s="505">
        <v>4</v>
      </c>
      <c r="J61" s="506">
        <v>5</v>
      </c>
      <c r="K61" s="507">
        <v>6</v>
      </c>
      <c r="L61" s="508">
        <v>7</v>
      </c>
      <c r="M61" s="509">
        <v>8</v>
      </c>
      <c r="N61" s="510">
        <v>9</v>
      </c>
      <c r="O61" s="511">
        <v>10</v>
      </c>
      <c r="P61" s="154"/>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560"/>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560"/>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560"/>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ustomHeight="1">
      <c r="A65" s="560"/>
      <c r="B65" s="856"/>
      <c r="C65" s="743"/>
      <c r="D65" s="501" t="s">
        <v>207</v>
      </c>
      <c r="E65" s="153"/>
      <c r="F65" s="153"/>
      <c r="G65" s="153"/>
      <c r="H65" s="153"/>
      <c r="I65" s="153"/>
      <c r="J65" s="153"/>
      <c r="K65" s="153"/>
      <c r="L65" s="153"/>
      <c r="M65" s="153"/>
      <c r="N65" s="153"/>
      <c r="O65" s="153"/>
      <c r="P65" s="153"/>
      <c r="Q65" s="598"/>
      <c r="R65" s="856"/>
      <c r="S65" s="710"/>
      <c r="T65" s="711"/>
      <c r="U65" s="711"/>
      <c r="V65" s="730"/>
      <c r="W65" s="730"/>
      <c r="X65" s="730"/>
      <c r="Y65" s="730"/>
      <c r="Z65" s="730"/>
      <c r="AA65" s="730"/>
      <c r="AB65" s="730"/>
      <c r="AC65" s="730"/>
      <c r="AD65" s="573"/>
      <c r="AE65" s="573"/>
      <c r="AF65" s="573"/>
      <c r="AG65" s="573"/>
    </row>
    <row r="66" spans="1:33" s="150" customFormat="1" ht="20.25" customHeight="1">
      <c r="A66" s="560"/>
      <c r="B66" s="856"/>
      <c r="C66" s="593"/>
      <c r="D66" s="1089"/>
      <c r="E66" s="1090"/>
      <c r="F66" s="1090"/>
      <c r="G66" s="1090"/>
      <c r="H66" s="1090"/>
      <c r="I66" s="1090"/>
      <c r="J66" s="1090"/>
      <c r="K66" s="1090"/>
      <c r="L66" s="1090"/>
      <c r="M66" s="1090"/>
      <c r="N66" s="1090"/>
      <c r="O66" s="1090"/>
      <c r="P66" s="1091"/>
      <c r="Q66" s="594"/>
      <c r="R66" s="856"/>
      <c r="S66" s="575" t="s">
        <v>0</v>
      </c>
      <c r="T66" s="574"/>
      <c r="U66" s="574"/>
      <c r="V66" s="494"/>
      <c r="W66" s="494"/>
      <c r="X66" s="494"/>
      <c r="Y66" s="494"/>
      <c r="Z66" s="494"/>
      <c r="AA66" s="494"/>
      <c r="AB66" s="494"/>
      <c r="AC66" s="494"/>
      <c r="AD66" s="573"/>
      <c r="AE66" s="573"/>
      <c r="AF66" s="573"/>
      <c r="AG66" s="573"/>
    </row>
    <row r="67" spans="1:33" s="155" customFormat="1" ht="14.25" customHeight="1">
      <c r="A67" s="559"/>
      <c r="B67" s="856"/>
      <c r="C67" s="716"/>
      <c r="D67" s="658" t="s">
        <v>215</v>
      </c>
      <c r="E67" s="808" t="s">
        <v>64</v>
      </c>
      <c r="F67" s="1099" t="s">
        <v>65</v>
      </c>
      <c r="G67" s="1099"/>
      <c r="H67" s="1099"/>
      <c r="I67" s="1099"/>
      <c r="J67" s="1099"/>
      <c r="K67" s="1099"/>
      <c r="L67" s="1099"/>
      <c r="M67" s="1099"/>
      <c r="N67" s="1099"/>
      <c r="O67" s="1099"/>
      <c r="P67" s="808" t="s">
        <v>66</v>
      </c>
      <c r="Q67" s="592"/>
      <c r="R67" s="856"/>
      <c r="S67" s="710"/>
      <c r="T67" s="711"/>
      <c r="U67" s="711"/>
      <c r="V67" s="712"/>
      <c r="W67" s="712"/>
      <c r="X67" s="712"/>
      <c r="Y67" s="712"/>
      <c r="Z67" s="712"/>
      <c r="AA67" s="712"/>
      <c r="AB67" s="712"/>
      <c r="AC67" s="712"/>
      <c r="AD67" s="570"/>
      <c r="AE67" s="570"/>
      <c r="AF67" s="570"/>
      <c r="AG67" s="570"/>
    </row>
    <row r="68" spans="1:33" s="150" customFormat="1" ht="20.25" customHeight="1">
      <c r="A68" s="560"/>
      <c r="B68" s="856"/>
      <c r="C68" s="593"/>
      <c r="D68" s="160"/>
      <c r="E68" s="152" t="s">
        <v>7</v>
      </c>
      <c r="F68" s="502">
        <v>1</v>
      </c>
      <c r="G68" s="503">
        <v>2</v>
      </c>
      <c r="H68" s="504">
        <v>3</v>
      </c>
      <c r="I68" s="505">
        <v>4</v>
      </c>
      <c r="J68" s="506">
        <v>5</v>
      </c>
      <c r="K68" s="507">
        <v>6</v>
      </c>
      <c r="L68" s="508">
        <v>7</v>
      </c>
      <c r="M68" s="509">
        <v>8</v>
      </c>
      <c r="N68" s="510">
        <v>9</v>
      </c>
      <c r="O68" s="511">
        <v>10</v>
      </c>
      <c r="P68" s="154"/>
      <c r="Q68" s="594"/>
      <c r="R68" s="856"/>
      <c r="S68" s="576">
        <f>VLOOKUP($E68,R.VL_DEQResourcesInvolved,2,FALSE)</f>
        <v>0</v>
      </c>
      <c r="T68" s="564">
        <f>VLOOKUP($E68,R.VL_DEQResourcesInvolved,3,FALSE)</f>
        <v>0</v>
      </c>
      <c r="U68" s="564">
        <f>IF(S68=10,T68,VLOOKUP($E68,R.VL_DEQResourcesInvolved,4,FALSE))</f>
        <v>0</v>
      </c>
      <c r="V68" s="494"/>
      <c r="W68" s="494"/>
      <c r="X68" s="494"/>
      <c r="Y68" s="494"/>
      <c r="Z68" s="494"/>
      <c r="AA68" s="494"/>
      <c r="AB68" s="494"/>
      <c r="AC68" s="494"/>
      <c r="AD68" s="573"/>
      <c r="AE68" s="573"/>
      <c r="AF68" s="573"/>
      <c r="AG68" s="573"/>
    </row>
    <row r="69" spans="1:33" s="150" customFormat="1" ht="20.25" customHeight="1">
      <c r="A69" s="560"/>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560"/>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560"/>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c r="A72" s="560"/>
      <c r="B72" s="856"/>
      <c r="C72" s="599"/>
      <c r="D72" s="534"/>
      <c r="E72" s="1092"/>
      <c r="F72" s="1092"/>
      <c r="G72" s="1092"/>
      <c r="H72" s="1092"/>
      <c r="I72" s="1092"/>
      <c r="J72" s="1092"/>
      <c r="K72" s="1092"/>
      <c r="L72" s="1092"/>
      <c r="M72" s="1092"/>
      <c r="N72" s="1092"/>
      <c r="O72" s="1092"/>
      <c r="P72" s="1092"/>
      <c r="Q72" s="600"/>
      <c r="R72" s="856"/>
      <c r="S72" s="575"/>
      <c r="T72" s="574"/>
      <c r="U72" s="574"/>
      <c r="V72" s="494"/>
      <c r="W72" s="494"/>
      <c r="X72" s="494"/>
      <c r="Y72" s="494"/>
      <c r="Z72" s="494"/>
      <c r="AA72" s="494"/>
      <c r="AB72" s="494"/>
      <c r="AC72" s="494"/>
      <c r="AD72" s="573"/>
      <c r="AE72" s="573"/>
      <c r="AF72" s="573"/>
      <c r="AG72" s="573"/>
    </row>
    <row r="73" spans="1:33" s="155" customFormat="1" ht="30" customHeight="1">
      <c r="A73" s="874" t="s">
        <v>275</v>
      </c>
      <c r="B73" s="856"/>
      <c r="C73" s="745" t="s">
        <v>0</v>
      </c>
      <c r="D73" s="825" t="s">
        <v>303</v>
      </c>
      <c r="E73" s="703"/>
      <c r="F73" s="703"/>
      <c r="G73" s="703"/>
      <c r="H73" s="703"/>
      <c r="I73" s="703"/>
      <c r="J73" s="703"/>
      <c r="K73" s="703"/>
      <c r="L73" s="703"/>
      <c r="M73" s="703"/>
      <c r="N73" s="703"/>
      <c r="O73" s="703"/>
      <c r="P73" s="703"/>
      <c r="Q73" s="746"/>
      <c r="R73" s="856"/>
      <c r="S73" s="577"/>
      <c r="T73" s="574" t="s">
        <v>0</v>
      </c>
      <c r="U73" s="574"/>
      <c r="V73" s="572"/>
      <c r="W73" s="572"/>
      <c r="X73" s="572"/>
      <c r="Y73" s="572"/>
      <c r="Z73" s="572"/>
      <c r="AA73" s="572"/>
      <c r="AB73" s="572"/>
      <c r="AC73" s="572"/>
      <c r="AD73" s="570"/>
      <c r="AE73" s="570"/>
      <c r="AF73" s="570"/>
      <c r="AG73" s="570"/>
    </row>
    <row r="74" spans="1:33" s="155" customFormat="1" ht="14.25" customHeight="1">
      <c r="A74" s="559"/>
      <c r="B74" s="856"/>
      <c r="C74" s="715"/>
      <c r="D74" s="545" t="s">
        <v>208</v>
      </c>
      <c r="E74" s="550"/>
      <c r="F74" s="550"/>
      <c r="G74" s="550"/>
      <c r="H74" s="550"/>
      <c r="I74" s="550"/>
      <c r="J74" s="550"/>
      <c r="K74" s="550"/>
      <c r="L74" s="550"/>
      <c r="M74" s="550"/>
      <c r="N74" s="550"/>
      <c r="O74" s="550"/>
      <c r="P74" s="550"/>
      <c r="Q74" s="583"/>
      <c r="R74" s="856"/>
      <c r="S74" s="729"/>
      <c r="T74" s="711"/>
      <c r="U74" s="711"/>
      <c r="V74" s="712"/>
      <c r="W74" s="712"/>
      <c r="X74" s="712"/>
      <c r="Y74" s="712"/>
      <c r="Z74" s="712"/>
      <c r="AA74" s="712"/>
      <c r="AB74" s="712"/>
      <c r="AC74" s="712"/>
      <c r="AD74" s="570"/>
      <c r="AE74" s="570"/>
      <c r="AF74" s="570"/>
      <c r="AG74" s="570"/>
    </row>
    <row r="75" spans="1:33" s="150" customFormat="1" ht="20.25" customHeight="1">
      <c r="A75" s="560"/>
      <c r="B75" s="856"/>
      <c r="C75" s="584"/>
      <c r="D75" s="1082"/>
      <c r="E75" s="1083"/>
      <c r="F75" s="1083"/>
      <c r="G75" s="1083"/>
      <c r="H75" s="1083"/>
      <c r="I75" s="1083"/>
      <c r="J75" s="1083"/>
      <c r="K75" s="1083"/>
      <c r="L75" s="1083"/>
      <c r="M75" s="1083"/>
      <c r="N75" s="1083"/>
      <c r="O75" s="1083"/>
      <c r="P75" s="1084"/>
      <c r="Q75" s="585"/>
      <c r="R75" s="856"/>
      <c r="S75" s="575" t="s">
        <v>0</v>
      </c>
      <c r="T75" s="574"/>
      <c r="U75" s="574"/>
      <c r="V75" s="494"/>
      <c r="W75" s="494"/>
      <c r="X75" s="494"/>
      <c r="Y75" s="494"/>
      <c r="Z75" s="494"/>
      <c r="AA75" s="494"/>
      <c r="AB75" s="494"/>
      <c r="AC75" s="494"/>
      <c r="AD75" s="573"/>
      <c r="AE75" s="573"/>
      <c r="AF75" s="573"/>
      <c r="AG75" s="573"/>
    </row>
    <row r="76" spans="1:33" s="155" customFormat="1" ht="14.25" customHeight="1">
      <c r="A76" s="559"/>
      <c r="B76" s="856"/>
      <c r="C76" s="737"/>
      <c r="D76" s="738" t="s">
        <v>215</v>
      </c>
      <c r="E76" s="739" t="s">
        <v>64</v>
      </c>
      <c r="F76" s="1085" t="s">
        <v>65</v>
      </c>
      <c r="G76" s="1085"/>
      <c r="H76" s="1085"/>
      <c r="I76" s="1085"/>
      <c r="J76" s="1085"/>
      <c r="K76" s="1085"/>
      <c r="L76" s="1085"/>
      <c r="M76" s="1085"/>
      <c r="N76" s="1085"/>
      <c r="O76" s="1085"/>
      <c r="P76" s="739" t="s">
        <v>66</v>
      </c>
      <c r="Q76" s="583"/>
      <c r="R76" s="856"/>
      <c r="S76" s="710"/>
      <c r="T76" s="711"/>
      <c r="U76" s="711"/>
      <c r="V76" s="712"/>
      <c r="W76" s="712"/>
      <c r="X76" s="712"/>
      <c r="Y76" s="712"/>
      <c r="Z76" s="712"/>
      <c r="AA76" s="712"/>
      <c r="AB76" s="712"/>
      <c r="AC76" s="712"/>
      <c r="AD76" s="570"/>
      <c r="AE76" s="570"/>
      <c r="AF76" s="570"/>
      <c r="AG76" s="570"/>
    </row>
    <row r="77" spans="1:33" s="150" customFormat="1" ht="20.25" customHeight="1">
      <c r="A77" s="560"/>
      <c r="B77" s="856"/>
      <c r="C77" s="584"/>
      <c r="D77" s="160"/>
      <c r="E77" s="152" t="s">
        <v>7</v>
      </c>
      <c r="F77" s="502">
        <v>1</v>
      </c>
      <c r="G77" s="503">
        <v>2</v>
      </c>
      <c r="H77" s="504">
        <v>3</v>
      </c>
      <c r="I77" s="505">
        <v>4</v>
      </c>
      <c r="J77" s="506">
        <v>5</v>
      </c>
      <c r="K77" s="507">
        <v>6</v>
      </c>
      <c r="L77" s="508">
        <v>7</v>
      </c>
      <c r="M77" s="509">
        <v>8</v>
      </c>
      <c r="N77" s="510">
        <v>9</v>
      </c>
      <c r="O77" s="511">
        <v>10</v>
      </c>
      <c r="P77" s="154"/>
      <c r="Q77" s="585"/>
      <c r="R77" s="856"/>
      <c r="S77" s="576">
        <f>VLOOKUP($E77,R.VL_DEQResourcesInvolved,2,FALSE)</f>
        <v>0</v>
      </c>
      <c r="T77" s="564">
        <f>VLOOKUP($E77,R.VL_DEQResourcesInvolved,3,FALSE)</f>
        <v>0</v>
      </c>
      <c r="U77" s="564">
        <f>IF(S77=10,T77,VLOOKUP($E77,R.VL_DEQResourcesInvolved,4,FALSE))</f>
        <v>0</v>
      </c>
      <c r="V77" s="494"/>
      <c r="W77" s="494"/>
      <c r="X77" s="494"/>
      <c r="Y77" s="494"/>
      <c r="Z77" s="494"/>
      <c r="AA77" s="494"/>
      <c r="AB77" s="494"/>
      <c r="AC77" s="494"/>
      <c r="AD77" s="573"/>
      <c r="AE77" s="573"/>
      <c r="AF77" s="573"/>
      <c r="AG77" s="573"/>
    </row>
    <row r="78" spans="1:33" s="150" customFormat="1" ht="20.25" customHeight="1">
      <c r="A78" s="560"/>
      <c r="B78" s="856"/>
      <c r="C78" s="584"/>
      <c r="D78" s="160" t="s">
        <v>0</v>
      </c>
      <c r="E78" s="152" t="s">
        <v>7</v>
      </c>
      <c r="F78" s="502">
        <v>1</v>
      </c>
      <c r="G78" s="503">
        <v>2</v>
      </c>
      <c r="H78" s="504">
        <v>3</v>
      </c>
      <c r="I78" s="505">
        <v>4</v>
      </c>
      <c r="J78" s="506">
        <v>5</v>
      </c>
      <c r="K78" s="507">
        <v>6</v>
      </c>
      <c r="L78" s="508">
        <v>7</v>
      </c>
      <c r="M78" s="509">
        <v>8</v>
      </c>
      <c r="N78" s="510">
        <v>9</v>
      </c>
      <c r="O78" s="511">
        <v>10</v>
      </c>
      <c r="P78" s="154" t="s">
        <v>0</v>
      </c>
      <c r="Q78" s="585"/>
      <c r="R78" s="856"/>
      <c r="S78" s="576">
        <f>VLOOKUP($E78,R.VL_DEQResourcesInvolved,2,FALSE)</f>
        <v>0</v>
      </c>
      <c r="T78" s="564">
        <f>VLOOKUP($E78,R.VL_DEQResourcesInvolved,3,FALSE)</f>
        <v>0</v>
      </c>
      <c r="U78" s="564">
        <f>IF(S78=10,T78,VLOOKUP($E78,R.VL_DEQResourcesInvolved,4,FALSE))</f>
        <v>0</v>
      </c>
      <c r="V78" s="494"/>
      <c r="W78" s="494"/>
      <c r="X78" s="494"/>
      <c r="Y78" s="494"/>
      <c r="Z78" s="494"/>
      <c r="AA78" s="494"/>
      <c r="AB78" s="494"/>
      <c r="AC78" s="494"/>
      <c r="AD78" s="573"/>
      <c r="AE78" s="573"/>
      <c r="AF78" s="573"/>
      <c r="AG78" s="573"/>
    </row>
    <row r="79" spans="1:33" s="150" customFormat="1" ht="20.25" customHeight="1">
      <c r="A79" s="560"/>
      <c r="B79" s="856"/>
      <c r="C79" s="584"/>
      <c r="D79" s="160" t="s">
        <v>0</v>
      </c>
      <c r="E79" s="152" t="s">
        <v>7</v>
      </c>
      <c r="F79" s="502">
        <v>1</v>
      </c>
      <c r="G79" s="503">
        <v>2</v>
      </c>
      <c r="H79" s="504">
        <v>3</v>
      </c>
      <c r="I79" s="505">
        <v>4</v>
      </c>
      <c r="J79" s="506">
        <v>5</v>
      </c>
      <c r="K79" s="507">
        <v>6</v>
      </c>
      <c r="L79" s="508">
        <v>7</v>
      </c>
      <c r="M79" s="509">
        <v>8</v>
      </c>
      <c r="N79" s="510">
        <v>9</v>
      </c>
      <c r="O79" s="511">
        <v>10</v>
      </c>
      <c r="P79" s="154" t="s">
        <v>0</v>
      </c>
      <c r="Q79" s="585"/>
      <c r="R79" s="856"/>
      <c r="S79" s="576">
        <f>VLOOKUP($E79,R.VL_DEQResourcesInvolved,2,FALSE)</f>
        <v>0</v>
      </c>
      <c r="T79" s="564">
        <f>VLOOKUP($E79,R.VL_DEQResourcesInvolved,3,FALSE)</f>
        <v>0</v>
      </c>
      <c r="U79" s="564">
        <f>IF(S79=10,T79,VLOOKUP($E79,R.VL_DEQResourcesInvolved,4,FALSE))</f>
        <v>0</v>
      </c>
      <c r="V79" s="494"/>
      <c r="W79" s="494"/>
      <c r="X79" s="494"/>
      <c r="Y79" s="494"/>
      <c r="Z79" s="494"/>
      <c r="AA79" s="494"/>
      <c r="AB79" s="494"/>
      <c r="AC79" s="494"/>
      <c r="AD79" s="573"/>
      <c r="AE79" s="573"/>
      <c r="AF79" s="573"/>
      <c r="AG79" s="573"/>
    </row>
    <row r="80" spans="1:33" s="150" customFormat="1" ht="20.25" customHeight="1">
      <c r="A80" s="560"/>
      <c r="B80" s="856"/>
      <c r="C80" s="584"/>
      <c r="D80" s="160" t="s">
        <v>0</v>
      </c>
      <c r="E80" s="152" t="s">
        <v>7</v>
      </c>
      <c r="F80" s="502">
        <v>1</v>
      </c>
      <c r="G80" s="503">
        <v>2</v>
      </c>
      <c r="H80" s="504">
        <v>3</v>
      </c>
      <c r="I80" s="505">
        <v>4</v>
      </c>
      <c r="J80" s="506">
        <v>5</v>
      </c>
      <c r="K80" s="507">
        <v>6</v>
      </c>
      <c r="L80" s="508">
        <v>7</v>
      </c>
      <c r="M80" s="509">
        <v>8</v>
      </c>
      <c r="N80" s="510">
        <v>9</v>
      </c>
      <c r="O80" s="511">
        <v>10</v>
      </c>
      <c r="P80" s="154" t="s">
        <v>0</v>
      </c>
      <c r="Q80" s="585"/>
      <c r="R80" s="856"/>
      <c r="S80" s="576">
        <f>VLOOKUP($E80,R.VL_DEQResourcesInvolved,2,FALSE)</f>
        <v>0</v>
      </c>
      <c r="T80" s="564">
        <f>VLOOKUP($E80,R.VL_DEQResourcesInvolved,3,FALSE)</f>
        <v>0</v>
      </c>
      <c r="U80" s="564">
        <f>IF(S80=10,T80,VLOOKUP($E80,R.VL_DEQResourcesInvolved,4,FALSE))</f>
        <v>0</v>
      </c>
      <c r="V80" s="494"/>
      <c r="W80" s="494"/>
      <c r="X80" s="494"/>
      <c r="Y80" s="494"/>
      <c r="Z80" s="494"/>
      <c r="AA80" s="494"/>
      <c r="AB80" s="494"/>
      <c r="AC80" s="494"/>
      <c r="AD80" s="573"/>
      <c r="AE80" s="573"/>
      <c r="AF80" s="573"/>
      <c r="AG80" s="573"/>
    </row>
    <row r="81" spans="1:33" s="150" customFormat="1" ht="14.25" customHeight="1">
      <c r="A81" s="560"/>
      <c r="B81" s="856"/>
      <c r="C81" s="740"/>
      <c r="D81" s="656" t="s">
        <v>207</v>
      </c>
      <c r="E81" s="870"/>
      <c r="F81" s="870"/>
      <c r="G81" s="870"/>
      <c r="H81" s="870"/>
      <c r="I81" s="870"/>
      <c r="J81" s="870"/>
      <c r="K81" s="870"/>
      <c r="L81" s="870"/>
      <c r="M81" s="870"/>
      <c r="N81" s="870"/>
      <c r="O81" s="870"/>
      <c r="P81" s="870"/>
      <c r="Q81" s="586"/>
      <c r="R81" s="856"/>
      <c r="S81" s="710"/>
      <c r="T81" s="711"/>
      <c r="U81" s="711"/>
      <c r="V81" s="730"/>
      <c r="W81" s="730"/>
      <c r="X81" s="730"/>
      <c r="Y81" s="730"/>
      <c r="Z81" s="730"/>
      <c r="AA81" s="730"/>
      <c r="AB81" s="730"/>
      <c r="AC81" s="730"/>
      <c r="AD81" s="573"/>
      <c r="AE81" s="573"/>
      <c r="AF81" s="573"/>
      <c r="AG81" s="573"/>
    </row>
    <row r="82" spans="1:33" s="150" customFormat="1" ht="20.25" customHeight="1">
      <c r="A82" s="560"/>
      <c r="B82" s="856"/>
      <c r="C82" s="584"/>
      <c r="D82" s="1086"/>
      <c r="E82" s="1087"/>
      <c r="F82" s="1087"/>
      <c r="G82" s="1087"/>
      <c r="H82" s="1087"/>
      <c r="I82" s="1087"/>
      <c r="J82" s="1087"/>
      <c r="K82" s="1087"/>
      <c r="L82" s="1087"/>
      <c r="M82" s="1087"/>
      <c r="N82" s="1087"/>
      <c r="O82" s="1087"/>
      <c r="P82" s="1088"/>
      <c r="Q82" s="585"/>
      <c r="R82" s="856"/>
      <c r="S82" s="575" t="s">
        <v>0</v>
      </c>
      <c r="T82" s="574"/>
      <c r="U82" s="574"/>
      <c r="V82" s="494"/>
      <c r="W82" s="494"/>
      <c r="X82" s="494"/>
      <c r="Y82" s="494"/>
      <c r="Z82" s="494"/>
      <c r="AA82" s="494"/>
      <c r="AB82" s="494"/>
      <c r="AC82" s="494"/>
      <c r="AD82" s="573"/>
      <c r="AE82" s="573"/>
      <c r="AF82" s="573"/>
      <c r="AG82" s="573"/>
    </row>
    <row r="83" spans="1:33" s="155" customFormat="1" ht="14.25" customHeight="1">
      <c r="A83" s="559"/>
      <c r="B83" s="856"/>
      <c r="C83" s="715"/>
      <c r="D83" s="656" t="s">
        <v>215</v>
      </c>
      <c r="E83" s="657" t="s">
        <v>64</v>
      </c>
      <c r="F83" s="1100" t="s">
        <v>65</v>
      </c>
      <c r="G83" s="1100"/>
      <c r="H83" s="1100"/>
      <c r="I83" s="1100"/>
      <c r="J83" s="1100"/>
      <c r="K83" s="1100"/>
      <c r="L83" s="1100"/>
      <c r="M83" s="1100"/>
      <c r="N83" s="1100"/>
      <c r="O83" s="1100"/>
      <c r="P83" s="657" t="s">
        <v>66</v>
      </c>
      <c r="Q83" s="583"/>
      <c r="R83" s="856"/>
      <c r="S83" s="710"/>
      <c r="T83" s="711"/>
      <c r="U83" s="711"/>
      <c r="V83" s="712"/>
      <c r="W83" s="712"/>
      <c r="X83" s="712"/>
      <c r="Y83" s="712"/>
      <c r="Z83" s="712"/>
      <c r="AA83" s="712"/>
      <c r="AB83" s="712"/>
      <c r="AC83" s="712"/>
      <c r="AD83" s="570"/>
      <c r="AE83" s="570"/>
      <c r="AF83" s="570"/>
      <c r="AG83" s="570"/>
    </row>
    <row r="84" spans="1:33" s="150" customFormat="1" ht="20.25" customHeight="1">
      <c r="A84" s="560"/>
      <c r="B84" s="856"/>
      <c r="C84" s="584"/>
      <c r="D84" s="160"/>
      <c r="E84" s="152" t="s">
        <v>7</v>
      </c>
      <c r="F84" s="502">
        <v>1</v>
      </c>
      <c r="G84" s="503">
        <v>2</v>
      </c>
      <c r="H84" s="504">
        <v>3</v>
      </c>
      <c r="I84" s="505">
        <v>4</v>
      </c>
      <c r="J84" s="506">
        <v>5</v>
      </c>
      <c r="K84" s="507">
        <v>6</v>
      </c>
      <c r="L84" s="508">
        <v>7</v>
      </c>
      <c r="M84" s="509">
        <v>8</v>
      </c>
      <c r="N84" s="510">
        <v>9</v>
      </c>
      <c r="O84" s="511">
        <v>10</v>
      </c>
      <c r="P84" s="154"/>
      <c r="Q84" s="585"/>
      <c r="R84" s="856"/>
      <c r="S84" s="576">
        <f>VLOOKUP($E84,R.VL_DEQResourcesInvolved,2,FALSE)</f>
        <v>0</v>
      </c>
      <c r="T84" s="564">
        <f>VLOOKUP($E84,R.VL_DEQResourcesInvolved,3,FALSE)</f>
        <v>0</v>
      </c>
      <c r="U84" s="564">
        <f>IF(S84=10,T84,VLOOKUP($E84,R.VL_DEQResourcesInvolved,4,FALSE))</f>
        <v>0</v>
      </c>
      <c r="V84" s="494"/>
      <c r="W84" s="494"/>
      <c r="X84" s="494"/>
      <c r="Y84" s="494"/>
      <c r="Z84" s="494"/>
      <c r="AA84" s="494"/>
      <c r="AB84" s="494"/>
      <c r="AC84" s="494"/>
      <c r="AD84" s="573"/>
      <c r="AE84" s="573"/>
      <c r="AF84" s="573"/>
      <c r="AG84" s="573"/>
    </row>
    <row r="85" spans="1:33" s="150" customFormat="1" ht="20.25" customHeight="1">
      <c r="A85" s="560"/>
      <c r="B85" s="856"/>
      <c r="C85" s="584"/>
      <c r="D85" s="160" t="s">
        <v>0</v>
      </c>
      <c r="E85" s="152" t="s">
        <v>7</v>
      </c>
      <c r="F85" s="502">
        <v>1</v>
      </c>
      <c r="G85" s="503">
        <v>2</v>
      </c>
      <c r="H85" s="504">
        <v>3</v>
      </c>
      <c r="I85" s="505">
        <v>4</v>
      </c>
      <c r="J85" s="506">
        <v>5</v>
      </c>
      <c r="K85" s="507">
        <v>6</v>
      </c>
      <c r="L85" s="508">
        <v>7</v>
      </c>
      <c r="M85" s="509">
        <v>8</v>
      </c>
      <c r="N85" s="510">
        <v>9</v>
      </c>
      <c r="O85" s="511">
        <v>10</v>
      </c>
      <c r="P85" s="154" t="s">
        <v>0</v>
      </c>
      <c r="Q85" s="585"/>
      <c r="R85" s="856"/>
      <c r="S85" s="576">
        <f>VLOOKUP($E85,R.VL_DEQResourcesInvolved,2,FALSE)</f>
        <v>0</v>
      </c>
      <c r="T85" s="564">
        <f>VLOOKUP($E85,R.VL_DEQResourcesInvolved,3,FALSE)</f>
        <v>0</v>
      </c>
      <c r="U85" s="564">
        <f>IF(S85=10,T85,VLOOKUP($E85,R.VL_DEQResourcesInvolved,4,FALSE))</f>
        <v>0</v>
      </c>
      <c r="V85" s="494"/>
      <c r="W85" s="494"/>
      <c r="X85" s="494"/>
      <c r="Y85" s="494"/>
      <c r="Z85" s="494"/>
      <c r="AA85" s="494"/>
      <c r="AB85" s="494"/>
      <c r="AC85" s="494"/>
      <c r="AD85" s="573"/>
      <c r="AE85" s="573"/>
      <c r="AF85" s="573"/>
      <c r="AG85" s="573"/>
    </row>
    <row r="86" spans="1:33" s="150" customFormat="1" ht="20.25" customHeight="1">
      <c r="A86" s="560"/>
      <c r="B86" s="856"/>
      <c r="C86" s="584"/>
      <c r="D86" s="160" t="s">
        <v>0</v>
      </c>
      <c r="E86" s="152" t="s">
        <v>7</v>
      </c>
      <c r="F86" s="502">
        <v>1</v>
      </c>
      <c r="G86" s="503">
        <v>2</v>
      </c>
      <c r="H86" s="504">
        <v>3</v>
      </c>
      <c r="I86" s="505">
        <v>4</v>
      </c>
      <c r="J86" s="506">
        <v>5</v>
      </c>
      <c r="K86" s="507">
        <v>6</v>
      </c>
      <c r="L86" s="508">
        <v>7</v>
      </c>
      <c r="M86" s="509">
        <v>8</v>
      </c>
      <c r="N86" s="510">
        <v>9</v>
      </c>
      <c r="O86" s="511">
        <v>10</v>
      </c>
      <c r="P86" s="154" t="s">
        <v>0</v>
      </c>
      <c r="Q86" s="585"/>
      <c r="R86" s="856"/>
      <c r="S86" s="576">
        <f>VLOOKUP($E86,R.VL_DEQResourcesInvolved,2,FALSE)</f>
        <v>0</v>
      </c>
      <c r="T86" s="564">
        <f>VLOOKUP($E86,R.VL_DEQResourcesInvolved,3,FALSE)</f>
        <v>0</v>
      </c>
      <c r="U86" s="564">
        <f>IF(S86=10,T86,VLOOKUP($E86,R.VL_DEQResourcesInvolved,4,FALSE))</f>
        <v>0</v>
      </c>
      <c r="V86" s="494"/>
      <c r="W86" s="494"/>
      <c r="X86" s="494"/>
      <c r="Y86" s="494"/>
      <c r="Z86" s="494"/>
      <c r="AA86" s="494"/>
      <c r="AB86" s="494"/>
      <c r="AC86" s="494"/>
      <c r="AD86" s="573"/>
      <c r="AE86" s="573"/>
      <c r="AF86" s="573"/>
      <c r="AG86" s="573"/>
    </row>
    <row r="87" spans="1:33" s="150" customFormat="1" ht="20.25" customHeight="1">
      <c r="A87" s="560"/>
      <c r="B87" s="856"/>
      <c r="C87" s="584"/>
      <c r="D87" s="160" t="s">
        <v>0</v>
      </c>
      <c r="E87" s="152" t="s">
        <v>7</v>
      </c>
      <c r="F87" s="502">
        <v>1</v>
      </c>
      <c r="G87" s="503">
        <v>2</v>
      </c>
      <c r="H87" s="504">
        <v>3</v>
      </c>
      <c r="I87" s="505">
        <v>4</v>
      </c>
      <c r="J87" s="506">
        <v>5</v>
      </c>
      <c r="K87" s="507">
        <v>6</v>
      </c>
      <c r="L87" s="508">
        <v>7</v>
      </c>
      <c r="M87" s="509">
        <v>8</v>
      </c>
      <c r="N87" s="510">
        <v>9</v>
      </c>
      <c r="O87" s="511">
        <v>10</v>
      </c>
      <c r="P87" s="154" t="s">
        <v>0</v>
      </c>
      <c r="Q87" s="585"/>
      <c r="R87" s="856"/>
      <c r="S87" s="576">
        <f>VLOOKUP($E87,R.VL_DEQResourcesInvolved,2,FALSE)</f>
        <v>0</v>
      </c>
      <c r="T87" s="564">
        <f>VLOOKUP($E87,R.VL_DEQResourcesInvolved,3,FALSE)</f>
        <v>0</v>
      </c>
      <c r="U87" s="564">
        <f>IF(S87=10,T87,VLOOKUP($E87,R.VL_DEQResourcesInvolved,4,FALSE))</f>
        <v>0</v>
      </c>
      <c r="V87" s="494"/>
      <c r="W87" s="494"/>
      <c r="X87" s="494"/>
      <c r="Y87" s="494"/>
      <c r="Z87" s="494"/>
      <c r="AA87" s="494"/>
      <c r="AB87" s="494"/>
      <c r="AC87" s="494"/>
      <c r="AD87" s="573"/>
      <c r="AE87" s="573"/>
      <c r="AF87" s="573"/>
      <c r="AG87" s="573"/>
    </row>
    <row r="88" spans="1:33" s="150" customFormat="1" ht="14.25" customHeight="1">
      <c r="A88" s="560"/>
      <c r="B88" s="856"/>
      <c r="C88" s="587"/>
      <c r="D88" s="533"/>
      <c r="E88" s="1059"/>
      <c r="F88" s="1059"/>
      <c r="G88" s="1059"/>
      <c r="H88" s="1059"/>
      <c r="I88" s="1059"/>
      <c r="J88" s="1059"/>
      <c r="K88" s="1059"/>
      <c r="L88" s="1059"/>
      <c r="M88" s="1059"/>
      <c r="N88" s="1059"/>
      <c r="O88" s="1059"/>
      <c r="P88" s="1059"/>
      <c r="Q88" s="588"/>
      <c r="R88" s="856"/>
      <c r="S88" s="575"/>
      <c r="T88" s="574"/>
      <c r="U88" s="574"/>
      <c r="V88" s="494"/>
      <c r="W88" s="494"/>
      <c r="X88" s="494"/>
      <c r="Y88" s="494"/>
      <c r="Z88" s="494"/>
      <c r="AA88" s="494"/>
      <c r="AB88" s="494"/>
      <c r="AC88" s="494"/>
      <c r="AD88" s="573"/>
      <c r="AE88" s="573"/>
      <c r="AF88" s="573"/>
      <c r="AG88" s="573"/>
    </row>
    <row r="89" spans="1:33" s="155" customFormat="1" ht="30" customHeight="1">
      <c r="A89" s="874" t="s">
        <v>266</v>
      </c>
      <c r="B89" s="856"/>
      <c r="C89" s="591"/>
      <c r="D89" s="826" t="s">
        <v>325</v>
      </c>
      <c r="E89" s="821"/>
      <c r="F89" s="526"/>
      <c r="G89" s="526"/>
      <c r="H89" s="526"/>
      <c r="I89" s="526"/>
      <c r="J89" s="526"/>
      <c r="K89" s="526"/>
      <c r="L89" s="526"/>
      <c r="M89" s="526"/>
      <c r="N89" s="526"/>
      <c r="O89" s="526"/>
      <c r="P89" s="526"/>
      <c r="Q89" s="592"/>
      <c r="R89" s="856"/>
      <c r="S89" s="577"/>
      <c r="T89" s="574"/>
      <c r="U89" s="574"/>
      <c r="V89" s="572"/>
      <c r="W89" s="572"/>
      <c r="X89" s="572"/>
      <c r="Y89" s="572"/>
      <c r="Z89" s="572"/>
      <c r="AA89" s="572"/>
      <c r="AB89" s="572"/>
      <c r="AC89" s="572"/>
      <c r="AD89" s="570"/>
      <c r="AE89" s="570"/>
      <c r="AF89" s="570"/>
      <c r="AG89" s="570"/>
    </row>
    <row r="90" spans="1:33" s="155" customFormat="1" ht="14.25" customHeight="1">
      <c r="A90" s="559"/>
      <c r="B90" s="856"/>
      <c r="C90" s="591"/>
      <c r="D90" s="501" t="s">
        <v>208</v>
      </c>
      <c r="E90" s="526"/>
      <c r="F90" s="526"/>
      <c r="G90" s="526"/>
      <c r="H90" s="526"/>
      <c r="I90" s="526"/>
      <c r="J90" s="526"/>
      <c r="K90" s="526"/>
      <c r="L90" s="526"/>
      <c r="M90" s="526"/>
      <c r="N90" s="526"/>
      <c r="O90" s="526"/>
      <c r="P90" s="526"/>
      <c r="Q90" s="592"/>
      <c r="R90" s="856"/>
      <c r="S90" s="577"/>
      <c r="T90" s="574"/>
      <c r="U90" s="574"/>
      <c r="V90" s="572"/>
      <c r="W90" s="572"/>
      <c r="X90" s="572"/>
      <c r="Y90" s="572"/>
      <c r="Z90" s="572"/>
      <c r="AA90" s="572"/>
      <c r="AB90" s="572"/>
      <c r="AC90" s="572"/>
      <c r="AD90" s="570"/>
      <c r="AE90" s="570"/>
      <c r="AF90" s="570"/>
      <c r="AG90" s="570"/>
    </row>
    <row r="91" spans="1:33" s="150" customFormat="1" ht="20.25" customHeight="1">
      <c r="A91" s="560"/>
      <c r="B91" s="856"/>
      <c r="C91" s="593"/>
      <c r="D91" s="1082"/>
      <c r="E91" s="1083"/>
      <c r="F91" s="1083"/>
      <c r="G91" s="1083"/>
      <c r="H91" s="1083"/>
      <c r="I91" s="1083"/>
      <c r="J91" s="1083"/>
      <c r="K91" s="1083"/>
      <c r="L91" s="1083"/>
      <c r="M91" s="1083"/>
      <c r="N91" s="1083"/>
      <c r="O91" s="1083"/>
      <c r="P91" s="1084"/>
      <c r="Q91" s="594"/>
      <c r="R91" s="856"/>
      <c r="S91" s="575" t="s">
        <v>0</v>
      </c>
      <c r="T91" s="574"/>
      <c r="U91" s="574"/>
      <c r="V91" s="494"/>
      <c r="W91" s="494"/>
      <c r="X91" s="494"/>
      <c r="Y91" s="494"/>
      <c r="Z91" s="494"/>
      <c r="AA91" s="494"/>
      <c r="AB91" s="494"/>
      <c r="AC91" s="494"/>
      <c r="AD91" s="573"/>
      <c r="AE91" s="573"/>
      <c r="AF91" s="573"/>
      <c r="AG91" s="573"/>
    </row>
    <row r="92" spans="1:33" s="155" customFormat="1" ht="14.25" customHeight="1">
      <c r="A92" s="559"/>
      <c r="B92" s="856"/>
      <c r="C92" s="716"/>
      <c r="D92" s="658" t="s">
        <v>215</v>
      </c>
      <c r="E92" s="808" t="s">
        <v>64</v>
      </c>
      <c r="F92" s="1099" t="s">
        <v>65</v>
      </c>
      <c r="G92" s="1099"/>
      <c r="H92" s="1099"/>
      <c r="I92" s="1099"/>
      <c r="J92" s="1099"/>
      <c r="K92" s="1099"/>
      <c r="L92" s="1099"/>
      <c r="M92" s="1099"/>
      <c r="N92" s="1099"/>
      <c r="O92" s="1099"/>
      <c r="P92" s="808" t="s">
        <v>66</v>
      </c>
      <c r="Q92" s="592"/>
      <c r="R92" s="856"/>
      <c r="S92" s="710"/>
      <c r="T92" s="711"/>
      <c r="U92" s="711"/>
      <c r="V92" s="712"/>
      <c r="W92" s="712"/>
      <c r="X92" s="712"/>
      <c r="Y92" s="712"/>
      <c r="Z92" s="712"/>
      <c r="AA92" s="712"/>
      <c r="AB92" s="712"/>
      <c r="AC92" s="712"/>
      <c r="AD92" s="570"/>
      <c r="AE92" s="570"/>
      <c r="AF92" s="570"/>
      <c r="AG92" s="570"/>
    </row>
    <row r="93" spans="1:33" s="150" customFormat="1" ht="20.25" customHeight="1">
      <c r="A93" s="560"/>
      <c r="B93" s="856"/>
      <c r="C93" s="593"/>
      <c r="D93" s="160"/>
      <c r="E93" s="152" t="s">
        <v>7</v>
      </c>
      <c r="F93" s="502">
        <v>1</v>
      </c>
      <c r="G93" s="503">
        <v>2</v>
      </c>
      <c r="H93" s="504">
        <v>3</v>
      </c>
      <c r="I93" s="505">
        <v>4</v>
      </c>
      <c r="J93" s="506">
        <v>5</v>
      </c>
      <c r="K93" s="507">
        <v>6</v>
      </c>
      <c r="L93" s="508">
        <v>7</v>
      </c>
      <c r="M93" s="509">
        <v>8</v>
      </c>
      <c r="N93" s="510">
        <v>9</v>
      </c>
      <c r="O93" s="511">
        <v>10</v>
      </c>
      <c r="P93" s="154"/>
      <c r="Q93" s="594"/>
      <c r="R93" s="856"/>
      <c r="S93" s="576">
        <f>VLOOKUP($E93,R.VL_DEQResourcesInvolved,2,FALSE)</f>
        <v>0</v>
      </c>
      <c r="T93" s="564">
        <f>VLOOKUP($E93,R.VL_DEQResourcesInvolved,3,FALSE)</f>
        <v>0</v>
      </c>
      <c r="U93" s="564">
        <f>IF(S93=10,T93,VLOOKUP($E93,R.VL_DEQResourcesInvolved,4,FALSE))</f>
        <v>0</v>
      </c>
      <c r="V93" s="494"/>
      <c r="W93" s="494"/>
      <c r="X93" s="494"/>
      <c r="Y93" s="494"/>
      <c r="Z93" s="494"/>
      <c r="AA93" s="494"/>
      <c r="AB93" s="494"/>
      <c r="AC93" s="494"/>
      <c r="AD93" s="573"/>
      <c r="AE93" s="573"/>
      <c r="AF93" s="573"/>
      <c r="AG93" s="573"/>
    </row>
    <row r="94" spans="1:33" s="150" customFormat="1" ht="20.25" customHeight="1">
      <c r="A94" s="560"/>
      <c r="B94" s="856"/>
      <c r="C94" s="593"/>
      <c r="D94" s="160" t="s">
        <v>0</v>
      </c>
      <c r="E94" s="152" t="s">
        <v>7</v>
      </c>
      <c r="F94" s="502">
        <v>1</v>
      </c>
      <c r="G94" s="503">
        <v>2</v>
      </c>
      <c r="H94" s="504">
        <v>3</v>
      </c>
      <c r="I94" s="505">
        <v>4</v>
      </c>
      <c r="J94" s="506">
        <v>5</v>
      </c>
      <c r="K94" s="507">
        <v>6</v>
      </c>
      <c r="L94" s="508">
        <v>7</v>
      </c>
      <c r="M94" s="509">
        <v>8</v>
      </c>
      <c r="N94" s="510">
        <v>9</v>
      </c>
      <c r="O94" s="511">
        <v>10</v>
      </c>
      <c r="P94" s="154" t="s">
        <v>0</v>
      </c>
      <c r="Q94" s="594"/>
      <c r="R94" s="856"/>
      <c r="S94" s="576">
        <f>VLOOKUP($E94,R.VL_DEQResourcesInvolved,2,FALSE)</f>
        <v>0</v>
      </c>
      <c r="T94" s="564">
        <f>VLOOKUP($E94,R.VL_DEQResourcesInvolved,3,FALSE)</f>
        <v>0</v>
      </c>
      <c r="U94" s="564">
        <f>IF(S94=10,T94,VLOOKUP($E94,R.VL_DEQResourcesInvolved,4,FALSE))</f>
        <v>0</v>
      </c>
      <c r="V94" s="494"/>
      <c r="W94" s="494"/>
      <c r="X94" s="494"/>
      <c r="Y94" s="494"/>
      <c r="Z94" s="494"/>
      <c r="AA94" s="494"/>
      <c r="AB94" s="494"/>
      <c r="AC94" s="494"/>
      <c r="AD94" s="573"/>
      <c r="AE94" s="573"/>
      <c r="AF94" s="573"/>
      <c r="AG94" s="573"/>
    </row>
    <row r="95" spans="1:33" s="150" customFormat="1" ht="20.25" customHeight="1">
      <c r="A95" s="560"/>
      <c r="B95" s="856"/>
      <c r="C95" s="593"/>
      <c r="D95" s="160" t="s">
        <v>0</v>
      </c>
      <c r="E95" s="152" t="s">
        <v>7</v>
      </c>
      <c r="F95" s="502">
        <v>1</v>
      </c>
      <c r="G95" s="503">
        <v>2</v>
      </c>
      <c r="H95" s="504">
        <v>3</v>
      </c>
      <c r="I95" s="505">
        <v>4</v>
      </c>
      <c r="J95" s="506">
        <v>5</v>
      </c>
      <c r="K95" s="507">
        <v>6</v>
      </c>
      <c r="L95" s="508">
        <v>7</v>
      </c>
      <c r="M95" s="509">
        <v>8</v>
      </c>
      <c r="N95" s="510">
        <v>9</v>
      </c>
      <c r="O95" s="511">
        <v>10</v>
      </c>
      <c r="P95" s="154" t="s">
        <v>0</v>
      </c>
      <c r="Q95" s="594"/>
      <c r="R95" s="856"/>
      <c r="S95" s="576">
        <f>VLOOKUP($E95,R.VL_DEQResourcesInvolved,2,FALSE)</f>
        <v>0</v>
      </c>
      <c r="T95" s="564">
        <f>VLOOKUP($E95,R.VL_DEQResourcesInvolved,3,FALSE)</f>
        <v>0</v>
      </c>
      <c r="U95" s="564">
        <f>IF(S95=10,T95,VLOOKUP($E95,R.VL_DEQResourcesInvolved,4,FALSE))</f>
        <v>0</v>
      </c>
      <c r="V95" s="494"/>
      <c r="W95" s="494"/>
      <c r="X95" s="494"/>
      <c r="Y95" s="494"/>
      <c r="Z95" s="494"/>
      <c r="AA95" s="494"/>
      <c r="AB95" s="494"/>
      <c r="AC95" s="494"/>
      <c r="AD95" s="573"/>
      <c r="AE95" s="573"/>
      <c r="AF95" s="573"/>
      <c r="AG95" s="573"/>
    </row>
    <row r="96" spans="1:33" s="150" customFormat="1" ht="20.25" customHeight="1">
      <c r="A96" s="560"/>
      <c r="B96" s="856"/>
      <c r="C96" s="593"/>
      <c r="D96" s="160" t="s">
        <v>0</v>
      </c>
      <c r="E96" s="152" t="s">
        <v>7</v>
      </c>
      <c r="F96" s="502">
        <v>1</v>
      </c>
      <c r="G96" s="503">
        <v>2</v>
      </c>
      <c r="H96" s="504">
        <v>3</v>
      </c>
      <c r="I96" s="505">
        <v>4</v>
      </c>
      <c r="J96" s="506">
        <v>5</v>
      </c>
      <c r="K96" s="507">
        <v>6</v>
      </c>
      <c r="L96" s="508">
        <v>7</v>
      </c>
      <c r="M96" s="509">
        <v>8</v>
      </c>
      <c r="N96" s="510">
        <v>9</v>
      </c>
      <c r="O96" s="511">
        <v>10</v>
      </c>
      <c r="P96" s="154" t="s">
        <v>0</v>
      </c>
      <c r="Q96" s="594"/>
      <c r="R96" s="856"/>
      <c r="S96" s="576">
        <f>VLOOKUP($E96,R.VL_DEQResourcesInvolved,2,FALSE)</f>
        <v>0</v>
      </c>
      <c r="T96" s="564">
        <f>VLOOKUP($E96,R.VL_DEQResourcesInvolved,3,FALSE)</f>
        <v>0</v>
      </c>
      <c r="U96" s="564">
        <f>IF(S96=10,T96,VLOOKUP($E96,R.VL_DEQResourcesInvolved,4,FALSE))</f>
        <v>0</v>
      </c>
      <c r="V96" s="494"/>
      <c r="W96" s="494"/>
      <c r="X96" s="494"/>
      <c r="Y96" s="494"/>
      <c r="Z96" s="494"/>
      <c r="AA96" s="494"/>
      <c r="AB96" s="494"/>
      <c r="AC96" s="494"/>
      <c r="AD96" s="573"/>
      <c r="AE96" s="573"/>
      <c r="AF96" s="573"/>
      <c r="AG96" s="573"/>
    </row>
    <row r="97" spans="1:33" s="150" customFormat="1" ht="14.25" customHeight="1">
      <c r="A97" s="560"/>
      <c r="B97" s="856"/>
      <c r="C97" s="743"/>
      <c r="D97" s="501" t="s">
        <v>207</v>
      </c>
      <c r="E97" s="153"/>
      <c r="F97" s="153"/>
      <c r="G97" s="153"/>
      <c r="H97" s="153"/>
      <c r="I97" s="153"/>
      <c r="J97" s="153"/>
      <c r="K97" s="153"/>
      <c r="L97" s="153"/>
      <c r="M97" s="153"/>
      <c r="N97" s="153"/>
      <c r="O97" s="153"/>
      <c r="P97" s="153"/>
      <c r="Q97" s="598"/>
      <c r="R97" s="856"/>
      <c r="S97" s="710"/>
      <c r="T97" s="711"/>
      <c r="U97" s="711"/>
      <c r="V97" s="730"/>
      <c r="W97" s="730"/>
      <c r="X97" s="730"/>
      <c r="Y97" s="730"/>
      <c r="Z97" s="730"/>
      <c r="AA97" s="730"/>
      <c r="AB97" s="730"/>
      <c r="AC97" s="730"/>
      <c r="AD97" s="573"/>
      <c r="AE97" s="573"/>
      <c r="AF97" s="573"/>
      <c r="AG97" s="573"/>
    </row>
    <row r="98" spans="1:33" s="150" customFormat="1" ht="20.25" customHeight="1">
      <c r="A98" s="560"/>
      <c r="B98" s="856"/>
      <c r="C98" s="593"/>
      <c r="D98" s="1089"/>
      <c r="E98" s="1090"/>
      <c r="F98" s="1090"/>
      <c r="G98" s="1090"/>
      <c r="H98" s="1090"/>
      <c r="I98" s="1090"/>
      <c r="J98" s="1090"/>
      <c r="K98" s="1090"/>
      <c r="L98" s="1090"/>
      <c r="M98" s="1090"/>
      <c r="N98" s="1090"/>
      <c r="O98" s="1090"/>
      <c r="P98" s="1091"/>
      <c r="Q98" s="594"/>
      <c r="R98" s="856"/>
      <c r="S98" s="575" t="s">
        <v>0</v>
      </c>
      <c r="T98" s="574"/>
      <c r="U98" s="574"/>
      <c r="V98" s="494"/>
      <c r="W98" s="494"/>
      <c r="X98" s="494"/>
      <c r="Y98" s="494"/>
      <c r="Z98" s="494"/>
      <c r="AA98" s="494"/>
      <c r="AB98" s="494"/>
      <c r="AC98" s="494"/>
      <c r="AD98" s="573"/>
      <c r="AE98" s="573"/>
      <c r="AF98" s="573"/>
      <c r="AG98" s="573"/>
    </row>
    <row r="99" spans="1:33" s="155" customFormat="1" ht="14.25" customHeight="1">
      <c r="A99" s="559"/>
      <c r="B99" s="856"/>
      <c r="C99" s="716"/>
      <c r="D99" s="658" t="s">
        <v>215</v>
      </c>
      <c r="E99" s="808" t="s">
        <v>64</v>
      </c>
      <c r="F99" s="1099" t="s">
        <v>65</v>
      </c>
      <c r="G99" s="1099"/>
      <c r="H99" s="1099"/>
      <c r="I99" s="1099"/>
      <c r="J99" s="1099"/>
      <c r="K99" s="1099"/>
      <c r="L99" s="1099"/>
      <c r="M99" s="1099"/>
      <c r="N99" s="1099"/>
      <c r="O99" s="1099"/>
      <c r="P99" s="808" t="s">
        <v>66</v>
      </c>
      <c r="Q99" s="592"/>
      <c r="R99" s="856"/>
      <c r="S99" s="710"/>
      <c r="T99" s="711"/>
      <c r="U99" s="711"/>
      <c r="V99" s="712"/>
      <c r="W99" s="712"/>
      <c r="X99" s="712"/>
      <c r="Y99" s="712"/>
      <c r="Z99" s="712"/>
      <c r="AA99" s="712"/>
      <c r="AB99" s="712"/>
      <c r="AC99" s="712"/>
      <c r="AD99" s="570"/>
      <c r="AE99" s="570"/>
      <c r="AF99" s="570"/>
      <c r="AG99" s="570"/>
    </row>
    <row r="100" spans="1:33" s="150" customFormat="1" ht="20.25" customHeight="1">
      <c r="A100" s="560"/>
      <c r="B100" s="856"/>
      <c r="C100" s="593"/>
      <c r="D100" s="160"/>
      <c r="E100" s="152" t="s">
        <v>7</v>
      </c>
      <c r="F100" s="502">
        <v>1</v>
      </c>
      <c r="G100" s="503">
        <v>2</v>
      </c>
      <c r="H100" s="504">
        <v>3</v>
      </c>
      <c r="I100" s="505">
        <v>4</v>
      </c>
      <c r="J100" s="506">
        <v>5</v>
      </c>
      <c r="K100" s="507">
        <v>6</v>
      </c>
      <c r="L100" s="508">
        <v>7</v>
      </c>
      <c r="M100" s="509">
        <v>8</v>
      </c>
      <c r="N100" s="510">
        <v>9</v>
      </c>
      <c r="O100" s="511">
        <v>10</v>
      </c>
      <c r="P100" s="154"/>
      <c r="Q100" s="594"/>
      <c r="R100" s="856"/>
      <c r="S100" s="576">
        <f>VLOOKUP($E100,R.VL_DEQResourcesInvolved,2,FALSE)</f>
        <v>0</v>
      </c>
      <c r="T100" s="564">
        <f>VLOOKUP($E100,R.VL_DEQResourcesInvolved,3,FALSE)</f>
        <v>0</v>
      </c>
      <c r="U100" s="564">
        <f>IF(S100=10,T100,VLOOKUP($E100,R.VL_DEQResourcesInvolved,4,FALSE))</f>
        <v>0</v>
      </c>
      <c r="V100" s="494"/>
      <c r="W100" s="494"/>
      <c r="X100" s="494"/>
      <c r="Y100" s="494"/>
      <c r="Z100" s="494"/>
      <c r="AA100" s="494"/>
      <c r="AB100" s="494"/>
      <c r="AC100" s="494"/>
      <c r="AD100" s="573"/>
      <c r="AE100" s="573"/>
      <c r="AF100" s="573"/>
      <c r="AG100" s="573"/>
    </row>
    <row r="101" spans="1:33" s="150" customFormat="1" ht="20.25" customHeight="1">
      <c r="A101" s="560"/>
      <c r="B101" s="856"/>
      <c r="C101" s="593"/>
      <c r="D101" s="160" t="s">
        <v>0</v>
      </c>
      <c r="E101" s="152" t="s">
        <v>7</v>
      </c>
      <c r="F101" s="502">
        <v>1</v>
      </c>
      <c r="G101" s="503">
        <v>2</v>
      </c>
      <c r="H101" s="504">
        <v>3</v>
      </c>
      <c r="I101" s="505">
        <v>4</v>
      </c>
      <c r="J101" s="506">
        <v>5</v>
      </c>
      <c r="K101" s="507">
        <v>6</v>
      </c>
      <c r="L101" s="508">
        <v>7</v>
      </c>
      <c r="M101" s="509">
        <v>8</v>
      </c>
      <c r="N101" s="510">
        <v>9</v>
      </c>
      <c r="O101" s="511">
        <v>10</v>
      </c>
      <c r="P101" s="154" t="s">
        <v>0</v>
      </c>
      <c r="Q101" s="594"/>
      <c r="R101" s="856"/>
      <c r="S101" s="576">
        <f>VLOOKUP($E101,R.VL_DEQResourcesInvolved,2,FALSE)</f>
        <v>0</v>
      </c>
      <c r="T101" s="564">
        <f>VLOOKUP($E101,R.VL_DEQResourcesInvolved,3,FALSE)</f>
        <v>0</v>
      </c>
      <c r="U101" s="564">
        <f>IF(S101=10,T101,VLOOKUP($E101,R.VL_DEQResourcesInvolved,4,FALSE))</f>
        <v>0</v>
      </c>
      <c r="V101" s="494"/>
      <c r="W101" s="494"/>
      <c r="X101" s="494"/>
      <c r="Y101" s="494"/>
      <c r="Z101" s="494"/>
      <c r="AA101" s="494"/>
      <c r="AB101" s="494"/>
      <c r="AC101" s="494"/>
      <c r="AD101" s="573"/>
      <c r="AE101" s="573"/>
      <c r="AF101" s="573"/>
      <c r="AG101" s="573"/>
    </row>
    <row r="102" spans="1:33" s="150" customFormat="1" ht="20.25" customHeight="1">
      <c r="A102" s="560"/>
      <c r="B102" s="856"/>
      <c r="C102" s="593"/>
      <c r="D102" s="160" t="s">
        <v>0</v>
      </c>
      <c r="E102" s="152" t="s">
        <v>7</v>
      </c>
      <c r="F102" s="502">
        <v>1</v>
      </c>
      <c r="G102" s="503">
        <v>2</v>
      </c>
      <c r="H102" s="504">
        <v>3</v>
      </c>
      <c r="I102" s="505">
        <v>4</v>
      </c>
      <c r="J102" s="506">
        <v>5</v>
      </c>
      <c r="K102" s="507">
        <v>6</v>
      </c>
      <c r="L102" s="508">
        <v>7</v>
      </c>
      <c r="M102" s="509">
        <v>8</v>
      </c>
      <c r="N102" s="510">
        <v>9</v>
      </c>
      <c r="O102" s="511">
        <v>10</v>
      </c>
      <c r="P102" s="154" t="s">
        <v>0</v>
      </c>
      <c r="Q102" s="594"/>
      <c r="R102" s="856"/>
      <c r="S102" s="576">
        <f>VLOOKUP($E102,R.VL_DEQResourcesInvolved,2,FALSE)</f>
        <v>0</v>
      </c>
      <c r="T102" s="564">
        <f>VLOOKUP($E102,R.VL_DEQResourcesInvolved,3,FALSE)</f>
        <v>0</v>
      </c>
      <c r="U102" s="564">
        <f>IF(S102=10,T102,VLOOKUP($E102,R.VL_DEQResourcesInvolved,4,FALSE))</f>
        <v>0</v>
      </c>
      <c r="V102" s="494"/>
      <c r="W102" s="494"/>
      <c r="X102" s="494"/>
      <c r="Y102" s="494"/>
      <c r="Z102" s="494"/>
      <c r="AA102" s="494"/>
      <c r="AB102" s="494"/>
      <c r="AC102" s="494"/>
      <c r="AD102" s="573"/>
      <c r="AE102" s="573"/>
      <c r="AF102" s="573"/>
      <c r="AG102" s="573"/>
    </row>
    <row r="103" spans="1:33" s="150" customFormat="1" ht="20.25" customHeight="1">
      <c r="A103" s="560"/>
      <c r="B103" s="856"/>
      <c r="C103" s="593"/>
      <c r="D103" s="160" t="s">
        <v>0</v>
      </c>
      <c r="E103" s="152" t="s">
        <v>7</v>
      </c>
      <c r="F103" s="502">
        <v>1</v>
      </c>
      <c r="G103" s="503">
        <v>2</v>
      </c>
      <c r="H103" s="504">
        <v>3</v>
      </c>
      <c r="I103" s="505">
        <v>4</v>
      </c>
      <c r="J103" s="506">
        <v>5</v>
      </c>
      <c r="K103" s="507">
        <v>6</v>
      </c>
      <c r="L103" s="508">
        <v>7</v>
      </c>
      <c r="M103" s="509">
        <v>8</v>
      </c>
      <c r="N103" s="510">
        <v>9</v>
      </c>
      <c r="O103" s="511">
        <v>10</v>
      </c>
      <c r="P103" s="154" t="s">
        <v>0</v>
      </c>
      <c r="Q103" s="594"/>
      <c r="R103" s="856"/>
      <c r="S103" s="576">
        <f>VLOOKUP($E103,R.VL_DEQResourcesInvolved,2,FALSE)</f>
        <v>0</v>
      </c>
      <c r="T103" s="564">
        <f>VLOOKUP($E103,R.VL_DEQResourcesInvolved,3,FALSE)</f>
        <v>0</v>
      </c>
      <c r="U103" s="564">
        <f>IF(S103=10,T103,VLOOKUP($E103,R.VL_DEQResourcesInvolved,4,FALSE))</f>
        <v>0</v>
      </c>
      <c r="V103" s="494"/>
      <c r="W103" s="494"/>
      <c r="X103" s="494"/>
      <c r="Y103" s="494"/>
      <c r="Z103" s="494"/>
      <c r="AA103" s="494"/>
      <c r="AB103" s="494"/>
      <c r="AC103" s="494"/>
      <c r="AD103" s="573"/>
      <c r="AE103" s="573"/>
      <c r="AF103" s="573"/>
      <c r="AG103" s="573"/>
    </row>
    <row r="104" spans="1:33" s="150" customFormat="1" ht="14.25" customHeight="1">
      <c r="A104" s="560"/>
      <c r="B104" s="856"/>
      <c r="C104" s="599"/>
      <c r="D104" s="534"/>
      <c r="E104" s="1092"/>
      <c r="F104" s="1092"/>
      <c r="G104" s="1092"/>
      <c r="H104" s="1092"/>
      <c r="I104" s="1092"/>
      <c r="J104" s="1092"/>
      <c r="K104" s="1092"/>
      <c r="L104" s="1092"/>
      <c r="M104" s="1092"/>
      <c r="N104" s="1092"/>
      <c r="O104" s="1092"/>
      <c r="P104" s="1092"/>
      <c r="Q104" s="600"/>
      <c r="R104" s="856"/>
      <c r="S104" s="575"/>
      <c r="T104" s="574"/>
      <c r="U104" s="574"/>
      <c r="V104" s="494"/>
      <c r="W104" s="494"/>
      <c r="X104" s="494"/>
      <c r="Y104" s="494"/>
      <c r="Z104" s="494"/>
      <c r="AA104" s="494"/>
      <c r="AB104" s="494"/>
      <c r="AC104" s="494"/>
      <c r="AD104" s="573"/>
      <c r="AE104" s="573"/>
      <c r="AF104" s="573"/>
      <c r="AG104" s="573"/>
    </row>
    <row r="105" spans="1:33" s="151" customFormat="1" ht="30" customHeight="1">
      <c r="A105" s="561"/>
      <c r="B105" s="856"/>
      <c r="C105" s="601"/>
      <c r="D105" s="1038" t="str">
        <f>"Please suggest process improvements to the "&amp;D2&amp;" worksheet."</f>
        <v>Please suggest process improvements to the Intergovernmental worksheet.</v>
      </c>
      <c r="E105" s="1038"/>
      <c r="F105" s="1038"/>
      <c r="G105" s="1038"/>
      <c r="H105" s="1038"/>
      <c r="I105" s="519"/>
      <c r="J105" s="520"/>
      <c r="K105" s="521"/>
      <c r="L105" s="522"/>
      <c r="M105" s="523"/>
      <c r="N105" s="524"/>
      <c r="O105" s="525"/>
      <c r="P105" s="196"/>
      <c r="Q105" s="602"/>
      <c r="R105" s="856"/>
      <c r="S105" s="577"/>
      <c r="T105" s="574"/>
      <c r="U105" s="574"/>
      <c r="V105" s="494"/>
      <c r="W105" s="494"/>
      <c r="X105" s="494"/>
      <c r="Y105" s="494"/>
      <c r="Z105" s="494"/>
      <c r="AA105" s="494"/>
      <c r="AB105" s="494"/>
      <c r="AC105" s="494"/>
      <c r="AD105" s="495"/>
      <c r="AE105" s="495"/>
      <c r="AF105" s="495"/>
      <c r="AG105" s="495"/>
    </row>
    <row r="106" spans="1:33" s="23" customFormat="1" ht="30.75" customHeight="1">
      <c r="A106" s="557"/>
      <c r="B106" s="856"/>
      <c r="C106" s="591"/>
      <c r="D106" s="1035"/>
      <c r="E106" s="1036"/>
      <c r="F106" s="1036"/>
      <c r="G106" s="1036"/>
      <c r="H106" s="1036"/>
      <c r="I106" s="1036"/>
      <c r="J106" s="1036"/>
      <c r="K106" s="1036"/>
      <c r="L106" s="1036"/>
      <c r="M106" s="1036"/>
      <c r="N106" s="1036"/>
      <c r="O106" s="1036"/>
      <c r="P106" s="1037"/>
      <c r="Q106" s="603"/>
      <c r="R106" s="856"/>
      <c r="S106" s="575"/>
      <c r="T106" s="574"/>
      <c r="U106" s="574"/>
      <c r="V106" s="494"/>
      <c r="W106" s="494"/>
      <c r="X106" s="494"/>
      <c r="Y106" s="494"/>
      <c r="Z106" s="494"/>
      <c r="AA106" s="494"/>
      <c r="AB106" s="494"/>
      <c r="AC106" s="494"/>
      <c r="AD106" s="496"/>
      <c r="AE106" s="496"/>
      <c r="AF106" s="496"/>
      <c r="AG106" s="496"/>
    </row>
    <row r="107" spans="1:33" ht="18" customHeight="1">
      <c r="A107" s="874" t="s">
        <v>267</v>
      </c>
      <c r="B107" s="856"/>
      <c r="C107" s="604"/>
      <c r="D107" s="605"/>
      <c r="E107" s="605"/>
      <c r="F107" s="605"/>
      <c r="G107" s="605"/>
      <c r="H107" s="605"/>
      <c r="I107" s="605"/>
      <c r="J107" s="605"/>
      <c r="K107" s="605"/>
      <c r="L107" s="605"/>
      <c r="M107" s="605"/>
      <c r="N107" s="605"/>
      <c r="O107" s="605"/>
      <c r="P107" s="605"/>
      <c r="Q107" s="606"/>
      <c r="R107" s="856"/>
    </row>
    <row r="108" spans="1:33" s="494" customFormat="1" ht="14.25" customHeight="1">
      <c r="B108" s="856"/>
      <c r="C108" s="856"/>
      <c r="D108" s="856"/>
      <c r="E108" s="856"/>
      <c r="F108" s="856"/>
      <c r="G108" s="856"/>
      <c r="H108" s="856"/>
      <c r="I108" s="856"/>
      <c r="J108" s="856"/>
      <c r="K108" s="856"/>
      <c r="L108" s="856"/>
      <c r="M108" s="856"/>
      <c r="N108" s="856"/>
      <c r="O108" s="856"/>
      <c r="P108" s="856"/>
      <c r="Q108" s="856"/>
      <c r="R108" s="856"/>
      <c r="S108" s="556"/>
    </row>
    <row r="109" spans="1:33" s="494" customFormat="1" ht="201" customHeight="1">
      <c r="C109" s="555"/>
      <c r="S109" s="556"/>
    </row>
    <row r="110" spans="1:33" s="494" customFormat="1">
      <c r="C110" s="555"/>
      <c r="S110" s="556"/>
    </row>
    <row r="111" spans="1:33" s="494" customFormat="1">
      <c r="C111" s="555"/>
      <c r="S111" s="556"/>
    </row>
    <row r="112" spans="1:33" s="494" customFormat="1">
      <c r="C112" s="555"/>
      <c r="S112" s="556"/>
    </row>
    <row r="113" spans="3:19" s="494" customFormat="1">
      <c r="C113" s="555"/>
      <c r="S113" s="556"/>
    </row>
    <row r="114" spans="3:19" s="494" customFormat="1">
      <c r="C114" s="555"/>
      <c r="S114" s="556"/>
    </row>
  </sheetData>
  <sheetProtection sheet="1" scenarios="1" formatCells="0" insertHyperlinks="0" selectLockedCells="1"/>
  <mergeCells count="40">
    <mergeCell ref="D106:P106"/>
    <mergeCell ref="D75:P75"/>
    <mergeCell ref="F76:O76"/>
    <mergeCell ref="D82:P82"/>
    <mergeCell ref="E88:P88"/>
    <mergeCell ref="D105:H105"/>
    <mergeCell ref="D91:P91"/>
    <mergeCell ref="F92:O92"/>
    <mergeCell ref="D98:P98"/>
    <mergeCell ref="F99:O99"/>
    <mergeCell ref="E104:P104"/>
    <mergeCell ref="S7:U7"/>
    <mergeCell ref="D11:P11"/>
    <mergeCell ref="F12:O12"/>
    <mergeCell ref="D18:P18"/>
    <mergeCell ref="E24:P24"/>
    <mergeCell ref="F19:O19"/>
    <mergeCell ref="E2:P2"/>
    <mergeCell ref="M3:P3"/>
    <mergeCell ref="F4:L4"/>
    <mergeCell ref="M4:P4"/>
    <mergeCell ref="F5:L5"/>
    <mergeCell ref="M5:P5"/>
    <mergeCell ref="D50:P50"/>
    <mergeCell ref="D7:P7"/>
    <mergeCell ref="D27:P27"/>
    <mergeCell ref="D34:P34"/>
    <mergeCell ref="E40:P40"/>
    <mergeCell ref="D43:P43"/>
    <mergeCell ref="F44:O44"/>
    <mergeCell ref="F28:O28"/>
    <mergeCell ref="F35:O35"/>
    <mergeCell ref="F51:O51"/>
    <mergeCell ref="F60:O60"/>
    <mergeCell ref="F67:O67"/>
    <mergeCell ref="F83:O83"/>
    <mergeCell ref="E56:P56"/>
    <mergeCell ref="D59:P59"/>
    <mergeCell ref="D66:P66"/>
    <mergeCell ref="E72:P72"/>
  </mergeCells>
  <conditionalFormatting sqref="F24:O25 F107:O107 I105:O105">
    <cfRule type="colorScale" priority="737">
      <colorScale>
        <cfvo type="num" val="0"/>
        <cfvo type="num" val="5"/>
        <cfvo type="num" val="10"/>
        <color rgb="FF00B050"/>
        <color rgb="FFFFFF00"/>
        <color rgb="FFFF0000"/>
      </colorScale>
    </cfRule>
  </conditionalFormatting>
  <conditionalFormatting sqref="N24:N25 N105 N107">
    <cfRule type="expression" dxfId="1119" priority="736" stopIfTrue="1">
      <formula>IF($S24&lt;9,TRUE,)</formula>
    </cfRule>
  </conditionalFormatting>
  <conditionalFormatting sqref="M24:M25 M105 M107">
    <cfRule type="expression" dxfId="1118" priority="735" stopIfTrue="1">
      <formula>IF($S24&lt;8,TRUE,)</formula>
    </cfRule>
  </conditionalFormatting>
  <conditionalFormatting sqref="L24:L25 L105 L107">
    <cfRule type="expression" dxfId="1117" priority="734" stopIfTrue="1">
      <formula>IF($S24&lt;7,TRUE,)</formula>
    </cfRule>
  </conditionalFormatting>
  <conditionalFormatting sqref="K24:K25 K105 K107">
    <cfRule type="expression" dxfId="1116" priority="733" stopIfTrue="1">
      <formula>IF($S24&lt;6,TRUE,)</formula>
    </cfRule>
  </conditionalFormatting>
  <conditionalFormatting sqref="J24:J25 J105 J107">
    <cfRule type="expression" dxfId="1115" priority="732" stopIfTrue="1">
      <formula>IF($S24&lt;5,TRUE,)</formula>
    </cfRule>
  </conditionalFormatting>
  <conditionalFormatting sqref="I24:I25 I105 I107">
    <cfRule type="expression" dxfId="1114" priority="731" stopIfTrue="1">
      <formula>IF($S24&lt;4,TRUE,)</formula>
    </cfRule>
  </conditionalFormatting>
  <conditionalFormatting sqref="H24:H25 H107">
    <cfRule type="expression" dxfId="1113" priority="730" stopIfTrue="1">
      <formula>IF($S24&lt;3,TRUE,)</formula>
    </cfRule>
  </conditionalFormatting>
  <conditionalFormatting sqref="G24:G25 G107">
    <cfRule type="expression" dxfId="1112" priority="729" stopIfTrue="1">
      <formula>IF($S24&lt;2,TRUE,)</formula>
    </cfRule>
  </conditionalFormatting>
  <conditionalFormatting sqref="F24:F25 F107">
    <cfRule type="expression" dxfId="1111" priority="728" stopIfTrue="1">
      <formula>IF($S24&lt;1,TRUE,)</formula>
    </cfRule>
  </conditionalFormatting>
  <conditionalFormatting sqref="O24:O25 O105 O107">
    <cfRule type="expression" dxfId="1110" priority="727" stopIfTrue="1">
      <formula>IF($S24&lt;10,TRUE,)</formula>
    </cfRule>
  </conditionalFormatting>
  <conditionalFormatting sqref="F13:O14">
    <cfRule type="colorScale" priority="726">
      <colorScale>
        <cfvo type="num" val="0"/>
        <cfvo type="num" val="5"/>
        <cfvo type="num" val="10"/>
        <color rgb="FF00B050"/>
        <color rgb="FFFFFF00"/>
        <color rgb="FFFF0000"/>
      </colorScale>
    </cfRule>
  </conditionalFormatting>
  <conditionalFormatting sqref="N13:N14">
    <cfRule type="expression" dxfId="1109" priority="725" stopIfTrue="1">
      <formula>IF($S13&lt;9,TRUE,)</formula>
    </cfRule>
  </conditionalFormatting>
  <conditionalFormatting sqref="M13:M14">
    <cfRule type="expression" dxfId="1108" priority="724" stopIfTrue="1">
      <formula>IF($S13&lt;8,TRUE,)</formula>
    </cfRule>
  </conditionalFormatting>
  <conditionalFormatting sqref="L13:L14">
    <cfRule type="expression" dxfId="1107" priority="723" stopIfTrue="1">
      <formula>IF($S13&lt;7,TRUE,)</formula>
    </cfRule>
  </conditionalFormatting>
  <conditionalFormatting sqref="K13:K14">
    <cfRule type="expression" dxfId="1106" priority="722" stopIfTrue="1">
      <formula>IF($S13&lt;6,TRUE,)</formula>
    </cfRule>
  </conditionalFormatting>
  <conditionalFormatting sqref="J13:J14">
    <cfRule type="expression" dxfId="1105" priority="721" stopIfTrue="1">
      <formula>IF($S13&lt;5,TRUE,)</formula>
    </cfRule>
  </conditionalFormatting>
  <conditionalFormatting sqref="I13:I14">
    <cfRule type="expression" dxfId="1104" priority="720" stopIfTrue="1">
      <formula>IF($S13&lt;4,TRUE,)</formula>
    </cfRule>
  </conditionalFormatting>
  <conditionalFormatting sqref="H13:H14">
    <cfRule type="expression" dxfId="1103" priority="719" stopIfTrue="1">
      <formula>IF($S13&lt;3,TRUE,)</formula>
    </cfRule>
  </conditionalFormatting>
  <conditionalFormatting sqref="G13:G14">
    <cfRule type="expression" dxfId="1102" priority="718" stopIfTrue="1">
      <formula>IF($S13&lt;2,TRUE,)</formula>
    </cfRule>
  </conditionalFormatting>
  <conditionalFormatting sqref="F13:F14">
    <cfRule type="expression" dxfId="1101" priority="717" stopIfTrue="1">
      <formula>IF($S13&lt;1,TRUE,)</formula>
    </cfRule>
  </conditionalFormatting>
  <conditionalFormatting sqref="O13:O14">
    <cfRule type="expression" dxfId="1100" priority="716" stopIfTrue="1">
      <formula>IF($S13&lt;10,TRUE,)</formula>
    </cfRule>
  </conditionalFormatting>
  <conditionalFormatting sqref="F20:O21">
    <cfRule type="colorScale" priority="715">
      <colorScale>
        <cfvo type="num" val="0"/>
        <cfvo type="num" val="5"/>
        <cfvo type="num" val="10"/>
        <color rgb="FF00B050"/>
        <color rgb="FFFFFF00"/>
        <color rgb="FFFF0000"/>
      </colorScale>
    </cfRule>
  </conditionalFormatting>
  <conditionalFormatting sqref="N20:N21">
    <cfRule type="expression" dxfId="1099" priority="714" stopIfTrue="1">
      <formula>IF($S20&lt;9,TRUE,)</formula>
    </cfRule>
  </conditionalFormatting>
  <conditionalFormatting sqref="M20:M21">
    <cfRule type="expression" dxfId="1098" priority="713" stopIfTrue="1">
      <formula>IF($S20&lt;8,TRUE,)</formula>
    </cfRule>
  </conditionalFormatting>
  <conditionalFormatting sqref="L20:L21">
    <cfRule type="expression" dxfId="1097" priority="712" stopIfTrue="1">
      <formula>IF($S20&lt;7,TRUE,)</formula>
    </cfRule>
  </conditionalFormatting>
  <conditionalFormatting sqref="K20:K21">
    <cfRule type="expression" dxfId="1096" priority="711" stopIfTrue="1">
      <formula>IF($S20&lt;6,TRUE,)</formula>
    </cfRule>
  </conditionalFormatting>
  <conditionalFormatting sqref="J20:J21">
    <cfRule type="expression" dxfId="1095" priority="710" stopIfTrue="1">
      <formula>IF($S20&lt;5,TRUE,)</formula>
    </cfRule>
  </conditionalFormatting>
  <conditionalFormatting sqref="I20:I21">
    <cfRule type="expression" dxfId="1094" priority="709" stopIfTrue="1">
      <formula>IF($S20&lt;4,TRUE,)</formula>
    </cfRule>
  </conditionalFormatting>
  <conditionalFormatting sqref="H20:H21">
    <cfRule type="expression" dxfId="1093" priority="708" stopIfTrue="1">
      <formula>IF($S20&lt;3,TRUE,)</formula>
    </cfRule>
  </conditionalFormatting>
  <conditionalFormatting sqref="G20:G21">
    <cfRule type="expression" dxfId="1092" priority="707" stopIfTrue="1">
      <formula>IF($S20&lt;2,TRUE,)</formula>
    </cfRule>
  </conditionalFormatting>
  <conditionalFormatting sqref="F20:F21">
    <cfRule type="expression" dxfId="1091" priority="706" stopIfTrue="1">
      <formula>IF($S20&lt;1,TRUE,)</formula>
    </cfRule>
  </conditionalFormatting>
  <conditionalFormatting sqref="O20:O21">
    <cfRule type="expression" dxfId="1090" priority="705" stopIfTrue="1">
      <formula>IF($S20&lt;10,TRUE,)</formula>
    </cfRule>
  </conditionalFormatting>
  <conditionalFormatting sqref="F40:O40">
    <cfRule type="colorScale" priority="704">
      <colorScale>
        <cfvo type="num" val="0"/>
        <cfvo type="num" val="5"/>
        <cfvo type="num" val="10"/>
        <color rgb="FF00B050"/>
        <color rgb="FFFFFF00"/>
        <color rgb="FFFF0000"/>
      </colorScale>
    </cfRule>
  </conditionalFormatting>
  <conditionalFormatting sqref="N40">
    <cfRule type="expression" dxfId="1089" priority="703" stopIfTrue="1">
      <formula>IF($S40&lt;9,TRUE,)</formula>
    </cfRule>
  </conditionalFormatting>
  <conditionalFormatting sqref="M40">
    <cfRule type="expression" dxfId="1088" priority="702" stopIfTrue="1">
      <formula>IF($S40&lt;8,TRUE,)</formula>
    </cfRule>
  </conditionalFormatting>
  <conditionalFormatting sqref="L40">
    <cfRule type="expression" dxfId="1087" priority="701" stopIfTrue="1">
      <formula>IF($S40&lt;7,TRUE,)</formula>
    </cfRule>
  </conditionalFormatting>
  <conditionalFormatting sqref="K40">
    <cfRule type="expression" dxfId="1086" priority="700" stopIfTrue="1">
      <formula>IF($S40&lt;6,TRUE,)</formula>
    </cfRule>
  </conditionalFormatting>
  <conditionalFormatting sqref="J40">
    <cfRule type="expression" dxfId="1085" priority="699" stopIfTrue="1">
      <formula>IF($S40&lt;5,TRUE,)</formula>
    </cfRule>
  </conditionalFormatting>
  <conditionalFormatting sqref="I40">
    <cfRule type="expression" dxfId="1084" priority="698" stopIfTrue="1">
      <formula>IF($S40&lt;4,TRUE,)</formula>
    </cfRule>
  </conditionalFormatting>
  <conditionalFormatting sqref="H40">
    <cfRule type="expression" dxfId="1083" priority="697" stopIfTrue="1">
      <formula>IF($S40&lt;3,TRUE,)</formula>
    </cfRule>
  </conditionalFormatting>
  <conditionalFormatting sqref="G40">
    <cfRule type="expression" dxfId="1082" priority="696" stopIfTrue="1">
      <formula>IF($S40&lt;2,TRUE,)</formula>
    </cfRule>
  </conditionalFormatting>
  <conditionalFormatting sqref="F40">
    <cfRule type="expression" dxfId="1081" priority="695" stopIfTrue="1">
      <formula>IF($S40&lt;1,TRUE,)</formula>
    </cfRule>
  </conditionalFormatting>
  <conditionalFormatting sqref="O40">
    <cfRule type="expression" dxfId="1080" priority="694" stopIfTrue="1">
      <formula>IF($S40&lt;10,TRUE,)</formula>
    </cfRule>
  </conditionalFormatting>
  <conditionalFormatting sqref="F29:O30">
    <cfRule type="colorScale" priority="693">
      <colorScale>
        <cfvo type="num" val="0"/>
        <cfvo type="num" val="5"/>
        <cfvo type="num" val="10"/>
        <color rgb="FF00B050"/>
        <color rgb="FFFFFF00"/>
        <color rgb="FFFF0000"/>
      </colorScale>
    </cfRule>
  </conditionalFormatting>
  <conditionalFormatting sqref="N29:N30">
    <cfRule type="expression" dxfId="1079" priority="692" stopIfTrue="1">
      <formula>IF($S29&lt;9,TRUE,)</formula>
    </cfRule>
  </conditionalFormatting>
  <conditionalFormatting sqref="M29:M30">
    <cfRule type="expression" dxfId="1078" priority="691" stopIfTrue="1">
      <formula>IF($S29&lt;8,TRUE,)</formula>
    </cfRule>
  </conditionalFormatting>
  <conditionalFormatting sqref="L29:L30">
    <cfRule type="expression" dxfId="1077" priority="690" stopIfTrue="1">
      <formula>IF($S29&lt;7,TRUE,)</formula>
    </cfRule>
  </conditionalFormatting>
  <conditionalFormatting sqref="K29:K30">
    <cfRule type="expression" dxfId="1076" priority="689" stopIfTrue="1">
      <formula>IF($S29&lt;6,TRUE,)</formula>
    </cfRule>
  </conditionalFormatting>
  <conditionalFormatting sqref="J29:J30">
    <cfRule type="expression" dxfId="1075" priority="688" stopIfTrue="1">
      <formula>IF($S29&lt;5,TRUE,)</formula>
    </cfRule>
  </conditionalFormatting>
  <conditionalFormatting sqref="I29:I30">
    <cfRule type="expression" dxfId="1074" priority="687" stopIfTrue="1">
      <formula>IF($S29&lt;4,TRUE,)</formula>
    </cfRule>
  </conditionalFormatting>
  <conditionalFormatting sqref="H29:H30">
    <cfRule type="expression" dxfId="1073" priority="686" stopIfTrue="1">
      <formula>IF($S29&lt;3,TRUE,)</formula>
    </cfRule>
  </conditionalFormatting>
  <conditionalFormatting sqref="G29:G30">
    <cfRule type="expression" dxfId="1072" priority="685" stopIfTrue="1">
      <formula>IF($S29&lt;2,TRUE,)</formula>
    </cfRule>
  </conditionalFormatting>
  <conditionalFormatting sqref="F29:F30">
    <cfRule type="expression" dxfId="1071" priority="684" stopIfTrue="1">
      <formula>IF($S29&lt;1,TRUE,)</formula>
    </cfRule>
  </conditionalFormatting>
  <conditionalFormatting sqref="O29:O30">
    <cfRule type="expression" dxfId="1070" priority="683" stopIfTrue="1">
      <formula>IF($S29&lt;10,TRUE,)</formula>
    </cfRule>
  </conditionalFormatting>
  <conditionalFormatting sqref="F36:O37">
    <cfRule type="colorScale" priority="682">
      <colorScale>
        <cfvo type="num" val="0"/>
        <cfvo type="num" val="5"/>
        <cfvo type="num" val="10"/>
        <color rgb="FF00B050"/>
        <color rgb="FFFFFF00"/>
        <color rgb="FFFF0000"/>
      </colorScale>
    </cfRule>
  </conditionalFormatting>
  <conditionalFormatting sqref="N36:N37">
    <cfRule type="expression" dxfId="1069" priority="681" stopIfTrue="1">
      <formula>IF($S36&lt;9,TRUE,)</formula>
    </cfRule>
  </conditionalFormatting>
  <conditionalFormatting sqref="M36:M37">
    <cfRule type="expression" dxfId="1068" priority="680" stopIfTrue="1">
      <formula>IF($S36&lt;8,TRUE,)</formula>
    </cfRule>
  </conditionalFormatting>
  <conditionalFormatting sqref="L36:L37">
    <cfRule type="expression" dxfId="1067" priority="679" stopIfTrue="1">
      <formula>IF($S36&lt;7,TRUE,)</formula>
    </cfRule>
  </conditionalFormatting>
  <conditionalFormatting sqref="K36:K37">
    <cfRule type="expression" dxfId="1066" priority="678" stopIfTrue="1">
      <formula>IF($S36&lt;6,TRUE,)</formula>
    </cfRule>
  </conditionalFormatting>
  <conditionalFormatting sqref="J36:J37">
    <cfRule type="expression" dxfId="1065" priority="677" stopIfTrue="1">
      <formula>IF($S36&lt;5,TRUE,)</formula>
    </cfRule>
  </conditionalFormatting>
  <conditionalFormatting sqref="I36:I37">
    <cfRule type="expression" dxfId="1064" priority="676" stopIfTrue="1">
      <formula>IF($S36&lt;4,TRUE,)</formula>
    </cfRule>
  </conditionalFormatting>
  <conditionalFormatting sqref="H36:H37">
    <cfRule type="expression" dxfId="1063" priority="675" stopIfTrue="1">
      <formula>IF($S36&lt;3,TRUE,)</formula>
    </cfRule>
  </conditionalFormatting>
  <conditionalFormatting sqref="G36:G37">
    <cfRule type="expression" dxfId="1062" priority="674" stopIfTrue="1">
      <formula>IF($S36&lt;2,TRUE,)</formula>
    </cfRule>
  </conditionalFormatting>
  <conditionalFormatting sqref="F36:F37">
    <cfRule type="expression" dxfId="1061" priority="673" stopIfTrue="1">
      <formula>IF($S36&lt;1,TRUE,)</formula>
    </cfRule>
  </conditionalFormatting>
  <conditionalFormatting sqref="O36:O37">
    <cfRule type="expression" dxfId="1060" priority="672" stopIfTrue="1">
      <formula>IF($S36&lt;10,TRUE,)</formula>
    </cfRule>
  </conditionalFormatting>
  <conditionalFormatting sqref="F15:O16">
    <cfRule type="colorScale" priority="671">
      <colorScale>
        <cfvo type="num" val="0"/>
        <cfvo type="num" val="5"/>
        <cfvo type="num" val="10"/>
        <color rgb="FF00B050"/>
        <color rgb="FFFFFF00"/>
        <color rgb="FFFF0000"/>
      </colorScale>
    </cfRule>
  </conditionalFormatting>
  <conditionalFormatting sqref="N15:N16">
    <cfRule type="expression" dxfId="1059" priority="670" stopIfTrue="1">
      <formula>IF($S15&lt;9,TRUE,)</formula>
    </cfRule>
  </conditionalFormatting>
  <conditionalFormatting sqref="M15:M16">
    <cfRule type="expression" dxfId="1058" priority="669" stopIfTrue="1">
      <formula>IF($S15&lt;8,TRUE,)</formula>
    </cfRule>
  </conditionalFormatting>
  <conditionalFormatting sqref="L15:L16">
    <cfRule type="expression" dxfId="1057" priority="668" stopIfTrue="1">
      <formula>IF($S15&lt;7,TRUE,)</formula>
    </cfRule>
  </conditionalFormatting>
  <conditionalFormatting sqref="K15:K16">
    <cfRule type="expression" dxfId="1056" priority="667" stopIfTrue="1">
      <formula>IF($S15&lt;6,TRUE,)</formula>
    </cfRule>
  </conditionalFormatting>
  <conditionalFormatting sqref="J15:J16">
    <cfRule type="expression" dxfId="1055" priority="666" stopIfTrue="1">
      <formula>IF($S15&lt;5,TRUE,)</formula>
    </cfRule>
  </conditionalFormatting>
  <conditionalFormatting sqref="I15:I16">
    <cfRule type="expression" dxfId="1054" priority="665" stopIfTrue="1">
      <formula>IF($S15&lt;4,TRUE,)</formula>
    </cfRule>
  </conditionalFormatting>
  <conditionalFormatting sqref="H15:H16">
    <cfRule type="expression" dxfId="1053" priority="664" stopIfTrue="1">
      <formula>IF($S15&lt;3,TRUE,)</formula>
    </cfRule>
  </conditionalFormatting>
  <conditionalFormatting sqref="G15:G16">
    <cfRule type="expression" dxfId="1052" priority="663" stopIfTrue="1">
      <formula>IF($S15&lt;2,TRUE,)</formula>
    </cfRule>
  </conditionalFormatting>
  <conditionalFormatting sqref="F15:F16">
    <cfRule type="expression" dxfId="1051" priority="662" stopIfTrue="1">
      <formula>IF($S15&lt;1,TRUE,)</formula>
    </cfRule>
  </conditionalFormatting>
  <conditionalFormatting sqref="O15:O16">
    <cfRule type="expression" dxfId="1050" priority="661" stopIfTrue="1">
      <formula>IF($S15&lt;10,TRUE,)</formula>
    </cfRule>
  </conditionalFormatting>
  <conditionalFormatting sqref="F22:O23">
    <cfRule type="colorScale" priority="660">
      <colorScale>
        <cfvo type="num" val="0"/>
        <cfvo type="num" val="5"/>
        <cfvo type="num" val="10"/>
        <color rgb="FF00B050"/>
        <color rgb="FFFFFF00"/>
        <color rgb="FFFF0000"/>
      </colorScale>
    </cfRule>
  </conditionalFormatting>
  <conditionalFormatting sqref="N22:N23">
    <cfRule type="expression" dxfId="1049" priority="659" stopIfTrue="1">
      <formula>IF($S22&lt;9,TRUE,)</formula>
    </cfRule>
  </conditionalFormatting>
  <conditionalFormatting sqref="M22:M23">
    <cfRule type="expression" dxfId="1048" priority="658" stopIfTrue="1">
      <formula>IF($S22&lt;8,TRUE,)</formula>
    </cfRule>
  </conditionalFormatting>
  <conditionalFormatting sqref="L22:L23">
    <cfRule type="expression" dxfId="1047" priority="657" stopIfTrue="1">
      <formula>IF($S22&lt;7,TRUE,)</formula>
    </cfRule>
  </conditionalFormatting>
  <conditionalFormatting sqref="K22:K23">
    <cfRule type="expression" dxfId="1046" priority="656" stopIfTrue="1">
      <formula>IF($S22&lt;6,TRUE,)</formula>
    </cfRule>
  </conditionalFormatting>
  <conditionalFormatting sqref="J22:J23">
    <cfRule type="expression" dxfId="1045" priority="655" stopIfTrue="1">
      <formula>IF($S22&lt;5,TRUE,)</formula>
    </cfRule>
  </conditionalFormatting>
  <conditionalFormatting sqref="I22:I23">
    <cfRule type="expression" dxfId="1044" priority="654" stopIfTrue="1">
      <formula>IF($S22&lt;4,TRUE,)</formula>
    </cfRule>
  </conditionalFormatting>
  <conditionalFormatting sqref="H22:H23">
    <cfRule type="expression" dxfId="1043" priority="653" stopIfTrue="1">
      <formula>IF($S22&lt;3,TRUE,)</formula>
    </cfRule>
  </conditionalFormatting>
  <conditionalFormatting sqref="G22:G23">
    <cfRule type="expression" dxfId="1042" priority="652" stopIfTrue="1">
      <formula>IF($S22&lt;2,TRUE,)</formula>
    </cfRule>
  </conditionalFormatting>
  <conditionalFormatting sqref="F22:F23">
    <cfRule type="expression" dxfId="1041" priority="651" stopIfTrue="1">
      <formula>IF($S22&lt;1,TRUE,)</formula>
    </cfRule>
  </conditionalFormatting>
  <conditionalFormatting sqref="O22:O23">
    <cfRule type="expression" dxfId="1040" priority="650" stopIfTrue="1">
      <formula>IF($S22&lt;10,TRUE,)</formula>
    </cfRule>
  </conditionalFormatting>
  <conditionalFormatting sqref="F31:O32">
    <cfRule type="colorScale" priority="649">
      <colorScale>
        <cfvo type="num" val="0"/>
        <cfvo type="num" val="5"/>
        <cfvo type="num" val="10"/>
        <color rgb="FF00B050"/>
        <color rgb="FFFFFF00"/>
        <color rgb="FFFF0000"/>
      </colorScale>
    </cfRule>
  </conditionalFormatting>
  <conditionalFormatting sqref="N31:N32">
    <cfRule type="expression" dxfId="1039" priority="648" stopIfTrue="1">
      <formula>IF($S31&lt;9,TRUE,)</formula>
    </cfRule>
  </conditionalFormatting>
  <conditionalFormatting sqref="M31:M32">
    <cfRule type="expression" dxfId="1038" priority="647" stopIfTrue="1">
      <formula>IF($S31&lt;8,TRUE,)</formula>
    </cfRule>
  </conditionalFormatting>
  <conditionalFormatting sqref="L31:L32">
    <cfRule type="expression" dxfId="1037" priority="646" stopIfTrue="1">
      <formula>IF($S31&lt;7,TRUE,)</formula>
    </cfRule>
  </conditionalFormatting>
  <conditionalFormatting sqref="K31:K32">
    <cfRule type="expression" dxfId="1036" priority="645" stopIfTrue="1">
      <formula>IF($S31&lt;6,TRUE,)</formula>
    </cfRule>
  </conditionalFormatting>
  <conditionalFormatting sqref="J31:J32">
    <cfRule type="expression" dxfId="1035" priority="644" stopIfTrue="1">
      <formula>IF($S31&lt;5,TRUE,)</formula>
    </cfRule>
  </conditionalFormatting>
  <conditionalFormatting sqref="I31:I32">
    <cfRule type="expression" dxfId="1034" priority="643" stopIfTrue="1">
      <formula>IF($S31&lt;4,TRUE,)</formula>
    </cfRule>
  </conditionalFormatting>
  <conditionalFormatting sqref="H31:H32">
    <cfRule type="expression" dxfId="1033" priority="642" stopIfTrue="1">
      <formula>IF($S31&lt;3,TRUE,)</formula>
    </cfRule>
  </conditionalFormatting>
  <conditionalFormatting sqref="G31:G32">
    <cfRule type="expression" dxfId="1032" priority="641" stopIfTrue="1">
      <formula>IF($S31&lt;2,TRUE,)</formula>
    </cfRule>
  </conditionalFormatting>
  <conditionalFormatting sqref="F31:F32">
    <cfRule type="expression" dxfId="1031" priority="640" stopIfTrue="1">
      <formula>IF($S31&lt;1,TRUE,)</formula>
    </cfRule>
  </conditionalFormatting>
  <conditionalFormatting sqref="O31:O32">
    <cfRule type="expression" dxfId="1030" priority="639" stopIfTrue="1">
      <formula>IF($S31&lt;10,TRUE,)</formula>
    </cfRule>
  </conditionalFormatting>
  <conditionalFormatting sqref="F38:O39">
    <cfRule type="colorScale" priority="638">
      <colorScale>
        <cfvo type="num" val="0"/>
        <cfvo type="num" val="5"/>
        <cfvo type="num" val="10"/>
        <color rgb="FF00B050"/>
        <color rgb="FFFFFF00"/>
        <color rgb="FFFF0000"/>
      </colorScale>
    </cfRule>
  </conditionalFormatting>
  <conditionalFormatting sqref="N38:N39">
    <cfRule type="expression" dxfId="1029" priority="637" stopIfTrue="1">
      <formula>IF($S38&lt;9,TRUE,)</formula>
    </cfRule>
  </conditionalFormatting>
  <conditionalFormatting sqref="M38:M39">
    <cfRule type="expression" dxfId="1028" priority="636" stopIfTrue="1">
      <formula>IF($S38&lt;8,TRUE,)</formula>
    </cfRule>
  </conditionalFormatting>
  <conditionalFormatting sqref="L38:L39">
    <cfRule type="expression" dxfId="1027" priority="635" stopIfTrue="1">
      <formula>IF($S38&lt;7,TRUE,)</formula>
    </cfRule>
  </conditionalFormatting>
  <conditionalFormatting sqref="K38:K39">
    <cfRule type="expression" dxfId="1026" priority="634" stopIfTrue="1">
      <formula>IF($S38&lt;6,TRUE,)</formula>
    </cfRule>
  </conditionalFormatting>
  <conditionalFormatting sqref="J38:J39">
    <cfRule type="expression" dxfId="1025" priority="633" stopIfTrue="1">
      <formula>IF($S38&lt;5,TRUE,)</formula>
    </cfRule>
  </conditionalFormatting>
  <conditionalFormatting sqref="I38:I39">
    <cfRule type="expression" dxfId="1024" priority="632" stopIfTrue="1">
      <formula>IF($S38&lt;4,TRUE,)</formula>
    </cfRule>
  </conditionalFormatting>
  <conditionalFormatting sqref="H38:H39">
    <cfRule type="expression" dxfId="1023" priority="631" stopIfTrue="1">
      <formula>IF($S38&lt;3,TRUE,)</formula>
    </cfRule>
  </conditionalFormatting>
  <conditionalFormatting sqref="G38:G39">
    <cfRule type="expression" dxfId="1022" priority="630" stopIfTrue="1">
      <formula>IF($S38&lt;2,TRUE,)</formula>
    </cfRule>
  </conditionalFormatting>
  <conditionalFormatting sqref="F38:F39">
    <cfRule type="expression" dxfId="1021" priority="629" stopIfTrue="1">
      <formula>IF($S38&lt;1,TRUE,)</formula>
    </cfRule>
  </conditionalFormatting>
  <conditionalFormatting sqref="O38:O39">
    <cfRule type="expression" dxfId="1020" priority="628" stopIfTrue="1">
      <formula>IF($S38&lt;10,TRUE,)</formula>
    </cfRule>
  </conditionalFormatting>
  <conditionalFormatting sqref="F56:O56">
    <cfRule type="colorScale" priority="627">
      <colorScale>
        <cfvo type="num" val="0"/>
        <cfvo type="num" val="5"/>
        <cfvo type="num" val="10"/>
        <color rgb="FF00B050"/>
        <color rgb="FFFFFF00"/>
        <color rgb="FFFF0000"/>
      </colorScale>
    </cfRule>
  </conditionalFormatting>
  <conditionalFormatting sqref="N56">
    <cfRule type="expression" dxfId="1019" priority="626" stopIfTrue="1">
      <formula>IF($S56&lt;9,TRUE,)</formula>
    </cfRule>
  </conditionalFormatting>
  <conditionalFormatting sqref="M56">
    <cfRule type="expression" dxfId="1018" priority="625" stopIfTrue="1">
      <formula>IF($S56&lt;8,TRUE,)</formula>
    </cfRule>
  </conditionalFormatting>
  <conditionalFormatting sqref="L56">
    <cfRule type="expression" dxfId="1017" priority="624" stopIfTrue="1">
      <formula>IF($S56&lt;7,TRUE,)</formula>
    </cfRule>
  </conditionalFormatting>
  <conditionalFormatting sqref="K56">
    <cfRule type="expression" dxfId="1016" priority="623" stopIfTrue="1">
      <formula>IF($S56&lt;6,TRUE,)</formula>
    </cfRule>
  </conditionalFormatting>
  <conditionalFormatting sqref="J56">
    <cfRule type="expression" dxfId="1015" priority="622" stopIfTrue="1">
      <formula>IF($S56&lt;5,TRUE,)</formula>
    </cfRule>
  </conditionalFormatting>
  <conditionalFormatting sqref="I56">
    <cfRule type="expression" dxfId="1014" priority="621" stopIfTrue="1">
      <formula>IF($S56&lt;4,TRUE,)</formula>
    </cfRule>
  </conditionalFormatting>
  <conditionalFormatting sqref="H56">
    <cfRule type="expression" dxfId="1013" priority="620" stopIfTrue="1">
      <formula>IF($S56&lt;3,TRUE,)</formula>
    </cfRule>
  </conditionalFormatting>
  <conditionalFormatting sqref="G56">
    <cfRule type="expression" dxfId="1012" priority="619" stopIfTrue="1">
      <formula>IF($S56&lt;2,TRUE,)</formula>
    </cfRule>
  </conditionalFormatting>
  <conditionalFormatting sqref="F56">
    <cfRule type="expression" dxfId="1011" priority="618" stopIfTrue="1">
      <formula>IF($S56&lt;1,TRUE,)</formula>
    </cfRule>
  </conditionalFormatting>
  <conditionalFormatting sqref="O56">
    <cfRule type="expression" dxfId="1010" priority="617" stopIfTrue="1">
      <formula>IF($S56&lt;10,TRUE,)</formula>
    </cfRule>
  </conditionalFormatting>
  <conditionalFormatting sqref="F45:O46">
    <cfRule type="colorScale" priority="616">
      <colorScale>
        <cfvo type="num" val="0"/>
        <cfvo type="num" val="5"/>
        <cfvo type="num" val="10"/>
        <color rgb="FF00B050"/>
        <color rgb="FFFFFF00"/>
        <color rgb="FFFF0000"/>
      </colorScale>
    </cfRule>
  </conditionalFormatting>
  <conditionalFormatting sqref="N45:N46">
    <cfRule type="expression" dxfId="1009" priority="615" stopIfTrue="1">
      <formula>IF($S45&lt;9,TRUE,)</formula>
    </cfRule>
  </conditionalFormatting>
  <conditionalFormatting sqref="M45:M46">
    <cfRule type="expression" dxfId="1008" priority="614" stopIfTrue="1">
      <formula>IF($S45&lt;8,TRUE,)</formula>
    </cfRule>
  </conditionalFormatting>
  <conditionalFormatting sqref="L45:L46">
    <cfRule type="expression" dxfId="1007" priority="613" stopIfTrue="1">
      <formula>IF($S45&lt;7,TRUE,)</formula>
    </cfRule>
  </conditionalFormatting>
  <conditionalFormatting sqref="K45:K46">
    <cfRule type="expression" dxfId="1006" priority="612" stopIfTrue="1">
      <formula>IF($S45&lt;6,TRUE,)</formula>
    </cfRule>
  </conditionalFormatting>
  <conditionalFormatting sqref="J45:J46">
    <cfRule type="expression" dxfId="1005" priority="611" stopIfTrue="1">
      <formula>IF($S45&lt;5,TRUE,)</formula>
    </cfRule>
  </conditionalFormatting>
  <conditionalFormatting sqref="I45:I46">
    <cfRule type="expression" dxfId="1004" priority="610" stopIfTrue="1">
      <formula>IF($S45&lt;4,TRUE,)</formula>
    </cfRule>
  </conditionalFormatting>
  <conditionalFormatting sqref="H45:H46">
    <cfRule type="expression" dxfId="1003" priority="609" stopIfTrue="1">
      <formula>IF($S45&lt;3,TRUE,)</formula>
    </cfRule>
  </conditionalFormatting>
  <conditionalFormatting sqref="G45:G46">
    <cfRule type="expression" dxfId="1002" priority="608" stopIfTrue="1">
      <formula>IF($S45&lt;2,TRUE,)</formula>
    </cfRule>
  </conditionalFormatting>
  <conditionalFormatting sqref="F45:F46">
    <cfRule type="expression" dxfId="1001" priority="607" stopIfTrue="1">
      <formula>IF($S45&lt;1,TRUE,)</formula>
    </cfRule>
  </conditionalFormatting>
  <conditionalFormatting sqref="O45:O46">
    <cfRule type="expression" dxfId="1000" priority="606" stopIfTrue="1">
      <formula>IF($S45&lt;10,TRUE,)</formula>
    </cfRule>
  </conditionalFormatting>
  <conditionalFormatting sqref="F52:O53">
    <cfRule type="colorScale" priority="605">
      <colorScale>
        <cfvo type="num" val="0"/>
        <cfvo type="num" val="5"/>
        <cfvo type="num" val="10"/>
        <color rgb="FF00B050"/>
        <color rgb="FFFFFF00"/>
        <color rgb="FFFF0000"/>
      </colorScale>
    </cfRule>
  </conditionalFormatting>
  <conditionalFormatting sqref="N52:N53">
    <cfRule type="expression" dxfId="999" priority="604" stopIfTrue="1">
      <formula>IF($S52&lt;9,TRUE,)</formula>
    </cfRule>
  </conditionalFormatting>
  <conditionalFormatting sqref="M52:M53">
    <cfRule type="expression" dxfId="998" priority="603" stopIfTrue="1">
      <formula>IF($S52&lt;8,TRUE,)</formula>
    </cfRule>
  </conditionalFormatting>
  <conditionalFormatting sqref="L52:L53">
    <cfRule type="expression" dxfId="997" priority="602" stopIfTrue="1">
      <formula>IF($S52&lt;7,TRUE,)</formula>
    </cfRule>
  </conditionalFormatting>
  <conditionalFormatting sqref="K52:K53">
    <cfRule type="expression" dxfId="996" priority="601" stopIfTrue="1">
      <formula>IF($S52&lt;6,TRUE,)</formula>
    </cfRule>
  </conditionalFormatting>
  <conditionalFormatting sqref="J52:J53">
    <cfRule type="expression" dxfId="995" priority="600" stopIfTrue="1">
      <formula>IF($S52&lt;5,TRUE,)</formula>
    </cfRule>
  </conditionalFormatting>
  <conditionalFormatting sqref="I52:I53">
    <cfRule type="expression" dxfId="994" priority="599" stopIfTrue="1">
      <formula>IF($S52&lt;4,TRUE,)</formula>
    </cfRule>
  </conditionalFormatting>
  <conditionalFormatting sqref="H52:H53">
    <cfRule type="expression" dxfId="993" priority="598" stopIfTrue="1">
      <formula>IF($S52&lt;3,TRUE,)</formula>
    </cfRule>
  </conditionalFormatting>
  <conditionalFormatting sqref="G52:G53">
    <cfRule type="expression" dxfId="992" priority="597" stopIfTrue="1">
      <formula>IF($S52&lt;2,TRUE,)</formula>
    </cfRule>
  </conditionalFormatting>
  <conditionalFormatting sqref="F52:F53">
    <cfRule type="expression" dxfId="991" priority="596" stopIfTrue="1">
      <formula>IF($S52&lt;1,TRUE,)</formula>
    </cfRule>
  </conditionalFormatting>
  <conditionalFormatting sqref="O52:O53">
    <cfRule type="expression" dxfId="990" priority="595" stopIfTrue="1">
      <formula>IF($S52&lt;10,TRUE,)</formula>
    </cfRule>
  </conditionalFormatting>
  <conditionalFormatting sqref="F47:O48">
    <cfRule type="colorScale" priority="594">
      <colorScale>
        <cfvo type="num" val="0"/>
        <cfvo type="num" val="5"/>
        <cfvo type="num" val="10"/>
        <color rgb="FF00B050"/>
        <color rgb="FFFFFF00"/>
        <color rgb="FFFF0000"/>
      </colorScale>
    </cfRule>
  </conditionalFormatting>
  <conditionalFormatting sqref="N47:N48">
    <cfRule type="expression" dxfId="989" priority="593" stopIfTrue="1">
      <formula>IF($S47&lt;9,TRUE,)</formula>
    </cfRule>
  </conditionalFormatting>
  <conditionalFormatting sqref="M47:M48">
    <cfRule type="expression" dxfId="988" priority="592" stopIfTrue="1">
      <formula>IF($S47&lt;8,TRUE,)</formula>
    </cfRule>
  </conditionalFormatting>
  <conditionalFormatting sqref="L47:L48">
    <cfRule type="expression" dxfId="987" priority="591" stopIfTrue="1">
      <formula>IF($S47&lt;7,TRUE,)</formula>
    </cfRule>
  </conditionalFormatting>
  <conditionalFormatting sqref="K47:K48">
    <cfRule type="expression" dxfId="986" priority="590" stopIfTrue="1">
      <formula>IF($S47&lt;6,TRUE,)</formula>
    </cfRule>
  </conditionalFormatting>
  <conditionalFormatting sqref="J47:J48">
    <cfRule type="expression" dxfId="985" priority="589" stopIfTrue="1">
      <formula>IF($S47&lt;5,TRUE,)</formula>
    </cfRule>
  </conditionalFormatting>
  <conditionalFormatting sqref="I47:I48">
    <cfRule type="expression" dxfId="984" priority="588" stopIfTrue="1">
      <formula>IF($S47&lt;4,TRUE,)</formula>
    </cfRule>
  </conditionalFormatting>
  <conditionalFormatting sqref="H47:H48">
    <cfRule type="expression" dxfId="983" priority="587" stopIfTrue="1">
      <formula>IF($S47&lt;3,TRUE,)</formula>
    </cfRule>
  </conditionalFormatting>
  <conditionalFormatting sqref="G47:G48">
    <cfRule type="expression" dxfId="982" priority="586" stopIfTrue="1">
      <formula>IF($S47&lt;2,TRUE,)</formula>
    </cfRule>
  </conditionalFormatting>
  <conditionalFormatting sqref="F47:F48">
    <cfRule type="expression" dxfId="981" priority="585" stopIfTrue="1">
      <formula>IF($S47&lt;1,TRUE,)</formula>
    </cfRule>
  </conditionalFormatting>
  <conditionalFormatting sqref="O47:O48">
    <cfRule type="expression" dxfId="980" priority="584" stopIfTrue="1">
      <formula>IF($S47&lt;10,TRUE,)</formula>
    </cfRule>
  </conditionalFormatting>
  <conditionalFormatting sqref="F54:O55">
    <cfRule type="colorScale" priority="583">
      <colorScale>
        <cfvo type="num" val="0"/>
        <cfvo type="num" val="5"/>
        <cfvo type="num" val="10"/>
        <color rgb="FF00B050"/>
        <color rgb="FFFFFF00"/>
        <color rgb="FFFF0000"/>
      </colorScale>
    </cfRule>
  </conditionalFormatting>
  <conditionalFormatting sqref="N54:N55">
    <cfRule type="expression" dxfId="979" priority="582" stopIfTrue="1">
      <formula>IF($S54&lt;9,TRUE,)</formula>
    </cfRule>
  </conditionalFormatting>
  <conditionalFormatting sqref="M54:M55">
    <cfRule type="expression" dxfId="978" priority="581" stopIfTrue="1">
      <formula>IF($S54&lt;8,TRUE,)</formula>
    </cfRule>
  </conditionalFormatting>
  <conditionalFormatting sqref="L54:L55">
    <cfRule type="expression" dxfId="977" priority="580" stopIfTrue="1">
      <formula>IF($S54&lt;7,TRUE,)</formula>
    </cfRule>
  </conditionalFormatting>
  <conditionalFormatting sqref="K54:K55">
    <cfRule type="expression" dxfId="976" priority="579" stopIfTrue="1">
      <formula>IF($S54&lt;6,TRUE,)</formula>
    </cfRule>
  </conditionalFormatting>
  <conditionalFormatting sqref="J54:J55">
    <cfRule type="expression" dxfId="975" priority="578" stopIfTrue="1">
      <formula>IF($S54&lt;5,TRUE,)</formula>
    </cfRule>
  </conditionalFormatting>
  <conditionalFormatting sqref="I54:I55">
    <cfRule type="expression" dxfId="974" priority="577" stopIfTrue="1">
      <formula>IF($S54&lt;4,TRUE,)</formula>
    </cfRule>
  </conditionalFormatting>
  <conditionalFormatting sqref="H54:H55">
    <cfRule type="expression" dxfId="973" priority="576" stopIfTrue="1">
      <formula>IF($S54&lt;3,TRUE,)</formula>
    </cfRule>
  </conditionalFormatting>
  <conditionalFormatting sqref="G54:G55">
    <cfRule type="expression" dxfId="972" priority="575" stopIfTrue="1">
      <formula>IF($S54&lt;2,TRUE,)</formula>
    </cfRule>
  </conditionalFormatting>
  <conditionalFormatting sqref="F54:F55">
    <cfRule type="expression" dxfId="971" priority="574" stopIfTrue="1">
      <formula>IF($S54&lt;1,TRUE,)</formula>
    </cfRule>
  </conditionalFormatting>
  <conditionalFormatting sqref="O54:O55">
    <cfRule type="expression" dxfId="970" priority="573" stopIfTrue="1">
      <formula>IF($S54&lt;10,TRUE,)</formula>
    </cfRule>
  </conditionalFormatting>
  <conditionalFormatting sqref="F57:O57">
    <cfRule type="colorScale" priority="572">
      <colorScale>
        <cfvo type="num" val="0"/>
        <cfvo type="num" val="5"/>
        <cfvo type="num" val="10"/>
        <color rgb="FF00B050"/>
        <color rgb="FFFFFF00"/>
        <color rgb="FFFF0000"/>
      </colorScale>
    </cfRule>
  </conditionalFormatting>
  <conditionalFormatting sqref="N57">
    <cfRule type="expression" dxfId="969" priority="571" stopIfTrue="1">
      <formula>IF($S57&lt;9,TRUE,)</formula>
    </cfRule>
  </conditionalFormatting>
  <conditionalFormatting sqref="M57">
    <cfRule type="expression" dxfId="968" priority="570" stopIfTrue="1">
      <formula>IF($S57&lt;8,TRUE,)</formula>
    </cfRule>
  </conditionalFormatting>
  <conditionalFormatting sqref="L57">
    <cfRule type="expression" dxfId="967" priority="569" stopIfTrue="1">
      <formula>IF($S57&lt;7,TRUE,)</formula>
    </cfRule>
  </conditionalFormatting>
  <conditionalFormatting sqref="K57">
    <cfRule type="expression" dxfId="966" priority="568" stopIfTrue="1">
      <formula>IF($S57&lt;6,TRUE,)</formula>
    </cfRule>
  </conditionalFormatting>
  <conditionalFormatting sqref="J57">
    <cfRule type="expression" dxfId="965" priority="567" stopIfTrue="1">
      <formula>IF($S57&lt;5,TRUE,)</formula>
    </cfRule>
  </conditionalFormatting>
  <conditionalFormatting sqref="I57">
    <cfRule type="expression" dxfId="964" priority="566" stopIfTrue="1">
      <formula>IF($S57&lt;4,TRUE,)</formula>
    </cfRule>
  </conditionalFormatting>
  <conditionalFormatting sqref="H57">
    <cfRule type="expression" dxfId="963" priority="565" stopIfTrue="1">
      <formula>IF($S57&lt;3,TRUE,)</formula>
    </cfRule>
  </conditionalFormatting>
  <conditionalFormatting sqref="G57">
    <cfRule type="expression" dxfId="962" priority="564" stopIfTrue="1">
      <formula>IF($S57&lt;2,TRUE,)</formula>
    </cfRule>
  </conditionalFormatting>
  <conditionalFormatting sqref="F57">
    <cfRule type="expression" dxfId="961" priority="563" stopIfTrue="1">
      <formula>IF($S57&lt;1,TRUE,)</formula>
    </cfRule>
  </conditionalFormatting>
  <conditionalFormatting sqref="O57">
    <cfRule type="expression" dxfId="960" priority="562" stopIfTrue="1">
      <formula>IF($S57&lt;10,TRUE,)</formula>
    </cfRule>
  </conditionalFormatting>
  <conditionalFormatting sqref="F72:O72">
    <cfRule type="colorScale" priority="561">
      <colorScale>
        <cfvo type="num" val="0"/>
        <cfvo type="num" val="5"/>
        <cfvo type="num" val="10"/>
        <color rgb="FF00B050"/>
        <color rgb="FFFFFF00"/>
        <color rgb="FFFF0000"/>
      </colorScale>
    </cfRule>
  </conditionalFormatting>
  <conditionalFormatting sqref="N72">
    <cfRule type="expression" dxfId="959" priority="560" stopIfTrue="1">
      <formula>IF($S72&lt;9,TRUE,)</formula>
    </cfRule>
  </conditionalFormatting>
  <conditionalFormatting sqref="M72">
    <cfRule type="expression" dxfId="958" priority="559" stopIfTrue="1">
      <formula>IF($S72&lt;8,TRUE,)</formula>
    </cfRule>
  </conditionalFormatting>
  <conditionalFormatting sqref="L72">
    <cfRule type="expression" dxfId="957" priority="558" stopIfTrue="1">
      <formula>IF($S72&lt;7,TRUE,)</formula>
    </cfRule>
  </conditionalFormatting>
  <conditionalFormatting sqref="K72">
    <cfRule type="expression" dxfId="956" priority="557" stopIfTrue="1">
      <formula>IF($S72&lt;6,TRUE,)</formula>
    </cfRule>
  </conditionalFormatting>
  <conditionalFormatting sqref="J72">
    <cfRule type="expression" dxfId="955" priority="556" stopIfTrue="1">
      <formula>IF($S72&lt;5,TRUE,)</formula>
    </cfRule>
  </conditionalFormatting>
  <conditionalFormatting sqref="I72">
    <cfRule type="expression" dxfId="954" priority="555" stopIfTrue="1">
      <formula>IF($S72&lt;4,TRUE,)</formula>
    </cfRule>
  </conditionalFormatting>
  <conditionalFormatting sqref="H72">
    <cfRule type="expression" dxfId="953" priority="554" stopIfTrue="1">
      <formula>IF($S72&lt;3,TRUE,)</formula>
    </cfRule>
  </conditionalFormatting>
  <conditionalFormatting sqref="G72">
    <cfRule type="expression" dxfId="952" priority="553" stopIfTrue="1">
      <formula>IF($S72&lt;2,TRUE,)</formula>
    </cfRule>
  </conditionalFormatting>
  <conditionalFormatting sqref="F72">
    <cfRule type="expression" dxfId="951" priority="552" stopIfTrue="1">
      <formula>IF($S72&lt;1,TRUE,)</formula>
    </cfRule>
  </conditionalFormatting>
  <conditionalFormatting sqref="O72">
    <cfRule type="expression" dxfId="950" priority="551" stopIfTrue="1">
      <formula>IF($S72&lt;10,TRUE,)</formula>
    </cfRule>
  </conditionalFormatting>
  <conditionalFormatting sqref="F61:O62">
    <cfRule type="colorScale" priority="550">
      <colorScale>
        <cfvo type="num" val="0"/>
        <cfvo type="num" val="5"/>
        <cfvo type="num" val="10"/>
        <color rgb="FF00B050"/>
        <color rgb="FFFFFF00"/>
        <color rgb="FFFF0000"/>
      </colorScale>
    </cfRule>
  </conditionalFormatting>
  <conditionalFormatting sqref="N61:N62">
    <cfRule type="expression" dxfId="949" priority="549" stopIfTrue="1">
      <formula>IF($S61&lt;9,TRUE,)</formula>
    </cfRule>
  </conditionalFormatting>
  <conditionalFormatting sqref="M61:M62">
    <cfRule type="expression" dxfId="948" priority="548" stopIfTrue="1">
      <formula>IF($S61&lt;8,TRUE,)</formula>
    </cfRule>
  </conditionalFormatting>
  <conditionalFormatting sqref="L61:L62">
    <cfRule type="expression" dxfId="947" priority="547" stopIfTrue="1">
      <formula>IF($S61&lt;7,TRUE,)</formula>
    </cfRule>
  </conditionalFormatting>
  <conditionalFormatting sqref="K61:K62">
    <cfRule type="expression" dxfId="946" priority="546" stopIfTrue="1">
      <formula>IF($S61&lt;6,TRUE,)</formula>
    </cfRule>
  </conditionalFormatting>
  <conditionalFormatting sqref="J61:J62">
    <cfRule type="expression" dxfId="945" priority="545" stopIfTrue="1">
      <formula>IF($S61&lt;5,TRUE,)</formula>
    </cfRule>
  </conditionalFormatting>
  <conditionalFormatting sqref="I61:I62">
    <cfRule type="expression" dxfId="944" priority="544" stopIfTrue="1">
      <formula>IF($S61&lt;4,TRUE,)</formula>
    </cfRule>
  </conditionalFormatting>
  <conditionalFormatting sqref="H61:H62">
    <cfRule type="expression" dxfId="943" priority="543" stopIfTrue="1">
      <formula>IF($S61&lt;3,TRUE,)</formula>
    </cfRule>
  </conditionalFormatting>
  <conditionalFormatting sqref="G61:G62">
    <cfRule type="expression" dxfId="942" priority="542" stopIfTrue="1">
      <formula>IF($S61&lt;2,TRUE,)</formula>
    </cfRule>
  </conditionalFormatting>
  <conditionalFormatting sqref="F61:F62">
    <cfRule type="expression" dxfId="941" priority="541" stopIfTrue="1">
      <formula>IF($S61&lt;1,TRUE,)</formula>
    </cfRule>
  </conditionalFormatting>
  <conditionalFormatting sqref="O61:O62">
    <cfRule type="expression" dxfId="940" priority="540" stopIfTrue="1">
      <formula>IF($S61&lt;10,TRUE,)</formula>
    </cfRule>
  </conditionalFormatting>
  <conditionalFormatting sqref="F68:O69">
    <cfRule type="colorScale" priority="539">
      <colorScale>
        <cfvo type="num" val="0"/>
        <cfvo type="num" val="5"/>
        <cfvo type="num" val="10"/>
        <color rgb="FF00B050"/>
        <color rgb="FFFFFF00"/>
        <color rgb="FFFF0000"/>
      </colorScale>
    </cfRule>
  </conditionalFormatting>
  <conditionalFormatting sqref="N68:N69">
    <cfRule type="expression" dxfId="939" priority="538" stopIfTrue="1">
      <formula>IF($S68&lt;9,TRUE,)</formula>
    </cfRule>
  </conditionalFormatting>
  <conditionalFormatting sqref="M68:M69">
    <cfRule type="expression" dxfId="938" priority="537" stopIfTrue="1">
      <formula>IF($S68&lt;8,TRUE,)</formula>
    </cfRule>
  </conditionalFormatting>
  <conditionalFormatting sqref="L68:L69">
    <cfRule type="expression" dxfId="937" priority="536" stopIfTrue="1">
      <formula>IF($S68&lt;7,TRUE,)</formula>
    </cfRule>
  </conditionalFormatting>
  <conditionalFormatting sqref="K68:K69">
    <cfRule type="expression" dxfId="936" priority="535" stopIfTrue="1">
      <formula>IF($S68&lt;6,TRUE,)</formula>
    </cfRule>
  </conditionalFormatting>
  <conditionalFormatting sqref="J68:J69">
    <cfRule type="expression" dxfId="935" priority="534" stopIfTrue="1">
      <formula>IF($S68&lt;5,TRUE,)</formula>
    </cfRule>
  </conditionalFormatting>
  <conditionalFormatting sqref="I68:I69">
    <cfRule type="expression" dxfId="934" priority="533" stopIfTrue="1">
      <formula>IF($S68&lt;4,TRUE,)</formula>
    </cfRule>
  </conditionalFormatting>
  <conditionalFormatting sqref="H68:H69">
    <cfRule type="expression" dxfId="933" priority="532" stopIfTrue="1">
      <formula>IF($S68&lt;3,TRUE,)</formula>
    </cfRule>
  </conditionalFormatting>
  <conditionalFormatting sqref="G68:G69">
    <cfRule type="expression" dxfId="932" priority="531" stopIfTrue="1">
      <formula>IF($S68&lt;2,TRUE,)</formula>
    </cfRule>
  </conditionalFormatting>
  <conditionalFormatting sqref="F68:F69">
    <cfRule type="expression" dxfId="931" priority="530" stopIfTrue="1">
      <formula>IF($S68&lt;1,TRUE,)</formula>
    </cfRule>
  </conditionalFormatting>
  <conditionalFormatting sqref="O68:O69">
    <cfRule type="expression" dxfId="930" priority="529" stopIfTrue="1">
      <formula>IF($S68&lt;10,TRUE,)</formula>
    </cfRule>
  </conditionalFormatting>
  <conditionalFormatting sqref="F63:O64">
    <cfRule type="colorScale" priority="528">
      <colorScale>
        <cfvo type="num" val="0"/>
        <cfvo type="num" val="5"/>
        <cfvo type="num" val="10"/>
        <color rgb="FF00B050"/>
        <color rgb="FFFFFF00"/>
        <color rgb="FFFF0000"/>
      </colorScale>
    </cfRule>
  </conditionalFormatting>
  <conditionalFormatting sqref="N63:N64">
    <cfRule type="expression" dxfId="929" priority="527" stopIfTrue="1">
      <formula>IF($S63&lt;9,TRUE,)</formula>
    </cfRule>
  </conditionalFormatting>
  <conditionalFormatting sqref="M63:M64">
    <cfRule type="expression" dxfId="928" priority="526" stopIfTrue="1">
      <formula>IF($S63&lt;8,TRUE,)</formula>
    </cfRule>
  </conditionalFormatting>
  <conditionalFormatting sqref="L63:L64">
    <cfRule type="expression" dxfId="927" priority="525" stopIfTrue="1">
      <formula>IF($S63&lt;7,TRUE,)</formula>
    </cfRule>
  </conditionalFormatting>
  <conditionalFormatting sqref="K63:K64">
    <cfRule type="expression" dxfId="926" priority="524" stopIfTrue="1">
      <formula>IF($S63&lt;6,TRUE,)</formula>
    </cfRule>
  </conditionalFormatting>
  <conditionalFormatting sqref="J63:J64">
    <cfRule type="expression" dxfId="925" priority="523" stopIfTrue="1">
      <formula>IF($S63&lt;5,TRUE,)</formula>
    </cfRule>
  </conditionalFormatting>
  <conditionalFormatting sqref="I63:I64">
    <cfRule type="expression" dxfId="924" priority="522" stopIfTrue="1">
      <formula>IF($S63&lt;4,TRUE,)</formula>
    </cfRule>
  </conditionalFormatting>
  <conditionalFormatting sqref="H63:H64">
    <cfRule type="expression" dxfId="923" priority="521" stopIfTrue="1">
      <formula>IF($S63&lt;3,TRUE,)</formula>
    </cfRule>
  </conditionalFormatting>
  <conditionalFormatting sqref="G63:G64">
    <cfRule type="expression" dxfId="922" priority="520" stopIfTrue="1">
      <formula>IF($S63&lt;2,TRUE,)</formula>
    </cfRule>
  </conditionalFormatting>
  <conditionalFormatting sqref="F63:F64">
    <cfRule type="expression" dxfId="921" priority="519" stopIfTrue="1">
      <formula>IF($S63&lt;1,TRUE,)</formula>
    </cfRule>
  </conditionalFormatting>
  <conditionalFormatting sqref="O63:O64">
    <cfRule type="expression" dxfId="920" priority="518" stopIfTrue="1">
      <formula>IF($S63&lt;10,TRUE,)</formula>
    </cfRule>
  </conditionalFormatting>
  <conditionalFormatting sqref="F70:O71">
    <cfRule type="colorScale" priority="517">
      <colorScale>
        <cfvo type="num" val="0"/>
        <cfvo type="num" val="5"/>
        <cfvo type="num" val="10"/>
        <color rgb="FF00B050"/>
        <color rgb="FFFFFF00"/>
        <color rgb="FFFF0000"/>
      </colorScale>
    </cfRule>
  </conditionalFormatting>
  <conditionalFormatting sqref="N70:N71">
    <cfRule type="expression" dxfId="919" priority="516" stopIfTrue="1">
      <formula>IF($S70&lt;9,TRUE,)</formula>
    </cfRule>
  </conditionalFormatting>
  <conditionalFormatting sqref="M70:M71">
    <cfRule type="expression" dxfId="918" priority="515" stopIfTrue="1">
      <formula>IF($S70&lt;8,TRUE,)</formula>
    </cfRule>
  </conditionalFormatting>
  <conditionalFormatting sqref="L70:L71">
    <cfRule type="expression" dxfId="917" priority="514" stopIfTrue="1">
      <formula>IF($S70&lt;7,TRUE,)</formula>
    </cfRule>
  </conditionalFormatting>
  <conditionalFormatting sqref="K70:K71">
    <cfRule type="expression" dxfId="916" priority="513" stopIfTrue="1">
      <formula>IF($S70&lt;6,TRUE,)</formula>
    </cfRule>
  </conditionalFormatting>
  <conditionalFormatting sqref="J70:J71">
    <cfRule type="expression" dxfId="915" priority="512" stopIfTrue="1">
      <formula>IF($S70&lt;5,TRUE,)</formula>
    </cfRule>
  </conditionalFormatting>
  <conditionalFormatting sqref="I70:I71">
    <cfRule type="expression" dxfId="914" priority="511" stopIfTrue="1">
      <formula>IF($S70&lt;4,TRUE,)</formula>
    </cfRule>
  </conditionalFormatting>
  <conditionalFormatting sqref="H70:H71">
    <cfRule type="expression" dxfId="913" priority="510" stopIfTrue="1">
      <formula>IF($S70&lt;3,TRUE,)</formula>
    </cfRule>
  </conditionalFormatting>
  <conditionalFormatting sqref="G70:G71">
    <cfRule type="expression" dxfId="912" priority="509" stopIfTrue="1">
      <formula>IF($S70&lt;2,TRUE,)</formula>
    </cfRule>
  </conditionalFormatting>
  <conditionalFormatting sqref="F70:F71">
    <cfRule type="expression" dxfId="911" priority="508" stopIfTrue="1">
      <formula>IF($S70&lt;1,TRUE,)</formula>
    </cfRule>
  </conditionalFormatting>
  <conditionalFormatting sqref="O70:O71">
    <cfRule type="expression" dxfId="910" priority="507" stopIfTrue="1">
      <formula>IF($S70&lt;10,TRUE,)</formula>
    </cfRule>
  </conditionalFormatting>
  <conditionalFormatting sqref="F88:O104">
    <cfRule type="colorScale" priority="506">
      <colorScale>
        <cfvo type="num" val="0"/>
        <cfvo type="num" val="5"/>
        <cfvo type="num" val="10"/>
        <color rgb="FF00B050"/>
        <color rgb="FFFFFF00"/>
        <color rgb="FFFF0000"/>
      </colorScale>
    </cfRule>
  </conditionalFormatting>
  <conditionalFormatting sqref="N88:N104">
    <cfRule type="expression" dxfId="909" priority="505" stopIfTrue="1">
      <formula>IF($S88&lt;9,TRUE,)</formula>
    </cfRule>
  </conditionalFormatting>
  <conditionalFormatting sqref="M88:M104">
    <cfRule type="expression" dxfId="908" priority="504" stopIfTrue="1">
      <formula>IF($S88&lt;8,TRUE,)</formula>
    </cfRule>
  </conditionalFormatting>
  <conditionalFormatting sqref="L88:L104">
    <cfRule type="expression" dxfId="907" priority="503" stopIfTrue="1">
      <formula>IF($S88&lt;7,TRUE,)</formula>
    </cfRule>
  </conditionalFormatting>
  <conditionalFormatting sqref="K88:K104">
    <cfRule type="expression" dxfId="906" priority="502" stopIfTrue="1">
      <formula>IF($S88&lt;6,TRUE,)</formula>
    </cfRule>
  </conditionalFormatting>
  <conditionalFormatting sqref="J88:J104">
    <cfRule type="expression" dxfId="905" priority="501" stopIfTrue="1">
      <formula>IF($S88&lt;5,TRUE,)</formula>
    </cfRule>
  </conditionalFormatting>
  <conditionalFormatting sqref="I88:I104">
    <cfRule type="expression" dxfId="904" priority="500" stopIfTrue="1">
      <formula>IF($S88&lt;4,TRUE,)</formula>
    </cfRule>
  </conditionalFormatting>
  <conditionalFormatting sqref="H88:H104">
    <cfRule type="expression" dxfId="903" priority="499" stopIfTrue="1">
      <formula>IF($S88&lt;3,TRUE,)</formula>
    </cfRule>
  </conditionalFormatting>
  <conditionalFormatting sqref="G88:G104">
    <cfRule type="expression" dxfId="902" priority="498" stopIfTrue="1">
      <formula>IF($S88&lt;2,TRUE,)</formula>
    </cfRule>
  </conditionalFormatting>
  <conditionalFormatting sqref="F88:F104">
    <cfRule type="expression" dxfId="901" priority="497" stopIfTrue="1">
      <formula>IF($S88&lt;1,TRUE,)</formula>
    </cfRule>
  </conditionalFormatting>
  <conditionalFormatting sqref="O88:O104">
    <cfRule type="expression" dxfId="900" priority="496" stopIfTrue="1">
      <formula>IF($S88&lt;10,TRUE,)</formula>
    </cfRule>
  </conditionalFormatting>
  <conditionalFormatting sqref="F77:O78">
    <cfRule type="colorScale" priority="495">
      <colorScale>
        <cfvo type="num" val="0"/>
        <cfvo type="num" val="5"/>
        <cfvo type="num" val="10"/>
        <color rgb="FF00B050"/>
        <color rgb="FFFFFF00"/>
        <color rgb="FFFF0000"/>
      </colorScale>
    </cfRule>
  </conditionalFormatting>
  <conditionalFormatting sqref="N77:N78">
    <cfRule type="expression" dxfId="899" priority="494" stopIfTrue="1">
      <formula>IF($S77&lt;9,TRUE,)</formula>
    </cfRule>
  </conditionalFormatting>
  <conditionalFormatting sqref="M77:M78">
    <cfRule type="expression" dxfId="898" priority="493" stopIfTrue="1">
      <formula>IF($S77&lt;8,TRUE,)</formula>
    </cfRule>
  </conditionalFormatting>
  <conditionalFormatting sqref="L77:L78">
    <cfRule type="expression" dxfId="897" priority="492" stopIfTrue="1">
      <formula>IF($S77&lt;7,TRUE,)</formula>
    </cfRule>
  </conditionalFormatting>
  <conditionalFormatting sqref="K77:K78">
    <cfRule type="expression" dxfId="896" priority="491" stopIfTrue="1">
      <formula>IF($S77&lt;6,TRUE,)</formula>
    </cfRule>
  </conditionalFormatting>
  <conditionalFormatting sqref="J77:J78">
    <cfRule type="expression" dxfId="895" priority="490" stopIfTrue="1">
      <formula>IF($S77&lt;5,TRUE,)</formula>
    </cfRule>
  </conditionalFormatting>
  <conditionalFormatting sqref="I77:I78">
    <cfRule type="expression" dxfId="894" priority="489" stopIfTrue="1">
      <formula>IF($S77&lt;4,TRUE,)</formula>
    </cfRule>
  </conditionalFormatting>
  <conditionalFormatting sqref="H77:H78">
    <cfRule type="expression" dxfId="893" priority="488" stopIfTrue="1">
      <formula>IF($S77&lt;3,TRUE,)</formula>
    </cfRule>
  </conditionalFormatting>
  <conditionalFormatting sqref="G77:G78">
    <cfRule type="expression" dxfId="892" priority="487" stopIfTrue="1">
      <formula>IF($S77&lt;2,TRUE,)</formula>
    </cfRule>
  </conditionalFormatting>
  <conditionalFormatting sqref="F77:F78">
    <cfRule type="expression" dxfId="891" priority="486" stopIfTrue="1">
      <formula>IF($S77&lt;1,TRUE,)</formula>
    </cfRule>
  </conditionalFormatting>
  <conditionalFormatting sqref="O77:O78">
    <cfRule type="expression" dxfId="890" priority="485" stopIfTrue="1">
      <formula>IF($S77&lt;10,TRUE,)</formula>
    </cfRule>
  </conditionalFormatting>
  <conditionalFormatting sqref="F84:O85">
    <cfRule type="colorScale" priority="484">
      <colorScale>
        <cfvo type="num" val="0"/>
        <cfvo type="num" val="5"/>
        <cfvo type="num" val="10"/>
        <color rgb="FF00B050"/>
        <color rgb="FFFFFF00"/>
        <color rgb="FFFF0000"/>
      </colorScale>
    </cfRule>
  </conditionalFormatting>
  <conditionalFormatting sqref="N84:N85">
    <cfRule type="expression" dxfId="889" priority="483" stopIfTrue="1">
      <formula>IF($S84&lt;9,TRUE,)</formula>
    </cfRule>
  </conditionalFormatting>
  <conditionalFormatting sqref="M84:M85">
    <cfRule type="expression" dxfId="888" priority="482" stopIfTrue="1">
      <formula>IF($S84&lt;8,TRUE,)</formula>
    </cfRule>
  </conditionalFormatting>
  <conditionalFormatting sqref="L84:L85">
    <cfRule type="expression" dxfId="887" priority="481" stopIfTrue="1">
      <formula>IF($S84&lt;7,TRUE,)</formula>
    </cfRule>
  </conditionalFormatting>
  <conditionalFormatting sqref="K84:K85">
    <cfRule type="expression" dxfId="886" priority="480" stopIfTrue="1">
      <formula>IF($S84&lt;6,TRUE,)</formula>
    </cfRule>
  </conditionalFormatting>
  <conditionalFormatting sqref="J84:J85">
    <cfRule type="expression" dxfId="885" priority="479" stopIfTrue="1">
      <formula>IF($S84&lt;5,TRUE,)</formula>
    </cfRule>
  </conditionalFormatting>
  <conditionalFormatting sqref="I84:I85">
    <cfRule type="expression" dxfId="884" priority="478" stopIfTrue="1">
      <formula>IF($S84&lt;4,TRUE,)</formula>
    </cfRule>
  </conditionalFormatting>
  <conditionalFormatting sqref="H84:H85">
    <cfRule type="expression" dxfId="883" priority="477" stopIfTrue="1">
      <formula>IF($S84&lt;3,TRUE,)</formula>
    </cfRule>
  </conditionalFormatting>
  <conditionalFormatting sqref="G84:G85">
    <cfRule type="expression" dxfId="882" priority="476" stopIfTrue="1">
      <formula>IF($S84&lt;2,TRUE,)</formula>
    </cfRule>
  </conditionalFormatting>
  <conditionalFormatting sqref="F84:F85">
    <cfRule type="expression" dxfId="881" priority="475" stopIfTrue="1">
      <formula>IF($S84&lt;1,TRUE,)</formula>
    </cfRule>
  </conditionalFormatting>
  <conditionalFormatting sqref="O84:O85">
    <cfRule type="expression" dxfId="880" priority="474" stopIfTrue="1">
      <formula>IF($S84&lt;10,TRUE,)</formula>
    </cfRule>
  </conditionalFormatting>
  <conditionalFormatting sqref="F79:O80">
    <cfRule type="colorScale" priority="473">
      <colorScale>
        <cfvo type="num" val="0"/>
        <cfvo type="num" val="5"/>
        <cfvo type="num" val="10"/>
        <color rgb="FF00B050"/>
        <color rgb="FFFFFF00"/>
        <color rgb="FFFF0000"/>
      </colorScale>
    </cfRule>
  </conditionalFormatting>
  <conditionalFormatting sqref="N79:N80">
    <cfRule type="expression" dxfId="879" priority="472" stopIfTrue="1">
      <formula>IF($S79&lt;9,TRUE,)</formula>
    </cfRule>
  </conditionalFormatting>
  <conditionalFormatting sqref="M79:M80">
    <cfRule type="expression" dxfId="878" priority="471" stopIfTrue="1">
      <formula>IF($S79&lt;8,TRUE,)</formula>
    </cfRule>
  </conditionalFormatting>
  <conditionalFormatting sqref="L79:L80">
    <cfRule type="expression" dxfId="877" priority="470" stopIfTrue="1">
      <formula>IF($S79&lt;7,TRUE,)</formula>
    </cfRule>
  </conditionalFormatting>
  <conditionalFormatting sqref="K79:K80">
    <cfRule type="expression" dxfId="876" priority="469" stopIfTrue="1">
      <formula>IF($S79&lt;6,TRUE,)</formula>
    </cfRule>
  </conditionalFormatting>
  <conditionalFormatting sqref="J79:J80">
    <cfRule type="expression" dxfId="875" priority="468" stopIfTrue="1">
      <formula>IF($S79&lt;5,TRUE,)</formula>
    </cfRule>
  </conditionalFormatting>
  <conditionalFormatting sqref="I79:I80">
    <cfRule type="expression" dxfId="874" priority="467" stopIfTrue="1">
      <formula>IF($S79&lt;4,TRUE,)</formula>
    </cfRule>
  </conditionalFormatting>
  <conditionalFormatting sqref="H79:H80">
    <cfRule type="expression" dxfId="873" priority="466" stopIfTrue="1">
      <formula>IF($S79&lt;3,TRUE,)</formula>
    </cfRule>
  </conditionalFormatting>
  <conditionalFormatting sqref="G79:G80">
    <cfRule type="expression" dxfId="872" priority="465" stopIfTrue="1">
      <formula>IF($S79&lt;2,TRUE,)</formula>
    </cfRule>
  </conditionalFormatting>
  <conditionalFormatting sqref="F79:F80">
    <cfRule type="expression" dxfId="871" priority="464" stopIfTrue="1">
      <formula>IF($S79&lt;1,TRUE,)</formula>
    </cfRule>
  </conditionalFormatting>
  <conditionalFormatting sqref="O79:O80">
    <cfRule type="expression" dxfId="870" priority="463" stopIfTrue="1">
      <formula>IF($S79&lt;10,TRUE,)</formula>
    </cfRule>
  </conditionalFormatting>
  <conditionalFormatting sqref="F86:O87">
    <cfRule type="colorScale" priority="462">
      <colorScale>
        <cfvo type="num" val="0"/>
        <cfvo type="num" val="5"/>
        <cfvo type="num" val="10"/>
        <color rgb="FF00B050"/>
        <color rgb="FFFFFF00"/>
        <color rgb="FFFF0000"/>
      </colorScale>
    </cfRule>
  </conditionalFormatting>
  <conditionalFormatting sqref="N86:N87">
    <cfRule type="expression" dxfId="869" priority="461" stopIfTrue="1">
      <formula>IF($S86&lt;9,TRUE,)</formula>
    </cfRule>
  </conditionalFormatting>
  <conditionalFormatting sqref="M86:M87">
    <cfRule type="expression" dxfId="868" priority="460" stopIfTrue="1">
      <formula>IF($S86&lt;8,TRUE,)</formula>
    </cfRule>
  </conditionalFormatting>
  <conditionalFormatting sqref="L86:L87">
    <cfRule type="expression" dxfId="867" priority="459" stopIfTrue="1">
      <formula>IF($S86&lt;7,TRUE,)</formula>
    </cfRule>
  </conditionalFormatting>
  <conditionalFormatting sqref="K86:K87">
    <cfRule type="expression" dxfId="866" priority="458" stopIfTrue="1">
      <formula>IF($S86&lt;6,TRUE,)</formula>
    </cfRule>
  </conditionalFormatting>
  <conditionalFormatting sqref="J86:J87">
    <cfRule type="expression" dxfId="865" priority="457" stopIfTrue="1">
      <formula>IF($S86&lt;5,TRUE,)</formula>
    </cfRule>
  </conditionalFormatting>
  <conditionalFormatting sqref="I86:I87">
    <cfRule type="expression" dxfId="864" priority="456" stopIfTrue="1">
      <formula>IF($S86&lt;4,TRUE,)</formula>
    </cfRule>
  </conditionalFormatting>
  <conditionalFormatting sqref="H86:H87">
    <cfRule type="expression" dxfId="863" priority="455" stopIfTrue="1">
      <formula>IF($S86&lt;3,TRUE,)</formula>
    </cfRule>
  </conditionalFormatting>
  <conditionalFormatting sqref="G86:G87">
    <cfRule type="expression" dxfId="862" priority="454" stopIfTrue="1">
      <formula>IF($S86&lt;2,TRUE,)</formula>
    </cfRule>
  </conditionalFormatting>
  <conditionalFormatting sqref="F86:F87">
    <cfRule type="expression" dxfId="861" priority="453" stopIfTrue="1">
      <formula>IF($S86&lt;1,TRUE,)</formula>
    </cfRule>
  </conditionalFormatting>
  <conditionalFormatting sqref="O86:O87">
    <cfRule type="expression" dxfId="860" priority="452" stopIfTrue="1">
      <formula>IF($S86&lt;10,TRUE,)</formula>
    </cfRule>
  </conditionalFormatting>
  <conditionalFormatting sqref="F89:O89">
    <cfRule type="colorScale" priority="451">
      <colorScale>
        <cfvo type="num" val="0"/>
        <cfvo type="num" val="5"/>
        <cfvo type="num" val="10"/>
        <color rgb="FF00B050"/>
        <color rgb="FFFFFF00"/>
        <color rgb="FFFF0000"/>
      </colorScale>
    </cfRule>
  </conditionalFormatting>
  <conditionalFormatting sqref="N89">
    <cfRule type="expression" dxfId="859" priority="450" stopIfTrue="1">
      <formula>IF($S89&lt;9,TRUE,)</formula>
    </cfRule>
  </conditionalFormatting>
  <conditionalFormatting sqref="M89">
    <cfRule type="expression" dxfId="858" priority="449" stopIfTrue="1">
      <formula>IF($S89&lt;8,TRUE,)</formula>
    </cfRule>
  </conditionalFormatting>
  <conditionalFormatting sqref="L89">
    <cfRule type="expression" dxfId="857" priority="448" stopIfTrue="1">
      <formula>IF($S89&lt;7,TRUE,)</formula>
    </cfRule>
  </conditionalFormatting>
  <conditionalFormatting sqref="K89">
    <cfRule type="expression" dxfId="856" priority="447" stopIfTrue="1">
      <formula>IF($S89&lt;6,TRUE,)</formula>
    </cfRule>
  </conditionalFormatting>
  <conditionalFormatting sqref="J89">
    <cfRule type="expression" dxfId="855" priority="446" stopIfTrue="1">
      <formula>IF($S89&lt;5,TRUE,)</formula>
    </cfRule>
  </conditionalFormatting>
  <conditionalFormatting sqref="I89">
    <cfRule type="expression" dxfId="854" priority="445" stopIfTrue="1">
      <formula>IF($S89&lt;4,TRUE,)</formula>
    </cfRule>
  </conditionalFormatting>
  <conditionalFormatting sqref="H89">
    <cfRule type="expression" dxfId="853" priority="444" stopIfTrue="1">
      <formula>IF($S89&lt;3,TRUE,)</formula>
    </cfRule>
  </conditionalFormatting>
  <conditionalFormatting sqref="G89">
    <cfRule type="expression" dxfId="852" priority="443" stopIfTrue="1">
      <formula>IF($S89&lt;2,TRUE,)</formula>
    </cfRule>
  </conditionalFormatting>
  <conditionalFormatting sqref="F89">
    <cfRule type="expression" dxfId="851" priority="442" stopIfTrue="1">
      <formula>IF($S89&lt;1,TRUE,)</formula>
    </cfRule>
  </conditionalFormatting>
  <conditionalFormatting sqref="O89">
    <cfRule type="expression" dxfId="850" priority="441" stopIfTrue="1">
      <formula>IF($S89&lt;10,TRUE,)</formula>
    </cfRule>
  </conditionalFormatting>
  <conditionalFormatting sqref="F104:O104">
    <cfRule type="colorScale" priority="440">
      <colorScale>
        <cfvo type="num" val="0"/>
        <cfvo type="num" val="5"/>
        <cfvo type="num" val="10"/>
        <color rgb="FF00B050"/>
        <color rgb="FFFFFF00"/>
        <color rgb="FFFF0000"/>
      </colorScale>
    </cfRule>
  </conditionalFormatting>
  <conditionalFormatting sqref="N104">
    <cfRule type="expression" dxfId="849" priority="439" stopIfTrue="1">
      <formula>IF($S104&lt;9,TRUE,)</formula>
    </cfRule>
  </conditionalFormatting>
  <conditionalFormatting sqref="M104">
    <cfRule type="expression" dxfId="848" priority="438" stopIfTrue="1">
      <formula>IF($S104&lt;8,TRUE,)</formula>
    </cfRule>
  </conditionalFormatting>
  <conditionalFormatting sqref="L104">
    <cfRule type="expression" dxfId="847" priority="437" stopIfTrue="1">
      <formula>IF($S104&lt;7,TRUE,)</formula>
    </cfRule>
  </conditionalFormatting>
  <conditionalFormatting sqref="K104">
    <cfRule type="expression" dxfId="846" priority="436" stopIfTrue="1">
      <formula>IF($S104&lt;6,TRUE,)</formula>
    </cfRule>
  </conditionalFormatting>
  <conditionalFormatting sqref="J104">
    <cfRule type="expression" dxfId="845" priority="435" stopIfTrue="1">
      <formula>IF($S104&lt;5,TRUE,)</formula>
    </cfRule>
  </conditionalFormatting>
  <conditionalFormatting sqref="I104">
    <cfRule type="expression" dxfId="844" priority="434" stopIfTrue="1">
      <formula>IF($S104&lt;4,TRUE,)</formula>
    </cfRule>
  </conditionalFormatting>
  <conditionalFormatting sqref="H104">
    <cfRule type="expression" dxfId="843" priority="433" stopIfTrue="1">
      <formula>IF($S104&lt;3,TRUE,)</formula>
    </cfRule>
  </conditionalFormatting>
  <conditionalFormatting sqref="G104">
    <cfRule type="expression" dxfId="842" priority="432" stopIfTrue="1">
      <formula>IF($S104&lt;2,TRUE,)</formula>
    </cfRule>
  </conditionalFormatting>
  <conditionalFormatting sqref="F104">
    <cfRule type="expression" dxfId="841" priority="431" stopIfTrue="1">
      <formula>IF($S104&lt;1,TRUE,)</formula>
    </cfRule>
  </conditionalFormatting>
  <conditionalFormatting sqref="O104">
    <cfRule type="expression" dxfId="840" priority="430" stopIfTrue="1">
      <formula>IF($S104&lt;10,TRUE,)</formula>
    </cfRule>
  </conditionalFormatting>
  <conditionalFormatting sqref="F93:O94">
    <cfRule type="colorScale" priority="429">
      <colorScale>
        <cfvo type="num" val="0"/>
        <cfvo type="num" val="5"/>
        <cfvo type="num" val="10"/>
        <color rgb="FF00B050"/>
        <color rgb="FFFFFF00"/>
        <color rgb="FFFF0000"/>
      </colorScale>
    </cfRule>
  </conditionalFormatting>
  <conditionalFormatting sqref="N93:N94">
    <cfRule type="expression" dxfId="839" priority="428" stopIfTrue="1">
      <formula>IF($S93&lt;9,TRUE,)</formula>
    </cfRule>
  </conditionalFormatting>
  <conditionalFormatting sqref="M93:M94">
    <cfRule type="expression" dxfId="838" priority="427" stopIfTrue="1">
      <formula>IF($S93&lt;8,TRUE,)</formula>
    </cfRule>
  </conditionalFormatting>
  <conditionalFormatting sqref="L93:L94">
    <cfRule type="expression" dxfId="837" priority="426" stopIfTrue="1">
      <formula>IF($S93&lt;7,TRUE,)</formula>
    </cfRule>
  </conditionalFormatting>
  <conditionalFormatting sqref="K93:K94">
    <cfRule type="expression" dxfId="836" priority="425" stopIfTrue="1">
      <formula>IF($S93&lt;6,TRUE,)</formula>
    </cfRule>
  </conditionalFormatting>
  <conditionalFormatting sqref="J93:J94">
    <cfRule type="expression" dxfId="835" priority="424" stopIfTrue="1">
      <formula>IF($S93&lt;5,TRUE,)</formula>
    </cfRule>
  </conditionalFormatting>
  <conditionalFormatting sqref="I93:I94">
    <cfRule type="expression" dxfId="834" priority="423" stopIfTrue="1">
      <formula>IF($S93&lt;4,TRUE,)</formula>
    </cfRule>
  </conditionalFormatting>
  <conditionalFormatting sqref="H93:H94">
    <cfRule type="expression" dxfId="833" priority="422" stopIfTrue="1">
      <formula>IF($S93&lt;3,TRUE,)</formula>
    </cfRule>
  </conditionalFormatting>
  <conditionalFormatting sqref="G93:G94">
    <cfRule type="expression" dxfId="832" priority="421" stopIfTrue="1">
      <formula>IF($S93&lt;2,TRUE,)</formula>
    </cfRule>
  </conditionalFormatting>
  <conditionalFormatting sqref="F93:F94">
    <cfRule type="expression" dxfId="831" priority="420" stopIfTrue="1">
      <formula>IF($S93&lt;1,TRUE,)</formula>
    </cfRule>
  </conditionalFormatting>
  <conditionalFormatting sqref="O93:O94">
    <cfRule type="expression" dxfId="830" priority="419" stopIfTrue="1">
      <formula>IF($S93&lt;10,TRUE,)</formula>
    </cfRule>
  </conditionalFormatting>
  <conditionalFormatting sqref="F100:O101">
    <cfRule type="colorScale" priority="418">
      <colorScale>
        <cfvo type="num" val="0"/>
        <cfvo type="num" val="5"/>
        <cfvo type="num" val="10"/>
        <color rgb="FF00B050"/>
        <color rgb="FFFFFF00"/>
        <color rgb="FFFF0000"/>
      </colorScale>
    </cfRule>
  </conditionalFormatting>
  <conditionalFormatting sqref="N100:N101">
    <cfRule type="expression" dxfId="829" priority="417" stopIfTrue="1">
      <formula>IF($S100&lt;9,TRUE,)</formula>
    </cfRule>
  </conditionalFormatting>
  <conditionalFormatting sqref="M100:M101">
    <cfRule type="expression" dxfId="828" priority="416" stopIfTrue="1">
      <formula>IF($S100&lt;8,TRUE,)</formula>
    </cfRule>
  </conditionalFormatting>
  <conditionalFormatting sqref="L100:L101">
    <cfRule type="expression" dxfId="827" priority="415" stopIfTrue="1">
      <formula>IF($S100&lt;7,TRUE,)</formula>
    </cfRule>
  </conditionalFormatting>
  <conditionalFormatting sqref="K100:K101">
    <cfRule type="expression" dxfId="826" priority="414" stopIfTrue="1">
      <formula>IF($S100&lt;6,TRUE,)</formula>
    </cfRule>
  </conditionalFormatting>
  <conditionalFormatting sqref="J100:J101">
    <cfRule type="expression" dxfId="825" priority="413" stopIfTrue="1">
      <formula>IF($S100&lt;5,TRUE,)</formula>
    </cfRule>
  </conditionalFormatting>
  <conditionalFormatting sqref="I100:I101">
    <cfRule type="expression" dxfId="824" priority="412" stopIfTrue="1">
      <formula>IF($S100&lt;4,TRUE,)</formula>
    </cfRule>
  </conditionalFormatting>
  <conditionalFormatting sqref="H100:H101">
    <cfRule type="expression" dxfId="823" priority="411" stopIfTrue="1">
      <formula>IF($S100&lt;3,TRUE,)</formula>
    </cfRule>
  </conditionalFormatting>
  <conditionalFormatting sqref="G100:G101">
    <cfRule type="expression" dxfId="822" priority="410" stopIfTrue="1">
      <formula>IF($S100&lt;2,TRUE,)</formula>
    </cfRule>
  </conditionalFormatting>
  <conditionalFormatting sqref="F100:F101">
    <cfRule type="expression" dxfId="821" priority="409" stopIfTrue="1">
      <formula>IF($S100&lt;1,TRUE,)</formula>
    </cfRule>
  </conditionalFormatting>
  <conditionalFormatting sqref="O100:O101">
    <cfRule type="expression" dxfId="820" priority="408" stopIfTrue="1">
      <formula>IF($S100&lt;10,TRUE,)</formula>
    </cfRule>
  </conditionalFormatting>
  <conditionalFormatting sqref="F95:O96">
    <cfRule type="colorScale" priority="407">
      <colorScale>
        <cfvo type="num" val="0"/>
        <cfvo type="num" val="5"/>
        <cfvo type="num" val="10"/>
        <color rgb="FF00B050"/>
        <color rgb="FFFFFF00"/>
        <color rgb="FFFF0000"/>
      </colorScale>
    </cfRule>
  </conditionalFormatting>
  <conditionalFormatting sqref="N95:N96">
    <cfRule type="expression" dxfId="819" priority="406" stopIfTrue="1">
      <formula>IF($S95&lt;9,TRUE,)</formula>
    </cfRule>
  </conditionalFormatting>
  <conditionalFormatting sqref="M95:M96">
    <cfRule type="expression" dxfId="818" priority="405" stopIfTrue="1">
      <formula>IF($S95&lt;8,TRUE,)</formula>
    </cfRule>
  </conditionalFormatting>
  <conditionalFormatting sqref="L95:L96">
    <cfRule type="expression" dxfId="817" priority="404" stopIfTrue="1">
      <formula>IF($S95&lt;7,TRUE,)</formula>
    </cfRule>
  </conditionalFormatting>
  <conditionalFormatting sqref="K95:K96">
    <cfRule type="expression" dxfId="816" priority="403" stopIfTrue="1">
      <formula>IF($S95&lt;6,TRUE,)</formula>
    </cfRule>
  </conditionalFormatting>
  <conditionalFormatting sqref="J95:J96">
    <cfRule type="expression" dxfId="815" priority="402" stopIfTrue="1">
      <formula>IF($S95&lt;5,TRUE,)</formula>
    </cfRule>
  </conditionalFormatting>
  <conditionalFormatting sqref="I95:I96">
    <cfRule type="expression" dxfId="814" priority="401" stopIfTrue="1">
      <formula>IF($S95&lt;4,TRUE,)</formula>
    </cfRule>
  </conditionalFormatting>
  <conditionalFormatting sqref="H95:H96">
    <cfRule type="expression" dxfId="813" priority="400" stopIfTrue="1">
      <formula>IF($S95&lt;3,TRUE,)</formula>
    </cfRule>
  </conditionalFormatting>
  <conditionalFormatting sqref="G95:G96">
    <cfRule type="expression" dxfId="812" priority="399" stopIfTrue="1">
      <formula>IF($S95&lt;2,TRUE,)</formula>
    </cfRule>
  </conditionalFormatting>
  <conditionalFormatting sqref="F95:F96">
    <cfRule type="expression" dxfId="811" priority="398" stopIfTrue="1">
      <formula>IF($S95&lt;1,TRUE,)</formula>
    </cfRule>
  </conditionalFormatting>
  <conditionalFormatting sqref="O95:O96">
    <cfRule type="expression" dxfId="810" priority="397" stopIfTrue="1">
      <formula>IF($S95&lt;10,TRUE,)</formula>
    </cfRule>
  </conditionalFormatting>
  <conditionalFormatting sqref="F102:O103">
    <cfRule type="colorScale" priority="396">
      <colorScale>
        <cfvo type="num" val="0"/>
        <cfvo type="num" val="5"/>
        <cfvo type="num" val="10"/>
        <color rgb="FF00B050"/>
        <color rgb="FFFFFF00"/>
        <color rgb="FFFF0000"/>
      </colorScale>
    </cfRule>
  </conditionalFormatting>
  <conditionalFormatting sqref="N102:N103">
    <cfRule type="expression" dxfId="809" priority="395" stopIfTrue="1">
      <formula>IF($S102&lt;9,TRUE,)</formula>
    </cfRule>
  </conditionalFormatting>
  <conditionalFormatting sqref="M102:M103">
    <cfRule type="expression" dxfId="808" priority="394" stopIfTrue="1">
      <formula>IF($S102&lt;8,TRUE,)</formula>
    </cfRule>
  </conditionalFormatting>
  <conditionalFormatting sqref="L102:L103">
    <cfRule type="expression" dxfId="807" priority="393" stopIfTrue="1">
      <formula>IF($S102&lt;7,TRUE,)</formula>
    </cfRule>
  </conditionalFormatting>
  <conditionalFormatting sqref="K102:K103">
    <cfRule type="expression" dxfId="806" priority="392" stopIfTrue="1">
      <formula>IF($S102&lt;6,TRUE,)</formula>
    </cfRule>
  </conditionalFormatting>
  <conditionalFormatting sqref="J102:J103">
    <cfRule type="expression" dxfId="805" priority="391" stopIfTrue="1">
      <formula>IF($S102&lt;5,TRUE,)</formula>
    </cfRule>
  </conditionalFormatting>
  <conditionalFormatting sqref="I102:I103">
    <cfRule type="expression" dxfId="804" priority="390" stopIfTrue="1">
      <formula>IF($S102&lt;4,TRUE,)</formula>
    </cfRule>
  </conditionalFormatting>
  <conditionalFormatting sqref="H102:H103">
    <cfRule type="expression" dxfId="803" priority="389" stopIfTrue="1">
      <formula>IF($S102&lt;3,TRUE,)</formula>
    </cfRule>
  </conditionalFormatting>
  <conditionalFormatting sqref="G102:G103">
    <cfRule type="expression" dxfId="802" priority="388" stopIfTrue="1">
      <formula>IF($S102&lt;2,TRUE,)</formula>
    </cfRule>
  </conditionalFormatting>
  <conditionalFormatting sqref="F102:F103">
    <cfRule type="expression" dxfId="801" priority="387" stopIfTrue="1">
      <formula>IF($S102&lt;1,TRUE,)</formula>
    </cfRule>
  </conditionalFormatting>
  <conditionalFormatting sqref="O102:O103">
    <cfRule type="expression" dxfId="800" priority="386" stopIfTrue="1">
      <formula>IF($S102&lt;10,TRUE,)</formula>
    </cfRule>
  </conditionalFormatting>
  <conditionalFormatting sqref="F56:O56">
    <cfRule type="colorScale" priority="385">
      <colorScale>
        <cfvo type="num" val="0"/>
        <cfvo type="num" val="5"/>
        <cfvo type="num" val="10"/>
        <color rgb="FF00B050"/>
        <color rgb="FFFFFF00"/>
        <color rgb="FFFF0000"/>
      </colorScale>
    </cfRule>
  </conditionalFormatting>
  <conditionalFormatting sqref="N56">
    <cfRule type="expression" dxfId="799" priority="384" stopIfTrue="1">
      <formula>IF($S56&lt;9,TRUE,)</formula>
    </cfRule>
  </conditionalFormatting>
  <conditionalFormatting sqref="M56">
    <cfRule type="expression" dxfId="798" priority="383" stopIfTrue="1">
      <formula>IF($S56&lt;8,TRUE,)</formula>
    </cfRule>
  </conditionalFormatting>
  <conditionalFormatting sqref="L56">
    <cfRule type="expression" dxfId="797" priority="382" stopIfTrue="1">
      <formula>IF($S56&lt;7,TRUE,)</formula>
    </cfRule>
  </conditionalFormatting>
  <conditionalFormatting sqref="K56">
    <cfRule type="expression" dxfId="796" priority="381" stopIfTrue="1">
      <formula>IF($S56&lt;6,TRUE,)</formula>
    </cfRule>
  </conditionalFormatting>
  <conditionalFormatting sqref="J56">
    <cfRule type="expression" dxfId="795" priority="380" stopIfTrue="1">
      <formula>IF($S56&lt;5,TRUE,)</formula>
    </cfRule>
  </conditionalFormatting>
  <conditionalFormatting sqref="I56">
    <cfRule type="expression" dxfId="794" priority="379" stopIfTrue="1">
      <formula>IF($S56&lt;4,TRUE,)</formula>
    </cfRule>
  </conditionalFormatting>
  <conditionalFormatting sqref="H56">
    <cfRule type="expression" dxfId="793" priority="378" stopIfTrue="1">
      <formula>IF($S56&lt;3,TRUE,)</formula>
    </cfRule>
  </conditionalFormatting>
  <conditionalFormatting sqref="G56">
    <cfRule type="expression" dxfId="792" priority="377" stopIfTrue="1">
      <formula>IF($S56&lt;2,TRUE,)</formula>
    </cfRule>
  </conditionalFormatting>
  <conditionalFormatting sqref="F56">
    <cfRule type="expression" dxfId="791" priority="376" stopIfTrue="1">
      <formula>IF($S56&lt;1,TRUE,)</formula>
    </cfRule>
  </conditionalFormatting>
  <conditionalFormatting sqref="O56">
    <cfRule type="expression" dxfId="790" priority="375" stopIfTrue="1">
      <formula>IF($S56&lt;10,TRUE,)</formula>
    </cfRule>
  </conditionalFormatting>
  <conditionalFormatting sqref="F45:O46">
    <cfRule type="colorScale" priority="374">
      <colorScale>
        <cfvo type="num" val="0"/>
        <cfvo type="num" val="5"/>
        <cfvo type="num" val="10"/>
        <color rgb="FF00B050"/>
        <color rgb="FFFFFF00"/>
        <color rgb="FFFF0000"/>
      </colorScale>
    </cfRule>
  </conditionalFormatting>
  <conditionalFormatting sqref="N45:N46">
    <cfRule type="expression" dxfId="789" priority="373" stopIfTrue="1">
      <formula>IF($S45&lt;9,TRUE,)</formula>
    </cfRule>
  </conditionalFormatting>
  <conditionalFormatting sqref="M45:M46">
    <cfRule type="expression" dxfId="788" priority="372" stopIfTrue="1">
      <formula>IF($S45&lt;8,TRUE,)</formula>
    </cfRule>
  </conditionalFormatting>
  <conditionalFormatting sqref="L45:L46">
    <cfRule type="expression" dxfId="787" priority="371" stopIfTrue="1">
      <formula>IF($S45&lt;7,TRUE,)</formula>
    </cfRule>
  </conditionalFormatting>
  <conditionalFormatting sqref="K45:K46">
    <cfRule type="expression" dxfId="786" priority="370" stopIfTrue="1">
      <formula>IF($S45&lt;6,TRUE,)</formula>
    </cfRule>
  </conditionalFormatting>
  <conditionalFormatting sqref="J45:J46">
    <cfRule type="expression" dxfId="785" priority="369" stopIfTrue="1">
      <formula>IF($S45&lt;5,TRUE,)</formula>
    </cfRule>
  </conditionalFormatting>
  <conditionalFormatting sqref="I45:I46">
    <cfRule type="expression" dxfId="784" priority="368" stopIfTrue="1">
      <formula>IF($S45&lt;4,TRUE,)</formula>
    </cfRule>
  </conditionalFormatting>
  <conditionalFormatting sqref="H45:H46">
    <cfRule type="expression" dxfId="783" priority="367" stopIfTrue="1">
      <formula>IF($S45&lt;3,TRUE,)</formula>
    </cfRule>
  </conditionalFormatting>
  <conditionalFormatting sqref="G45:G46">
    <cfRule type="expression" dxfId="782" priority="366" stopIfTrue="1">
      <formula>IF($S45&lt;2,TRUE,)</formula>
    </cfRule>
  </conditionalFormatting>
  <conditionalFormatting sqref="F45:F46">
    <cfRule type="expression" dxfId="781" priority="365" stopIfTrue="1">
      <formula>IF($S45&lt;1,TRUE,)</formula>
    </cfRule>
  </conditionalFormatting>
  <conditionalFormatting sqref="O45:O46">
    <cfRule type="expression" dxfId="780" priority="364" stopIfTrue="1">
      <formula>IF($S45&lt;10,TRUE,)</formula>
    </cfRule>
  </conditionalFormatting>
  <conditionalFormatting sqref="F52:O53">
    <cfRule type="colorScale" priority="363">
      <colorScale>
        <cfvo type="num" val="0"/>
        <cfvo type="num" val="5"/>
        <cfvo type="num" val="10"/>
        <color rgb="FF00B050"/>
        <color rgb="FFFFFF00"/>
        <color rgb="FFFF0000"/>
      </colorScale>
    </cfRule>
  </conditionalFormatting>
  <conditionalFormatting sqref="N52:N53">
    <cfRule type="expression" dxfId="779" priority="362" stopIfTrue="1">
      <formula>IF($S52&lt;9,TRUE,)</formula>
    </cfRule>
  </conditionalFormatting>
  <conditionalFormatting sqref="M52:M53">
    <cfRule type="expression" dxfId="778" priority="361" stopIfTrue="1">
      <formula>IF($S52&lt;8,TRUE,)</formula>
    </cfRule>
  </conditionalFormatting>
  <conditionalFormatting sqref="L52:L53">
    <cfRule type="expression" dxfId="777" priority="360" stopIfTrue="1">
      <formula>IF($S52&lt;7,TRUE,)</formula>
    </cfRule>
  </conditionalFormatting>
  <conditionalFormatting sqref="K52:K53">
    <cfRule type="expression" dxfId="776" priority="359" stopIfTrue="1">
      <formula>IF($S52&lt;6,TRUE,)</formula>
    </cfRule>
  </conditionalFormatting>
  <conditionalFormatting sqref="J52:J53">
    <cfRule type="expression" dxfId="775" priority="358" stopIfTrue="1">
      <formula>IF($S52&lt;5,TRUE,)</formula>
    </cfRule>
  </conditionalFormatting>
  <conditionalFormatting sqref="I52:I53">
    <cfRule type="expression" dxfId="774" priority="357" stopIfTrue="1">
      <formula>IF($S52&lt;4,TRUE,)</formula>
    </cfRule>
  </conditionalFormatting>
  <conditionalFormatting sqref="H52:H53">
    <cfRule type="expression" dxfId="773" priority="356" stopIfTrue="1">
      <formula>IF($S52&lt;3,TRUE,)</formula>
    </cfRule>
  </conditionalFormatting>
  <conditionalFormatting sqref="G52:G53">
    <cfRule type="expression" dxfId="772" priority="355" stopIfTrue="1">
      <formula>IF($S52&lt;2,TRUE,)</formula>
    </cfRule>
  </conditionalFormatting>
  <conditionalFormatting sqref="F52:F53">
    <cfRule type="expression" dxfId="771" priority="354" stopIfTrue="1">
      <formula>IF($S52&lt;1,TRUE,)</formula>
    </cfRule>
  </conditionalFormatting>
  <conditionalFormatting sqref="O52:O53">
    <cfRule type="expression" dxfId="770" priority="353" stopIfTrue="1">
      <formula>IF($S52&lt;10,TRUE,)</formula>
    </cfRule>
  </conditionalFormatting>
  <conditionalFormatting sqref="F47:O48">
    <cfRule type="colorScale" priority="352">
      <colorScale>
        <cfvo type="num" val="0"/>
        <cfvo type="num" val="5"/>
        <cfvo type="num" val="10"/>
        <color rgb="FF00B050"/>
        <color rgb="FFFFFF00"/>
        <color rgb="FFFF0000"/>
      </colorScale>
    </cfRule>
  </conditionalFormatting>
  <conditionalFormatting sqref="N47:N48">
    <cfRule type="expression" dxfId="769" priority="351" stopIfTrue="1">
      <formula>IF($S47&lt;9,TRUE,)</formula>
    </cfRule>
  </conditionalFormatting>
  <conditionalFormatting sqref="M47:M48">
    <cfRule type="expression" dxfId="768" priority="350" stopIfTrue="1">
      <formula>IF($S47&lt;8,TRUE,)</formula>
    </cfRule>
  </conditionalFormatting>
  <conditionalFormatting sqref="L47:L48">
    <cfRule type="expression" dxfId="767" priority="349" stopIfTrue="1">
      <formula>IF($S47&lt;7,TRUE,)</formula>
    </cfRule>
  </conditionalFormatting>
  <conditionalFormatting sqref="K47:K48">
    <cfRule type="expression" dxfId="766" priority="348" stopIfTrue="1">
      <formula>IF($S47&lt;6,TRUE,)</formula>
    </cfRule>
  </conditionalFormatting>
  <conditionalFormatting sqref="J47:J48">
    <cfRule type="expression" dxfId="765" priority="347" stopIfTrue="1">
      <formula>IF($S47&lt;5,TRUE,)</formula>
    </cfRule>
  </conditionalFormatting>
  <conditionalFormatting sqref="I47:I48">
    <cfRule type="expression" dxfId="764" priority="346" stopIfTrue="1">
      <formula>IF($S47&lt;4,TRUE,)</formula>
    </cfRule>
  </conditionalFormatting>
  <conditionalFormatting sqref="H47:H48">
    <cfRule type="expression" dxfId="763" priority="345" stopIfTrue="1">
      <formula>IF($S47&lt;3,TRUE,)</formula>
    </cfRule>
  </conditionalFormatting>
  <conditionalFormatting sqref="G47:G48">
    <cfRule type="expression" dxfId="762" priority="344" stopIfTrue="1">
      <formula>IF($S47&lt;2,TRUE,)</formula>
    </cfRule>
  </conditionalFormatting>
  <conditionalFormatting sqref="F47:F48">
    <cfRule type="expression" dxfId="761" priority="343" stopIfTrue="1">
      <formula>IF($S47&lt;1,TRUE,)</formula>
    </cfRule>
  </conditionalFormatting>
  <conditionalFormatting sqref="O47:O48">
    <cfRule type="expression" dxfId="760" priority="342" stopIfTrue="1">
      <formula>IF($S47&lt;10,TRUE,)</formula>
    </cfRule>
  </conditionalFormatting>
  <conditionalFormatting sqref="F54:O55">
    <cfRule type="colorScale" priority="341">
      <colorScale>
        <cfvo type="num" val="0"/>
        <cfvo type="num" val="5"/>
        <cfvo type="num" val="10"/>
        <color rgb="FF00B050"/>
        <color rgb="FFFFFF00"/>
        <color rgb="FFFF0000"/>
      </colorScale>
    </cfRule>
  </conditionalFormatting>
  <conditionalFormatting sqref="N54:N55">
    <cfRule type="expression" dxfId="759" priority="340" stopIfTrue="1">
      <formula>IF($S54&lt;9,TRUE,)</formula>
    </cfRule>
  </conditionalFormatting>
  <conditionalFormatting sqref="M54:M55">
    <cfRule type="expression" dxfId="758" priority="339" stopIfTrue="1">
      <formula>IF($S54&lt;8,TRUE,)</formula>
    </cfRule>
  </conditionalFormatting>
  <conditionalFormatting sqref="L54:L55">
    <cfRule type="expression" dxfId="757" priority="338" stopIfTrue="1">
      <formula>IF($S54&lt;7,TRUE,)</formula>
    </cfRule>
  </conditionalFormatting>
  <conditionalFormatting sqref="K54:K55">
    <cfRule type="expression" dxfId="756" priority="337" stopIfTrue="1">
      <formula>IF($S54&lt;6,TRUE,)</formula>
    </cfRule>
  </conditionalFormatting>
  <conditionalFormatting sqref="J54:J55">
    <cfRule type="expression" dxfId="755" priority="336" stopIfTrue="1">
      <formula>IF($S54&lt;5,TRUE,)</formula>
    </cfRule>
  </conditionalFormatting>
  <conditionalFormatting sqref="I54:I55">
    <cfRule type="expression" dxfId="754" priority="335" stopIfTrue="1">
      <formula>IF($S54&lt;4,TRUE,)</formula>
    </cfRule>
  </conditionalFormatting>
  <conditionalFormatting sqref="H54:H55">
    <cfRule type="expression" dxfId="753" priority="334" stopIfTrue="1">
      <formula>IF($S54&lt;3,TRUE,)</formula>
    </cfRule>
  </conditionalFormatting>
  <conditionalFormatting sqref="G54:G55">
    <cfRule type="expression" dxfId="752" priority="333" stopIfTrue="1">
      <formula>IF($S54&lt;2,TRUE,)</formula>
    </cfRule>
  </conditionalFormatting>
  <conditionalFormatting sqref="F54:F55">
    <cfRule type="expression" dxfId="751" priority="332" stopIfTrue="1">
      <formula>IF($S54&lt;1,TRUE,)</formula>
    </cfRule>
  </conditionalFormatting>
  <conditionalFormatting sqref="O54:O55">
    <cfRule type="expression" dxfId="750" priority="331" stopIfTrue="1">
      <formula>IF($S54&lt;10,TRUE,)</formula>
    </cfRule>
  </conditionalFormatting>
  <conditionalFormatting sqref="F88:O88">
    <cfRule type="colorScale" priority="330">
      <colorScale>
        <cfvo type="num" val="0"/>
        <cfvo type="num" val="5"/>
        <cfvo type="num" val="10"/>
        <color rgb="FF00B050"/>
        <color rgb="FFFFFF00"/>
        <color rgb="FFFF0000"/>
      </colorScale>
    </cfRule>
  </conditionalFormatting>
  <conditionalFormatting sqref="N88">
    <cfRule type="expression" dxfId="749" priority="329" stopIfTrue="1">
      <formula>IF($S88&lt;9,TRUE,)</formula>
    </cfRule>
  </conditionalFormatting>
  <conditionalFormatting sqref="M88">
    <cfRule type="expression" dxfId="748" priority="328" stopIfTrue="1">
      <formula>IF($S88&lt;8,TRUE,)</formula>
    </cfRule>
  </conditionalFormatting>
  <conditionalFormatting sqref="L88">
    <cfRule type="expression" dxfId="747" priority="327" stopIfTrue="1">
      <formula>IF($S88&lt;7,TRUE,)</formula>
    </cfRule>
  </conditionalFormatting>
  <conditionalFormatting sqref="K88">
    <cfRule type="expression" dxfId="746" priority="326" stopIfTrue="1">
      <formula>IF($S88&lt;6,TRUE,)</formula>
    </cfRule>
  </conditionalFormatting>
  <conditionalFormatting sqref="J88">
    <cfRule type="expression" dxfId="745" priority="325" stopIfTrue="1">
      <formula>IF($S88&lt;5,TRUE,)</formula>
    </cfRule>
  </conditionalFormatting>
  <conditionalFormatting sqref="I88">
    <cfRule type="expression" dxfId="744" priority="324" stopIfTrue="1">
      <formula>IF($S88&lt;4,TRUE,)</formula>
    </cfRule>
  </conditionalFormatting>
  <conditionalFormatting sqref="H88">
    <cfRule type="expression" dxfId="743" priority="323" stopIfTrue="1">
      <formula>IF($S88&lt;3,TRUE,)</formula>
    </cfRule>
  </conditionalFormatting>
  <conditionalFormatting sqref="G88">
    <cfRule type="expression" dxfId="742" priority="322" stopIfTrue="1">
      <formula>IF($S88&lt;2,TRUE,)</formula>
    </cfRule>
  </conditionalFormatting>
  <conditionalFormatting sqref="F88">
    <cfRule type="expression" dxfId="741" priority="321" stopIfTrue="1">
      <formula>IF($S88&lt;1,TRUE,)</formula>
    </cfRule>
  </conditionalFormatting>
  <conditionalFormatting sqref="O88">
    <cfRule type="expression" dxfId="740" priority="320" stopIfTrue="1">
      <formula>IF($S88&lt;10,TRUE,)</formula>
    </cfRule>
  </conditionalFormatting>
  <conditionalFormatting sqref="F77:O78">
    <cfRule type="colorScale" priority="319">
      <colorScale>
        <cfvo type="num" val="0"/>
        <cfvo type="num" val="5"/>
        <cfvo type="num" val="10"/>
        <color rgb="FF00B050"/>
        <color rgb="FFFFFF00"/>
        <color rgb="FFFF0000"/>
      </colorScale>
    </cfRule>
  </conditionalFormatting>
  <conditionalFormatting sqref="N77:N78">
    <cfRule type="expression" dxfId="739" priority="318" stopIfTrue="1">
      <formula>IF($S77&lt;9,TRUE,)</formula>
    </cfRule>
  </conditionalFormatting>
  <conditionalFormatting sqref="M77:M78">
    <cfRule type="expression" dxfId="738" priority="317" stopIfTrue="1">
      <formula>IF($S77&lt;8,TRUE,)</formula>
    </cfRule>
  </conditionalFormatting>
  <conditionalFormatting sqref="L77:L78">
    <cfRule type="expression" dxfId="737" priority="316" stopIfTrue="1">
      <formula>IF($S77&lt;7,TRUE,)</formula>
    </cfRule>
  </conditionalFormatting>
  <conditionalFormatting sqref="K77:K78">
    <cfRule type="expression" dxfId="736" priority="315" stopIfTrue="1">
      <formula>IF($S77&lt;6,TRUE,)</formula>
    </cfRule>
  </conditionalFormatting>
  <conditionalFormatting sqref="J77:J78">
    <cfRule type="expression" dxfId="735" priority="314" stopIfTrue="1">
      <formula>IF($S77&lt;5,TRUE,)</formula>
    </cfRule>
  </conditionalFormatting>
  <conditionalFormatting sqref="I77:I78">
    <cfRule type="expression" dxfId="734" priority="313" stopIfTrue="1">
      <formula>IF($S77&lt;4,TRUE,)</formula>
    </cfRule>
  </conditionalFormatting>
  <conditionalFormatting sqref="H77:H78">
    <cfRule type="expression" dxfId="733" priority="312" stopIfTrue="1">
      <formula>IF($S77&lt;3,TRUE,)</formula>
    </cfRule>
  </conditionalFormatting>
  <conditionalFormatting sqref="G77:G78">
    <cfRule type="expression" dxfId="732" priority="311" stopIfTrue="1">
      <formula>IF($S77&lt;2,TRUE,)</formula>
    </cfRule>
  </conditionalFormatting>
  <conditionalFormatting sqref="F77:F78">
    <cfRule type="expression" dxfId="731" priority="310" stopIfTrue="1">
      <formula>IF($S77&lt;1,TRUE,)</formula>
    </cfRule>
  </conditionalFormatting>
  <conditionalFormatting sqref="O77:O78">
    <cfRule type="expression" dxfId="730" priority="309" stopIfTrue="1">
      <formula>IF($S77&lt;10,TRUE,)</formula>
    </cfRule>
  </conditionalFormatting>
  <conditionalFormatting sqref="F84:O85">
    <cfRule type="colorScale" priority="308">
      <colorScale>
        <cfvo type="num" val="0"/>
        <cfvo type="num" val="5"/>
        <cfvo type="num" val="10"/>
        <color rgb="FF00B050"/>
        <color rgb="FFFFFF00"/>
        <color rgb="FFFF0000"/>
      </colorScale>
    </cfRule>
  </conditionalFormatting>
  <conditionalFormatting sqref="N84:N85">
    <cfRule type="expression" dxfId="729" priority="307" stopIfTrue="1">
      <formula>IF($S84&lt;9,TRUE,)</formula>
    </cfRule>
  </conditionalFormatting>
  <conditionalFormatting sqref="M84:M85">
    <cfRule type="expression" dxfId="728" priority="306" stopIfTrue="1">
      <formula>IF($S84&lt;8,TRUE,)</formula>
    </cfRule>
  </conditionalFormatting>
  <conditionalFormatting sqref="L84:L85">
    <cfRule type="expression" dxfId="727" priority="305" stopIfTrue="1">
      <formula>IF($S84&lt;7,TRUE,)</formula>
    </cfRule>
  </conditionalFormatting>
  <conditionalFormatting sqref="K84:K85">
    <cfRule type="expression" dxfId="726" priority="304" stopIfTrue="1">
      <formula>IF($S84&lt;6,TRUE,)</formula>
    </cfRule>
  </conditionalFormatting>
  <conditionalFormatting sqref="J84:J85">
    <cfRule type="expression" dxfId="725" priority="303" stopIfTrue="1">
      <formula>IF($S84&lt;5,TRUE,)</formula>
    </cfRule>
  </conditionalFormatting>
  <conditionalFormatting sqref="I84:I85">
    <cfRule type="expression" dxfId="724" priority="302" stopIfTrue="1">
      <formula>IF($S84&lt;4,TRUE,)</formula>
    </cfRule>
  </conditionalFormatting>
  <conditionalFormatting sqref="H84:H85">
    <cfRule type="expression" dxfId="723" priority="301" stopIfTrue="1">
      <formula>IF($S84&lt;3,TRUE,)</formula>
    </cfRule>
  </conditionalFormatting>
  <conditionalFormatting sqref="G84:G85">
    <cfRule type="expression" dxfId="722" priority="300" stopIfTrue="1">
      <formula>IF($S84&lt;2,TRUE,)</formula>
    </cfRule>
  </conditionalFormatting>
  <conditionalFormatting sqref="F84:F85">
    <cfRule type="expression" dxfId="721" priority="299" stopIfTrue="1">
      <formula>IF($S84&lt;1,TRUE,)</formula>
    </cfRule>
  </conditionalFormatting>
  <conditionalFormatting sqref="O84:O85">
    <cfRule type="expression" dxfId="720" priority="298" stopIfTrue="1">
      <formula>IF($S84&lt;10,TRUE,)</formula>
    </cfRule>
  </conditionalFormatting>
  <conditionalFormatting sqref="F79:O80">
    <cfRule type="colorScale" priority="297">
      <colorScale>
        <cfvo type="num" val="0"/>
        <cfvo type="num" val="5"/>
        <cfvo type="num" val="10"/>
        <color rgb="FF00B050"/>
        <color rgb="FFFFFF00"/>
        <color rgb="FFFF0000"/>
      </colorScale>
    </cfRule>
  </conditionalFormatting>
  <conditionalFormatting sqref="N79:N80">
    <cfRule type="expression" dxfId="719" priority="296" stopIfTrue="1">
      <formula>IF($S79&lt;9,TRUE,)</formula>
    </cfRule>
  </conditionalFormatting>
  <conditionalFormatting sqref="M79:M80">
    <cfRule type="expression" dxfId="718" priority="295" stopIfTrue="1">
      <formula>IF($S79&lt;8,TRUE,)</formula>
    </cfRule>
  </conditionalFormatting>
  <conditionalFormatting sqref="L79:L80">
    <cfRule type="expression" dxfId="717" priority="294" stopIfTrue="1">
      <formula>IF($S79&lt;7,TRUE,)</formula>
    </cfRule>
  </conditionalFormatting>
  <conditionalFormatting sqref="K79:K80">
    <cfRule type="expression" dxfId="716" priority="293" stopIfTrue="1">
      <formula>IF($S79&lt;6,TRUE,)</formula>
    </cfRule>
  </conditionalFormatting>
  <conditionalFormatting sqref="J79:J80">
    <cfRule type="expression" dxfId="715" priority="292" stopIfTrue="1">
      <formula>IF($S79&lt;5,TRUE,)</formula>
    </cfRule>
  </conditionalFormatting>
  <conditionalFormatting sqref="I79:I80">
    <cfRule type="expression" dxfId="714" priority="291" stopIfTrue="1">
      <formula>IF($S79&lt;4,TRUE,)</formula>
    </cfRule>
  </conditionalFormatting>
  <conditionalFormatting sqref="H79:H80">
    <cfRule type="expression" dxfId="713" priority="290" stopIfTrue="1">
      <formula>IF($S79&lt;3,TRUE,)</formula>
    </cfRule>
  </conditionalFormatting>
  <conditionalFormatting sqref="G79:G80">
    <cfRule type="expression" dxfId="712" priority="289" stopIfTrue="1">
      <formula>IF($S79&lt;2,TRUE,)</formula>
    </cfRule>
  </conditionalFormatting>
  <conditionalFormatting sqref="F79:F80">
    <cfRule type="expression" dxfId="711" priority="288" stopIfTrue="1">
      <formula>IF($S79&lt;1,TRUE,)</formula>
    </cfRule>
  </conditionalFormatting>
  <conditionalFormatting sqref="O79:O80">
    <cfRule type="expression" dxfId="710" priority="287" stopIfTrue="1">
      <formula>IF($S79&lt;10,TRUE,)</formula>
    </cfRule>
  </conditionalFormatting>
  <conditionalFormatting sqref="F86:O87">
    <cfRule type="colorScale" priority="286">
      <colorScale>
        <cfvo type="num" val="0"/>
        <cfvo type="num" val="5"/>
        <cfvo type="num" val="10"/>
        <color rgb="FF00B050"/>
        <color rgb="FFFFFF00"/>
        <color rgb="FFFF0000"/>
      </colorScale>
    </cfRule>
  </conditionalFormatting>
  <conditionalFormatting sqref="N86:N87">
    <cfRule type="expression" dxfId="709" priority="285" stopIfTrue="1">
      <formula>IF($S86&lt;9,TRUE,)</formula>
    </cfRule>
  </conditionalFormatting>
  <conditionalFormatting sqref="M86:M87">
    <cfRule type="expression" dxfId="708" priority="284" stopIfTrue="1">
      <formula>IF($S86&lt;8,TRUE,)</formula>
    </cfRule>
  </conditionalFormatting>
  <conditionalFormatting sqref="L86:L87">
    <cfRule type="expression" dxfId="707" priority="283" stopIfTrue="1">
      <formula>IF($S86&lt;7,TRUE,)</formula>
    </cfRule>
  </conditionalFormatting>
  <conditionalFormatting sqref="K86:K87">
    <cfRule type="expression" dxfId="706" priority="282" stopIfTrue="1">
      <formula>IF($S86&lt;6,TRUE,)</formula>
    </cfRule>
  </conditionalFormatting>
  <conditionalFormatting sqref="J86:J87">
    <cfRule type="expression" dxfId="705" priority="281" stopIfTrue="1">
      <formula>IF($S86&lt;5,TRUE,)</formula>
    </cfRule>
  </conditionalFormatting>
  <conditionalFormatting sqref="I86:I87">
    <cfRule type="expression" dxfId="704" priority="280" stopIfTrue="1">
      <formula>IF($S86&lt;4,TRUE,)</formula>
    </cfRule>
  </conditionalFormatting>
  <conditionalFormatting sqref="H86:H87">
    <cfRule type="expression" dxfId="703" priority="279" stopIfTrue="1">
      <formula>IF($S86&lt;3,TRUE,)</formula>
    </cfRule>
  </conditionalFormatting>
  <conditionalFormatting sqref="G86:G87">
    <cfRule type="expression" dxfId="702" priority="278" stopIfTrue="1">
      <formula>IF($S86&lt;2,TRUE,)</formula>
    </cfRule>
  </conditionalFormatting>
  <conditionalFormatting sqref="F86:F87">
    <cfRule type="expression" dxfId="701" priority="277" stopIfTrue="1">
      <formula>IF($S86&lt;1,TRUE,)</formula>
    </cfRule>
  </conditionalFormatting>
  <conditionalFormatting sqref="O86:O87">
    <cfRule type="expression" dxfId="700" priority="276" stopIfTrue="1">
      <formula>IF($S86&lt;10,TRUE,)</formula>
    </cfRule>
  </conditionalFormatting>
  <conditionalFormatting sqref="F88:O88">
    <cfRule type="colorScale" priority="275">
      <colorScale>
        <cfvo type="num" val="0"/>
        <cfvo type="num" val="5"/>
        <cfvo type="num" val="10"/>
        <color rgb="FF00B050"/>
        <color rgb="FFFFFF00"/>
        <color rgb="FFFF0000"/>
      </colorScale>
    </cfRule>
  </conditionalFormatting>
  <conditionalFormatting sqref="N88">
    <cfRule type="expression" dxfId="699" priority="274" stopIfTrue="1">
      <formula>IF($S88&lt;9,TRUE,)</formula>
    </cfRule>
  </conditionalFormatting>
  <conditionalFormatting sqref="M88">
    <cfRule type="expression" dxfId="698" priority="273" stopIfTrue="1">
      <formula>IF($S88&lt;8,TRUE,)</formula>
    </cfRule>
  </conditionalFormatting>
  <conditionalFormatting sqref="L88">
    <cfRule type="expression" dxfId="697" priority="272" stopIfTrue="1">
      <formula>IF($S88&lt;7,TRUE,)</formula>
    </cfRule>
  </conditionalFormatting>
  <conditionalFormatting sqref="K88">
    <cfRule type="expression" dxfId="696" priority="271" stopIfTrue="1">
      <formula>IF($S88&lt;6,TRUE,)</formula>
    </cfRule>
  </conditionalFormatting>
  <conditionalFormatting sqref="J88">
    <cfRule type="expression" dxfId="695" priority="270" stopIfTrue="1">
      <formula>IF($S88&lt;5,TRUE,)</formula>
    </cfRule>
  </conditionalFormatting>
  <conditionalFormatting sqref="I88">
    <cfRule type="expression" dxfId="694" priority="269" stopIfTrue="1">
      <formula>IF($S88&lt;4,TRUE,)</formula>
    </cfRule>
  </conditionalFormatting>
  <conditionalFormatting sqref="H88">
    <cfRule type="expression" dxfId="693" priority="268" stopIfTrue="1">
      <formula>IF($S88&lt;3,TRUE,)</formula>
    </cfRule>
  </conditionalFormatting>
  <conditionalFormatting sqref="G88">
    <cfRule type="expression" dxfId="692" priority="267" stopIfTrue="1">
      <formula>IF($S88&lt;2,TRUE,)</formula>
    </cfRule>
  </conditionalFormatting>
  <conditionalFormatting sqref="F88">
    <cfRule type="expression" dxfId="691" priority="266" stopIfTrue="1">
      <formula>IF($S88&lt;1,TRUE,)</formula>
    </cfRule>
  </conditionalFormatting>
  <conditionalFormatting sqref="O88">
    <cfRule type="expression" dxfId="690" priority="265" stopIfTrue="1">
      <formula>IF($S88&lt;10,TRUE,)</formula>
    </cfRule>
  </conditionalFormatting>
  <conditionalFormatting sqref="F77:O78">
    <cfRule type="colorScale" priority="264">
      <colorScale>
        <cfvo type="num" val="0"/>
        <cfvo type="num" val="5"/>
        <cfvo type="num" val="10"/>
        <color rgb="FF00B050"/>
        <color rgb="FFFFFF00"/>
        <color rgb="FFFF0000"/>
      </colorScale>
    </cfRule>
  </conditionalFormatting>
  <conditionalFormatting sqref="N77:N78">
    <cfRule type="expression" dxfId="689" priority="263" stopIfTrue="1">
      <formula>IF($S77&lt;9,TRUE,)</formula>
    </cfRule>
  </conditionalFormatting>
  <conditionalFormatting sqref="M77:M78">
    <cfRule type="expression" dxfId="688" priority="262" stopIfTrue="1">
      <formula>IF($S77&lt;8,TRUE,)</formula>
    </cfRule>
  </conditionalFormatting>
  <conditionalFormatting sqref="L77:L78">
    <cfRule type="expression" dxfId="687" priority="261" stopIfTrue="1">
      <formula>IF($S77&lt;7,TRUE,)</formula>
    </cfRule>
  </conditionalFormatting>
  <conditionalFormatting sqref="K77:K78">
    <cfRule type="expression" dxfId="686" priority="260" stopIfTrue="1">
      <formula>IF($S77&lt;6,TRUE,)</formula>
    </cfRule>
  </conditionalFormatting>
  <conditionalFormatting sqref="J77:J78">
    <cfRule type="expression" dxfId="685" priority="259" stopIfTrue="1">
      <formula>IF($S77&lt;5,TRUE,)</formula>
    </cfRule>
  </conditionalFormatting>
  <conditionalFormatting sqref="I77:I78">
    <cfRule type="expression" dxfId="684" priority="258" stopIfTrue="1">
      <formula>IF($S77&lt;4,TRUE,)</formula>
    </cfRule>
  </conditionalFormatting>
  <conditionalFormatting sqref="H77:H78">
    <cfRule type="expression" dxfId="683" priority="257" stopIfTrue="1">
      <formula>IF($S77&lt;3,TRUE,)</formula>
    </cfRule>
  </conditionalFormatting>
  <conditionalFormatting sqref="G77:G78">
    <cfRule type="expression" dxfId="682" priority="256" stopIfTrue="1">
      <formula>IF($S77&lt;2,TRUE,)</formula>
    </cfRule>
  </conditionalFormatting>
  <conditionalFormatting sqref="F77:F78">
    <cfRule type="expression" dxfId="681" priority="255" stopIfTrue="1">
      <formula>IF($S77&lt;1,TRUE,)</formula>
    </cfRule>
  </conditionalFormatting>
  <conditionalFormatting sqref="O77:O78">
    <cfRule type="expression" dxfId="680" priority="254" stopIfTrue="1">
      <formula>IF($S77&lt;10,TRUE,)</formula>
    </cfRule>
  </conditionalFormatting>
  <conditionalFormatting sqref="F84:O85">
    <cfRule type="colorScale" priority="253">
      <colorScale>
        <cfvo type="num" val="0"/>
        <cfvo type="num" val="5"/>
        <cfvo type="num" val="10"/>
        <color rgb="FF00B050"/>
        <color rgb="FFFFFF00"/>
        <color rgb="FFFF0000"/>
      </colorScale>
    </cfRule>
  </conditionalFormatting>
  <conditionalFormatting sqref="N84:N85">
    <cfRule type="expression" dxfId="679" priority="252" stopIfTrue="1">
      <formula>IF($S84&lt;9,TRUE,)</formula>
    </cfRule>
  </conditionalFormatting>
  <conditionalFormatting sqref="M84:M85">
    <cfRule type="expression" dxfId="678" priority="251" stopIfTrue="1">
      <formula>IF($S84&lt;8,TRUE,)</formula>
    </cfRule>
  </conditionalFormatting>
  <conditionalFormatting sqref="L84:L85">
    <cfRule type="expression" dxfId="677" priority="250" stopIfTrue="1">
      <formula>IF($S84&lt;7,TRUE,)</formula>
    </cfRule>
  </conditionalFormatting>
  <conditionalFormatting sqref="K84:K85">
    <cfRule type="expression" dxfId="676" priority="249" stopIfTrue="1">
      <formula>IF($S84&lt;6,TRUE,)</formula>
    </cfRule>
  </conditionalFormatting>
  <conditionalFormatting sqref="J84:J85">
    <cfRule type="expression" dxfId="675" priority="248" stopIfTrue="1">
      <formula>IF($S84&lt;5,TRUE,)</formula>
    </cfRule>
  </conditionalFormatting>
  <conditionalFormatting sqref="I84:I85">
    <cfRule type="expression" dxfId="674" priority="247" stopIfTrue="1">
      <formula>IF($S84&lt;4,TRUE,)</formula>
    </cfRule>
  </conditionalFormatting>
  <conditionalFormatting sqref="H84:H85">
    <cfRule type="expression" dxfId="673" priority="246" stopIfTrue="1">
      <formula>IF($S84&lt;3,TRUE,)</formula>
    </cfRule>
  </conditionalFormatting>
  <conditionalFormatting sqref="G84:G85">
    <cfRule type="expression" dxfId="672" priority="245" stopIfTrue="1">
      <formula>IF($S84&lt;2,TRUE,)</formula>
    </cfRule>
  </conditionalFormatting>
  <conditionalFormatting sqref="F84:F85">
    <cfRule type="expression" dxfId="671" priority="244" stopIfTrue="1">
      <formula>IF($S84&lt;1,TRUE,)</formula>
    </cfRule>
  </conditionalFormatting>
  <conditionalFormatting sqref="O84:O85">
    <cfRule type="expression" dxfId="670" priority="243" stopIfTrue="1">
      <formula>IF($S84&lt;10,TRUE,)</formula>
    </cfRule>
  </conditionalFormatting>
  <conditionalFormatting sqref="F79:O80">
    <cfRule type="colorScale" priority="242">
      <colorScale>
        <cfvo type="num" val="0"/>
        <cfvo type="num" val="5"/>
        <cfvo type="num" val="10"/>
        <color rgb="FF00B050"/>
        <color rgb="FFFFFF00"/>
        <color rgb="FFFF0000"/>
      </colorScale>
    </cfRule>
  </conditionalFormatting>
  <conditionalFormatting sqref="N79:N80">
    <cfRule type="expression" dxfId="669" priority="241" stopIfTrue="1">
      <formula>IF($S79&lt;9,TRUE,)</formula>
    </cfRule>
  </conditionalFormatting>
  <conditionalFormatting sqref="M79:M80">
    <cfRule type="expression" dxfId="668" priority="240" stopIfTrue="1">
      <formula>IF($S79&lt;8,TRUE,)</formula>
    </cfRule>
  </conditionalFormatting>
  <conditionalFormatting sqref="L79:L80">
    <cfRule type="expression" dxfId="667" priority="239" stopIfTrue="1">
      <formula>IF($S79&lt;7,TRUE,)</formula>
    </cfRule>
  </conditionalFormatting>
  <conditionalFormatting sqref="K79:K80">
    <cfRule type="expression" dxfId="666" priority="238" stopIfTrue="1">
      <formula>IF($S79&lt;6,TRUE,)</formula>
    </cfRule>
  </conditionalFormatting>
  <conditionalFormatting sqref="J79:J80">
    <cfRule type="expression" dxfId="665" priority="237" stopIfTrue="1">
      <formula>IF($S79&lt;5,TRUE,)</formula>
    </cfRule>
  </conditionalFormatting>
  <conditionalFormatting sqref="I79:I80">
    <cfRule type="expression" dxfId="664" priority="236" stopIfTrue="1">
      <formula>IF($S79&lt;4,TRUE,)</formula>
    </cfRule>
  </conditionalFormatting>
  <conditionalFormatting sqref="H79:H80">
    <cfRule type="expression" dxfId="663" priority="235" stopIfTrue="1">
      <formula>IF($S79&lt;3,TRUE,)</formula>
    </cfRule>
  </conditionalFormatting>
  <conditionalFormatting sqref="G79:G80">
    <cfRule type="expression" dxfId="662" priority="234" stopIfTrue="1">
      <formula>IF($S79&lt;2,TRUE,)</formula>
    </cfRule>
  </conditionalFormatting>
  <conditionalFormatting sqref="F79:F80">
    <cfRule type="expression" dxfId="661" priority="233" stopIfTrue="1">
      <formula>IF($S79&lt;1,TRUE,)</formula>
    </cfRule>
  </conditionalFormatting>
  <conditionalFormatting sqref="O79:O80">
    <cfRule type="expression" dxfId="660" priority="232" stopIfTrue="1">
      <formula>IF($S79&lt;10,TRUE,)</formula>
    </cfRule>
  </conditionalFormatting>
  <conditionalFormatting sqref="F86:O87">
    <cfRule type="colorScale" priority="231">
      <colorScale>
        <cfvo type="num" val="0"/>
        <cfvo type="num" val="5"/>
        <cfvo type="num" val="10"/>
        <color rgb="FF00B050"/>
        <color rgb="FFFFFF00"/>
        <color rgb="FFFF0000"/>
      </colorScale>
    </cfRule>
  </conditionalFormatting>
  <conditionalFormatting sqref="N86:N87">
    <cfRule type="expression" dxfId="659" priority="230" stopIfTrue="1">
      <formula>IF($S86&lt;9,TRUE,)</formula>
    </cfRule>
  </conditionalFormatting>
  <conditionalFormatting sqref="M86:M87">
    <cfRule type="expression" dxfId="658" priority="229" stopIfTrue="1">
      <formula>IF($S86&lt;8,TRUE,)</formula>
    </cfRule>
  </conditionalFormatting>
  <conditionalFormatting sqref="L86:L87">
    <cfRule type="expression" dxfId="657" priority="228" stopIfTrue="1">
      <formula>IF($S86&lt;7,TRUE,)</formula>
    </cfRule>
  </conditionalFormatting>
  <conditionalFormatting sqref="K86:K87">
    <cfRule type="expression" dxfId="656" priority="227" stopIfTrue="1">
      <formula>IF($S86&lt;6,TRUE,)</formula>
    </cfRule>
  </conditionalFormatting>
  <conditionalFormatting sqref="J86:J87">
    <cfRule type="expression" dxfId="655" priority="226" stopIfTrue="1">
      <formula>IF($S86&lt;5,TRUE,)</formula>
    </cfRule>
  </conditionalFormatting>
  <conditionalFormatting sqref="I86:I87">
    <cfRule type="expression" dxfId="654" priority="225" stopIfTrue="1">
      <formula>IF($S86&lt;4,TRUE,)</formula>
    </cfRule>
  </conditionalFormatting>
  <conditionalFormatting sqref="H86:H87">
    <cfRule type="expression" dxfId="653" priority="224" stopIfTrue="1">
      <formula>IF($S86&lt;3,TRUE,)</formula>
    </cfRule>
  </conditionalFormatting>
  <conditionalFormatting sqref="G86:G87">
    <cfRule type="expression" dxfId="652" priority="223" stopIfTrue="1">
      <formula>IF($S86&lt;2,TRUE,)</formula>
    </cfRule>
  </conditionalFormatting>
  <conditionalFormatting sqref="F86:F87">
    <cfRule type="expression" dxfId="651" priority="222" stopIfTrue="1">
      <formula>IF($S86&lt;1,TRUE,)</formula>
    </cfRule>
  </conditionalFormatting>
  <conditionalFormatting sqref="O86:O87">
    <cfRule type="expression" dxfId="650" priority="221" stopIfTrue="1">
      <formula>IF($S86&lt;10,TRUE,)</formula>
    </cfRule>
  </conditionalFormatting>
  <conditionalFormatting sqref="F57:O72">
    <cfRule type="colorScale" priority="220">
      <colorScale>
        <cfvo type="num" val="0"/>
        <cfvo type="num" val="5"/>
        <cfvo type="num" val="10"/>
        <color rgb="FF00B050"/>
        <color rgb="FFFFFF00"/>
        <color rgb="FFFF0000"/>
      </colorScale>
    </cfRule>
  </conditionalFormatting>
  <conditionalFormatting sqref="N57:N72">
    <cfRule type="expression" dxfId="649" priority="219" stopIfTrue="1">
      <formula>IF($S57&lt;9,TRUE,)</formula>
    </cfRule>
  </conditionalFormatting>
  <conditionalFormatting sqref="M57:M72">
    <cfRule type="expression" dxfId="648" priority="218" stopIfTrue="1">
      <formula>IF($S57&lt;8,TRUE,)</formula>
    </cfRule>
  </conditionalFormatting>
  <conditionalFormatting sqref="L57:L72">
    <cfRule type="expression" dxfId="647" priority="217" stopIfTrue="1">
      <formula>IF($S57&lt;7,TRUE,)</formula>
    </cfRule>
  </conditionalFormatting>
  <conditionalFormatting sqref="K57:K72">
    <cfRule type="expression" dxfId="646" priority="216" stopIfTrue="1">
      <formula>IF($S57&lt;6,TRUE,)</formula>
    </cfRule>
  </conditionalFormatting>
  <conditionalFormatting sqref="J57:J72">
    <cfRule type="expression" dxfId="645" priority="215" stopIfTrue="1">
      <formula>IF($S57&lt;5,TRUE,)</formula>
    </cfRule>
  </conditionalFormatting>
  <conditionalFormatting sqref="I57:I72">
    <cfRule type="expression" dxfId="644" priority="214" stopIfTrue="1">
      <formula>IF($S57&lt;4,TRUE,)</formula>
    </cfRule>
  </conditionalFormatting>
  <conditionalFormatting sqref="H57:H72">
    <cfRule type="expression" dxfId="643" priority="213" stopIfTrue="1">
      <formula>IF($S57&lt;3,TRUE,)</formula>
    </cfRule>
  </conditionalFormatting>
  <conditionalFormatting sqref="G57:G72">
    <cfRule type="expression" dxfId="642" priority="212" stopIfTrue="1">
      <formula>IF($S57&lt;2,TRUE,)</formula>
    </cfRule>
  </conditionalFormatting>
  <conditionalFormatting sqref="F57:F72">
    <cfRule type="expression" dxfId="641" priority="211" stopIfTrue="1">
      <formula>IF($S57&lt;1,TRUE,)</formula>
    </cfRule>
  </conditionalFormatting>
  <conditionalFormatting sqref="O57:O72">
    <cfRule type="expression" dxfId="640" priority="210" stopIfTrue="1">
      <formula>IF($S57&lt;10,TRUE,)</formula>
    </cfRule>
  </conditionalFormatting>
  <conditionalFormatting sqref="F57:O57">
    <cfRule type="colorScale" priority="209">
      <colorScale>
        <cfvo type="num" val="0"/>
        <cfvo type="num" val="5"/>
        <cfvo type="num" val="10"/>
        <color rgb="FF00B050"/>
        <color rgb="FFFFFF00"/>
        <color rgb="FFFF0000"/>
      </colorScale>
    </cfRule>
  </conditionalFormatting>
  <conditionalFormatting sqref="N57">
    <cfRule type="expression" dxfId="639" priority="208" stopIfTrue="1">
      <formula>IF($S57&lt;9,TRUE,)</formula>
    </cfRule>
  </conditionalFormatting>
  <conditionalFormatting sqref="M57">
    <cfRule type="expression" dxfId="638" priority="207" stopIfTrue="1">
      <formula>IF($S57&lt;8,TRUE,)</formula>
    </cfRule>
  </conditionalFormatting>
  <conditionalFormatting sqref="L57">
    <cfRule type="expression" dxfId="637" priority="206" stopIfTrue="1">
      <formula>IF($S57&lt;7,TRUE,)</formula>
    </cfRule>
  </conditionalFormatting>
  <conditionalFormatting sqref="K57">
    <cfRule type="expression" dxfId="636" priority="205" stopIfTrue="1">
      <formula>IF($S57&lt;6,TRUE,)</formula>
    </cfRule>
  </conditionalFormatting>
  <conditionalFormatting sqref="J57">
    <cfRule type="expression" dxfId="635" priority="204" stopIfTrue="1">
      <formula>IF($S57&lt;5,TRUE,)</formula>
    </cfRule>
  </conditionalFormatting>
  <conditionalFormatting sqref="I57">
    <cfRule type="expression" dxfId="634" priority="203" stopIfTrue="1">
      <formula>IF($S57&lt;4,TRUE,)</formula>
    </cfRule>
  </conditionalFormatting>
  <conditionalFormatting sqref="H57">
    <cfRule type="expression" dxfId="633" priority="202" stopIfTrue="1">
      <formula>IF($S57&lt;3,TRUE,)</formula>
    </cfRule>
  </conditionalFormatting>
  <conditionalFormatting sqref="G57">
    <cfRule type="expression" dxfId="632" priority="201" stopIfTrue="1">
      <formula>IF($S57&lt;2,TRUE,)</formula>
    </cfRule>
  </conditionalFormatting>
  <conditionalFormatting sqref="F57">
    <cfRule type="expression" dxfId="631" priority="200" stopIfTrue="1">
      <formula>IF($S57&lt;1,TRUE,)</formula>
    </cfRule>
  </conditionalFormatting>
  <conditionalFormatting sqref="O57">
    <cfRule type="expression" dxfId="630" priority="199" stopIfTrue="1">
      <formula>IF($S57&lt;10,TRUE,)</formula>
    </cfRule>
  </conditionalFormatting>
  <conditionalFormatting sqref="F72:O72">
    <cfRule type="colorScale" priority="198">
      <colorScale>
        <cfvo type="num" val="0"/>
        <cfvo type="num" val="5"/>
        <cfvo type="num" val="10"/>
        <color rgb="FF00B050"/>
        <color rgb="FFFFFF00"/>
        <color rgb="FFFF0000"/>
      </colorScale>
    </cfRule>
  </conditionalFormatting>
  <conditionalFormatting sqref="N72">
    <cfRule type="expression" dxfId="629" priority="197" stopIfTrue="1">
      <formula>IF($S72&lt;9,TRUE,)</formula>
    </cfRule>
  </conditionalFormatting>
  <conditionalFormatting sqref="M72">
    <cfRule type="expression" dxfId="628" priority="196" stopIfTrue="1">
      <formula>IF($S72&lt;8,TRUE,)</formula>
    </cfRule>
  </conditionalFormatting>
  <conditionalFormatting sqref="L72">
    <cfRule type="expression" dxfId="627" priority="195" stopIfTrue="1">
      <formula>IF($S72&lt;7,TRUE,)</formula>
    </cfRule>
  </conditionalFormatting>
  <conditionalFormatting sqref="K72">
    <cfRule type="expression" dxfId="626" priority="194" stopIfTrue="1">
      <formula>IF($S72&lt;6,TRUE,)</formula>
    </cfRule>
  </conditionalFormatting>
  <conditionalFormatting sqref="J72">
    <cfRule type="expression" dxfId="625" priority="193" stopIfTrue="1">
      <formula>IF($S72&lt;5,TRUE,)</formula>
    </cfRule>
  </conditionalFormatting>
  <conditionalFormatting sqref="I72">
    <cfRule type="expression" dxfId="624" priority="192" stopIfTrue="1">
      <formula>IF($S72&lt;4,TRUE,)</formula>
    </cfRule>
  </conditionalFormatting>
  <conditionalFormatting sqref="H72">
    <cfRule type="expression" dxfId="623" priority="191" stopIfTrue="1">
      <formula>IF($S72&lt;3,TRUE,)</formula>
    </cfRule>
  </conditionalFormatting>
  <conditionalFormatting sqref="G72">
    <cfRule type="expression" dxfId="622" priority="190" stopIfTrue="1">
      <formula>IF($S72&lt;2,TRUE,)</formula>
    </cfRule>
  </conditionalFormatting>
  <conditionalFormatting sqref="F72">
    <cfRule type="expression" dxfId="621" priority="189" stopIfTrue="1">
      <formula>IF($S72&lt;1,TRUE,)</formula>
    </cfRule>
  </conditionalFormatting>
  <conditionalFormatting sqref="O72">
    <cfRule type="expression" dxfId="620" priority="188" stopIfTrue="1">
      <formula>IF($S72&lt;10,TRUE,)</formula>
    </cfRule>
  </conditionalFormatting>
  <conditionalFormatting sqref="F61:O62">
    <cfRule type="colorScale" priority="187">
      <colorScale>
        <cfvo type="num" val="0"/>
        <cfvo type="num" val="5"/>
        <cfvo type="num" val="10"/>
        <color rgb="FF00B050"/>
        <color rgb="FFFFFF00"/>
        <color rgb="FFFF0000"/>
      </colorScale>
    </cfRule>
  </conditionalFormatting>
  <conditionalFormatting sqref="N61:N62">
    <cfRule type="expression" dxfId="619" priority="186" stopIfTrue="1">
      <formula>IF($S61&lt;9,TRUE,)</formula>
    </cfRule>
  </conditionalFormatting>
  <conditionalFormatting sqref="M61:M62">
    <cfRule type="expression" dxfId="618" priority="185" stopIfTrue="1">
      <formula>IF($S61&lt;8,TRUE,)</formula>
    </cfRule>
  </conditionalFormatting>
  <conditionalFormatting sqref="L61:L62">
    <cfRule type="expression" dxfId="617" priority="184" stopIfTrue="1">
      <formula>IF($S61&lt;7,TRUE,)</formula>
    </cfRule>
  </conditionalFormatting>
  <conditionalFormatting sqref="K61:K62">
    <cfRule type="expression" dxfId="616" priority="183" stopIfTrue="1">
      <formula>IF($S61&lt;6,TRUE,)</formula>
    </cfRule>
  </conditionalFormatting>
  <conditionalFormatting sqref="J61:J62">
    <cfRule type="expression" dxfId="615" priority="182" stopIfTrue="1">
      <formula>IF($S61&lt;5,TRUE,)</formula>
    </cfRule>
  </conditionalFormatting>
  <conditionalFormatting sqref="I61:I62">
    <cfRule type="expression" dxfId="614" priority="181" stopIfTrue="1">
      <formula>IF($S61&lt;4,TRUE,)</formula>
    </cfRule>
  </conditionalFormatting>
  <conditionalFormatting sqref="H61:H62">
    <cfRule type="expression" dxfId="613" priority="180" stopIfTrue="1">
      <formula>IF($S61&lt;3,TRUE,)</formula>
    </cfRule>
  </conditionalFormatting>
  <conditionalFormatting sqref="G61:G62">
    <cfRule type="expression" dxfId="612" priority="179" stopIfTrue="1">
      <formula>IF($S61&lt;2,TRUE,)</formula>
    </cfRule>
  </conditionalFormatting>
  <conditionalFormatting sqref="F61:F62">
    <cfRule type="expression" dxfId="611" priority="178" stopIfTrue="1">
      <formula>IF($S61&lt;1,TRUE,)</formula>
    </cfRule>
  </conditionalFormatting>
  <conditionalFormatting sqref="O61:O62">
    <cfRule type="expression" dxfId="610" priority="177" stopIfTrue="1">
      <formula>IF($S61&lt;10,TRUE,)</formula>
    </cfRule>
  </conditionalFormatting>
  <conditionalFormatting sqref="F68:O69">
    <cfRule type="colorScale" priority="176">
      <colorScale>
        <cfvo type="num" val="0"/>
        <cfvo type="num" val="5"/>
        <cfvo type="num" val="10"/>
        <color rgb="FF00B050"/>
        <color rgb="FFFFFF00"/>
        <color rgb="FFFF0000"/>
      </colorScale>
    </cfRule>
  </conditionalFormatting>
  <conditionalFormatting sqref="N68:N69">
    <cfRule type="expression" dxfId="609" priority="175" stopIfTrue="1">
      <formula>IF($S68&lt;9,TRUE,)</formula>
    </cfRule>
  </conditionalFormatting>
  <conditionalFormatting sqref="M68:M69">
    <cfRule type="expression" dxfId="608" priority="174" stopIfTrue="1">
      <formula>IF($S68&lt;8,TRUE,)</formula>
    </cfRule>
  </conditionalFormatting>
  <conditionalFormatting sqref="L68:L69">
    <cfRule type="expression" dxfId="607" priority="173" stopIfTrue="1">
      <formula>IF($S68&lt;7,TRUE,)</formula>
    </cfRule>
  </conditionalFormatting>
  <conditionalFormatting sqref="K68:K69">
    <cfRule type="expression" dxfId="606" priority="172" stopIfTrue="1">
      <formula>IF($S68&lt;6,TRUE,)</formula>
    </cfRule>
  </conditionalFormatting>
  <conditionalFormatting sqref="J68:J69">
    <cfRule type="expression" dxfId="605" priority="171" stopIfTrue="1">
      <formula>IF($S68&lt;5,TRUE,)</formula>
    </cfRule>
  </conditionalFormatting>
  <conditionalFormatting sqref="I68:I69">
    <cfRule type="expression" dxfId="604" priority="170" stopIfTrue="1">
      <formula>IF($S68&lt;4,TRUE,)</formula>
    </cfRule>
  </conditionalFormatting>
  <conditionalFormatting sqref="H68:H69">
    <cfRule type="expression" dxfId="603" priority="169" stopIfTrue="1">
      <formula>IF($S68&lt;3,TRUE,)</formula>
    </cfRule>
  </conditionalFormatting>
  <conditionalFormatting sqref="G68:G69">
    <cfRule type="expression" dxfId="602" priority="168" stopIfTrue="1">
      <formula>IF($S68&lt;2,TRUE,)</formula>
    </cfRule>
  </conditionalFormatting>
  <conditionalFormatting sqref="F68:F69">
    <cfRule type="expression" dxfId="601" priority="167" stopIfTrue="1">
      <formula>IF($S68&lt;1,TRUE,)</formula>
    </cfRule>
  </conditionalFormatting>
  <conditionalFormatting sqref="O68:O69">
    <cfRule type="expression" dxfId="600" priority="166" stopIfTrue="1">
      <formula>IF($S68&lt;10,TRUE,)</formula>
    </cfRule>
  </conditionalFormatting>
  <conditionalFormatting sqref="F63:O64">
    <cfRule type="colorScale" priority="165">
      <colorScale>
        <cfvo type="num" val="0"/>
        <cfvo type="num" val="5"/>
        <cfvo type="num" val="10"/>
        <color rgb="FF00B050"/>
        <color rgb="FFFFFF00"/>
        <color rgb="FFFF0000"/>
      </colorScale>
    </cfRule>
  </conditionalFormatting>
  <conditionalFormatting sqref="N63:N64">
    <cfRule type="expression" dxfId="599" priority="164" stopIfTrue="1">
      <formula>IF($S63&lt;9,TRUE,)</formula>
    </cfRule>
  </conditionalFormatting>
  <conditionalFormatting sqref="M63:M64">
    <cfRule type="expression" dxfId="598" priority="163" stopIfTrue="1">
      <formula>IF($S63&lt;8,TRUE,)</formula>
    </cfRule>
  </conditionalFormatting>
  <conditionalFormatting sqref="L63:L64">
    <cfRule type="expression" dxfId="597" priority="162" stopIfTrue="1">
      <formula>IF($S63&lt;7,TRUE,)</formula>
    </cfRule>
  </conditionalFormatting>
  <conditionalFormatting sqref="K63:K64">
    <cfRule type="expression" dxfId="596" priority="161" stopIfTrue="1">
      <formula>IF($S63&lt;6,TRUE,)</formula>
    </cfRule>
  </conditionalFormatting>
  <conditionalFormatting sqref="J63:J64">
    <cfRule type="expression" dxfId="595" priority="160" stopIfTrue="1">
      <formula>IF($S63&lt;5,TRUE,)</formula>
    </cfRule>
  </conditionalFormatting>
  <conditionalFormatting sqref="I63:I64">
    <cfRule type="expression" dxfId="594" priority="159" stopIfTrue="1">
      <formula>IF($S63&lt;4,TRUE,)</formula>
    </cfRule>
  </conditionalFormatting>
  <conditionalFormatting sqref="H63:H64">
    <cfRule type="expression" dxfId="593" priority="158" stopIfTrue="1">
      <formula>IF($S63&lt;3,TRUE,)</formula>
    </cfRule>
  </conditionalFormatting>
  <conditionalFormatting sqref="G63:G64">
    <cfRule type="expression" dxfId="592" priority="157" stopIfTrue="1">
      <formula>IF($S63&lt;2,TRUE,)</formula>
    </cfRule>
  </conditionalFormatting>
  <conditionalFormatting sqref="F63:F64">
    <cfRule type="expression" dxfId="591" priority="156" stopIfTrue="1">
      <formula>IF($S63&lt;1,TRUE,)</formula>
    </cfRule>
  </conditionalFormatting>
  <conditionalFormatting sqref="O63:O64">
    <cfRule type="expression" dxfId="590" priority="155" stopIfTrue="1">
      <formula>IF($S63&lt;10,TRUE,)</formula>
    </cfRule>
  </conditionalFormatting>
  <conditionalFormatting sqref="F70:O71">
    <cfRule type="colorScale" priority="154">
      <colorScale>
        <cfvo type="num" val="0"/>
        <cfvo type="num" val="5"/>
        <cfvo type="num" val="10"/>
        <color rgb="FF00B050"/>
        <color rgb="FFFFFF00"/>
        <color rgb="FFFF0000"/>
      </colorScale>
    </cfRule>
  </conditionalFormatting>
  <conditionalFormatting sqref="N70:N71">
    <cfRule type="expression" dxfId="589" priority="153" stopIfTrue="1">
      <formula>IF($S70&lt;9,TRUE,)</formula>
    </cfRule>
  </conditionalFormatting>
  <conditionalFormatting sqref="M70:M71">
    <cfRule type="expression" dxfId="588" priority="152" stopIfTrue="1">
      <formula>IF($S70&lt;8,TRUE,)</formula>
    </cfRule>
  </conditionalFormatting>
  <conditionalFormatting sqref="L70:L71">
    <cfRule type="expression" dxfId="587" priority="151" stopIfTrue="1">
      <formula>IF($S70&lt;7,TRUE,)</formula>
    </cfRule>
  </conditionalFormatting>
  <conditionalFormatting sqref="K70:K71">
    <cfRule type="expression" dxfId="586" priority="150" stopIfTrue="1">
      <formula>IF($S70&lt;6,TRUE,)</formula>
    </cfRule>
  </conditionalFormatting>
  <conditionalFormatting sqref="J70:J71">
    <cfRule type="expression" dxfId="585" priority="149" stopIfTrue="1">
      <formula>IF($S70&lt;5,TRUE,)</formula>
    </cfRule>
  </conditionalFormatting>
  <conditionalFormatting sqref="I70:I71">
    <cfRule type="expression" dxfId="584" priority="148" stopIfTrue="1">
      <formula>IF($S70&lt;4,TRUE,)</formula>
    </cfRule>
  </conditionalFormatting>
  <conditionalFormatting sqref="H70:H71">
    <cfRule type="expression" dxfId="583" priority="147" stopIfTrue="1">
      <formula>IF($S70&lt;3,TRUE,)</formula>
    </cfRule>
  </conditionalFormatting>
  <conditionalFormatting sqref="G70:G71">
    <cfRule type="expression" dxfId="582" priority="146" stopIfTrue="1">
      <formula>IF($S70&lt;2,TRUE,)</formula>
    </cfRule>
  </conditionalFormatting>
  <conditionalFormatting sqref="F70:F71">
    <cfRule type="expression" dxfId="581" priority="145" stopIfTrue="1">
      <formula>IF($S70&lt;1,TRUE,)</formula>
    </cfRule>
  </conditionalFormatting>
  <conditionalFormatting sqref="O70:O71">
    <cfRule type="expression" dxfId="580" priority="144" stopIfTrue="1">
      <formula>IF($S70&lt;10,TRUE,)</formula>
    </cfRule>
  </conditionalFormatting>
  <conditionalFormatting sqref="F25:O25">
    <cfRule type="colorScale" priority="143">
      <colorScale>
        <cfvo type="num" val="0"/>
        <cfvo type="num" val="5"/>
        <cfvo type="num" val="10"/>
        <color rgb="FF00B050"/>
        <color rgb="FFFFFF00"/>
        <color rgb="FFFF0000"/>
      </colorScale>
    </cfRule>
  </conditionalFormatting>
  <conditionalFormatting sqref="N25">
    <cfRule type="expression" dxfId="579" priority="142" stopIfTrue="1">
      <formula>IF($S25&lt;9,TRUE,)</formula>
    </cfRule>
  </conditionalFormatting>
  <conditionalFormatting sqref="M25">
    <cfRule type="expression" dxfId="578" priority="141" stopIfTrue="1">
      <formula>IF($S25&lt;8,TRUE,)</formula>
    </cfRule>
  </conditionalFormatting>
  <conditionalFormatting sqref="L25">
    <cfRule type="expression" dxfId="577" priority="140" stopIfTrue="1">
      <formula>IF($S25&lt;7,TRUE,)</formula>
    </cfRule>
  </conditionalFormatting>
  <conditionalFormatting sqref="K25">
    <cfRule type="expression" dxfId="576" priority="139" stopIfTrue="1">
      <formula>IF($S25&lt;6,TRUE,)</formula>
    </cfRule>
  </conditionalFormatting>
  <conditionalFormatting sqref="J25">
    <cfRule type="expression" dxfId="575" priority="138" stopIfTrue="1">
      <formula>IF($S25&lt;5,TRUE,)</formula>
    </cfRule>
  </conditionalFormatting>
  <conditionalFormatting sqref="I25">
    <cfRule type="expression" dxfId="574" priority="137" stopIfTrue="1">
      <formula>IF($S25&lt;4,TRUE,)</formula>
    </cfRule>
  </conditionalFormatting>
  <conditionalFormatting sqref="H25">
    <cfRule type="expression" dxfId="573" priority="136" stopIfTrue="1">
      <formula>IF($S25&lt;3,TRUE,)</formula>
    </cfRule>
  </conditionalFormatting>
  <conditionalFormatting sqref="G25">
    <cfRule type="expression" dxfId="572" priority="135" stopIfTrue="1">
      <formula>IF($S25&lt;2,TRUE,)</formula>
    </cfRule>
  </conditionalFormatting>
  <conditionalFormatting sqref="F25">
    <cfRule type="expression" dxfId="571" priority="134" stopIfTrue="1">
      <formula>IF($S25&lt;1,TRUE,)</formula>
    </cfRule>
  </conditionalFormatting>
  <conditionalFormatting sqref="O25">
    <cfRule type="expression" dxfId="570" priority="133" stopIfTrue="1">
      <formula>IF($S25&lt;10,TRUE,)</formula>
    </cfRule>
  </conditionalFormatting>
  <conditionalFormatting sqref="F40:O40">
    <cfRule type="colorScale" priority="132">
      <colorScale>
        <cfvo type="num" val="0"/>
        <cfvo type="num" val="5"/>
        <cfvo type="num" val="10"/>
        <color rgb="FF00B050"/>
        <color rgb="FFFFFF00"/>
        <color rgb="FFFF0000"/>
      </colorScale>
    </cfRule>
  </conditionalFormatting>
  <conditionalFormatting sqref="N40">
    <cfRule type="expression" dxfId="569" priority="131" stopIfTrue="1">
      <formula>IF($S40&lt;9,TRUE,)</formula>
    </cfRule>
  </conditionalFormatting>
  <conditionalFormatting sqref="M40">
    <cfRule type="expression" dxfId="568" priority="130" stopIfTrue="1">
      <formula>IF($S40&lt;8,TRUE,)</formula>
    </cfRule>
  </conditionalFormatting>
  <conditionalFormatting sqref="L40">
    <cfRule type="expression" dxfId="567" priority="129" stopIfTrue="1">
      <formula>IF($S40&lt;7,TRUE,)</formula>
    </cfRule>
  </conditionalFormatting>
  <conditionalFormatting sqref="K40">
    <cfRule type="expression" dxfId="566" priority="128" stopIfTrue="1">
      <formula>IF($S40&lt;6,TRUE,)</formula>
    </cfRule>
  </conditionalFormatting>
  <conditionalFormatting sqref="J40">
    <cfRule type="expression" dxfId="565" priority="127" stopIfTrue="1">
      <formula>IF($S40&lt;5,TRUE,)</formula>
    </cfRule>
  </conditionalFormatting>
  <conditionalFormatting sqref="I40">
    <cfRule type="expression" dxfId="564" priority="126" stopIfTrue="1">
      <formula>IF($S40&lt;4,TRUE,)</formula>
    </cfRule>
  </conditionalFormatting>
  <conditionalFormatting sqref="H40">
    <cfRule type="expression" dxfId="563" priority="125" stopIfTrue="1">
      <formula>IF($S40&lt;3,TRUE,)</formula>
    </cfRule>
  </conditionalFormatting>
  <conditionalFormatting sqref="G40">
    <cfRule type="expression" dxfId="562" priority="124" stopIfTrue="1">
      <formula>IF($S40&lt;2,TRUE,)</formula>
    </cfRule>
  </conditionalFormatting>
  <conditionalFormatting sqref="F40">
    <cfRule type="expression" dxfId="561" priority="123" stopIfTrue="1">
      <formula>IF($S40&lt;1,TRUE,)</formula>
    </cfRule>
  </conditionalFormatting>
  <conditionalFormatting sqref="O40">
    <cfRule type="expression" dxfId="560" priority="122" stopIfTrue="1">
      <formula>IF($S40&lt;10,TRUE,)</formula>
    </cfRule>
  </conditionalFormatting>
  <conditionalFormatting sqref="F29:O30">
    <cfRule type="colorScale" priority="121">
      <colorScale>
        <cfvo type="num" val="0"/>
        <cfvo type="num" val="5"/>
        <cfvo type="num" val="10"/>
        <color rgb="FF00B050"/>
        <color rgb="FFFFFF00"/>
        <color rgb="FFFF0000"/>
      </colorScale>
    </cfRule>
  </conditionalFormatting>
  <conditionalFormatting sqref="N29:N30">
    <cfRule type="expression" dxfId="559" priority="120" stopIfTrue="1">
      <formula>IF($S29&lt;9,TRUE,)</formula>
    </cfRule>
  </conditionalFormatting>
  <conditionalFormatting sqref="M29:M30">
    <cfRule type="expression" dxfId="558" priority="119" stopIfTrue="1">
      <formula>IF($S29&lt;8,TRUE,)</formula>
    </cfRule>
  </conditionalFormatting>
  <conditionalFormatting sqref="L29:L30">
    <cfRule type="expression" dxfId="557" priority="118" stopIfTrue="1">
      <formula>IF($S29&lt;7,TRUE,)</formula>
    </cfRule>
  </conditionalFormatting>
  <conditionalFormatting sqref="K29:K30">
    <cfRule type="expression" dxfId="556" priority="117" stopIfTrue="1">
      <formula>IF($S29&lt;6,TRUE,)</formula>
    </cfRule>
  </conditionalFormatting>
  <conditionalFormatting sqref="J29:J30">
    <cfRule type="expression" dxfId="555" priority="116" stopIfTrue="1">
      <formula>IF($S29&lt;5,TRUE,)</formula>
    </cfRule>
  </conditionalFormatting>
  <conditionalFormatting sqref="I29:I30">
    <cfRule type="expression" dxfId="554" priority="115" stopIfTrue="1">
      <formula>IF($S29&lt;4,TRUE,)</formula>
    </cfRule>
  </conditionalFormatting>
  <conditionalFormatting sqref="H29:H30">
    <cfRule type="expression" dxfId="553" priority="114" stopIfTrue="1">
      <formula>IF($S29&lt;3,TRUE,)</formula>
    </cfRule>
  </conditionalFormatting>
  <conditionalFormatting sqref="G29:G30">
    <cfRule type="expression" dxfId="552" priority="113" stopIfTrue="1">
      <formula>IF($S29&lt;2,TRUE,)</formula>
    </cfRule>
  </conditionalFormatting>
  <conditionalFormatting sqref="F29:F30">
    <cfRule type="expression" dxfId="551" priority="112" stopIfTrue="1">
      <formula>IF($S29&lt;1,TRUE,)</formula>
    </cfRule>
  </conditionalFormatting>
  <conditionalFormatting sqref="O29:O30">
    <cfRule type="expression" dxfId="550" priority="111" stopIfTrue="1">
      <formula>IF($S29&lt;10,TRUE,)</formula>
    </cfRule>
  </conditionalFormatting>
  <conditionalFormatting sqref="F36:O37">
    <cfRule type="colorScale" priority="110">
      <colorScale>
        <cfvo type="num" val="0"/>
        <cfvo type="num" val="5"/>
        <cfvo type="num" val="10"/>
        <color rgb="FF00B050"/>
        <color rgb="FFFFFF00"/>
        <color rgb="FFFF0000"/>
      </colorScale>
    </cfRule>
  </conditionalFormatting>
  <conditionalFormatting sqref="N36:N37">
    <cfRule type="expression" dxfId="549" priority="109" stopIfTrue="1">
      <formula>IF($S36&lt;9,TRUE,)</formula>
    </cfRule>
  </conditionalFormatting>
  <conditionalFormatting sqref="M36:M37">
    <cfRule type="expression" dxfId="548" priority="108" stopIfTrue="1">
      <formula>IF($S36&lt;8,TRUE,)</formula>
    </cfRule>
  </conditionalFormatting>
  <conditionalFormatting sqref="L36:L37">
    <cfRule type="expression" dxfId="547" priority="107" stopIfTrue="1">
      <formula>IF($S36&lt;7,TRUE,)</formula>
    </cfRule>
  </conditionalFormatting>
  <conditionalFormatting sqref="K36:K37">
    <cfRule type="expression" dxfId="546" priority="106" stopIfTrue="1">
      <formula>IF($S36&lt;6,TRUE,)</formula>
    </cfRule>
  </conditionalFormatting>
  <conditionalFormatting sqref="J36:J37">
    <cfRule type="expression" dxfId="545" priority="105" stopIfTrue="1">
      <formula>IF($S36&lt;5,TRUE,)</formula>
    </cfRule>
  </conditionalFormatting>
  <conditionalFormatting sqref="I36:I37">
    <cfRule type="expression" dxfId="544" priority="104" stopIfTrue="1">
      <formula>IF($S36&lt;4,TRUE,)</formula>
    </cfRule>
  </conditionalFormatting>
  <conditionalFormatting sqref="H36:H37">
    <cfRule type="expression" dxfId="543" priority="103" stopIfTrue="1">
      <formula>IF($S36&lt;3,TRUE,)</formula>
    </cfRule>
  </conditionalFormatting>
  <conditionalFormatting sqref="G36:G37">
    <cfRule type="expression" dxfId="542" priority="102" stopIfTrue="1">
      <formula>IF($S36&lt;2,TRUE,)</formula>
    </cfRule>
  </conditionalFormatting>
  <conditionalFormatting sqref="F36:F37">
    <cfRule type="expression" dxfId="541" priority="101" stopIfTrue="1">
      <formula>IF($S36&lt;1,TRUE,)</formula>
    </cfRule>
  </conditionalFormatting>
  <conditionalFormatting sqref="O36:O37">
    <cfRule type="expression" dxfId="540" priority="100" stopIfTrue="1">
      <formula>IF($S36&lt;10,TRUE,)</formula>
    </cfRule>
  </conditionalFormatting>
  <conditionalFormatting sqref="F31:O32">
    <cfRule type="colorScale" priority="99">
      <colorScale>
        <cfvo type="num" val="0"/>
        <cfvo type="num" val="5"/>
        <cfvo type="num" val="10"/>
        <color rgb="FF00B050"/>
        <color rgb="FFFFFF00"/>
        <color rgb="FFFF0000"/>
      </colorScale>
    </cfRule>
  </conditionalFormatting>
  <conditionalFormatting sqref="N31:N32">
    <cfRule type="expression" dxfId="539" priority="98" stopIfTrue="1">
      <formula>IF($S31&lt;9,TRUE,)</formula>
    </cfRule>
  </conditionalFormatting>
  <conditionalFormatting sqref="M31:M32">
    <cfRule type="expression" dxfId="538" priority="97" stopIfTrue="1">
      <formula>IF($S31&lt;8,TRUE,)</formula>
    </cfRule>
  </conditionalFormatting>
  <conditionalFormatting sqref="L31:L32">
    <cfRule type="expression" dxfId="537" priority="96" stopIfTrue="1">
      <formula>IF($S31&lt;7,TRUE,)</formula>
    </cfRule>
  </conditionalFormatting>
  <conditionalFormatting sqref="K31:K32">
    <cfRule type="expression" dxfId="536" priority="95" stopIfTrue="1">
      <formula>IF($S31&lt;6,TRUE,)</formula>
    </cfRule>
  </conditionalFormatting>
  <conditionalFormatting sqref="J31:J32">
    <cfRule type="expression" dxfId="535" priority="94" stopIfTrue="1">
      <formula>IF($S31&lt;5,TRUE,)</formula>
    </cfRule>
  </conditionalFormatting>
  <conditionalFormatting sqref="I31:I32">
    <cfRule type="expression" dxfId="534" priority="93" stopIfTrue="1">
      <formula>IF($S31&lt;4,TRUE,)</formula>
    </cfRule>
  </conditionalFormatting>
  <conditionalFormatting sqref="H31:H32">
    <cfRule type="expression" dxfId="533" priority="92" stopIfTrue="1">
      <formula>IF($S31&lt;3,TRUE,)</formula>
    </cfRule>
  </conditionalFormatting>
  <conditionalFormatting sqref="G31:G32">
    <cfRule type="expression" dxfId="532" priority="91" stopIfTrue="1">
      <formula>IF($S31&lt;2,TRUE,)</formula>
    </cfRule>
  </conditionalFormatting>
  <conditionalFormatting sqref="F31:F32">
    <cfRule type="expression" dxfId="531" priority="90" stopIfTrue="1">
      <formula>IF($S31&lt;1,TRUE,)</formula>
    </cfRule>
  </conditionalFormatting>
  <conditionalFormatting sqref="O31:O32">
    <cfRule type="expression" dxfId="530" priority="89" stopIfTrue="1">
      <formula>IF($S31&lt;10,TRUE,)</formula>
    </cfRule>
  </conditionalFormatting>
  <conditionalFormatting sqref="F38:O39">
    <cfRule type="colorScale" priority="88">
      <colorScale>
        <cfvo type="num" val="0"/>
        <cfvo type="num" val="5"/>
        <cfvo type="num" val="10"/>
        <color rgb="FF00B050"/>
        <color rgb="FFFFFF00"/>
        <color rgb="FFFF0000"/>
      </colorScale>
    </cfRule>
  </conditionalFormatting>
  <conditionalFormatting sqref="N38:N39">
    <cfRule type="expression" dxfId="529" priority="87" stopIfTrue="1">
      <formula>IF($S38&lt;9,TRUE,)</formula>
    </cfRule>
  </conditionalFormatting>
  <conditionalFormatting sqref="M38:M39">
    <cfRule type="expression" dxfId="528" priority="86" stopIfTrue="1">
      <formula>IF($S38&lt;8,TRUE,)</formula>
    </cfRule>
  </conditionalFormatting>
  <conditionalFormatting sqref="L38:L39">
    <cfRule type="expression" dxfId="527" priority="85" stopIfTrue="1">
      <formula>IF($S38&lt;7,TRUE,)</formula>
    </cfRule>
  </conditionalFormatting>
  <conditionalFormatting sqref="K38:K39">
    <cfRule type="expression" dxfId="526" priority="84" stopIfTrue="1">
      <formula>IF($S38&lt;6,TRUE,)</formula>
    </cfRule>
  </conditionalFormatting>
  <conditionalFormatting sqref="J38:J39">
    <cfRule type="expression" dxfId="525" priority="83" stopIfTrue="1">
      <formula>IF($S38&lt;5,TRUE,)</formula>
    </cfRule>
  </conditionalFormatting>
  <conditionalFormatting sqref="I38:I39">
    <cfRule type="expression" dxfId="524" priority="82" stopIfTrue="1">
      <formula>IF($S38&lt;4,TRUE,)</formula>
    </cfRule>
  </conditionalFormatting>
  <conditionalFormatting sqref="H38:H39">
    <cfRule type="expression" dxfId="523" priority="81" stopIfTrue="1">
      <formula>IF($S38&lt;3,TRUE,)</formula>
    </cfRule>
  </conditionalFormatting>
  <conditionalFormatting sqref="G38:G39">
    <cfRule type="expression" dxfId="522" priority="80" stopIfTrue="1">
      <formula>IF($S38&lt;2,TRUE,)</formula>
    </cfRule>
  </conditionalFormatting>
  <conditionalFormatting sqref="F38:F39">
    <cfRule type="expression" dxfId="521" priority="79" stopIfTrue="1">
      <formula>IF($S38&lt;1,TRUE,)</formula>
    </cfRule>
  </conditionalFormatting>
  <conditionalFormatting sqref="O38:O39">
    <cfRule type="expression" dxfId="520" priority="78" stopIfTrue="1">
      <formula>IF($S38&lt;10,TRUE,)</formula>
    </cfRule>
  </conditionalFormatting>
  <conditionalFormatting sqref="F25:O40">
    <cfRule type="colorScale" priority="77">
      <colorScale>
        <cfvo type="num" val="0"/>
        <cfvo type="num" val="5"/>
        <cfvo type="num" val="10"/>
        <color rgb="FF00B050"/>
        <color rgb="FFFFFF00"/>
        <color rgb="FFFF0000"/>
      </colorScale>
    </cfRule>
  </conditionalFormatting>
  <conditionalFormatting sqref="N25:N40">
    <cfRule type="expression" dxfId="519" priority="76" stopIfTrue="1">
      <formula>IF($S25&lt;9,TRUE,)</formula>
    </cfRule>
  </conditionalFormatting>
  <conditionalFormatting sqref="M25:M40">
    <cfRule type="expression" dxfId="518" priority="75" stopIfTrue="1">
      <formula>IF($S25&lt;8,TRUE,)</formula>
    </cfRule>
  </conditionalFormatting>
  <conditionalFormatting sqref="L25:L40">
    <cfRule type="expression" dxfId="517" priority="74" stopIfTrue="1">
      <formula>IF($S25&lt;7,TRUE,)</formula>
    </cfRule>
  </conditionalFormatting>
  <conditionalFormatting sqref="K25:K40">
    <cfRule type="expression" dxfId="516" priority="73" stopIfTrue="1">
      <formula>IF($S25&lt;6,TRUE,)</formula>
    </cfRule>
  </conditionalFormatting>
  <conditionalFormatting sqref="J25:J40">
    <cfRule type="expression" dxfId="515" priority="72" stopIfTrue="1">
      <formula>IF($S25&lt;5,TRUE,)</formula>
    </cfRule>
  </conditionalFormatting>
  <conditionalFormatting sqref="I25:I40">
    <cfRule type="expression" dxfId="514" priority="71" stopIfTrue="1">
      <formula>IF($S25&lt;4,TRUE,)</formula>
    </cfRule>
  </conditionalFormatting>
  <conditionalFormatting sqref="H25:H40">
    <cfRule type="expression" dxfId="513" priority="70" stopIfTrue="1">
      <formula>IF($S25&lt;3,TRUE,)</formula>
    </cfRule>
  </conditionalFormatting>
  <conditionalFormatting sqref="G25:G40">
    <cfRule type="expression" dxfId="512" priority="69" stopIfTrue="1">
      <formula>IF($S25&lt;2,TRUE,)</formula>
    </cfRule>
  </conditionalFormatting>
  <conditionalFormatting sqref="F25:F40">
    <cfRule type="expression" dxfId="511" priority="68" stopIfTrue="1">
      <formula>IF($S25&lt;1,TRUE,)</formula>
    </cfRule>
  </conditionalFormatting>
  <conditionalFormatting sqref="O25:O40">
    <cfRule type="expression" dxfId="510" priority="67" stopIfTrue="1">
      <formula>IF($S25&lt;10,TRUE,)</formula>
    </cfRule>
  </conditionalFormatting>
  <conditionalFormatting sqref="F25:O25">
    <cfRule type="colorScale" priority="66">
      <colorScale>
        <cfvo type="num" val="0"/>
        <cfvo type="num" val="5"/>
        <cfvo type="num" val="10"/>
        <color rgb="FF00B050"/>
        <color rgb="FFFFFF00"/>
        <color rgb="FFFF0000"/>
      </colorScale>
    </cfRule>
  </conditionalFormatting>
  <conditionalFormatting sqref="N25">
    <cfRule type="expression" dxfId="509" priority="65" stopIfTrue="1">
      <formula>IF($S25&lt;9,TRUE,)</formula>
    </cfRule>
  </conditionalFormatting>
  <conditionalFormatting sqref="M25">
    <cfRule type="expression" dxfId="508" priority="64" stopIfTrue="1">
      <formula>IF($S25&lt;8,TRUE,)</formula>
    </cfRule>
  </conditionalFormatting>
  <conditionalFormatting sqref="L25">
    <cfRule type="expression" dxfId="507" priority="63" stopIfTrue="1">
      <formula>IF($S25&lt;7,TRUE,)</formula>
    </cfRule>
  </conditionalFormatting>
  <conditionalFormatting sqref="K25">
    <cfRule type="expression" dxfId="506" priority="62" stopIfTrue="1">
      <formula>IF($S25&lt;6,TRUE,)</formula>
    </cfRule>
  </conditionalFormatting>
  <conditionalFormatting sqref="J25">
    <cfRule type="expression" dxfId="505" priority="61" stopIfTrue="1">
      <formula>IF($S25&lt;5,TRUE,)</formula>
    </cfRule>
  </conditionalFormatting>
  <conditionalFormatting sqref="I25">
    <cfRule type="expression" dxfId="504" priority="60" stopIfTrue="1">
      <formula>IF($S25&lt;4,TRUE,)</formula>
    </cfRule>
  </conditionalFormatting>
  <conditionalFormatting sqref="H25">
    <cfRule type="expression" dxfId="503" priority="59" stopIfTrue="1">
      <formula>IF($S25&lt;3,TRUE,)</formula>
    </cfRule>
  </conditionalFormatting>
  <conditionalFormatting sqref="G25">
    <cfRule type="expression" dxfId="502" priority="58" stopIfTrue="1">
      <formula>IF($S25&lt;2,TRUE,)</formula>
    </cfRule>
  </conditionalFormatting>
  <conditionalFormatting sqref="F25">
    <cfRule type="expression" dxfId="501" priority="57" stopIfTrue="1">
      <formula>IF($S25&lt;1,TRUE,)</formula>
    </cfRule>
  </conditionalFormatting>
  <conditionalFormatting sqref="O25">
    <cfRule type="expression" dxfId="500" priority="56" stopIfTrue="1">
      <formula>IF($S25&lt;10,TRUE,)</formula>
    </cfRule>
  </conditionalFormatting>
  <conditionalFormatting sqref="F40:O40">
    <cfRule type="colorScale" priority="55">
      <colorScale>
        <cfvo type="num" val="0"/>
        <cfvo type="num" val="5"/>
        <cfvo type="num" val="10"/>
        <color rgb="FF00B050"/>
        <color rgb="FFFFFF00"/>
        <color rgb="FFFF0000"/>
      </colorScale>
    </cfRule>
  </conditionalFormatting>
  <conditionalFormatting sqref="N40">
    <cfRule type="expression" dxfId="499" priority="54" stopIfTrue="1">
      <formula>IF($S40&lt;9,TRUE,)</formula>
    </cfRule>
  </conditionalFormatting>
  <conditionalFormatting sqref="M40">
    <cfRule type="expression" dxfId="498" priority="53" stopIfTrue="1">
      <formula>IF($S40&lt;8,TRUE,)</formula>
    </cfRule>
  </conditionalFormatting>
  <conditionalFormatting sqref="L40">
    <cfRule type="expression" dxfId="497" priority="52" stopIfTrue="1">
      <formula>IF($S40&lt;7,TRUE,)</formula>
    </cfRule>
  </conditionalFormatting>
  <conditionalFormatting sqref="K40">
    <cfRule type="expression" dxfId="496" priority="51" stopIfTrue="1">
      <formula>IF($S40&lt;6,TRUE,)</formula>
    </cfRule>
  </conditionalFormatting>
  <conditionalFormatting sqref="J40">
    <cfRule type="expression" dxfId="495" priority="50" stopIfTrue="1">
      <formula>IF($S40&lt;5,TRUE,)</formula>
    </cfRule>
  </conditionalFormatting>
  <conditionalFormatting sqref="I40">
    <cfRule type="expression" dxfId="494" priority="49" stopIfTrue="1">
      <formula>IF($S40&lt;4,TRUE,)</formula>
    </cfRule>
  </conditionalFormatting>
  <conditionalFormatting sqref="H40">
    <cfRule type="expression" dxfId="493" priority="48" stopIfTrue="1">
      <formula>IF($S40&lt;3,TRUE,)</formula>
    </cfRule>
  </conditionalFormatting>
  <conditionalFormatting sqref="G40">
    <cfRule type="expression" dxfId="492" priority="47" stopIfTrue="1">
      <formula>IF($S40&lt;2,TRUE,)</formula>
    </cfRule>
  </conditionalFormatting>
  <conditionalFormatting sqref="F40">
    <cfRule type="expression" dxfId="491" priority="46" stopIfTrue="1">
      <formula>IF($S40&lt;1,TRUE,)</formula>
    </cfRule>
  </conditionalFormatting>
  <conditionalFormatting sqref="O40">
    <cfRule type="expression" dxfId="490" priority="45" stopIfTrue="1">
      <formula>IF($S40&lt;10,TRUE,)</formula>
    </cfRule>
  </conditionalFormatting>
  <conditionalFormatting sqref="F29:O30">
    <cfRule type="colorScale" priority="44">
      <colorScale>
        <cfvo type="num" val="0"/>
        <cfvo type="num" val="5"/>
        <cfvo type="num" val="10"/>
        <color rgb="FF00B050"/>
        <color rgb="FFFFFF00"/>
        <color rgb="FFFF0000"/>
      </colorScale>
    </cfRule>
  </conditionalFormatting>
  <conditionalFormatting sqref="N29:N30">
    <cfRule type="expression" dxfId="489" priority="43" stopIfTrue="1">
      <formula>IF($S29&lt;9,TRUE,)</formula>
    </cfRule>
  </conditionalFormatting>
  <conditionalFormatting sqref="M29:M30">
    <cfRule type="expression" dxfId="488" priority="42" stopIfTrue="1">
      <formula>IF($S29&lt;8,TRUE,)</formula>
    </cfRule>
  </conditionalFormatting>
  <conditionalFormatting sqref="L29:L30">
    <cfRule type="expression" dxfId="487" priority="41" stopIfTrue="1">
      <formula>IF($S29&lt;7,TRUE,)</formula>
    </cfRule>
  </conditionalFormatting>
  <conditionalFormatting sqref="K29:K30">
    <cfRule type="expression" dxfId="486" priority="40" stopIfTrue="1">
      <formula>IF($S29&lt;6,TRUE,)</formula>
    </cfRule>
  </conditionalFormatting>
  <conditionalFormatting sqref="J29:J30">
    <cfRule type="expression" dxfId="485" priority="39" stopIfTrue="1">
      <formula>IF($S29&lt;5,TRUE,)</formula>
    </cfRule>
  </conditionalFormatting>
  <conditionalFormatting sqref="I29:I30">
    <cfRule type="expression" dxfId="484" priority="38" stopIfTrue="1">
      <formula>IF($S29&lt;4,TRUE,)</formula>
    </cfRule>
  </conditionalFormatting>
  <conditionalFormatting sqref="H29:H30">
    <cfRule type="expression" dxfId="483" priority="37" stopIfTrue="1">
      <formula>IF($S29&lt;3,TRUE,)</formula>
    </cfRule>
  </conditionalFormatting>
  <conditionalFormatting sqref="G29:G30">
    <cfRule type="expression" dxfId="482" priority="36" stopIfTrue="1">
      <formula>IF($S29&lt;2,TRUE,)</formula>
    </cfRule>
  </conditionalFormatting>
  <conditionalFormatting sqref="F29:F30">
    <cfRule type="expression" dxfId="481" priority="35" stopIfTrue="1">
      <formula>IF($S29&lt;1,TRUE,)</formula>
    </cfRule>
  </conditionalFormatting>
  <conditionalFormatting sqref="O29:O30">
    <cfRule type="expression" dxfId="480" priority="34" stopIfTrue="1">
      <formula>IF($S29&lt;10,TRUE,)</formula>
    </cfRule>
  </conditionalFormatting>
  <conditionalFormatting sqref="F36:O37">
    <cfRule type="colorScale" priority="33">
      <colorScale>
        <cfvo type="num" val="0"/>
        <cfvo type="num" val="5"/>
        <cfvo type="num" val="10"/>
        <color rgb="FF00B050"/>
        <color rgb="FFFFFF00"/>
        <color rgb="FFFF0000"/>
      </colorScale>
    </cfRule>
  </conditionalFormatting>
  <conditionalFormatting sqref="N36:N37">
    <cfRule type="expression" dxfId="479" priority="32" stopIfTrue="1">
      <formula>IF($S36&lt;9,TRUE,)</formula>
    </cfRule>
  </conditionalFormatting>
  <conditionalFormatting sqref="M36:M37">
    <cfRule type="expression" dxfId="478" priority="31" stopIfTrue="1">
      <formula>IF($S36&lt;8,TRUE,)</formula>
    </cfRule>
  </conditionalFormatting>
  <conditionalFormatting sqref="L36:L37">
    <cfRule type="expression" dxfId="477" priority="30" stopIfTrue="1">
      <formula>IF($S36&lt;7,TRUE,)</formula>
    </cfRule>
  </conditionalFormatting>
  <conditionalFormatting sqref="K36:K37">
    <cfRule type="expression" dxfId="476" priority="29" stopIfTrue="1">
      <formula>IF($S36&lt;6,TRUE,)</formula>
    </cfRule>
  </conditionalFormatting>
  <conditionalFormatting sqref="J36:J37">
    <cfRule type="expression" dxfId="475" priority="28" stopIfTrue="1">
      <formula>IF($S36&lt;5,TRUE,)</formula>
    </cfRule>
  </conditionalFormatting>
  <conditionalFormatting sqref="I36:I37">
    <cfRule type="expression" dxfId="474" priority="27" stopIfTrue="1">
      <formula>IF($S36&lt;4,TRUE,)</formula>
    </cfRule>
  </conditionalFormatting>
  <conditionalFormatting sqref="H36:H37">
    <cfRule type="expression" dxfId="473" priority="26" stopIfTrue="1">
      <formula>IF($S36&lt;3,TRUE,)</formula>
    </cfRule>
  </conditionalFormatting>
  <conditionalFormatting sqref="G36:G37">
    <cfRule type="expression" dxfId="472" priority="25" stopIfTrue="1">
      <formula>IF($S36&lt;2,TRUE,)</formula>
    </cfRule>
  </conditionalFormatting>
  <conditionalFormatting sqref="F36:F37">
    <cfRule type="expression" dxfId="471" priority="24" stopIfTrue="1">
      <formula>IF($S36&lt;1,TRUE,)</formula>
    </cfRule>
  </conditionalFormatting>
  <conditionalFormatting sqref="O36:O37">
    <cfRule type="expression" dxfId="470" priority="23" stopIfTrue="1">
      <formula>IF($S36&lt;10,TRUE,)</formula>
    </cfRule>
  </conditionalFormatting>
  <conditionalFormatting sqref="F31:O32">
    <cfRule type="colorScale" priority="22">
      <colorScale>
        <cfvo type="num" val="0"/>
        <cfvo type="num" val="5"/>
        <cfvo type="num" val="10"/>
        <color rgb="FF00B050"/>
        <color rgb="FFFFFF00"/>
        <color rgb="FFFF0000"/>
      </colorScale>
    </cfRule>
  </conditionalFormatting>
  <conditionalFormatting sqref="N31:N32">
    <cfRule type="expression" dxfId="469" priority="21" stopIfTrue="1">
      <formula>IF($S31&lt;9,TRUE,)</formula>
    </cfRule>
  </conditionalFormatting>
  <conditionalFormatting sqref="M31:M32">
    <cfRule type="expression" dxfId="468" priority="20" stopIfTrue="1">
      <formula>IF($S31&lt;8,TRUE,)</formula>
    </cfRule>
  </conditionalFormatting>
  <conditionalFormatting sqref="L31:L32">
    <cfRule type="expression" dxfId="467" priority="19" stopIfTrue="1">
      <formula>IF($S31&lt;7,TRUE,)</formula>
    </cfRule>
  </conditionalFormatting>
  <conditionalFormatting sqref="K31:K32">
    <cfRule type="expression" dxfId="466" priority="18" stopIfTrue="1">
      <formula>IF($S31&lt;6,TRUE,)</formula>
    </cfRule>
  </conditionalFormatting>
  <conditionalFormatting sqref="J31:J32">
    <cfRule type="expression" dxfId="465" priority="17" stopIfTrue="1">
      <formula>IF($S31&lt;5,TRUE,)</formula>
    </cfRule>
  </conditionalFormatting>
  <conditionalFormatting sqref="I31:I32">
    <cfRule type="expression" dxfId="464" priority="16" stopIfTrue="1">
      <formula>IF($S31&lt;4,TRUE,)</formula>
    </cfRule>
  </conditionalFormatting>
  <conditionalFormatting sqref="H31:H32">
    <cfRule type="expression" dxfId="463" priority="15" stopIfTrue="1">
      <formula>IF($S31&lt;3,TRUE,)</formula>
    </cfRule>
  </conditionalFormatting>
  <conditionalFormatting sqref="G31:G32">
    <cfRule type="expression" dxfId="462" priority="14" stopIfTrue="1">
      <formula>IF($S31&lt;2,TRUE,)</formula>
    </cfRule>
  </conditionalFormatting>
  <conditionalFormatting sqref="F31:F32">
    <cfRule type="expression" dxfId="461" priority="13" stopIfTrue="1">
      <formula>IF($S31&lt;1,TRUE,)</formula>
    </cfRule>
  </conditionalFormatting>
  <conditionalFormatting sqref="O31:O32">
    <cfRule type="expression" dxfId="460" priority="12" stopIfTrue="1">
      <formula>IF($S31&lt;10,TRUE,)</formula>
    </cfRule>
  </conditionalFormatting>
  <conditionalFormatting sqref="F38:O39">
    <cfRule type="colorScale" priority="11">
      <colorScale>
        <cfvo type="num" val="0"/>
        <cfvo type="num" val="5"/>
        <cfvo type="num" val="10"/>
        <color rgb="FF00B050"/>
        <color rgb="FFFFFF00"/>
        <color rgb="FFFF0000"/>
      </colorScale>
    </cfRule>
  </conditionalFormatting>
  <conditionalFormatting sqref="N38:N39">
    <cfRule type="expression" dxfId="459" priority="10" stopIfTrue="1">
      <formula>IF($S38&lt;9,TRUE,)</formula>
    </cfRule>
  </conditionalFormatting>
  <conditionalFormatting sqref="M38:M39">
    <cfRule type="expression" dxfId="458" priority="9" stopIfTrue="1">
      <formula>IF($S38&lt;8,TRUE,)</formula>
    </cfRule>
  </conditionalFormatting>
  <conditionalFormatting sqref="L38:L39">
    <cfRule type="expression" dxfId="457" priority="8" stopIfTrue="1">
      <formula>IF($S38&lt;7,TRUE,)</formula>
    </cfRule>
  </conditionalFormatting>
  <conditionalFormatting sqref="K38:K39">
    <cfRule type="expression" dxfId="456" priority="7" stopIfTrue="1">
      <formula>IF($S38&lt;6,TRUE,)</formula>
    </cfRule>
  </conditionalFormatting>
  <conditionalFormatting sqref="J38:J39">
    <cfRule type="expression" dxfId="455" priority="6" stopIfTrue="1">
      <formula>IF($S38&lt;5,TRUE,)</formula>
    </cfRule>
  </conditionalFormatting>
  <conditionalFormatting sqref="I38:I39">
    <cfRule type="expression" dxfId="454" priority="5" stopIfTrue="1">
      <formula>IF($S38&lt;4,TRUE,)</formula>
    </cfRule>
  </conditionalFormatting>
  <conditionalFormatting sqref="H38:H39">
    <cfRule type="expression" dxfId="453" priority="4" stopIfTrue="1">
      <formula>IF($S38&lt;3,TRUE,)</formula>
    </cfRule>
  </conditionalFormatting>
  <conditionalFormatting sqref="G38:G39">
    <cfRule type="expression" dxfId="452" priority="3" stopIfTrue="1">
      <formula>IF($S38&lt;2,TRUE,)</formula>
    </cfRule>
  </conditionalFormatting>
  <conditionalFormatting sqref="F38:F39">
    <cfRule type="expression" dxfId="451" priority="2" stopIfTrue="1">
      <formula>IF($S38&lt;1,TRUE,)</formula>
    </cfRule>
  </conditionalFormatting>
  <conditionalFormatting sqref="O38:O39">
    <cfRule type="expression" dxfId="450" priority="1" stopIfTrue="1">
      <formula>IF($S38&lt;10,TRUE,)</formula>
    </cfRule>
  </conditionalFormatting>
  <dataValidations xWindow="875" yWindow="590"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6:P106"/>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8:P71 P77:P80 P84:P87 P93:P96 P100:P103">
      <formula1>R.DDL_DEQStaffRank</formula1>
    </dataValidation>
    <dataValidation allowBlank="1" showInputMessage="1" showErrorMessage="1" promptTitle="ENTER NAME" prompt="Enter the name of the STAFF or FUNCTION involved with IMPLEMENTING the project._x000a_" sqref="D20:D23 D36:D39 D52:D55 D68:D71 D84:D87 D100:D103"/>
    <dataValidation allowBlank="1" showInputMessage="1" showErrorMessage="1" promptTitle="ENTER NAME" prompt="Enter the name of the STAFF or FUNCTION involved with DEVELOPING the project._x000a_" sqref="D13:D16 D45:D48 D29:D32 D61:D64 D77:D80 D93:D96"/>
    <dataValidation type="list" allowBlank="1" showInputMessage="1" showErrorMessage="1" promptTitle="DROP DOWN LIST" prompt="Select a range of hours from the drop down list that best describes how involved this resource will be in DEVELOPING this project." sqref="E13:E16 E29:E32 E45:E48 E61:E64 E77:E80 E93:E9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E68:E71 E84:E87 E100:E103">
      <formula1>R.DDL_DEQResourcesInvolved</formula1>
    </dataValidation>
    <dataValidation type="list" allowBlank="1" showInputMessage="1" showErrorMessage="1" sqref="P105">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1:P11 D27:P27 D43:P43 D59:P59 D75:P75 D91:P91">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18:P18 D34:P34 D50:P50 D82:P8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98:P98 D66">
      <formula1>0</formula1>
      <formula2>5000</formula2>
    </dataValidation>
  </dataValidations>
  <hyperlinks>
    <hyperlink ref="A1" location="Content!A1" display="⧀ Go to Content"/>
    <hyperlink ref="A9" r:id="rId1" display="⧀ Go to LRAPA"/>
    <hyperlink ref="A25" r:id="rId2" display="⧀ Go to EPA"/>
    <hyperlink ref="A57" r:id="rId3" display="⧀ See map"/>
    <hyperlink ref="A73" r:id="rId4" display="⧀ Go to SDAO"/>
    <hyperlink ref="A107" location="'13Intergovernmental'!B2" display="⧀ Go to Top"/>
    <hyperlink ref="A89" r:id="rId5"/>
  </hyperlinks>
  <pageMargins left="0.25" right="0.25" top="0.75" bottom="0.75" header="0.3" footer="0.3"/>
  <pageSetup scale="98" orientation="portrait" horizontalDpi="4294967293" verticalDpi="4294967293" r:id="rId6"/>
  <rowBreaks count="3" manualBreakCount="3">
    <brk id="24" min="2" max="16" man="1"/>
    <brk id="56" min="2" max="16" man="1"/>
    <brk id="88" min="2" max="16" man="1"/>
  </rowBreaks>
  <drawing r:id="rId7"/>
  <legacyDrawing r:id="rId8"/>
</worksheet>
</file>

<file path=xl/worksheets/sheet20.xml><?xml version="1.0" encoding="utf-8"?>
<worksheet xmlns="http://schemas.openxmlformats.org/spreadsheetml/2006/main" xmlns:r="http://schemas.openxmlformats.org/officeDocument/2006/relationships">
  <sheetPr codeName="Sheet20"/>
  <dimension ref="A1:AH98"/>
  <sheetViews>
    <sheetView showGridLines="0" topLeftCell="A4" zoomScaleNormal="100" workbookViewId="0"/>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821" customWidth="1"/>
    <col min="19" max="19" width="2.625" style="494" customWidth="1"/>
    <col min="20" max="20" width="9" style="556" hidden="1" customWidth="1" outlineLevel="1"/>
    <col min="21" max="21" width="14.875" style="494" hidden="1" customWidth="1" outlineLevel="1"/>
    <col min="22" max="22" width="14.625" style="494" hidden="1" customWidth="1" outlineLevel="1"/>
    <col min="23" max="23" width="5.125" style="494" customWidth="1" collapsed="1"/>
    <col min="24" max="24" width="30.625" style="494" customWidth="1"/>
    <col min="25" max="25" width="18" style="494" customWidth="1"/>
    <col min="26" max="34" width="31.125" style="494" customWidth="1"/>
    <col min="35" max="16384" width="9" style="617"/>
  </cols>
  <sheetData>
    <row r="1" spans="1:34" s="494" customFormat="1" ht="20.25" customHeight="1">
      <c r="A1" s="874" t="s">
        <v>263</v>
      </c>
      <c r="B1" s="856"/>
      <c r="C1" s="856"/>
      <c r="D1" s="856"/>
      <c r="E1" s="856"/>
      <c r="F1" s="856"/>
      <c r="G1" s="856"/>
      <c r="H1" s="856"/>
      <c r="I1" s="856"/>
      <c r="J1" s="856"/>
      <c r="K1" s="856"/>
      <c r="L1" s="856"/>
      <c r="M1" s="856"/>
      <c r="N1" s="856"/>
      <c r="O1" s="856"/>
      <c r="P1" s="856"/>
      <c r="Q1" s="856"/>
      <c r="R1" s="856"/>
      <c r="T1" s="556"/>
    </row>
    <row r="2" spans="1:34" s="23" customFormat="1" ht="30" customHeight="1" thickBot="1">
      <c r="A2" s="874" t="s">
        <v>276</v>
      </c>
      <c r="B2" s="856"/>
      <c r="C2" s="607">
        <v>15</v>
      </c>
      <c r="D2" s="744" t="s">
        <v>245</v>
      </c>
      <c r="E2" s="1077" t="str">
        <f>R.1ProjectName</f>
        <v>AQ permitting program updates</v>
      </c>
      <c r="F2" s="1077"/>
      <c r="G2" s="1077"/>
      <c r="H2" s="1077"/>
      <c r="I2" s="1077"/>
      <c r="J2" s="1077"/>
      <c r="K2" s="1077"/>
      <c r="L2" s="1077"/>
      <c r="M2" s="1077"/>
      <c r="N2" s="1077"/>
      <c r="O2" s="1077"/>
      <c r="P2" s="1077"/>
      <c r="Q2" s="609"/>
      <c r="R2" s="856"/>
      <c r="S2" s="496"/>
      <c r="T2" s="562" t="str">
        <f>"R."&amp;$C$2&amp;"StaffCount"</f>
        <v>R.15StaffCount</v>
      </c>
      <c r="U2" s="562" t="str">
        <f>"R."&amp;$C$2&amp;"LowHrs"</f>
        <v>R.15LowHrs</v>
      </c>
      <c r="V2" s="873" t="str">
        <f>"R."&amp;$C$2&amp;"HighHrs"</f>
        <v>R.15HighHrs</v>
      </c>
      <c r="X2" s="563" t="s">
        <v>0</v>
      </c>
      <c r="Y2" s="494"/>
      <c r="Z2" s="494"/>
      <c r="AA2" s="494"/>
      <c r="AB2" s="494"/>
      <c r="AC2" s="494"/>
      <c r="AD2" s="494"/>
      <c r="AE2" s="496"/>
      <c r="AF2" s="496"/>
      <c r="AG2" s="496"/>
      <c r="AH2" s="496"/>
    </row>
    <row r="3" spans="1:34" s="23" customFormat="1" ht="20.25" customHeight="1" thickTop="1">
      <c r="A3" s="557"/>
      <c r="B3" s="856"/>
      <c r="C3" s="610"/>
      <c r="D3" s="528"/>
      <c r="E3" s="528"/>
      <c r="F3" s="91"/>
      <c r="G3" s="623"/>
      <c r="H3" s="623"/>
      <c r="I3" s="623"/>
      <c r="J3" s="529"/>
      <c r="K3" s="91"/>
      <c r="L3" s="91"/>
      <c r="M3" s="1062" t="s">
        <v>212</v>
      </c>
      <c r="N3" s="1062"/>
      <c r="O3" s="1062"/>
      <c r="P3" s="1062"/>
      <c r="Q3" s="611"/>
      <c r="R3" s="856"/>
      <c r="S3" s="496"/>
      <c r="T3" s="878">
        <f>COUNTIFS(T13:T87,"&gt;0")</f>
        <v>0</v>
      </c>
      <c r="U3" s="879">
        <f>SUM(U13:U87)</f>
        <v>0</v>
      </c>
      <c r="V3" s="879">
        <f>SUM(V13:V87)</f>
        <v>0</v>
      </c>
      <c r="W3" s="563"/>
      <c r="X3" s="494"/>
      <c r="Y3" s="494"/>
      <c r="Z3" s="494"/>
      <c r="AA3" s="494"/>
      <c r="AB3" s="494"/>
      <c r="AC3" s="494"/>
      <c r="AD3" s="494"/>
      <c r="AE3" s="496"/>
      <c r="AF3" s="496"/>
      <c r="AG3" s="496"/>
      <c r="AH3" s="496"/>
    </row>
    <row r="4" spans="1:34" s="23" customFormat="1" ht="20.25" customHeight="1">
      <c r="A4" s="557"/>
      <c r="B4" s="856"/>
      <c r="C4" s="610"/>
      <c r="D4" s="535" t="s">
        <v>210</v>
      </c>
      <c r="E4" s="513">
        <f>T3</f>
        <v>0</v>
      </c>
      <c r="F4" s="1063" t="s">
        <v>209</v>
      </c>
      <c r="G4" s="1063"/>
      <c r="H4" s="1063"/>
      <c r="I4" s="1063"/>
      <c r="J4" s="1063"/>
      <c r="K4" s="1063"/>
      <c r="L4" s="1063"/>
      <c r="M4" s="1064" t="str">
        <f>T4</f>
        <v>0</v>
      </c>
      <c r="N4" s="1064"/>
      <c r="O4" s="1064"/>
      <c r="P4" s="1064"/>
      <c r="Q4" s="611"/>
      <c r="R4" s="856"/>
      <c r="S4" s="496"/>
      <c r="T4" s="565" t="str">
        <f>IF(R.15StaffCount=0,"0",IF(R.15LowHrs=0,"0-"&amp;TEXT(R.15HighHrs,"#,###"),TEXT(R.15LowHrs,"#,###")&amp;"-"&amp;TEXT(R.15HighHrs,"#,###")))</f>
        <v>0</v>
      </c>
      <c r="U4" s="562" t="str">
        <f>"R."&amp;$C$2&amp;"LowDollars"</f>
        <v>R.15LowDollars</v>
      </c>
      <c r="V4" s="873" t="str">
        <f>"R."&amp;$C$2&amp;"HighDollars"</f>
        <v>R.15HighDollars</v>
      </c>
      <c r="W4" s="563"/>
      <c r="X4" s="494"/>
      <c r="Y4" s="494"/>
      <c r="Z4" s="494"/>
      <c r="AA4" s="494"/>
      <c r="AB4" s="494"/>
      <c r="AC4" s="494"/>
      <c r="AD4" s="494"/>
      <c r="AE4" s="496"/>
      <c r="AF4" s="496"/>
      <c r="AG4" s="496"/>
      <c r="AH4" s="496"/>
    </row>
    <row r="5" spans="1:34" s="23" customFormat="1" ht="20.25" customHeight="1">
      <c r="A5" s="557"/>
      <c r="B5" s="856"/>
      <c r="C5" s="610"/>
      <c r="D5" s="535" t="s">
        <v>222</v>
      </c>
      <c r="E5" s="530">
        <f>R.AvgHrDEQCost</f>
        <v>58</v>
      </c>
      <c r="F5" s="1063" t="s">
        <v>213</v>
      </c>
      <c r="G5" s="1063"/>
      <c r="H5" s="1063"/>
      <c r="I5" s="1063"/>
      <c r="J5" s="1063"/>
      <c r="K5" s="1063"/>
      <c r="L5" s="1063"/>
      <c r="M5" s="1065" t="str">
        <f>T5</f>
        <v>$0</v>
      </c>
      <c r="N5" s="1065"/>
      <c r="O5" s="1065"/>
      <c r="P5" s="1065"/>
      <c r="Q5" s="611"/>
      <c r="R5" s="856"/>
      <c r="S5" s="496"/>
      <c r="T5" s="565" t="str">
        <f>IF(R.15StaffCount=0,"$0",IF(R.15LowDollars=0,"$0-"&amp;TEXT(R.15HighDollars,"#,###"),TEXT(R.15LowDollars,"$#,###")&amp;"-"&amp;TEXT(R.15HighDollars,"#,###")))</f>
        <v>$0</v>
      </c>
      <c r="U5" s="567">
        <f>U3*E5</f>
        <v>0</v>
      </c>
      <c r="V5" s="567">
        <f>V3*E5</f>
        <v>0</v>
      </c>
      <c r="W5" s="563"/>
      <c r="X5" s="494"/>
      <c r="Y5" s="494"/>
      <c r="Z5" s="494"/>
      <c r="AA5" s="494"/>
      <c r="AB5" s="494"/>
      <c r="AC5" s="494"/>
      <c r="AD5" s="494"/>
      <c r="AE5" s="496"/>
      <c r="AF5" s="496"/>
      <c r="AG5" s="496"/>
      <c r="AH5" s="496"/>
    </row>
    <row r="6" spans="1:34"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496"/>
      <c r="W6" s="563"/>
      <c r="X6" s="494"/>
      <c r="Y6" s="494"/>
      <c r="Z6" s="494"/>
      <c r="AA6" s="494"/>
      <c r="AB6" s="494"/>
      <c r="AC6" s="494"/>
      <c r="AD6" s="494"/>
      <c r="AE6" s="496"/>
      <c r="AF6" s="496"/>
      <c r="AG6" s="496"/>
      <c r="AH6" s="496"/>
    </row>
    <row r="7" spans="1:34" s="499" customFormat="1" ht="43.5" customHeight="1">
      <c r="A7" s="558"/>
      <c r="B7" s="856"/>
      <c r="C7" s="612"/>
      <c r="D7" s="1054"/>
      <c r="E7" s="1055"/>
      <c r="F7" s="1055"/>
      <c r="G7" s="1055"/>
      <c r="H7" s="1055"/>
      <c r="I7" s="1055"/>
      <c r="J7" s="1055"/>
      <c r="K7" s="1055"/>
      <c r="L7" s="1055"/>
      <c r="M7" s="1055"/>
      <c r="N7" s="1055"/>
      <c r="O7" s="1055"/>
      <c r="P7" s="1056"/>
      <c r="Q7" s="613"/>
      <c r="R7" s="856"/>
      <c r="S7" s="568"/>
      <c r="T7" s="1057" t="s">
        <v>0</v>
      </c>
      <c r="U7" s="1057"/>
      <c r="V7" s="1057"/>
      <c r="W7" s="569"/>
      <c r="X7" s="569" t="s">
        <v>0</v>
      </c>
      <c r="Y7" s="569"/>
      <c r="Z7" s="569"/>
      <c r="AA7" s="569"/>
      <c r="AB7" s="569"/>
      <c r="AC7" s="569"/>
      <c r="AD7" s="569"/>
      <c r="AE7" s="568"/>
      <c r="AF7" s="568"/>
      <c r="AG7" s="568"/>
      <c r="AH7" s="568"/>
    </row>
    <row r="8" spans="1:34"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8"/>
      <c r="W8" s="569"/>
      <c r="X8" s="569"/>
      <c r="Y8" s="569"/>
      <c r="Z8" s="569"/>
      <c r="AA8" s="569"/>
      <c r="AB8" s="569"/>
      <c r="AC8" s="569"/>
      <c r="AD8" s="569"/>
      <c r="AE8" s="568"/>
      <c r="AF8" s="568"/>
      <c r="AG8" s="568"/>
      <c r="AH8" s="568"/>
    </row>
    <row r="9" spans="1:34" s="155" customFormat="1" ht="30" customHeight="1">
      <c r="A9" s="559"/>
      <c r="B9" s="856"/>
      <c r="C9" s="579" t="s">
        <v>0</v>
      </c>
      <c r="D9" s="825" t="s">
        <v>298</v>
      </c>
      <c r="E9" s="512"/>
      <c r="F9" s="512"/>
      <c r="G9" s="512"/>
      <c r="H9" s="512"/>
      <c r="I9" s="512"/>
      <c r="J9" s="512"/>
      <c r="K9" s="512"/>
      <c r="L9" s="512"/>
      <c r="M9" s="512"/>
      <c r="N9" s="512"/>
      <c r="O9" s="512"/>
      <c r="P9" s="512"/>
      <c r="Q9" s="580"/>
      <c r="R9" s="856"/>
      <c r="S9" s="570"/>
      <c r="T9" s="571"/>
      <c r="U9" s="570"/>
      <c r="V9" s="570"/>
      <c r="W9" s="572"/>
      <c r="X9" s="572"/>
      <c r="Y9" s="572"/>
      <c r="Z9" s="572"/>
      <c r="AA9" s="572"/>
      <c r="AB9" s="572"/>
      <c r="AC9" s="572"/>
      <c r="AD9" s="572"/>
      <c r="AE9" s="570"/>
      <c r="AF9" s="570"/>
      <c r="AG9" s="570"/>
      <c r="AH9" s="570"/>
    </row>
    <row r="10" spans="1:34" s="667" customFormat="1" ht="14.25" customHeight="1">
      <c r="A10" s="661"/>
      <c r="B10" s="856"/>
      <c r="C10" s="662"/>
      <c r="D10" s="545" t="s">
        <v>208</v>
      </c>
      <c r="E10" s="663"/>
      <c r="F10" s="663"/>
      <c r="G10" s="663"/>
      <c r="H10" s="663"/>
      <c r="I10" s="663"/>
      <c r="J10" s="663"/>
      <c r="K10" s="663"/>
      <c r="L10" s="663"/>
      <c r="M10" s="663"/>
      <c r="N10" s="663"/>
      <c r="O10" s="663"/>
      <c r="P10" s="663"/>
      <c r="Q10" s="664"/>
      <c r="R10" s="856"/>
      <c r="S10" s="647"/>
      <c r="T10" s="665"/>
      <c r="U10" s="647"/>
      <c r="V10" s="647"/>
      <c r="W10" s="666"/>
      <c r="X10" s="666"/>
      <c r="Y10" s="666"/>
      <c r="Z10" s="666"/>
      <c r="AA10" s="666"/>
      <c r="AB10" s="666"/>
      <c r="AC10" s="666"/>
      <c r="AD10" s="666"/>
      <c r="AE10" s="647"/>
      <c r="AF10" s="647"/>
      <c r="AG10" s="647"/>
      <c r="AH10" s="647"/>
    </row>
    <row r="11" spans="1:34" s="150" customFormat="1" ht="20.25" customHeight="1">
      <c r="A11" s="560"/>
      <c r="B11" s="856"/>
      <c r="C11" s="584"/>
      <c r="D11" s="1082"/>
      <c r="E11" s="1083"/>
      <c r="F11" s="1083"/>
      <c r="G11" s="1083"/>
      <c r="H11" s="1083"/>
      <c r="I11" s="1083"/>
      <c r="J11" s="1083"/>
      <c r="K11" s="1083"/>
      <c r="L11" s="1083"/>
      <c r="M11" s="1083"/>
      <c r="N11" s="1083"/>
      <c r="O11" s="1083"/>
      <c r="P11" s="1084"/>
      <c r="Q11" s="585"/>
      <c r="R11" s="856"/>
      <c r="S11" s="573"/>
      <c r="T11" s="574"/>
      <c r="U11" s="573"/>
      <c r="V11" s="573"/>
      <c r="W11" s="494"/>
      <c r="X11" s="494"/>
      <c r="Z11" s="494"/>
      <c r="AA11" s="494"/>
      <c r="AB11" s="494"/>
      <c r="AC11" s="494"/>
      <c r="AD11" s="494"/>
      <c r="AE11" s="573"/>
      <c r="AF11" s="573"/>
      <c r="AG11" s="573"/>
      <c r="AH11" s="573"/>
    </row>
    <row r="12" spans="1:34" s="667" customFormat="1" ht="14.25" customHeight="1">
      <c r="A12" s="661"/>
      <c r="B12" s="856"/>
      <c r="C12" s="668"/>
      <c r="D12" s="738" t="s">
        <v>215</v>
      </c>
      <c r="E12" s="739" t="s">
        <v>64</v>
      </c>
      <c r="F12" s="1085" t="s">
        <v>65</v>
      </c>
      <c r="G12" s="1085"/>
      <c r="H12" s="1085"/>
      <c r="I12" s="1085"/>
      <c r="J12" s="1085"/>
      <c r="K12" s="1085"/>
      <c r="L12" s="1085"/>
      <c r="M12" s="1085"/>
      <c r="N12" s="1085"/>
      <c r="O12" s="1085"/>
      <c r="P12" s="739" t="s">
        <v>66</v>
      </c>
      <c r="Q12" s="664"/>
      <c r="R12" s="856"/>
      <c r="S12" s="647"/>
      <c r="T12" s="669"/>
      <c r="U12" s="670"/>
      <c r="V12" s="670"/>
      <c r="W12" s="666"/>
      <c r="X12" s="666"/>
      <c r="Z12" s="666"/>
      <c r="AA12" s="666"/>
      <c r="AB12" s="666"/>
      <c r="AC12" s="666"/>
      <c r="AD12" s="666"/>
      <c r="AE12" s="647"/>
      <c r="AF12" s="647"/>
      <c r="AG12" s="647"/>
      <c r="AH12" s="647"/>
    </row>
    <row r="13" spans="1:34" s="150" customFormat="1" ht="20.25" customHeight="1">
      <c r="A13" s="560"/>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3"/>
      <c r="T13" s="576">
        <f>VLOOKUP($E13,R.VL_DEQResourcesInvolved,2,FALSE)</f>
        <v>0</v>
      </c>
      <c r="U13" s="564">
        <f>VLOOKUP($E13,R.VL_DEQResourcesInvolved,3,FALSE)</f>
        <v>0</v>
      </c>
      <c r="V13" s="564">
        <f>IF(T13=10,U13,VLOOKUP($E13,R.VL_DEQResourcesInvolved,4,FALSE))</f>
        <v>0</v>
      </c>
      <c r="W13" s="494"/>
      <c r="X13" s="494"/>
      <c r="Z13" s="494"/>
      <c r="AA13" s="494"/>
      <c r="AB13" s="494"/>
      <c r="AC13" s="494"/>
      <c r="AD13" s="494"/>
      <c r="AE13" s="573"/>
      <c r="AF13" s="573"/>
      <c r="AG13" s="573"/>
      <c r="AH13" s="573"/>
    </row>
    <row r="14" spans="1:34" s="150" customFormat="1" ht="20.25" customHeigh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3"/>
      <c r="T14" s="576">
        <f>VLOOKUP($E14,R.VL_DEQResourcesInvolved,2,FALSE)</f>
        <v>0</v>
      </c>
      <c r="U14" s="564">
        <f>VLOOKUP($E14,R.VL_DEQResourcesInvolved,3,FALSE)</f>
        <v>0</v>
      </c>
      <c r="V14" s="564">
        <f>IF(T14=10,U14,VLOOKUP($E14,R.VL_DEQResourcesInvolved,4,FALSE))</f>
        <v>0</v>
      </c>
      <c r="W14" s="494"/>
      <c r="X14" s="494"/>
      <c r="Z14" s="494"/>
      <c r="AA14" s="494"/>
      <c r="AB14" s="494"/>
      <c r="AC14" s="494"/>
      <c r="AD14" s="494"/>
      <c r="AE14" s="573"/>
      <c r="AF14" s="573"/>
      <c r="AG14" s="573"/>
      <c r="AH14" s="573"/>
    </row>
    <row r="15" spans="1:34"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3"/>
      <c r="T15" s="576">
        <f>VLOOKUP($E15,R.VL_DEQResourcesInvolved,2,FALSE)</f>
        <v>0</v>
      </c>
      <c r="U15" s="564">
        <f>VLOOKUP($E15,R.VL_DEQResourcesInvolved,3,FALSE)</f>
        <v>0</v>
      </c>
      <c r="V15" s="564">
        <f>IF(T15=10,U15,VLOOKUP($E15,R.VL_DEQResourcesInvolved,4,FALSE))</f>
        <v>0</v>
      </c>
      <c r="W15" s="494"/>
      <c r="X15" s="494"/>
      <c r="Z15" s="494"/>
      <c r="AA15" s="494"/>
      <c r="AB15" s="494"/>
      <c r="AC15" s="494"/>
      <c r="AD15" s="494"/>
      <c r="AE15" s="573"/>
      <c r="AF15" s="573"/>
      <c r="AG15" s="573"/>
      <c r="AH15" s="573"/>
    </row>
    <row r="16" spans="1:34" s="150" customFormat="1" ht="20.25" customHeigh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3"/>
      <c r="T16" s="576">
        <f>VLOOKUP($E16,R.VL_DEQResourcesInvolved,2,FALSE)</f>
        <v>0</v>
      </c>
      <c r="U16" s="564">
        <f>VLOOKUP($E16,R.VL_DEQResourcesInvolved,3,FALSE)</f>
        <v>0</v>
      </c>
      <c r="V16" s="564">
        <f>IF(T16=10,U16,VLOOKUP($E16,R.VL_DEQResourcesInvolved,4,FALSE))</f>
        <v>0</v>
      </c>
      <c r="W16" s="494"/>
      <c r="X16" s="494"/>
      <c r="Y16" s="494"/>
      <c r="Z16" s="494"/>
      <c r="AA16" s="494"/>
      <c r="AB16" s="494"/>
      <c r="AC16" s="494"/>
      <c r="AD16" s="494"/>
      <c r="AE16" s="573"/>
      <c r="AF16" s="573"/>
      <c r="AG16" s="573"/>
      <c r="AH16" s="573"/>
    </row>
    <row r="17" spans="1:34" s="677" customFormat="1" ht="14.25" customHeight="1">
      <c r="A17" s="671"/>
      <c r="B17" s="856"/>
      <c r="C17" s="672"/>
      <c r="D17" s="656" t="s">
        <v>207</v>
      </c>
      <c r="E17" s="673"/>
      <c r="F17" s="673"/>
      <c r="G17" s="673"/>
      <c r="H17" s="673"/>
      <c r="I17" s="673"/>
      <c r="J17" s="673"/>
      <c r="K17" s="673"/>
      <c r="L17" s="673"/>
      <c r="M17" s="673"/>
      <c r="N17" s="673"/>
      <c r="O17" s="673"/>
      <c r="P17" s="673"/>
      <c r="Q17" s="674"/>
      <c r="R17" s="856"/>
      <c r="S17" s="675"/>
      <c r="T17" s="669"/>
      <c r="U17" s="670"/>
      <c r="V17" s="670"/>
      <c r="W17" s="676"/>
      <c r="X17" s="676"/>
      <c r="Y17" s="676"/>
      <c r="Z17" s="676"/>
      <c r="AA17" s="676"/>
      <c r="AB17" s="676"/>
      <c r="AC17" s="676"/>
      <c r="AD17" s="676"/>
      <c r="AE17" s="675"/>
      <c r="AF17" s="675"/>
      <c r="AG17" s="675"/>
      <c r="AH17" s="675"/>
    </row>
    <row r="18" spans="1:34" s="150" customFormat="1" ht="20.25" customHeight="1">
      <c r="A18" s="560"/>
      <c r="B18" s="856"/>
      <c r="C18" s="584"/>
      <c r="D18" s="1086"/>
      <c r="E18" s="1087"/>
      <c r="F18" s="1087"/>
      <c r="G18" s="1087"/>
      <c r="H18" s="1087"/>
      <c r="I18" s="1087"/>
      <c r="J18" s="1087"/>
      <c r="K18" s="1087"/>
      <c r="L18" s="1087"/>
      <c r="M18" s="1087"/>
      <c r="N18" s="1087"/>
      <c r="O18" s="1087"/>
      <c r="P18" s="1088"/>
      <c r="Q18" s="585"/>
      <c r="R18" s="856"/>
      <c r="S18" s="573"/>
      <c r="T18" s="575" t="s">
        <v>0</v>
      </c>
      <c r="U18" s="574"/>
      <c r="V18" s="574"/>
      <c r="W18" s="494"/>
      <c r="X18" s="494"/>
      <c r="Y18" s="494"/>
      <c r="Z18" s="494"/>
      <c r="AA18" s="494"/>
      <c r="AB18" s="494"/>
      <c r="AC18" s="494"/>
      <c r="AD18" s="494"/>
      <c r="AE18" s="573"/>
      <c r="AF18" s="573"/>
      <c r="AG18" s="573"/>
      <c r="AH18" s="573"/>
    </row>
    <row r="19" spans="1:34" s="667" customFormat="1" ht="14.25" customHeight="1">
      <c r="A19" s="661"/>
      <c r="B19" s="856"/>
      <c r="C19" s="662"/>
      <c r="D19" s="656" t="s">
        <v>215</v>
      </c>
      <c r="E19" s="657" t="s">
        <v>64</v>
      </c>
      <c r="F19" s="1100" t="s">
        <v>65</v>
      </c>
      <c r="G19" s="1100"/>
      <c r="H19" s="1100"/>
      <c r="I19" s="1100"/>
      <c r="J19" s="1100"/>
      <c r="K19" s="1100"/>
      <c r="L19" s="1100"/>
      <c r="M19" s="1100"/>
      <c r="N19" s="1100"/>
      <c r="O19" s="1100"/>
      <c r="P19" s="657" t="s">
        <v>66</v>
      </c>
      <c r="Q19" s="664"/>
      <c r="R19" s="856"/>
      <c r="S19" s="647"/>
      <c r="T19" s="669"/>
      <c r="U19" s="670"/>
      <c r="V19" s="670"/>
      <c r="W19" s="666"/>
      <c r="X19" s="666"/>
      <c r="Y19" s="666"/>
      <c r="Z19" s="666"/>
      <c r="AA19" s="666"/>
      <c r="AB19" s="666"/>
      <c r="AC19" s="666"/>
      <c r="AD19" s="666"/>
      <c r="AE19" s="647"/>
      <c r="AF19" s="647"/>
      <c r="AG19" s="647"/>
      <c r="AH19" s="647"/>
    </row>
    <row r="20" spans="1:34"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3"/>
      <c r="T20" s="576">
        <f>VLOOKUP($E20,R.VL_DEQResourcesInvolved,2,FALSE)</f>
        <v>0</v>
      </c>
      <c r="U20" s="564">
        <f>VLOOKUP($E20,R.VL_DEQResourcesInvolved,3,FALSE)</f>
        <v>0</v>
      </c>
      <c r="V20" s="564">
        <f>IF(T20=10,U20,VLOOKUP($E20,R.VL_DEQResourcesInvolved,4,FALSE))</f>
        <v>0</v>
      </c>
      <c r="W20" s="494"/>
      <c r="X20" s="494"/>
      <c r="Y20" s="494"/>
      <c r="Z20" s="494"/>
      <c r="AA20" s="494"/>
      <c r="AB20" s="494"/>
      <c r="AC20" s="494"/>
      <c r="AD20" s="494"/>
      <c r="AE20" s="573"/>
      <c r="AF20" s="573"/>
      <c r="AG20" s="573"/>
      <c r="AH20" s="573"/>
    </row>
    <row r="21" spans="1:34" s="150" customFormat="1" ht="20.25" customHeight="1">
      <c r="A21" s="560"/>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3"/>
      <c r="T21" s="576">
        <f>VLOOKUP($E21,R.VL_DEQResourcesInvolved,2,FALSE)</f>
        <v>0</v>
      </c>
      <c r="U21" s="564">
        <f>VLOOKUP($E21,R.VL_DEQResourcesInvolved,3,FALSE)</f>
        <v>0</v>
      </c>
      <c r="V21" s="564">
        <f>IF(T21=10,U21,VLOOKUP($E21,R.VL_DEQResourcesInvolved,4,FALSE))</f>
        <v>0</v>
      </c>
      <c r="W21" s="494"/>
      <c r="X21" s="494"/>
      <c r="Y21" s="494"/>
      <c r="Z21" s="494"/>
      <c r="AA21" s="494"/>
      <c r="AB21" s="494"/>
      <c r="AC21" s="494"/>
      <c r="AD21" s="494"/>
      <c r="AE21" s="573"/>
      <c r="AF21" s="573"/>
      <c r="AG21" s="573"/>
      <c r="AH21" s="573"/>
    </row>
    <row r="22" spans="1:34"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3"/>
      <c r="T22" s="576">
        <f>VLOOKUP($E22,R.VL_DEQResourcesInvolved,2,FALSE)</f>
        <v>0</v>
      </c>
      <c r="U22" s="564">
        <f>VLOOKUP($E22,R.VL_DEQResourcesInvolved,3,FALSE)</f>
        <v>0</v>
      </c>
      <c r="V22" s="564">
        <f>IF(T22=10,U22,VLOOKUP($E22,R.VL_DEQResourcesInvolved,4,FALSE))</f>
        <v>0</v>
      </c>
      <c r="W22" s="494"/>
      <c r="X22" s="494"/>
      <c r="Y22" s="494"/>
      <c r="Z22" s="494"/>
      <c r="AA22" s="494"/>
      <c r="AB22" s="494"/>
      <c r="AC22" s="494"/>
      <c r="AD22" s="494"/>
      <c r="AE22" s="573"/>
      <c r="AF22" s="573"/>
      <c r="AG22" s="573"/>
      <c r="AH22" s="573"/>
    </row>
    <row r="23" spans="1:34"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3"/>
      <c r="T23" s="576">
        <f>VLOOKUP($E23,R.VL_DEQResourcesInvolved,2,FALSE)</f>
        <v>0</v>
      </c>
      <c r="U23" s="564">
        <f>VLOOKUP($E23,R.VL_DEQResourcesInvolved,3,FALSE)</f>
        <v>0</v>
      </c>
      <c r="V23" s="564">
        <f>IF(T23=10,U23,VLOOKUP($E23,R.VL_DEQResourcesInvolved,4,FALSE))</f>
        <v>0</v>
      </c>
      <c r="W23" s="494"/>
      <c r="X23" s="494"/>
      <c r="Y23" s="494"/>
      <c r="Z23" s="494"/>
      <c r="AA23" s="494"/>
      <c r="AB23" s="494"/>
      <c r="AC23" s="494"/>
      <c r="AD23" s="494"/>
      <c r="AE23" s="573"/>
      <c r="AF23" s="573"/>
      <c r="AG23" s="573"/>
      <c r="AH23" s="573"/>
    </row>
    <row r="24" spans="1:34" s="150" customFormat="1" ht="14.25" customHeight="1">
      <c r="A24" s="560"/>
      <c r="B24" s="856"/>
      <c r="C24" s="587"/>
      <c r="D24" s="533"/>
      <c r="E24" s="1059"/>
      <c r="F24" s="1059"/>
      <c r="G24" s="1059"/>
      <c r="H24" s="1059"/>
      <c r="I24" s="1059"/>
      <c r="J24" s="1059"/>
      <c r="K24" s="1059"/>
      <c r="L24" s="1059"/>
      <c r="M24" s="1059"/>
      <c r="N24" s="1059"/>
      <c r="O24" s="1059"/>
      <c r="P24" s="1059"/>
      <c r="Q24" s="588"/>
      <c r="R24" s="856"/>
      <c r="S24" s="573"/>
      <c r="T24" s="575"/>
      <c r="U24" s="574"/>
      <c r="V24" s="574"/>
      <c r="W24" s="494"/>
      <c r="X24" s="494"/>
      <c r="Y24" s="494"/>
      <c r="Z24" s="494"/>
      <c r="AA24" s="494"/>
      <c r="AB24" s="494"/>
      <c r="AC24" s="494"/>
      <c r="AD24" s="494"/>
      <c r="AE24" s="573"/>
      <c r="AF24" s="573"/>
      <c r="AG24" s="573"/>
      <c r="AH24" s="573"/>
    </row>
    <row r="25" spans="1:34" s="155" customFormat="1" ht="30" customHeight="1">
      <c r="A25" s="559"/>
      <c r="B25" s="856"/>
      <c r="C25" s="681" t="s">
        <v>0</v>
      </c>
      <c r="D25" s="826" t="s">
        <v>298</v>
      </c>
      <c r="E25" s="821"/>
      <c r="F25" s="552"/>
      <c r="G25" s="552"/>
      <c r="H25" s="552"/>
      <c r="I25" s="552"/>
      <c r="J25" s="552"/>
      <c r="K25" s="552"/>
      <c r="L25" s="552"/>
      <c r="M25" s="552"/>
      <c r="N25" s="552"/>
      <c r="O25" s="552"/>
      <c r="P25" s="552"/>
      <c r="Q25" s="590"/>
      <c r="R25" s="856"/>
      <c r="S25" s="570"/>
      <c r="T25" s="571"/>
      <c r="U25" s="570"/>
      <c r="V25" s="570"/>
      <c r="W25" s="572"/>
      <c r="X25" s="572"/>
      <c r="Y25" s="572"/>
      <c r="Z25" s="572"/>
      <c r="AA25" s="572"/>
      <c r="AB25" s="572"/>
      <c r="AC25" s="572"/>
      <c r="AD25" s="572"/>
      <c r="AE25" s="570"/>
      <c r="AF25" s="570"/>
      <c r="AG25" s="570"/>
      <c r="AH25" s="570"/>
    </row>
    <row r="26" spans="1:34" s="155" customFormat="1" ht="14.25" customHeight="1">
      <c r="A26" s="559"/>
      <c r="B26" s="856"/>
      <c r="C26" s="716"/>
      <c r="D26" s="501" t="s">
        <v>208</v>
      </c>
      <c r="E26" s="526"/>
      <c r="F26" s="526"/>
      <c r="G26" s="526"/>
      <c r="H26" s="526"/>
      <c r="I26" s="526"/>
      <c r="J26" s="526"/>
      <c r="K26" s="526"/>
      <c r="L26" s="526"/>
      <c r="M26" s="526"/>
      <c r="N26" s="526"/>
      <c r="O26" s="526"/>
      <c r="P26" s="526"/>
      <c r="Q26" s="592"/>
      <c r="R26" s="856"/>
      <c r="S26" s="570"/>
      <c r="T26" s="729"/>
      <c r="U26" s="711"/>
      <c r="V26" s="711"/>
      <c r="W26" s="712"/>
      <c r="X26" s="712"/>
      <c r="Y26" s="712"/>
      <c r="Z26" s="712"/>
      <c r="AA26" s="712"/>
      <c r="AB26" s="712"/>
      <c r="AC26" s="712"/>
      <c r="AD26" s="712"/>
      <c r="AE26" s="570"/>
      <c r="AF26" s="570"/>
      <c r="AG26" s="570"/>
      <c r="AH26" s="570"/>
    </row>
    <row r="27" spans="1:34" s="150" customFormat="1" ht="20.25" customHeight="1">
      <c r="A27" s="560"/>
      <c r="B27" s="856"/>
      <c r="C27" s="593"/>
      <c r="D27" s="1082"/>
      <c r="E27" s="1083"/>
      <c r="F27" s="1083"/>
      <c r="G27" s="1083"/>
      <c r="H27" s="1083"/>
      <c r="I27" s="1083"/>
      <c r="J27" s="1083"/>
      <c r="K27" s="1083"/>
      <c r="L27" s="1083"/>
      <c r="M27" s="1083"/>
      <c r="N27" s="1083"/>
      <c r="O27" s="1083"/>
      <c r="P27" s="1084"/>
      <c r="Q27" s="594"/>
      <c r="R27" s="856"/>
      <c r="S27" s="573"/>
      <c r="T27" s="575" t="s">
        <v>0</v>
      </c>
      <c r="U27" s="574"/>
      <c r="V27" s="574"/>
      <c r="W27" s="494"/>
      <c r="X27" s="494"/>
      <c r="Y27" s="494"/>
      <c r="Z27" s="494"/>
      <c r="AA27" s="494"/>
      <c r="AB27" s="494"/>
      <c r="AC27" s="494"/>
      <c r="AD27" s="494"/>
      <c r="AE27" s="573"/>
      <c r="AF27" s="573"/>
      <c r="AG27" s="573"/>
      <c r="AH27" s="573"/>
    </row>
    <row r="28" spans="1:34" s="155" customFormat="1" ht="14.25" customHeight="1">
      <c r="A28" s="559"/>
      <c r="B28" s="856"/>
      <c r="C28" s="716"/>
      <c r="D28" s="658" t="s">
        <v>215</v>
      </c>
      <c r="E28" s="615" t="s">
        <v>64</v>
      </c>
      <c r="F28" s="1099" t="s">
        <v>65</v>
      </c>
      <c r="G28" s="1099"/>
      <c r="H28" s="1099"/>
      <c r="I28" s="1099"/>
      <c r="J28" s="1099"/>
      <c r="K28" s="1099"/>
      <c r="L28" s="1099"/>
      <c r="M28" s="1099"/>
      <c r="N28" s="1099"/>
      <c r="O28" s="1099"/>
      <c r="P28" s="615" t="s">
        <v>66</v>
      </c>
      <c r="Q28" s="592"/>
      <c r="R28" s="856"/>
      <c r="S28" s="570"/>
      <c r="T28" s="710"/>
      <c r="U28" s="711"/>
      <c r="V28" s="711"/>
      <c r="W28" s="712"/>
      <c r="X28" s="712"/>
      <c r="Y28" s="712"/>
      <c r="Z28" s="712"/>
      <c r="AA28" s="712"/>
      <c r="AB28" s="712"/>
      <c r="AC28" s="712"/>
      <c r="AD28" s="712"/>
      <c r="AE28" s="570"/>
      <c r="AF28" s="570"/>
      <c r="AG28" s="570"/>
      <c r="AH28" s="570"/>
    </row>
    <row r="29" spans="1:34" s="150" customFormat="1" ht="20.25" customHeight="1">
      <c r="A29" s="560"/>
      <c r="B29" s="856"/>
      <c r="C29" s="593"/>
      <c r="D29" s="160"/>
      <c r="E29" s="152" t="s">
        <v>7</v>
      </c>
      <c r="F29" s="502">
        <v>1</v>
      </c>
      <c r="G29" s="503">
        <v>2</v>
      </c>
      <c r="H29" s="504">
        <v>3</v>
      </c>
      <c r="I29" s="505">
        <v>4</v>
      </c>
      <c r="J29" s="506">
        <v>5</v>
      </c>
      <c r="K29" s="507">
        <v>6</v>
      </c>
      <c r="L29" s="508">
        <v>7</v>
      </c>
      <c r="M29" s="509">
        <v>8</v>
      </c>
      <c r="N29" s="510">
        <v>9</v>
      </c>
      <c r="O29" s="511">
        <v>10</v>
      </c>
      <c r="P29" s="154"/>
      <c r="Q29" s="594"/>
      <c r="R29" s="856"/>
      <c r="S29" s="573"/>
      <c r="T29" s="576">
        <f>VLOOKUP($E29,R.VL_DEQResourcesInvolved,2,FALSE)</f>
        <v>0</v>
      </c>
      <c r="U29" s="564">
        <f>VLOOKUP($E29,R.VL_DEQResourcesInvolved,3,FALSE)</f>
        <v>0</v>
      </c>
      <c r="V29" s="564">
        <f>IF(T29=10,U29,VLOOKUP($E29,R.VL_DEQResourcesInvolved,4,FALSE))</f>
        <v>0</v>
      </c>
      <c r="W29" s="494"/>
      <c r="X29" s="494"/>
      <c r="Y29" s="494"/>
      <c r="Z29" s="494"/>
      <c r="AA29" s="494"/>
      <c r="AB29" s="494"/>
      <c r="AC29" s="494"/>
      <c r="AD29" s="494"/>
      <c r="AE29" s="573"/>
      <c r="AF29" s="573"/>
      <c r="AG29" s="573"/>
      <c r="AH29" s="573"/>
    </row>
    <row r="30" spans="1:34" s="150" customFormat="1" ht="20.25" customHeight="1">
      <c r="A30" s="560"/>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3"/>
      <c r="T30" s="576">
        <f>VLOOKUP($E30,R.VL_DEQResourcesInvolved,2,FALSE)</f>
        <v>0</v>
      </c>
      <c r="U30" s="564">
        <f>VLOOKUP($E30,R.VL_DEQResourcesInvolved,3,FALSE)</f>
        <v>0</v>
      </c>
      <c r="V30" s="564">
        <f>IF(T30=10,U30,VLOOKUP($E30,R.VL_DEQResourcesInvolved,4,FALSE))</f>
        <v>0</v>
      </c>
      <c r="W30" s="494"/>
      <c r="X30" s="494"/>
      <c r="Y30" s="494"/>
      <c r="Z30" s="494"/>
      <c r="AA30" s="494"/>
      <c r="AB30" s="494"/>
      <c r="AC30" s="494"/>
      <c r="AD30" s="494"/>
      <c r="AE30" s="573"/>
      <c r="AF30" s="573"/>
      <c r="AG30" s="573"/>
      <c r="AH30" s="573"/>
    </row>
    <row r="31" spans="1:34"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3"/>
      <c r="T31" s="576">
        <f>VLOOKUP($E31,R.VL_DEQResourcesInvolved,2,FALSE)</f>
        <v>0</v>
      </c>
      <c r="U31" s="564">
        <f>VLOOKUP($E31,R.VL_DEQResourcesInvolved,3,FALSE)</f>
        <v>0</v>
      </c>
      <c r="V31" s="564">
        <f>IF(T31=10,U31,VLOOKUP($E31,R.VL_DEQResourcesInvolved,4,FALSE))</f>
        <v>0</v>
      </c>
      <c r="W31" s="494"/>
      <c r="X31" s="494"/>
      <c r="Y31" s="494"/>
      <c r="Z31" s="494"/>
      <c r="AA31" s="494"/>
      <c r="AB31" s="494"/>
      <c r="AC31" s="494"/>
      <c r="AD31" s="494"/>
      <c r="AE31" s="573"/>
      <c r="AF31" s="573"/>
      <c r="AG31" s="573"/>
      <c r="AH31" s="573"/>
    </row>
    <row r="32" spans="1:34" s="150" customFormat="1" ht="20.25" customHeigh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3"/>
      <c r="T32" s="576">
        <f>VLOOKUP($E32,R.VL_DEQResourcesInvolved,2,FALSE)</f>
        <v>0</v>
      </c>
      <c r="U32" s="564">
        <f>VLOOKUP($E32,R.VL_DEQResourcesInvolved,3,FALSE)</f>
        <v>0</v>
      </c>
      <c r="V32" s="564">
        <f>IF(T32=10,U32,VLOOKUP($E32,R.VL_DEQResourcesInvolved,4,FALSE))</f>
        <v>0</v>
      </c>
      <c r="W32" s="494"/>
      <c r="X32" s="542" t="s">
        <v>0</v>
      </c>
      <c r="Y32" s="494"/>
      <c r="Z32" s="494"/>
      <c r="AA32" s="494"/>
      <c r="AB32" s="494"/>
      <c r="AC32" s="494"/>
      <c r="AD32" s="494"/>
      <c r="AE32" s="573"/>
      <c r="AF32" s="573"/>
      <c r="AG32" s="573"/>
      <c r="AH32" s="573"/>
    </row>
    <row r="33" spans="1:34" s="150" customFormat="1" ht="14.25" customHeight="1">
      <c r="A33" s="560"/>
      <c r="B33" s="856"/>
      <c r="C33" s="743"/>
      <c r="D33" s="501" t="s">
        <v>207</v>
      </c>
      <c r="E33" s="153"/>
      <c r="F33" s="153"/>
      <c r="G33" s="153"/>
      <c r="H33" s="153"/>
      <c r="I33" s="153"/>
      <c r="J33" s="153"/>
      <c r="K33" s="153"/>
      <c r="L33" s="153"/>
      <c r="M33" s="153"/>
      <c r="N33" s="153"/>
      <c r="O33" s="153"/>
      <c r="P33" s="153"/>
      <c r="Q33" s="598"/>
      <c r="R33" s="856"/>
      <c r="S33" s="573"/>
      <c r="T33" s="710"/>
      <c r="U33" s="711"/>
      <c r="V33" s="711"/>
      <c r="W33" s="730"/>
      <c r="X33" s="542" t="s">
        <v>0</v>
      </c>
      <c r="Y33" s="730"/>
      <c r="Z33" s="730"/>
      <c r="AA33" s="730"/>
      <c r="AB33" s="730"/>
      <c r="AC33" s="730"/>
      <c r="AD33" s="730"/>
      <c r="AE33" s="573"/>
      <c r="AF33" s="573"/>
      <c r="AG33" s="573"/>
      <c r="AH33" s="573"/>
    </row>
    <row r="34" spans="1:34" s="150" customFormat="1" ht="20.25" customHeight="1">
      <c r="A34" s="560"/>
      <c r="B34" s="856"/>
      <c r="C34" s="593"/>
      <c r="D34" s="1089"/>
      <c r="E34" s="1090"/>
      <c r="F34" s="1090"/>
      <c r="G34" s="1090"/>
      <c r="H34" s="1090"/>
      <c r="I34" s="1090"/>
      <c r="J34" s="1090"/>
      <c r="K34" s="1090"/>
      <c r="L34" s="1090"/>
      <c r="M34" s="1090"/>
      <c r="N34" s="1090"/>
      <c r="O34" s="1090"/>
      <c r="P34" s="1091"/>
      <c r="Q34" s="594"/>
      <c r="R34" s="856"/>
      <c r="S34" s="573"/>
      <c r="T34" s="575" t="s">
        <v>0</v>
      </c>
      <c r="U34" s="574"/>
      <c r="V34" s="574"/>
      <c r="W34" s="494"/>
      <c r="X34" s="542" t="s">
        <v>0</v>
      </c>
      <c r="Y34" s="494"/>
      <c r="Z34" s="494"/>
      <c r="AA34" s="494"/>
      <c r="AB34" s="494"/>
      <c r="AC34" s="494"/>
      <c r="AD34" s="494"/>
      <c r="AE34" s="573"/>
      <c r="AF34" s="573"/>
      <c r="AG34" s="573"/>
      <c r="AH34" s="573"/>
    </row>
    <row r="35" spans="1:34" s="155" customFormat="1" ht="14.25" customHeight="1">
      <c r="A35" s="559"/>
      <c r="B35" s="856"/>
      <c r="C35" s="716"/>
      <c r="D35" s="658" t="s">
        <v>215</v>
      </c>
      <c r="E35" s="615" t="s">
        <v>64</v>
      </c>
      <c r="F35" s="1099" t="s">
        <v>65</v>
      </c>
      <c r="G35" s="1099"/>
      <c r="H35" s="1099"/>
      <c r="I35" s="1099"/>
      <c r="J35" s="1099"/>
      <c r="K35" s="1099"/>
      <c r="L35" s="1099"/>
      <c r="M35" s="1099"/>
      <c r="N35" s="1099"/>
      <c r="O35" s="1099"/>
      <c r="P35" s="615" t="s">
        <v>66</v>
      </c>
      <c r="Q35" s="592"/>
      <c r="R35" s="856"/>
      <c r="S35" s="570"/>
      <c r="T35" s="710"/>
      <c r="U35" s="711"/>
      <c r="V35" s="711"/>
      <c r="W35" s="712"/>
      <c r="X35" s="542" t="s">
        <v>0</v>
      </c>
      <c r="Y35" s="712"/>
      <c r="Z35" s="712"/>
      <c r="AA35" s="712"/>
      <c r="AB35" s="712"/>
      <c r="AC35" s="712"/>
      <c r="AD35" s="712"/>
      <c r="AE35" s="570"/>
      <c r="AF35" s="570"/>
      <c r="AG35" s="570"/>
      <c r="AH35" s="570"/>
    </row>
    <row r="36" spans="1:34" s="150" customFormat="1" ht="20.25" customHeight="1">
      <c r="A36" s="560"/>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3"/>
      <c r="T36" s="576">
        <f>VLOOKUP($E36,R.VL_DEQResourcesInvolved,2,FALSE)</f>
        <v>0</v>
      </c>
      <c r="U36" s="564">
        <f>VLOOKUP($E36,R.VL_DEQResourcesInvolved,3,FALSE)</f>
        <v>0</v>
      </c>
      <c r="V36" s="564">
        <f>IF(T36=10,U36,VLOOKUP($E36,R.VL_DEQResourcesInvolved,4,FALSE))</f>
        <v>0</v>
      </c>
      <c r="W36" s="494"/>
      <c r="X36" s="494"/>
      <c r="Y36" s="494"/>
      <c r="Z36" s="494"/>
      <c r="AA36" s="494"/>
      <c r="AB36" s="494"/>
      <c r="AC36" s="494"/>
      <c r="AD36" s="494"/>
      <c r="AE36" s="573"/>
      <c r="AF36" s="573"/>
      <c r="AG36" s="573"/>
      <c r="AH36" s="573"/>
    </row>
    <row r="37" spans="1:34"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3"/>
      <c r="T37" s="576">
        <f>VLOOKUP($E37,R.VL_DEQResourcesInvolved,2,FALSE)</f>
        <v>0</v>
      </c>
      <c r="U37" s="564">
        <f>VLOOKUP($E37,R.VL_DEQResourcesInvolved,3,FALSE)</f>
        <v>0</v>
      </c>
      <c r="V37" s="564">
        <f>IF(T37=10,U37,VLOOKUP($E37,R.VL_DEQResourcesInvolved,4,FALSE))</f>
        <v>0</v>
      </c>
      <c r="W37" s="494"/>
      <c r="X37" s="494"/>
      <c r="Y37" s="494"/>
      <c r="Z37" s="494"/>
      <c r="AA37" s="494"/>
      <c r="AB37" s="494"/>
      <c r="AC37" s="494"/>
      <c r="AD37" s="494"/>
      <c r="AE37" s="573"/>
      <c r="AF37" s="573"/>
      <c r="AG37" s="573"/>
      <c r="AH37" s="573"/>
    </row>
    <row r="38" spans="1:34"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3"/>
      <c r="T38" s="576">
        <f>VLOOKUP($E38,R.VL_DEQResourcesInvolved,2,FALSE)</f>
        <v>0</v>
      </c>
      <c r="U38" s="564">
        <f>VLOOKUP($E38,R.VL_DEQResourcesInvolved,3,FALSE)</f>
        <v>0</v>
      </c>
      <c r="V38" s="564">
        <f>IF(T38=10,U38,VLOOKUP($E38,R.VL_DEQResourcesInvolved,4,FALSE))</f>
        <v>0</v>
      </c>
      <c r="W38" s="494"/>
      <c r="X38" s="494"/>
      <c r="Y38" s="494"/>
      <c r="Z38" s="494"/>
      <c r="AA38" s="494"/>
      <c r="AB38" s="494"/>
      <c r="AC38" s="494"/>
      <c r="AD38" s="494"/>
      <c r="AE38" s="573"/>
      <c r="AF38" s="573"/>
      <c r="AG38" s="573"/>
      <c r="AH38" s="573"/>
    </row>
    <row r="39" spans="1:34"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3"/>
      <c r="T39" s="576">
        <f>VLOOKUP($E39,R.VL_DEQResourcesInvolved,2,FALSE)</f>
        <v>0</v>
      </c>
      <c r="U39" s="564">
        <f>VLOOKUP($E39,R.VL_DEQResourcesInvolved,3,FALSE)</f>
        <v>0</v>
      </c>
      <c r="V39" s="564">
        <f>IF(T39=10,U39,VLOOKUP($E39,R.VL_DEQResourcesInvolved,4,FALSE))</f>
        <v>0</v>
      </c>
      <c r="W39" s="494"/>
      <c r="X39" s="494"/>
      <c r="Y39" s="494"/>
      <c r="Z39" s="494"/>
      <c r="AA39" s="494"/>
      <c r="AB39" s="494"/>
      <c r="AC39" s="494"/>
      <c r="AD39" s="494"/>
      <c r="AE39" s="573"/>
      <c r="AF39" s="573"/>
      <c r="AG39" s="573"/>
      <c r="AH39" s="573"/>
    </row>
    <row r="40" spans="1:34" s="150" customFormat="1" ht="14.25" customHeight="1">
      <c r="A40" s="560"/>
      <c r="B40" s="856"/>
      <c r="C40" s="599"/>
      <c r="D40" s="534"/>
      <c r="E40" s="1092"/>
      <c r="F40" s="1092"/>
      <c r="G40" s="1092"/>
      <c r="H40" s="1092"/>
      <c r="I40" s="1092"/>
      <c r="J40" s="1092"/>
      <c r="K40" s="1092"/>
      <c r="L40" s="1092"/>
      <c r="M40" s="1092"/>
      <c r="N40" s="1092"/>
      <c r="O40" s="1092"/>
      <c r="P40" s="1092"/>
      <c r="Q40" s="600"/>
      <c r="R40" s="856"/>
      <c r="S40" s="573"/>
      <c r="T40" s="575"/>
      <c r="U40" s="574"/>
      <c r="V40" s="574"/>
      <c r="W40" s="494"/>
      <c r="X40" s="494"/>
      <c r="Y40" s="494"/>
      <c r="Z40" s="494"/>
      <c r="AA40" s="494"/>
      <c r="AB40" s="494"/>
      <c r="AC40" s="494"/>
      <c r="AD40" s="494"/>
      <c r="AE40" s="573"/>
      <c r="AF40" s="573"/>
      <c r="AG40" s="573"/>
      <c r="AH40" s="573"/>
    </row>
    <row r="41" spans="1:34" s="155" customFormat="1" ht="30" customHeight="1">
      <c r="A41" s="559"/>
      <c r="B41" s="856"/>
      <c r="C41" s="579" t="s">
        <v>0</v>
      </c>
      <c r="D41" s="825" t="s">
        <v>298</v>
      </c>
      <c r="E41" s="512"/>
      <c r="F41" s="512"/>
      <c r="G41" s="512"/>
      <c r="H41" s="512"/>
      <c r="I41" s="512"/>
      <c r="J41" s="512"/>
      <c r="K41" s="512"/>
      <c r="L41" s="512"/>
      <c r="M41" s="512"/>
      <c r="N41" s="512"/>
      <c r="O41" s="512"/>
      <c r="P41" s="512"/>
      <c r="Q41" s="580"/>
      <c r="R41" s="856"/>
      <c r="S41" s="570"/>
      <c r="T41" s="571"/>
      <c r="U41" s="570"/>
      <c r="V41" s="570"/>
      <c r="W41" s="572"/>
      <c r="X41" s="572"/>
      <c r="Y41" s="572"/>
      <c r="Z41" s="572"/>
      <c r="AA41" s="572"/>
      <c r="AB41" s="572"/>
      <c r="AC41" s="572"/>
      <c r="AD41" s="572"/>
      <c r="AE41" s="570"/>
      <c r="AF41" s="570"/>
      <c r="AG41" s="570"/>
      <c r="AH41" s="570"/>
    </row>
    <row r="42" spans="1:34" s="155" customFormat="1" ht="14.25" customHeight="1">
      <c r="A42" s="559"/>
      <c r="B42" s="856"/>
      <c r="C42" s="662"/>
      <c r="D42" s="545" t="s">
        <v>208</v>
      </c>
      <c r="E42" s="663"/>
      <c r="F42" s="663"/>
      <c r="G42" s="663"/>
      <c r="H42" s="663"/>
      <c r="I42" s="663"/>
      <c r="J42" s="663"/>
      <c r="K42" s="663"/>
      <c r="L42" s="663"/>
      <c r="M42" s="663"/>
      <c r="N42" s="663"/>
      <c r="O42" s="663"/>
      <c r="P42" s="663"/>
      <c r="Q42" s="664"/>
      <c r="R42" s="856"/>
      <c r="S42" s="570"/>
      <c r="T42" s="729"/>
      <c r="U42" s="711"/>
      <c r="V42" s="711"/>
      <c r="W42" s="712"/>
      <c r="X42" s="712"/>
      <c r="Y42" s="712"/>
      <c r="Z42" s="712"/>
      <c r="AA42" s="712"/>
      <c r="AB42" s="712"/>
      <c r="AC42" s="712"/>
      <c r="AD42" s="712"/>
      <c r="AE42" s="570"/>
      <c r="AF42" s="570"/>
      <c r="AG42" s="570"/>
      <c r="AH42" s="570"/>
    </row>
    <row r="43" spans="1:34"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3"/>
      <c r="T43" s="575" t="s">
        <v>0</v>
      </c>
      <c r="U43" s="574"/>
      <c r="V43" s="574"/>
      <c r="W43" s="494"/>
      <c r="X43" s="494"/>
      <c r="Y43" s="494"/>
      <c r="Z43" s="494"/>
      <c r="AA43" s="494"/>
      <c r="AB43" s="494"/>
      <c r="AC43" s="494"/>
      <c r="AD43" s="494"/>
      <c r="AE43" s="573"/>
      <c r="AF43" s="573"/>
      <c r="AG43" s="573"/>
      <c r="AH43" s="573"/>
    </row>
    <row r="44" spans="1:34" s="155" customFormat="1" ht="14.25" customHeight="1">
      <c r="A44" s="559"/>
      <c r="B44" s="856"/>
      <c r="C44" s="668"/>
      <c r="D44" s="738" t="s">
        <v>215</v>
      </c>
      <c r="E44" s="739" t="s">
        <v>64</v>
      </c>
      <c r="F44" s="1085" t="s">
        <v>65</v>
      </c>
      <c r="G44" s="1085"/>
      <c r="H44" s="1085"/>
      <c r="I44" s="1085"/>
      <c r="J44" s="1085"/>
      <c r="K44" s="1085"/>
      <c r="L44" s="1085"/>
      <c r="M44" s="1085"/>
      <c r="N44" s="1085"/>
      <c r="O44" s="1085"/>
      <c r="P44" s="739" t="s">
        <v>66</v>
      </c>
      <c r="Q44" s="664"/>
      <c r="R44" s="856"/>
      <c r="S44" s="570"/>
      <c r="T44" s="710"/>
      <c r="U44" s="711"/>
      <c r="V44" s="711"/>
      <c r="W44" s="712"/>
      <c r="X44" s="712"/>
      <c r="Y44" s="712"/>
      <c r="Z44" s="712"/>
      <c r="AA44" s="712"/>
      <c r="AB44" s="712"/>
      <c r="AC44" s="712"/>
      <c r="AD44" s="712"/>
      <c r="AE44" s="570"/>
      <c r="AF44" s="570"/>
      <c r="AG44" s="570"/>
      <c r="AH44" s="570"/>
    </row>
    <row r="45" spans="1:34" s="150" customFormat="1" ht="20.25" customHeight="1">
      <c r="A45" s="560"/>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3"/>
      <c r="T45" s="576">
        <f>VLOOKUP($E45,R.VL_DEQResourcesInvolved,2,FALSE)</f>
        <v>0</v>
      </c>
      <c r="U45" s="564">
        <f>VLOOKUP($E45,R.VL_DEQResourcesInvolved,3,FALSE)</f>
        <v>0</v>
      </c>
      <c r="V45" s="564">
        <f>IF(T45=10,U45,VLOOKUP($E45,R.VL_DEQResourcesInvolved,4,FALSE))</f>
        <v>0</v>
      </c>
      <c r="W45" s="494"/>
      <c r="X45" s="494"/>
      <c r="Y45" s="494"/>
      <c r="Z45" s="494"/>
      <c r="AA45" s="494"/>
      <c r="AB45" s="494"/>
      <c r="AC45" s="494"/>
      <c r="AD45" s="494"/>
      <c r="AE45" s="573"/>
      <c r="AF45" s="573"/>
      <c r="AG45" s="573"/>
      <c r="AH45" s="573"/>
    </row>
    <row r="46" spans="1:34"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3"/>
      <c r="T46" s="576">
        <f>VLOOKUP($E46,R.VL_DEQResourcesInvolved,2,FALSE)</f>
        <v>0</v>
      </c>
      <c r="U46" s="564">
        <f>VLOOKUP($E46,R.VL_DEQResourcesInvolved,3,FALSE)</f>
        <v>0</v>
      </c>
      <c r="V46" s="564">
        <f>IF(T46=10,U46,VLOOKUP($E46,R.VL_DEQResourcesInvolved,4,FALSE))</f>
        <v>0</v>
      </c>
      <c r="W46" s="494"/>
      <c r="X46" s="494"/>
      <c r="Y46" s="494"/>
      <c r="Z46" s="494"/>
      <c r="AA46" s="494"/>
      <c r="AB46" s="494"/>
      <c r="AC46" s="494"/>
      <c r="AD46" s="494"/>
      <c r="AE46" s="573"/>
      <c r="AF46" s="573"/>
      <c r="AG46" s="573"/>
      <c r="AH46" s="573"/>
    </row>
    <row r="47" spans="1:34"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3"/>
      <c r="T47" s="576">
        <f>VLOOKUP($E47,R.VL_DEQResourcesInvolved,2,FALSE)</f>
        <v>0</v>
      </c>
      <c r="U47" s="564">
        <f>VLOOKUP($E47,R.VL_DEQResourcesInvolved,3,FALSE)</f>
        <v>0</v>
      </c>
      <c r="V47" s="564">
        <f>IF(T47=10,U47,VLOOKUP($E47,R.VL_DEQResourcesInvolved,4,FALSE))</f>
        <v>0</v>
      </c>
      <c r="W47" s="494"/>
      <c r="X47" s="494"/>
      <c r="Y47" s="494"/>
      <c r="Z47" s="494"/>
      <c r="AA47" s="494"/>
      <c r="AB47" s="494"/>
      <c r="AC47" s="494"/>
      <c r="AD47" s="494"/>
      <c r="AE47" s="573"/>
      <c r="AF47" s="573"/>
      <c r="AG47" s="573"/>
      <c r="AH47" s="573"/>
    </row>
    <row r="48" spans="1:34"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3"/>
      <c r="T48" s="576">
        <f>VLOOKUP($E48,R.VL_DEQResourcesInvolved,2,FALSE)</f>
        <v>0</v>
      </c>
      <c r="U48" s="564">
        <f>VLOOKUP($E48,R.VL_DEQResourcesInvolved,3,FALSE)</f>
        <v>0</v>
      </c>
      <c r="V48" s="564">
        <f>IF(T48=10,U48,VLOOKUP($E48,R.VL_DEQResourcesInvolved,4,FALSE))</f>
        <v>0</v>
      </c>
      <c r="W48" s="494"/>
      <c r="X48" s="494"/>
      <c r="Y48" s="494"/>
      <c r="Z48" s="494"/>
      <c r="AA48" s="494"/>
      <c r="AB48" s="494"/>
      <c r="AC48" s="494"/>
      <c r="AD48" s="494"/>
      <c r="AE48" s="573"/>
      <c r="AF48" s="573"/>
      <c r="AG48" s="573"/>
      <c r="AH48" s="573"/>
    </row>
    <row r="49" spans="1:34" s="150" customFormat="1" ht="14.25" customHeight="1">
      <c r="A49" s="560"/>
      <c r="B49" s="856"/>
      <c r="C49" s="672"/>
      <c r="D49" s="656" t="s">
        <v>207</v>
      </c>
      <c r="E49" s="673"/>
      <c r="F49" s="673"/>
      <c r="G49" s="673"/>
      <c r="H49" s="673"/>
      <c r="I49" s="673"/>
      <c r="J49" s="673"/>
      <c r="K49" s="673"/>
      <c r="L49" s="673"/>
      <c r="M49" s="673"/>
      <c r="N49" s="673"/>
      <c r="O49" s="673"/>
      <c r="P49" s="673"/>
      <c r="Q49" s="674"/>
      <c r="R49" s="856"/>
      <c r="S49" s="573"/>
      <c r="T49" s="710"/>
      <c r="U49" s="711"/>
      <c r="V49" s="711"/>
      <c r="W49" s="730"/>
      <c r="X49" s="730"/>
      <c r="Y49" s="730"/>
      <c r="Z49" s="730"/>
      <c r="AA49" s="730"/>
      <c r="AB49" s="730"/>
      <c r="AC49" s="730"/>
      <c r="AD49" s="730"/>
      <c r="AE49" s="573"/>
      <c r="AF49" s="573"/>
      <c r="AG49" s="573"/>
      <c r="AH49" s="573"/>
    </row>
    <row r="50" spans="1:34" s="150" customFormat="1" ht="20.25" customHeight="1">
      <c r="A50" s="560"/>
      <c r="B50" s="856"/>
      <c r="C50" s="584"/>
      <c r="D50" s="1086"/>
      <c r="E50" s="1087"/>
      <c r="F50" s="1087"/>
      <c r="G50" s="1087"/>
      <c r="H50" s="1087"/>
      <c r="I50" s="1087"/>
      <c r="J50" s="1087"/>
      <c r="K50" s="1087"/>
      <c r="L50" s="1087"/>
      <c r="M50" s="1087"/>
      <c r="N50" s="1087"/>
      <c r="O50" s="1087"/>
      <c r="P50" s="1088"/>
      <c r="Q50" s="585"/>
      <c r="R50" s="856"/>
      <c r="S50" s="573"/>
      <c r="T50" s="575" t="s">
        <v>0</v>
      </c>
      <c r="U50" s="574"/>
      <c r="V50" s="574"/>
      <c r="W50" s="494"/>
      <c r="X50" s="494"/>
      <c r="Y50" s="494"/>
      <c r="Z50" s="494"/>
      <c r="AA50" s="494"/>
      <c r="AB50" s="494"/>
      <c r="AC50" s="494"/>
      <c r="AD50" s="494"/>
      <c r="AE50" s="573"/>
      <c r="AF50" s="573"/>
      <c r="AG50" s="573"/>
      <c r="AH50" s="573"/>
    </row>
    <row r="51" spans="1:34" s="155" customFormat="1" ht="14.25" customHeight="1">
      <c r="A51" s="559"/>
      <c r="B51" s="856"/>
      <c r="C51" s="662"/>
      <c r="D51" s="656" t="s">
        <v>215</v>
      </c>
      <c r="E51" s="657" t="s">
        <v>64</v>
      </c>
      <c r="F51" s="1100" t="s">
        <v>65</v>
      </c>
      <c r="G51" s="1100"/>
      <c r="H51" s="1100"/>
      <c r="I51" s="1100"/>
      <c r="J51" s="1100"/>
      <c r="K51" s="1100"/>
      <c r="L51" s="1100"/>
      <c r="M51" s="1100"/>
      <c r="N51" s="1100"/>
      <c r="O51" s="1100"/>
      <c r="P51" s="657" t="s">
        <v>66</v>
      </c>
      <c r="Q51" s="664"/>
      <c r="R51" s="856"/>
      <c r="S51" s="570"/>
      <c r="T51" s="710"/>
      <c r="U51" s="711"/>
      <c r="V51" s="711"/>
      <c r="W51" s="712"/>
      <c r="X51" s="712"/>
      <c r="Y51" s="712"/>
      <c r="Z51" s="712"/>
      <c r="AA51" s="712"/>
      <c r="AB51" s="712"/>
      <c r="AC51" s="712"/>
      <c r="AD51" s="712"/>
      <c r="AE51" s="570"/>
      <c r="AF51" s="570"/>
      <c r="AG51" s="570"/>
      <c r="AH51" s="570"/>
    </row>
    <row r="52" spans="1:34" s="150" customFormat="1" ht="20.25" customHeight="1">
      <c r="A52" s="560"/>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3"/>
      <c r="T52" s="576">
        <f>VLOOKUP($E52,R.VL_DEQResourcesInvolved,2,FALSE)</f>
        <v>0</v>
      </c>
      <c r="U52" s="564">
        <f>VLOOKUP($E52,R.VL_DEQResourcesInvolved,3,FALSE)</f>
        <v>0</v>
      </c>
      <c r="V52" s="564">
        <f>IF(T52=10,U52,VLOOKUP($E52,R.VL_DEQResourcesInvolved,4,FALSE))</f>
        <v>0</v>
      </c>
      <c r="W52" s="494"/>
      <c r="X52" s="494"/>
      <c r="Y52" s="494"/>
      <c r="Z52" s="494"/>
      <c r="AA52" s="494"/>
      <c r="AB52" s="494"/>
      <c r="AC52" s="494"/>
      <c r="AD52" s="494"/>
      <c r="AE52" s="573"/>
      <c r="AF52" s="573"/>
      <c r="AG52" s="573"/>
      <c r="AH52" s="573"/>
    </row>
    <row r="53" spans="1:34"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3"/>
      <c r="T53" s="576">
        <f>VLOOKUP($E53,R.VL_DEQResourcesInvolved,2,FALSE)</f>
        <v>0</v>
      </c>
      <c r="U53" s="564">
        <f>VLOOKUP($E53,R.VL_DEQResourcesInvolved,3,FALSE)</f>
        <v>0</v>
      </c>
      <c r="V53" s="564">
        <f>IF(T53=10,U53,VLOOKUP($E53,R.VL_DEQResourcesInvolved,4,FALSE))</f>
        <v>0</v>
      </c>
      <c r="W53" s="494"/>
      <c r="X53" s="494"/>
      <c r="Y53" s="494"/>
      <c r="Z53" s="494"/>
      <c r="AA53" s="494"/>
      <c r="AB53" s="494"/>
      <c r="AC53" s="494"/>
      <c r="AD53" s="494"/>
      <c r="AE53" s="573"/>
      <c r="AF53" s="573"/>
      <c r="AG53" s="573"/>
      <c r="AH53" s="573"/>
    </row>
    <row r="54" spans="1:34"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3"/>
      <c r="T54" s="576">
        <f>VLOOKUP($E54,R.VL_DEQResourcesInvolved,2,FALSE)</f>
        <v>0</v>
      </c>
      <c r="U54" s="564">
        <f>VLOOKUP($E54,R.VL_DEQResourcesInvolved,3,FALSE)</f>
        <v>0</v>
      </c>
      <c r="V54" s="564">
        <f>IF(T54=10,U54,VLOOKUP($E54,R.VL_DEQResourcesInvolved,4,FALSE))</f>
        <v>0</v>
      </c>
      <c r="W54" s="494"/>
      <c r="X54" s="494"/>
      <c r="Y54" s="494"/>
      <c r="Z54" s="494"/>
      <c r="AA54" s="494"/>
      <c r="AB54" s="494"/>
      <c r="AC54" s="494"/>
      <c r="AD54" s="494"/>
      <c r="AE54" s="573"/>
      <c r="AF54" s="573"/>
      <c r="AG54" s="573"/>
      <c r="AH54" s="573"/>
    </row>
    <row r="55" spans="1:34"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3"/>
      <c r="T55" s="576">
        <f>VLOOKUP($E55,R.VL_DEQResourcesInvolved,2,FALSE)</f>
        <v>0</v>
      </c>
      <c r="U55" s="564">
        <f>VLOOKUP($E55,R.VL_DEQResourcesInvolved,3,FALSE)</f>
        <v>0</v>
      </c>
      <c r="V55" s="564">
        <f>IF(T55=10,U55,VLOOKUP($E55,R.VL_DEQResourcesInvolved,4,FALSE))</f>
        <v>0</v>
      </c>
      <c r="W55" s="494"/>
      <c r="X55" s="494"/>
      <c r="Y55" s="494"/>
      <c r="Z55" s="494"/>
      <c r="AA55" s="494"/>
      <c r="AB55" s="494"/>
      <c r="AC55" s="494"/>
      <c r="AD55" s="494"/>
      <c r="AE55" s="573"/>
      <c r="AF55" s="573"/>
      <c r="AG55" s="573"/>
      <c r="AH55" s="573"/>
    </row>
    <row r="56" spans="1:34" s="150" customFormat="1" ht="14.25" customHeight="1">
      <c r="A56" s="560"/>
      <c r="B56" s="856"/>
      <c r="C56" s="587"/>
      <c r="D56" s="533"/>
      <c r="E56" s="1059"/>
      <c r="F56" s="1059"/>
      <c r="G56" s="1059"/>
      <c r="H56" s="1059"/>
      <c r="I56" s="1059"/>
      <c r="J56" s="1059"/>
      <c r="K56" s="1059"/>
      <c r="L56" s="1059"/>
      <c r="M56" s="1059"/>
      <c r="N56" s="1059"/>
      <c r="O56" s="1059"/>
      <c r="P56" s="1059"/>
      <c r="Q56" s="588"/>
      <c r="R56" s="856"/>
      <c r="S56" s="573"/>
      <c r="T56" s="575"/>
      <c r="U56" s="574"/>
      <c r="V56" s="574"/>
      <c r="W56" s="494"/>
      <c r="X56" s="494"/>
      <c r="Y56" s="494"/>
      <c r="Z56" s="494"/>
      <c r="AA56" s="494"/>
      <c r="AB56" s="494"/>
      <c r="AC56" s="494"/>
      <c r="AD56" s="494"/>
      <c r="AE56" s="573"/>
      <c r="AF56" s="573"/>
      <c r="AG56" s="573"/>
      <c r="AH56" s="573"/>
    </row>
    <row r="57" spans="1:34" s="155" customFormat="1" ht="30" customHeight="1">
      <c r="A57" s="559"/>
      <c r="B57" s="856"/>
      <c r="C57" s="681" t="s">
        <v>0</v>
      </c>
      <c r="D57" s="826" t="s">
        <v>298</v>
      </c>
      <c r="E57" s="821"/>
      <c r="F57" s="552"/>
      <c r="G57" s="552"/>
      <c r="H57" s="552"/>
      <c r="I57" s="552"/>
      <c r="J57" s="552"/>
      <c r="K57" s="552"/>
      <c r="L57" s="552"/>
      <c r="M57" s="552"/>
      <c r="N57" s="552"/>
      <c r="O57" s="552"/>
      <c r="P57" s="552"/>
      <c r="Q57" s="590"/>
      <c r="R57" s="856"/>
      <c r="S57" s="570"/>
      <c r="T57" s="571"/>
      <c r="U57" s="570"/>
      <c r="V57" s="570"/>
      <c r="W57" s="572"/>
      <c r="X57" s="572"/>
      <c r="Y57" s="572"/>
      <c r="Z57" s="572"/>
      <c r="AA57" s="572"/>
      <c r="AB57" s="572"/>
      <c r="AC57" s="572"/>
      <c r="AD57" s="572"/>
      <c r="AE57" s="570"/>
      <c r="AF57" s="570"/>
      <c r="AG57" s="570"/>
      <c r="AH57" s="570"/>
    </row>
    <row r="58" spans="1:34" s="155" customFormat="1" ht="14.25" customHeight="1">
      <c r="A58" s="559"/>
      <c r="B58" s="856"/>
      <c r="C58" s="716"/>
      <c r="D58" s="501" t="s">
        <v>208</v>
      </c>
      <c r="E58" s="526"/>
      <c r="F58" s="526"/>
      <c r="G58" s="526"/>
      <c r="H58" s="526"/>
      <c r="I58" s="526"/>
      <c r="J58" s="526"/>
      <c r="K58" s="526"/>
      <c r="L58" s="526"/>
      <c r="M58" s="526"/>
      <c r="N58" s="526"/>
      <c r="O58" s="526"/>
      <c r="P58" s="526"/>
      <c r="Q58" s="592"/>
      <c r="R58" s="856"/>
      <c r="S58" s="570"/>
      <c r="T58" s="729"/>
      <c r="U58" s="711"/>
      <c r="V58" s="711"/>
      <c r="W58" s="712"/>
      <c r="X58" s="712"/>
      <c r="Y58" s="712"/>
      <c r="Z58" s="712"/>
      <c r="AA58" s="712"/>
      <c r="AB58" s="712"/>
      <c r="AC58" s="712"/>
      <c r="AD58" s="712"/>
      <c r="AE58" s="570"/>
      <c r="AF58" s="570"/>
      <c r="AG58" s="570"/>
      <c r="AH58" s="570"/>
    </row>
    <row r="59" spans="1:34" s="150" customFormat="1" ht="20.25" customHeight="1">
      <c r="A59" s="560"/>
      <c r="B59" s="856"/>
      <c r="C59" s="593"/>
      <c r="D59" s="1082"/>
      <c r="E59" s="1083"/>
      <c r="F59" s="1083"/>
      <c r="G59" s="1083"/>
      <c r="H59" s="1083"/>
      <c r="I59" s="1083"/>
      <c r="J59" s="1083"/>
      <c r="K59" s="1083"/>
      <c r="L59" s="1083"/>
      <c r="M59" s="1083"/>
      <c r="N59" s="1083"/>
      <c r="O59" s="1083"/>
      <c r="P59" s="1084"/>
      <c r="Q59" s="594"/>
      <c r="R59" s="856"/>
      <c r="S59" s="573"/>
      <c r="T59" s="575" t="s">
        <v>0</v>
      </c>
      <c r="U59" s="574"/>
      <c r="V59" s="574"/>
      <c r="W59" s="494"/>
      <c r="X59" s="494"/>
      <c r="Y59" s="494"/>
      <c r="Z59" s="494"/>
      <c r="AA59" s="494"/>
      <c r="AB59" s="494"/>
      <c r="AC59" s="494"/>
      <c r="AD59" s="494"/>
      <c r="AE59" s="573"/>
      <c r="AF59" s="573"/>
      <c r="AG59" s="573"/>
      <c r="AH59" s="573"/>
    </row>
    <row r="60" spans="1:34" s="155" customFormat="1" ht="14.25" customHeight="1">
      <c r="A60" s="559"/>
      <c r="B60" s="856"/>
      <c r="C60" s="716"/>
      <c r="D60" s="658" t="s">
        <v>215</v>
      </c>
      <c r="E60" s="808" t="s">
        <v>64</v>
      </c>
      <c r="F60" s="1099" t="s">
        <v>65</v>
      </c>
      <c r="G60" s="1099"/>
      <c r="H60" s="1099"/>
      <c r="I60" s="1099"/>
      <c r="J60" s="1099"/>
      <c r="K60" s="1099"/>
      <c r="L60" s="1099"/>
      <c r="M60" s="1099"/>
      <c r="N60" s="1099"/>
      <c r="O60" s="1099"/>
      <c r="P60" s="808" t="s">
        <v>66</v>
      </c>
      <c r="Q60" s="592"/>
      <c r="R60" s="856"/>
      <c r="S60" s="570"/>
      <c r="T60" s="710"/>
      <c r="U60" s="711"/>
      <c r="V60" s="711"/>
      <c r="W60" s="712"/>
      <c r="X60" s="712"/>
      <c r="Y60" s="712"/>
      <c r="Z60" s="712"/>
      <c r="AA60" s="712"/>
      <c r="AB60" s="712"/>
      <c r="AC60" s="712"/>
      <c r="AD60" s="712"/>
      <c r="AE60" s="570"/>
      <c r="AF60" s="570"/>
      <c r="AG60" s="570"/>
      <c r="AH60" s="570"/>
    </row>
    <row r="61" spans="1:34" s="150" customFormat="1" ht="20.25" customHeight="1">
      <c r="A61" s="560"/>
      <c r="B61" s="856"/>
      <c r="C61" s="593"/>
      <c r="D61" s="160"/>
      <c r="E61" s="152" t="s">
        <v>7</v>
      </c>
      <c r="F61" s="502">
        <v>1</v>
      </c>
      <c r="G61" s="503">
        <v>2</v>
      </c>
      <c r="H61" s="504">
        <v>3</v>
      </c>
      <c r="I61" s="505">
        <v>4</v>
      </c>
      <c r="J61" s="506">
        <v>5</v>
      </c>
      <c r="K61" s="507">
        <v>6</v>
      </c>
      <c r="L61" s="508">
        <v>7</v>
      </c>
      <c r="M61" s="509">
        <v>8</v>
      </c>
      <c r="N61" s="510">
        <v>9</v>
      </c>
      <c r="O61" s="511">
        <v>10</v>
      </c>
      <c r="P61" s="154"/>
      <c r="Q61" s="594"/>
      <c r="R61" s="856"/>
      <c r="S61" s="573"/>
      <c r="T61" s="576">
        <f>VLOOKUP($E61,R.VL_DEQResourcesInvolved,2,FALSE)</f>
        <v>0</v>
      </c>
      <c r="U61" s="564">
        <f>VLOOKUP($E61,R.VL_DEQResourcesInvolved,3,FALSE)</f>
        <v>0</v>
      </c>
      <c r="V61" s="564">
        <f>IF(T61=10,U61,VLOOKUP($E61,R.VL_DEQResourcesInvolved,4,FALSE))</f>
        <v>0</v>
      </c>
      <c r="W61" s="494"/>
      <c r="X61" s="494"/>
      <c r="Y61" s="494"/>
      <c r="Z61" s="494"/>
      <c r="AA61" s="494"/>
      <c r="AB61" s="494"/>
      <c r="AC61" s="494"/>
      <c r="AD61" s="494"/>
      <c r="AE61" s="573"/>
      <c r="AF61" s="573"/>
      <c r="AG61" s="573"/>
      <c r="AH61" s="573"/>
    </row>
    <row r="62" spans="1:34" s="150" customFormat="1" ht="20.25" customHeight="1">
      <c r="A62" s="560"/>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3"/>
      <c r="T62" s="576">
        <f>VLOOKUP($E62,R.VL_DEQResourcesInvolved,2,FALSE)</f>
        <v>0</v>
      </c>
      <c r="U62" s="564">
        <f>VLOOKUP($E62,R.VL_DEQResourcesInvolved,3,FALSE)</f>
        <v>0</v>
      </c>
      <c r="V62" s="564">
        <f>IF(T62=10,U62,VLOOKUP($E62,R.VL_DEQResourcesInvolved,4,FALSE))</f>
        <v>0</v>
      </c>
      <c r="W62" s="494"/>
      <c r="X62" s="494"/>
      <c r="Y62" s="494"/>
      <c r="Z62" s="494"/>
      <c r="AA62" s="494"/>
      <c r="AB62" s="494"/>
      <c r="AC62" s="494"/>
      <c r="AD62" s="494"/>
      <c r="AE62" s="573"/>
      <c r="AF62" s="573"/>
      <c r="AG62" s="573"/>
      <c r="AH62" s="573"/>
    </row>
    <row r="63" spans="1:34" s="150" customFormat="1" ht="20.25" customHeight="1">
      <c r="A63" s="560"/>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3"/>
      <c r="T63" s="576">
        <f>VLOOKUP($E63,R.VL_DEQResourcesInvolved,2,FALSE)</f>
        <v>0</v>
      </c>
      <c r="U63" s="564">
        <f>VLOOKUP($E63,R.VL_DEQResourcesInvolved,3,FALSE)</f>
        <v>0</v>
      </c>
      <c r="V63" s="564">
        <f>IF(T63=10,U63,VLOOKUP($E63,R.VL_DEQResourcesInvolved,4,FALSE))</f>
        <v>0</v>
      </c>
      <c r="W63" s="494"/>
      <c r="X63" s="494"/>
      <c r="Y63" s="494"/>
      <c r="Z63" s="494"/>
      <c r="AA63" s="494"/>
      <c r="AB63" s="494"/>
      <c r="AC63" s="494"/>
      <c r="AD63" s="494"/>
      <c r="AE63" s="573"/>
      <c r="AF63" s="573"/>
      <c r="AG63" s="573"/>
      <c r="AH63" s="573"/>
    </row>
    <row r="64" spans="1:34" s="150" customFormat="1" ht="20.25" customHeight="1">
      <c r="A64" s="560"/>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3"/>
      <c r="T64" s="576">
        <f>VLOOKUP($E64,R.VL_DEQResourcesInvolved,2,FALSE)</f>
        <v>0</v>
      </c>
      <c r="U64" s="564">
        <f>VLOOKUP($E64,R.VL_DEQResourcesInvolved,3,FALSE)</f>
        <v>0</v>
      </c>
      <c r="V64" s="564">
        <f>IF(T64=10,U64,VLOOKUP($E64,R.VL_DEQResourcesInvolved,4,FALSE))</f>
        <v>0</v>
      </c>
      <c r="W64" s="494"/>
      <c r="X64" s="494"/>
      <c r="Y64" s="494"/>
      <c r="Z64" s="494"/>
      <c r="AA64" s="494"/>
      <c r="AB64" s="494"/>
      <c r="AC64" s="494"/>
      <c r="AD64" s="494"/>
      <c r="AE64" s="573"/>
      <c r="AF64" s="573"/>
      <c r="AG64" s="573"/>
      <c r="AH64" s="573"/>
    </row>
    <row r="65" spans="1:34" s="150" customFormat="1" ht="14.25" customHeight="1">
      <c r="A65" s="560"/>
      <c r="B65" s="856"/>
      <c r="C65" s="743"/>
      <c r="D65" s="501" t="s">
        <v>207</v>
      </c>
      <c r="E65" s="153"/>
      <c r="F65" s="153"/>
      <c r="G65" s="153"/>
      <c r="H65" s="153"/>
      <c r="I65" s="153"/>
      <c r="J65" s="153"/>
      <c r="K65" s="153"/>
      <c r="L65" s="153"/>
      <c r="M65" s="153"/>
      <c r="N65" s="153"/>
      <c r="O65" s="153"/>
      <c r="P65" s="153"/>
      <c r="Q65" s="598"/>
      <c r="R65" s="856"/>
      <c r="S65" s="573"/>
      <c r="T65" s="710"/>
      <c r="U65" s="711"/>
      <c r="V65" s="711"/>
      <c r="W65" s="730"/>
      <c r="X65" s="730"/>
      <c r="Y65" s="730"/>
      <c r="Z65" s="730"/>
      <c r="AA65" s="730"/>
      <c r="AB65" s="730"/>
      <c r="AC65" s="730"/>
      <c r="AD65" s="730"/>
      <c r="AE65" s="573"/>
      <c r="AF65" s="573"/>
      <c r="AG65" s="573"/>
      <c r="AH65" s="573"/>
    </row>
    <row r="66" spans="1:34" s="150" customFormat="1" ht="20.25" customHeight="1">
      <c r="A66" s="560"/>
      <c r="B66" s="856"/>
      <c r="C66" s="593"/>
      <c r="D66" s="1089"/>
      <c r="E66" s="1090"/>
      <c r="F66" s="1090"/>
      <c r="G66" s="1090"/>
      <c r="H66" s="1090"/>
      <c r="I66" s="1090"/>
      <c r="J66" s="1090"/>
      <c r="K66" s="1090"/>
      <c r="L66" s="1090"/>
      <c r="M66" s="1090"/>
      <c r="N66" s="1090"/>
      <c r="O66" s="1090"/>
      <c r="P66" s="1091"/>
      <c r="Q66" s="594"/>
      <c r="R66" s="856"/>
      <c r="S66" s="573"/>
      <c r="T66" s="575" t="s">
        <v>0</v>
      </c>
      <c r="U66" s="574"/>
      <c r="V66" s="574"/>
      <c r="W66" s="494"/>
      <c r="X66" s="494"/>
      <c r="Y66" s="494"/>
      <c r="Z66" s="494"/>
      <c r="AA66" s="494"/>
      <c r="AB66" s="494"/>
      <c r="AC66" s="494"/>
      <c r="AD66" s="494"/>
      <c r="AE66" s="573"/>
      <c r="AF66" s="573"/>
      <c r="AG66" s="573"/>
      <c r="AH66" s="573"/>
    </row>
    <row r="67" spans="1:34" s="155" customFormat="1" ht="14.25" customHeight="1">
      <c r="A67" s="559"/>
      <c r="B67" s="856"/>
      <c r="C67" s="716"/>
      <c r="D67" s="658" t="s">
        <v>215</v>
      </c>
      <c r="E67" s="808" t="s">
        <v>64</v>
      </c>
      <c r="F67" s="1099" t="s">
        <v>65</v>
      </c>
      <c r="G67" s="1099"/>
      <c r="H67" s="1099"/>
      <c r="I67" s="1099"/>
      <c r="J67" s="1099"/>
      <c r="K67" s="1099"/>
      <c r="L67" s="1099"/>
      <c r="M67" s="1099"/>
      <c r="N67" s="1099"/>
      <c r="O67" s="1099"/>
      <c r="P67" s="808" t="s">
        <v>66</v>
      </c>
      <c r="Q67" s="592"/>
      <c r="R67" s="856"/>
      <c r="S67" s="570"/>
      <c r="T67" s="710"/>
      <c r="U67" s="711"/>
      <c r="V67" s="711"/>
      <c r="W67" s="712"/>
      <c r="X67" s="712"/>
      <c r="Y67" s="712"/>
      <c r="Z67" s="712"/>
      <c r="AA67" s="712"/>
      <c r="AB67" s="712"/>
      <c r="AC67" s="712"/>
      <c r="AD67" s="712"/>
      <c r="AE67" s="570"/>
      <c r="AF67" s="570"/>
      <c r="AG67" s="570"/>
      <c r="AH67" s="570"/>
    </row>
    <row r="68" spans="1:34" s="150" customFormat="1" ht="20.25" customHeight="1">
      <c r="A68" s="560"/>
      <c r="B68" s="856"/>
      <c r="C68" s="593"/>
      <c r="D68" s="160" t="s">
        <v>0</v>
      </c>
      <c r="E68" s="152" t="s">
        <v>7</v>
      </c>
      <c r="F68" s="502">
        <v>1</v>
      </c>
      <c r="G68" s="503">
        <v>2</v>
      </c>
      <c r="H68" s="504">
        <v>3</v>
      </c>
      <c r="I68" s="505">
        <v>4</v>
      </c>
      <c r="J68" s="506">
        <v>5</v>
      </c>
      <c r="K68" s="507">
        <v>6</v>
      </c>
      <c r="L68" s="508">
        <v>7</v>
      </c>
      <c r="M68" s="509">
        <v>8</v>
      </c>
      <c r="N68" s="510">
        <v>9</v>
      </c>
      <c r="O68" s="511">
        <v>10</v>
      </c>
      <c r="P68" s="154" t="s">
        <v>0</v>
      </c>
      <c r="Q68" s="594"/>
      <c r="R68" s="856"/>
      <c r="S68" s="573"/>
      <c r="T68" s="576">
        <f>VLOOKUP($E68,R.VL_DEQResourcesInvolved,2,FALSE)</f>
        <v>0</v>
      </c>
      <c r="U68" s="564">
        <f>VLOOKUP($E68,R.VL_DEQResourcesInvolved,3,FALSE)</f>
        <v>0</v>
      </c>
      <c r="V68" s="564">
        <f>IF(T68=10,U68,VLOOKUP($E68,R.VL_DEQResourcesInvolved,4,FALSE))</f>
        <v>0</v>
      </c>
      <c r="W68" s="494"/>
      <c r="X68" s="494"/>
      <c r="Y68" s="494"/>
      <c r="Z68" s="494"/>
      <c r="AA68" s="494"/>
      <c r="AB68" s="494"/>
      <c r="AC68" s="494"/>
      <c r="AD68" s="494"/>
      <c r="AE68" s="573"/>
      <c r="AF68" s="573"/>
      <c r="AG68" s="573"/>
      <c r="AH68" s="573"/>
    </row>
    <row r="69" spans="1:34" s="150" customFormat="1" ht="20.25" customHeight="1">
      <c r="A69" s="560"/>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3"/>
      <c r="T69" s="576">
        <f>VLOOKUP($E69,R.VL_DEQResourcesInvolved,2,FALSE)</f>
        <v>0</v>
      </c>
      <c r="U69" s="564">
        <f>VLOOKUP($E69,R.VL_DEQResourcesInvolved,3,FALSE)</f>
        <v>0</v>
      </c>
      <c r="V69" s="564">
        <f>IF(T69=10,U69,VLOOKUP($E69,R.VL_DEQResourcesInvolved,4,FALSE))</f>
        <v>0</v>
      </c>
      <c r="W69" s="494"/>
      <c r="X69" s="494"/>
      <c r="Y69" s="494"/>
      <c r="Z69" s="494"/>
      <c r="AA69" s="494"/>
      <c r="AB69" s="494"/>
      <c r="AC69" s="494"/>
      <c r="AD69" s="494"/>
      <c r="AE69" s="573"/>
      <c r="AF69" s="573"/>
      <c r="AG69" s="573"/>
      <c r="AH69" s="573"/>
    </row>
    <row r="70" spans="1:34" s="150" customFormat="1" ht="20.25" customHeight="1">
      <c r="A70" s="560"/>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3"/>
      <c r="T70" s="576">
        <f>VLOOKUP($E70,R.VL_DEQResourcesInvolved,2,FALSE)</f>
        <v>0</v>
      </c>
      <c r="U70" s="564">
        <f>VLOOKUP($E70,R.VL_DEQResourcesInvolved,3,FALSE)</f>
        <v>0</v>
      </c>
      <c r="V70" s="564">
        <f>IF(T70=10,U70,VLOOKUP($E70,R.VL_DEQResourcesInvolved,4,FALSE))</f>
        <v>0</v>
      </c>
      <c r="W70" s="494"/>
      <c r="X70" s="494"/>
      <c r="Y70" s="494"/>
      <c r="Z70" s="494"/>
      <c r="AA70" s="494"/>
      <c r="AB70" s="494"/>
      <c r="AC70" s="494"/>
      <c r="AD70" s="494"/>
      <c r="AE70" s="573"/>
      <c r="AF70" s="573"/>
      <c r="AG70" s="573"/>
      <c r="AH70" s="573"/>
    </row>
    <row r="71" spans="1:34" s="150" customFormat="1" ht="20.25" customHeight="1">
      <c r="A71" s="560"/>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3"/>
      <c r="T71" s="576">
        <f>VLOOKUP($E71,R.VL_DEQResourcesInvolved,2,FALSE)</f>
        <v>0</v>
      </c>
      <c r="U71" s="564">
        <f>VLOOKUP($E71,R.VL_DEQResourcesInvolved,3,FALSE)</f>
        <v>0</v>
      </c>
      <c r="V71" s="564">
        <f>IF(T71=10,U71,VLOOKUP($E71,R.VL_DEQResourcesInvolved,4,FALSE))</f>
        <v>0</v>
      </c>
      <c r="W71" s="494"/>
      <c r="X71" s="494"/>
      <c r="Y71" s="494"/>
      <c r="Z71" s="494"/>
      <c r="AA71" s="494"/>
      <c r="AB71" s="494"/>
      <c r="AC71" s="494"/>
      <c r="AD71" s="494"/>
      <c r="AE71" s="573"/>
      <c r="AF71" s="573"/>
      <c r="AG71" s="573"/>
      <c r="AH71" s="573"/>
    </row>
    <row r="72" spans="1:34" s="150" customFormat="1" ht="14.25" customHeight="1">
      <c r="A72" s="560"/>
      <c r="B72" s="856"/>
      <c r="C72" s="599"/>
      <c r="D72" s="534"/>
      <c r="E72" s="1092"/>
      <c r="F72" s="1092"/>
      <c r="G72" s="1092"/>
      <c r="H72" s="1092"/>
      <c r="I72" s="1092"/>
      <c r="J72" s="1092"/>
      <c r="K72" s="1092"/>
      <c r="L72" s="1092"/>
      <c r="M72" s="1092"/>
      <c r="N72" s="1092"/>
      <c r="O72" s="1092"/>
      <c r="P72" s="1092"/>
      <c r="Q72" s="600"/>
      <c r="R72" s="856"/>
      <c r="S72" s="573"/>
      <c r="T72" s="575"/>
      <c r="U72" s="574"/>
      <c r="V72" s="574"/>
      <c r="W72" s="494"/>
      <c r="X72" s="494"/>
      <c r="Y72" s="494"/>
      <c r="Z72" s="494"/>
      <c r="AA72" s="494"/>
      <c r="AB72" s="494"/>
      <c r="AC72" s="494"/>
      <c r="AD72" s="494"/>
      <c r="AE72" s="573"/>
      <c r="AF72" s="573"/>
      <c r="AG72" s="573"/>
      <c r="AH72" s="573"/>
    </row>
    <row r="73" spans="1:34" s="155" customFormat="1" ht="30" customHeight="1">
      <c r="A73" s="559"/>
      <c r="B73" s="856"/>
      <c r="C73" s="579" t="s">
        <v>0</v>
      </c>
      <c r="D73" s="825" t="s">
        <v>298</v>
      </c>
      <c r="E73" s="512"/>
      <c r="F73" s="512"/>
      <c r="G73" s="512"/>
      <c r="H73" s="512"/>
      <c r="I73" s="512"/>
      <c r="J73" s="512"/>
      <c r="K73" s="512"/>
      <c r="L73" s="512"/>
      <c r="M73" s="512"/>
      <c r="N73" s="512"/>
      <c r="O73" s="512"/>
      <c r="P73" s="512"/>
      <c r="Q73" s="580"/>
      <c r="R73" s="856"/>
      <c r="S73" s="570"/>
      <c r="T73" s="571"/>
      <c r="U73" s="570"/>
      <c r="V73" s="570"/>
      <c r="W73" s="572"/>
      <c r="X73" s="572"/>
      <c r="Y73" s="572"/>
      <c r="Z73" s="572"/>
      <c r="AA73" s="572"/>
      <c r="AB73" s="572"/>
      <c r="AC73" s="572"/>
      <c r="AD73" s="572"/>
      <c r="AE73" s="570"/>
      <c r="AF73" s="570"/>
      <c r="AG73" s="570"/>
      <c r="AH73" s="570"/>
    </row>
    <row r="74" spans="1:34" s="667" customFormat="1" ht="14.25" customHeight="1">
      <c r="A74" s="661"/>
      <c r="B74" s="856"/>
      <c r="C74" s="662"/>
      <c r="D74" s="545" t="s">
        <v>208</v>
      </c>
      <c r="E74" s="663"/>
      <c r="F74" s="663"/>
      <c r="G74" s="663"/>
      <c r="H74" s="663"/>
      <c r="I74" s="663"/>
      <c r="J74" s="663"/>
      <c r="K74" s="663"/>
      <c r="L74" s="663"/>
      <c r="M74" s="663"/>
      <c r="N74" s="663"/>
      <c r="O74" s="663"/>
      <c r="P74" s="663"/>
      <c r="Q74" s="664"/>
      <c r="R74" s="856"/>
      <c r="S74" s="647"/>
      <c r="T74" s="678"/>
      <c r="U74" s="670"/>
      <c r="V74" s="670"/>
      <c r="W74" s="666"/>
      <c r="X74" s="666"/>
      <c r="Y74" s="666"/>
      <c r="Z74" s="666"/>
      <c r="AA74" s="666"/>
      <c r="AB74" s="666"/>
      <c r="AC74" s="666"/>
      <c r="AD74" s="666"/>
      <c r="AE74" s="647"/>
      <c r="AF74" s="647"/>
      <c r="AG74" s="647"/>
      <c r="AH74" s="647"/>
    </row>
    <row r="75" spans="1:34" s="150" customFormat="1" ht="20.25" customHeight="1">
      <c r="A75" s="560"/>
      <c r="B75" s="856"/>
      <c r="C75" s="584"/>
      <c r="D75" s="1082"/>
      <c r="E75" s="1083"/>
      <c r="F75" s="1083"/>
      <c r="G75" s="1083"/>
      <c r="H75" s="1083"/>
      <c r="I75" s="1083"/>
      <c r="J75" s="1083"/>
      <c r="K75" s="1083"/>
      <c r="L75" s="1083"/>
      <c r="M75" s="1083"/>
      <c r="N75" s="1083"/>
      <c r="O75" s="1083"/>
      <c r="P75" s="1084"/>
      <c r="Q75" s="585"/>
      <c r="R75" s="856"/>
      <c r="S75" s="573"/>
      <c r="T75" s="575" t="s">
        <v>0</v>
      </c>
      <c r="U75" s="574"/>
      <c r="V75" s="574"/>
      <c r="W75" s="494"/>
      <c r="X75" s="494"/>
      <c r="Y75" s="494"/>
      <c r="Z75" s="494"/>
      <c r="AA75" s="494"/>
      <c r="AB75" s="494"/>
      <c r="AC75" s="494"/>
      <c r="AD75" s="494"/>
      <c r="AE75" s="573"/>
      <c r="AF75" s="573"/>
      <c r="AG75" s="573"/>
      <c r="AH75" s="573"/>
    </row>
    <row r="76" spans="1:34" s="667" customFormat="1" ht="14.25" customHeight="1">
      <c r="A76" s="661"/>
      <c r="B76" s="856"/>
      <c r="C76" s="668"/>
      <c r="D76" s="738" t="s">
        <v>215</v>
      </c>
      <c r="E76" s="739" t="s">
        <v>64</v>
      </c>
      <c r="F76" s="1085" t="s">
        <v>65</v>
      </c>
      <c r="G76" s="1085"/>
      <c r="H76" s="1085"/>
      <c r="I76" s="1085"/>
      <c r="J76" s="1085"/>
      <c r="K76" s="1085"/>
      <c r="L76" s="1085"/>
      <c r="M76" s="1085"/>
      <c r="N76" s="1085"/>
      <c r="O76" s="1085"/>
      <c r="P76" s="739" t="s">
        <v>66</v>
      </c>
      <c r="Q76" s="664"/>
      <c r="R76" s="856"/>
      <c r="S76" s="647"/>
      <c r="T76" s="669"/>
      <c r="U76" s="670"/>
      <c r="V76" s="670"/>
      <c r="W76" s="666"/>
      <c r="X76" s="666"/>
      <c r="Y76" s="666"/>
      <c r="Z76" s="666"/>
      <c r="AA76" s="666"/>
      <c r="AB76" s="666"/>
      <c r="AC76" s="666"/>
      <c r="AD76" s="666"/>
      <c r="AE76" s="647"/>
      <c r="AF76" s="647"/>
      <c r="AG76" s="647"/>
      <c r="AH76" s="647"/>
    </row>
    <row r="77" spans="1:34" s="150" customFormat="1" ht="20.25" customHeight="1">
      <c r="A77" s="560"/>
      <c r="B77" s="856"/>
      <c r="C77" s="584"/>
      <c r="D77" s="160" t="s">
        <v>0</v>
      </c>
      <c r="E77" s="152" t="s">
        <v>7</v>
      </c>
      <c r="F77" s="502">
        <v>1</v>
      </c>
      <c r="G77" s="503">
        <v>2</v>
      </c>
      <c r="H77" s="504">
        <v>3</v>
      </c>
      <c r="I77" s="505">
        <v>4</v>
      </c>
      <c r="J77" s="506">
        <v>5</v>
      </c>
      <c r="K77" s="507">
        <v>6</v>
      </c>
      <c r="L77" s="508">
        <v>7</v>
      </c>
      <c r="M77" s="509">
        <v>8</v>
      </c>
      <c r="N77" s="510">
        <v>9</v>
      </c>
      <c r="O77" s="511">
        <v>10</v>
      </c>
      <c r="P77" s="154" t="s">
        <v>0</v>
      </c>
      <c r="Q77" s="585"/>
      <c r="R77" s="856"/>
      <c r="S77" s="573"/>
      <c r="T77" s="576">
        <f>VLOOKUP($E77,R.VL_DEQResourcesInvolved,2,FALSE)</f>
        <v>0</v>
      </c>
      <c r="U77" s="564">
        <f>VLOOKUP($E77,R.VL_DEQResourcesInvolved,3,FALSE)</f>
        <v>0</v>
      </c>
      <c r="V77" s="564">
        <f>IF(T77=10,U77,VLOOKUP($E77,R.VL_DEQResourcesInvolved,4,FALSE))</f>
        <v>0</v>
      </c>
      <c r="W77" s="494"/>
      <c r="X77" s="494"/>
      <c r="Y77" s="494"/>
      <c r="Z77" s="494"/>
      <c r="AA77" s="494"/>
      <c r="AB77" s="494"/>
      <c r="AC77" s="494"/>
      <c r="AD77" s="494"/>
      <c r="AE77" s="573"/>
      <c r="AF77" s="573"/>
      <c r="AG77" s="573"/>
      <c r="AH77" s="573"/>
    </row>
    <row r="78" spans="1:34" s="150" customFormat="1" ht="20.25" customHeight="1">
      <c r="A78" s="560"/>
      <c r="B78" s="856"/>
      <c r="C78" s="584"/>
      <c r="D78" s="160" t="s">
        <v>0</v>
      </c>
      <c r="E78" s="152" t="s">
        <v>7</v>
      </c>
      <c r="F78" s="502">
        <v>1</v>
      </c>
      <c r="G78" s="503">
        <v>2</v>
      </c>
      <c r="H78" s="504">
        <v>3</v>
      </c>
      <c r="I78" s="505">
        <v>4</v>
      </c>
      <c r="J78" s="506">
        <v>5</v>
      </c>
      <c r="K78" s="507">
        <v>6</v>
      </c>
      <c r="L78" s="508">
        <v>7</v>
      </c>
      <c r="M78" s="509">
        <v>8</v>
      </c>
      <c r="N78" s="510">
        <v>9</v>
      </c>
      <c r="O78" s="511">
        <v>10</v>
      </c>
      <c r="P78" s="154" t="s">
        <v>0</v>
      </c>
      <c r="Q78" s="585"/>
      <c r="R78" s="856"/>
      <c r="S78" s="573"/>
      <c r="T78" s="576">
        <f>VLOOKUP($E78,R.VL_DEQResourcesInvolved,2,FALSE)</f>
        <v>0</v>
      </c>
      <c r="U78" s="564">
        <f>VLOOKUP($E78,R.VL_DEQResourcesInvolved,3,FALSE)</f>
        <v>0</v>
      </c>
      <c r="V78" s="564">
        <f>IF(T78=10,U78,VLOOKUP($E78,R.VL_DEQResourcesInvolved,4,FALSE))</f>
        <v>0</v>
      </c>
      <c r="W78" s="494"/>
      <c r="X78" s="494"/>
      <c r="Y78" s="494"/>
      <c r="Z78" s="494"/>
      <c r="AA78" s="494"/>
      <c r="AB78" s="494"/>
      <c r="AC78" s="494"/>
      <c r="AD78" s="494"/>
      <c r="AE78" s="573"/>
      <c r="AF78" s="573"/>
      <c r="AG78" s="573"/>
      <c r="AH78" s="573"/>
    </row>
    <row r="79" spans="1:34" s="150" customFormat="1" ht="20.25" customHeight="1">
      <c r="A79" s="560"/>
      <c r="B79" s="856"/>
      <c r="C79" s="584"/>
      <c r="D79" s="160" t="s">
        <v>0</v>
      </c>
      <c r="E79" s="152" t="s">
        <v>7</v>
      </c>
      <c r="F79" s="502">
        <v>1</v>
      </c>
      <c r="G79" s="503">
        <v>2</v>
      </c>
      <c r="H79" s="504">
        <v>3</v>
      </c>
      <c r="I79" s="505">
        <v>4</v>
      </c>
      <c r="J79" s="506">
        <v>5</v>
      </c>
      <c r="K79" s="507">
        <v>6</v>
      </c>
      <c r="L79" s="508">
        <v>7</v>
      </c>
      <c r="M79" s="509">
        <v>8</v>
      </c>
      <c r="N79" s="510">
        <v>9</v>
      </c>
      <c r="O79" s="511">
        <v>10</v>
      </c>
      <c r="P79" s="154" t="s">
        <v>0</v>
      </c>
      <c r="Q79" s="585"/>
      <c r="R79" s="856"/>
      <c r="S79" s="573"/>
      <c r="T79" s="576">
        <f>VLOOKUP($E79,R.VL_DEQResourcesInvolved,2,FALSE)</f>
        <v>0</v>
      </c>
      <c r="U79" s="564">
        <f>VLOOKUP($E79,R.VL_DEQResourcesInvolved,3,FALSE)</f>
        <v>0</v>
      </c>
      <c r="V79" s="564">
        <f>IF(T79=10,U79,VLOOKUP($E79,R.VL_DEQResourcesInvolved,4,FALSE))</f>
        <v>0</v>
      </c>
      <c r="W79" s="494"/>
      <c r="X79" s="494"/>
      <c r="Y79" s="494"/>
      <c r="Z79" s="494"/>
      <c r="AA79" s="494"/>
      <c r="AB79" s="494"/>
      <c r="AC79" s="494"/>
      <c r="AD79" s="494"/>
      <c r="AE79" s="573"/>
      <c r="AF79" s="573"/>
      <c r="AG79" s="573"/>
      <c r="AH79" s="573"/>
    </row>
    <row r="80" spans="1:34" s="150" customFormat="1" ht="20.25" customHeight="1">
      <c r="A80" s="560"/>
      <c r="B80" s="856"/>
      <c r="C80" s="584"/>
      <c r="D80" s="160" t="s">
        <v>0</v>
      </c>
      <c r="E80" s="152" t="s">
        <v>7</v>
      </c>
      <c r="F80" s="502">
        <v>1</v>
      </c>
      <c r="G80" s="503">
        <v>2</v>
      </c>
      <c r="H80" s="504">
        <v>3</v>
      </c>
      <c r="I80" s="505">
        <v>4</v>
      </c>
      <c r="J80" s="506">
        <v>5</v>
      </c>
      <c r="K80" s="507">
        <v>6</v>
      </c>
      <c r="L80" s="508">
        <v>7</v>
      </c>
      <c r="M80" s="509">
        <v>8</v>
      </c>
      <c r="N80" s="510">
        <v>9</v>
      </c>
      <c r="O80" s="511">
        <v>10</v>
      </c>
      <c r="P80" s="154" t="s">
        <v>0</v>
      </c>
      <c r="Q80" s="585"/>
      <c r="R80" s="856"/>
      <c r="S80" s="573"/>
      <c r="T80" s="576">
        <f>VLOOKUP($E80,R.VL_DEQResourcesInvolved,2,FALSE)</f>
        <v>0</v>
      </c>
      <c r="U80" s="564">
        <f>VLOOKUP($E80,R.VL_DEQResourcesInvolved,3,FALSE)</f>
        <v>0</v>
      </c>
      <c r="V80" s="564">
        <f>IF(T80=10,U80,VLOOKUP($E80,R.VL_DEQResourcesInvolved,4,FALSE))</f>
        <v>0</v>
      </c>
      <c r="W80" s="494"/>
      <c r="X80" s="494"/>
      <c r="Y80" s="494"/>
      <c r="Z80" s="494"/>
      <c r="AA80" s="494"/>
      <c r="AB80" s="494"/>
      <c r="AC80" s="494"/>
      <c r="AD80" s="494"/>
      <c r="AE80" s="573"/>
      <c r="AF80" s="573"/>
      <c r="AG80" s="573"/>
      <c r="AH80" s="573"/>
    </row>
    <row r="81" spans="1:34" s="677" customFormat="1" ht="14.25" customHeight="1">
      <c r="A81" s="671"/>
      <c r="B81" s="856"/>
      <c r="C81" s="672"/>
      <c r="D81" s="656" t="s">
        <v>207</v>
      </c>
      <c r="E81" s="673"/>
      <c r="F81" s="673"/>
      <c r="G81" s="673"/>
      <c r="H81" s="673"/>
      <c r="I81" s="673"/>
      <c r="J81" s="673"/>
      <c r="K81" s="673"/>
      <c r="L81" s="673"/>
      <c r="M81" s="673"/>
      <c r="N81" s="673"/>
      <c r="O81" s="673"/>
      <c r="P81" s="673"/>
      <c r="Q81" s="674"/>
      <c r="R81" s="856"/>
      <c r="S81" s="675"/>
      <c r="T81" s="669"/>
      <c r="U81" s="670"/>
      <c r="V81" s="670"/>
      <c r="W81" s="676"/>
      <c r="X81" s="676"/>
      <c r="Y81" s="676"/>
      <c r="Z81" s="676"/>
      <c r="AA81" s="676"/>
      <c r="AB81" s="676"/>
      <c r="AC81" s="676"/>
      <c r="AD81" s="676"/>
      <c r="AE81" s="675"/>
      <c r="AF81" s="675"/>
      <c r="AG81" s="675"/>
      <c r="AH81" s="675"/>
    </row>
    <row r="82" spans="1:34" s="150" customFormat="1" ht="20.25" customHeight="1">
      <c r="A82" s="560"/>
      <c r="B82" s="856"/>
      <c r="C82" s="584"/>
      <c r="D82" s="1086"/>
      <c r="E82" s="1087"/>
      <c r="F82" s="1087"/>
      <c r="G82" s="1087"/>
      <c r="H82" s="1087"/>
      <c r="I82" s="1087"/>
      <c r="J82" s="1087"/>
      <c r="K82" s="1087"/>
      <c r="L82" s="1087"/>
      <c r="M82" s="1087"/>
      <c r="N82" s="1087"/>
      <c r="O82" s="1087"/>
      <c r="P82" s="1088"/>
      <c r="Q82" s="585"/>
      <c r="R82" s="856"/>
      <c r="S82" s="573"/>
      <c r="T82" s="575" t="s">
        <v>0</v>
      </c>
      <c r="U82" s="574"/>
      <c r="V82" s="574"/>
      <c r="W82" s="494"/>
      <c r="X82" s="494"/>
      <c r="Y82" s="494"/>
      <c r="Z82" s="494"/>
      <c r="AA82" s="494"/>
      <c r="AB82" s="494"/>
      <c r="AC82" s="494"/>
      <c r="AD82" s="494"/>
      <c r="AE82" s="573"/>
      <c r="AF82" s="573"/>
      <c r="AG82" s="573"/>
      <c r="AH82" s="573"/>
    </row>
    <row r="83" spans="1:34" s="667" customFormat="1" ht="14.25" customHeight="1">
      <c r="A83" s="661"/>
      <c r="B83" s="856"/>
      <c r="C83" s="662"/>
      <c r="D83" s="656" t="s">
        <v>215</v>
      </c>
      <c r="E83" s="657" t="s">
        <v>64</v>
      </c>
      <c r="F83" s="1100" t="s">
        <v>65</v>
      </c>
      <c r="G83" s="1100"/>
      <c r="H83" s="1100"/>
      <c r="I83" s="1100"/>
      <c r="J83" s="1100"/>
      <c r="K83" s="1100"/>
      <c r="L83" s="1100"/>
      <c r="M83" s="1100"/>
      <c r="N83" s="1100"/>
      <c r="O83" s="1100"/>
      <c r="P83" s="657" t="s">
        <v>66</v>
      </c>
      <c r="Q83" s="664"/>
      <c r="R83" s="856"/>
      <c r="S83" s="647"/>
      <c r="T83" s="669"/>
      <c r="U83" s="670"/>
      <c r="V83" s="670"/>
      <c r="W83" s="666"/>
      <c r="X83" s="666"/>
      <c r="Y83" s="666"/>
      <c r="Z83" s="666"/>
      <c r="AA83" s="666"/>
      <c r="AB83" s="666"/>
      <c r="AC83" s="666"/>
      <c r="AD83" s="666"/>
      <c r="AE83" s="647"/>
      <c r="AF83" s="647"/>
      <c r="AG83" s="647"/>
      <c r="AH83" s="647"/>
    </row>
    <row r="84" spans="1:34" s="150" customFormat="1" ht="20.25" customHeight="1">
      <c r="A84" s="560"/>
      <c r="B84" s="856"/>
      <c r="C84" s="584"/>
      <c r="D84" s="160" t="s">
        <v>0</v>
      </c>
      <c r="E84" s="152" t="s">
        <v>7</v>
      </c>
      <c r="F84" s="502">
        <v>1</v>
      </c>
      <c r="G84" s="503">
        <v>2</v>
      </c>
      <c r="H84" s="504">
        <v>3</v>
      </c>
      <c r="I84" s="505">
        <v>4</v>
      </c>
      <c r="J84" s="506">
        <v>5</v>
      </c>
      <c r="K84" s="507">
        <v>6</v>
      </c>
      <c r="L84" s="508">
        <v>7</v>
      </c>
      <c r="M84" s="509">
        <v>8</v>
      </c>
      <c r="N84" s="510">
        <v>9</v>
      </c>
      <c r="O84" s="511">
        <v>10</v>
      </c>
      <c r="P84" s="154" t="s">
        <v>0</v>
      </c>
      <c r="Q84" s="585"/>
      <c r="R84" s="856"/>
      <c r="S84" s="573"/>
      <c r="T84" s="576">
        <f>VLOOKUP($E84,R.VL_DEQResourcesInvolved,2,FALSE)</f>
        <v>0</v>
      </c>
      <c r="U84" s="564">
        <f>VLOOKUP($E84,R.VL_DEQResourcesInvolved,3,FALSE)</f>
        <v>0</v>
      </c>
      <c r="V84" s="564">
        <f>IF(T84=10,U84,VLOOKUP($E84,R.VL_DEQResourcesInvolved,4,FALSE))</f>
        <v>0</v>
      </c>
      <c r="W84" s="494"/>
      <c r="X84" s="494"/>
      <c r="Y84" s="494"/>
      <c r="Z84" s="494"/>
      <c r="AA84" s="494"/>
      <c r="AB84" s="494"/>
      <c r="AC84" s="494"/>
      <c r="AD84" s="494"/>
      <c r="AE84" s="573"/>
      <c r="AF84" s="573"/>
      <c r="AG84" s="573"/>
      <c r="AH84" s="573"/>
    </row>
    <row r="85" spans="1:34" s="150" customFormat="1" ht="20.25" customHeight="1">
      <c r="A85" s="560"/>
      <c r="B85" s="856"/>
      <c r="C85" s="584"/>
      <c r="D85" s="160" t="s">
        <v>0</v>
      </c>
      <c r="E85" s="152" t="s">
        <v>7</v>
      </c>
      <c r="F85" s="502">
        <v>1</v>
      </c>
      <c r="G85" s="503">
        <v>2</v>
      </c>
      <c r="H85" s="504">
        <v>3</v>
      </c>
      <c r="I85" s="505">
        <v>4</v>
      </c>
      <c r="J85" s="506">
        <v>5</v>
      </c>
      <c r="K85" s="507">
        <v>6</v>
      </c>
      <c r="L85" s="508">
        <v>7</v>
      </c>
      <c r="M85" s="509">
        <v>8</v>
      </c>
      <c r="N85" s="510">
        <v>9</v>
      </c>
      <c r="O85" s="511">
        <v>10</v>
      </c>
      <c r="P85" s="154" t="s">
        <v>0</v>
      </c>
      <c r="Q85" s="585"/>
      <c r="R85" s="856"/>
      <c r="S85" s="573"/>
      <c r="T85" s="576">
        <f>VLOOKUP($E85,R.VL_DEQResourcesInvolved,2,FALSE)</f>
        <v>0</v>
      </c>
      <c r="U85" s="564">
        <f>VLOOKUP($E85,R.VL_DEQResourcesInvolved,3,FALSE)</f>
        <v>0</v>
      </c>
      <c r="V85" s="564">
        <f>IF(T85=10,U85,VLOOKUP($E85,R.VL_DEQResourcesInvolved,4,FALSE))</f>
        <v>0</v>
      </c>
      <c r="W85" s="494"/>
      <c r="X85" s="494"/>
      <c r="Y85" s="494"/>
      <c r="Z85" s="494"/>
      <c r="AA85" s="494"/>
      <c r="AB85" s="494"/>
      <c r="AC85" s="494"/>
      <c r="AD85" s="494"/>
      <c r="AE85" s="573"/>
      <c r="AF85" s="573"/>
      <c r="AG85" s="573"/>
      <c r="AH85" s="573"/>
    </row>
    <row r="86" spans="1:34" s="150" customFormat="1" ht="20.25" customHeight="1">
      <c r="A86" s="560"/>
      <c r="B86" s="856"/>
      <c r="C86" s="584"/>
      <c r="D86" s="160" t="s">
        <v>0</v>
      </c>
      <c r="E86" s="152" t="s">
        <v>7</v>
      </c>
      <c r="F86" s="502">
        <v>1</v>
      </c>
      <c r="G86" s="503">
        <v>2</v>
      </c>
      <c r="H86" s="504">
        <v>3</v>
      </c>
      <c r="I86" s="505">
        <v>4</v>
      </c>
      <c r="J86" s="506">
        <v>5</v>
      </c>
      <c r="K86" s="507">
        <v>6</v>
      </c>
      <c r="L86" s="508">
        <v>7</v>
      </c>
      <c r="M86" s="509">
        <v>8</v>
      </c>
      <c r="N86" s="510">
        <v>9</v>
      </c>
      <c r="O86" s="511">
        <v>10</v>
      </c>
      <c r="P86" s="154" t="s">
        <v>0</v>
      </c>
      <c r="Q86" s="585"/>
      <c r="R86" s="856"/>
      <c r="S86" s="573"/>
      <c r="T86" s="576">
        <f>VLOOKUP($E86,R.VL_DEQResourcesInvolved,2,FALSE)</f>
        <v>0</v>
      </c>
      <c r="U86" s="564">
        <f>VLOOKUP($E86,R.VL_DEQResourcesInvolved,3,FALSE)</f>
        <v>0</v>
      </c>
      <c r="V86" s="564">
        <f>IF(T86=10,U86,VLOOKUP($E86,R.VL_DEQResourcesInvolved,4,FALSE))</f>
        <v>0</v>
      </c>
      <c r="W86" s="494"/>
      <c r="X86" s="494"/>
      <c r="Y86" s="494"/>
      <c r="Z86" s="494"/>
      <c r="AA86" s="494"/>
      <c r="AB86" s="494"/>
      <c r="AC86" s="494"/>
      <c r="AD86" s="494"/>
      <c r="AE86" s="573"/>
      <c r="AF86" s="573"/>
      <c r="AG86" s="573"/>
      <c r="AH86" s="573"/>
    </row>
    <row r="87" spans="1:34" s="150" customFormat="1" ht="20.25" customHeight="1">
      <c r="A87" s="560"/>
      <c r="B87" s="856"/>
      <c r="C87" s="584"/>
      <c r="D87" s="160" t="s">
        <v>0</v>
      </c>
      <c r="E87" s="152" t="s">
        <v>7</v>
      </c>
      <c r="F87" s="502">
        <v>1</v>
      </c>
      <c r="G87" s="503">
        <v>2</v>
      </c>
      <c r="H87" s="504">
        <v>3</v>
      </c>
      <c r="I87" s="505">
        <v>4</v>
      </c>
      <c r="J87" s="506">
        <v>5</v>
      </c>
      <c r="K87" s="507">
        <v>6</v>
      </c>
      <c r="L87" s="508">
        <v>7</v>
      </c>
      <c r="M87" s="509">
        <v>8</v>
      </c>
      <c r="N87" s="510">
        <v>9</v>
      </c>
      <c r="O87" s="511">
        <v>10</v>
      </c>
      <c r="P87" s="154" t="s">
        <v>0</v>
      </c>
      <c r="Q87" s="585"/>
      <c r="R87" s="856"/>
      <c r="S87" s="573"/>
      <c r="T87" s="576">
        <f>VLOOKUP($E87,R.VL_DEQResourcesInvolved,2,FALSE)</f>
        <v>0</v>
      </c>
      <c r="U87" s="564">
        <f>VLOOKUP($E87,R.VL_DEQResourcesInvolved,3,FALSE)</f>
        <v>0</v>
      </c>
      <c r="V87" s="564">
        <f>IF(T87=10,U87,VLOOKUP($E87,R.VL_DEQResourcesInvolved,4,FALSE))</f>
        <v>0</v>
      </c>
      <c r="W87" s="494"/>
      <c r="X87" s="494"/>
      <c r="Y87" s="494"/>
      <c r="Z87" s="494"/>
      <c r="AA87" s="494"/>
      <c r="AB87" s="494"/>
      <c r="AC87" s="494"/>
      <c r="AD87" s="494"/>
      <c r="AE87" s="573"/>
      <c r="AF87" s="573"/>
      <c r="AG87" s="573"/>
      <c r="AH87" s="573"/>
    </row>
    <row r="88" spans="1:34" s="150" customFormat="1" ht="14.25" customHeight="1">
      <c r="A88" s="560"/>
      <c r="B88" s="856"/>
      <c r="C88" s="587"/>
      <c r="D88" s="533"/>
      <c r="E88" s="1059"/>
      <c r="F88" s="1059"/>
      <c r="G88" s="1059"/>
      <c r="H88" s="1059"/>
      <c r="I88" s="1059"/>
      <c r="J88" s="1059"/>
      <c r="K88" s="1059"/>
      <c r="L88" s="1059"/>
      <c r="M88" s="1059"/>
      <c r="N88" s="1059"/>
      <c r="O88" s="1059"/>
      <c r="P88" s="1059"/>
      <c r="Q88" s="588"/>
      <c r="R88" s="856"/>
      <c r="S88" s="573"/>
      <c r="T88" s="575"/>
      <c r="U88" s="574"/>
      <c r="V88" s="574"/>
      <c r="W88" s="494"/>
      <c r="X88" s="494"/>
      <c r="Y88" s="494"/>
      <c r="Z88" s="494"/>
      <c r="AA88" s="494"/>
      <c r="AB88" s="494"/>
      <c r="AC88" s="494"/>
      <c r="AD88" s="494"/>
      <c r="AE88" s="573"/>
      <c r="AF88" s="573"/>
      <c r="AG88" s="573"/>
      <c r="AH88" s="573"/>
    </row>
    <row r="89" spans="1:34" s="151" customFormat="1" ht="30" customHeight="1">
      <c r="A89" s="561"/>
      <c r="B89" s="856"/>
      <c r="C89" s="601"/>
      <c r="D89" s="1076" t="str">
        <f>"Please suggest process improvements to the "&amp;D2&amp;" worksheet."</f>
        <v>Please suggest process improvements to the Custom Participants worksheet.</v>
      </c>
      <c r="E89" s="1076"/>
      <c r="F89" s="1076"/>
      <c r="G89" s="1076"/>
      <c r="H89" s="1076"/>
      <c r="I89" s="519"/>
      <c r="J89" s="520"/>
      <c r="K89" s="521"/>
      <c r="L89" s="522"/>
      <c r="M89" s="523"/>
      <c r="N89" s="524"/>
      <c r="O89" s="525"/>
      <c r="P89" s="196"/>
      <c r="Q89" s="602"/>
      <c r="R89" s="856"/>
      <c r="S89" s="495"/>
      <c r="T89" s="577"/>
      <c r="U89" s="574"/>
      <c r="V89" s="574"/>
      <c r="W89" s="494"/>
      <c r="X89" s="494"/>
      <c r="Y89" s="494"/>
      <c r="Z89" s="494"/>
      <c r="AA89" s="494"/>
      <c r="AB89" s="494"/>
      <c r="AC89" s="494"/>
      <c r="AD89" s="494"/>
      <c r="AE89" s="495"/>
      <c r="AF89" s="495"/>
      <c r="AG89" s="495"/>
      <c r="AH89" s="495"/>
    </row>
    <row r="90" spans="1:34" s="23" customFormat="1" ht="30.75" customHeight="1">
      <c r="A90" s="557"/>
      <c r="B90" s="856"/>
      <c r="C90" s="591"/>
      <c r="D90" s="1035"/>
      <c r="E90" s="1036"/>
      <c r="F90" s="1036"/>
      <c r="G90" s="1036"/>
      <c r="H90" s="1036"/>
      <c r="I90" s="1036"/>
      <c r="J90" s="1036"/>
      <c r="K90" s="1036"/>
      <c r="L90" s="1036"/>
      <c r="M90" s="1036"/>
      <c r="N90" s="1036"/>
      <c r="O90" s="1036"/>
      <c r="P90" s="1037"/>
      <c r="Q90" s="603"/>
      <c r="R90" s="856"/>
      <c r="S90" s="496"/>
      <c r="T90" s="575"/>
      <c r="U90" s="574"/>
      <c r="V90" s="574"/>
      <c r="W90" s="494"/>
      <c r="X90" s="494"/>
      <c r="Y90" s="494"/>
      <c r="Z90" s="494"/>
      <c r="AA90" s="494"/>
      <c r="AB90" s="494"/>
      <c r="AC90" s="494"/>
      <c r="AD90" s="494"/>
      <c r="AE90" s="496"/>
      <c r="AF90" s="496"/>
      <c r="AG90" s="496"/>
      <c r="AH90" s="496"/>
    </row>
    <row r="91" spans="1:34" ht="18" customHeight="1">
      <c r="A91" s="874" t="s">
        <v>267</v>
      </c>
      <c r="B91" s="856"/>
      <c r="C91" s="604"/>
      <c r="D91" s="605"/>
      <c r="E91" s="605"/>
      <c r="F91" s="605"/>
      <c r="G91" s="605"/>
      <c r="H91" s="605"/>
      <c r="I91" s="605"/>
      <c r="J91" s="605"/>
      <c r="K91" s="605"/>
      <c r="L91" s="605"/>
      <c r="M91" s="605"/>
      <c r="N91" s="605"/>
      <c r="O91" s="605"/>
      <c r="P91" s="605"/>
      <c r="Q91" s="606"/>
      <c r="R91" s="856"/>
    </row>
    <row r="92" spans="1:34" s="494" customFormat="1" ht="14.25">
      <c r="B92" s="856"/>
      <c r="C92" s="856"/>
      <c r="D92" s="856"/>
      <c r="E92" s="856"/>
      <c r="F92" s="856"/>
      <c r="G92" s="856"/>
      <c r="H92" s="856"/>
      <c r="I92" s="856"/>
      <c r="J92" s="856"/>
      <c r="K92" s="856"/>
      <c r="L92" s="856"/>
      <c r="M92" s="856"/>
      <c r="N92" s="856"/>
      <c r="O92" s="856"/>
      <c r="P92" s="856"/>
      <c r="Q92" s="856"/>
      <c r="R92" s="856"/>
      <c r="T92" s="556"/>
    </row>
    <row r="93" spans="1:34" s="494" customFormat="1" ht="201" customHeight="1">
      <c r="C93" s="555"/>
      <c r="T93" s="556"/>
    </row>
    <row r="94" spans="1:34" s="494" customFormat="1">
      <c r="C94" s="555"/>
      <c r="T94" s="556"/>
    </row>
    <row r="95" spans="1:34" s="494" customFormat="1">
      <c r="C95" s="555"/>
      <c r="T95" s="556"/>
    </row>
    <row r="96" spans="1:34" s="494" customFormat="1">
      <c r="C96" s="555"/>
      <c r="T96" s="556"/>
    </row>
    <row r="97" spans="3:20" s="494" customFormat="1">
      <c r="C97" s="555"/>
      <c r="T97" s="556"/>
    </row>
    <row r="98" spans="3:20" s="494" customFormat="1">
      <c r="C98" s="555"/>
      <c r="T98" s="556"/>
    </row>
  </sheetData>
  <sheetProtection sheet="1" scenarios="1" formatCells="0" insertHyperlinks="0" selectLockedCells="1"/>
  <mergeCells count="35">
    <mergeCell ref="E88:P88"/>
    <mergeCell ref="D90:P90"/>
    <mergeCell ref="E56:P56"/>
    <mergeCell ref="D59:P59"/>
    <mergeCell ref="D66:P66"/>
    <mergeCell ref="E72:P72"/>
    <mergeCell ref="D75:P75"/>
    <mergeCell ref="F76:O76"/>
    <mergeCell ref="D89:H89"/>
    <mergeCell ref="T7:V7"/>
    <mergeCell ref="D11:P11"/>
    <mergeCell ref="F12:O12"/>
    <mergeCell ref="D18:P18"/>
    <mergeCell ref="E24:P24"/>
    <mergeCell ref="F19:O19"/>
    <mergeCell ref="E2:P2"/>
    <mergeCell ref="M3:P3"/>
    <mergeCell ref="F4:L4"/>
    <mergeCell ref="M4:P4"/>
    <mergeCell ref="F5:L5"/>
    <mergeCell ref="M5:P5"/>
    <mergeCell ref="D50:P50"/>
    <mergeCell ref="D7:P7"/>
    <mergeCell ref="D27:P27"/>
    <mergeCell ref="D34:P34"/>
    <mergeCell ref="E40:P40"/>
    <mergeCell ref="D43:P43"/>
    <mergeCell ref="F44:O44"/>
    <mergeCell ref="F28:O28"/>
    <mergeCell ref="F35:O35"/>
    <mergeCell ref="F51:O51"/>
    <mergeCell ref="F60:O60"/>
    <mergeCell ref="F67:O67"/>
    <mergeCell ref="F83:O83"/>
    <mergeCell ref="D82:P82"/>
  </mergeCells>
  <conditionalFormatting sqref="F24:O24 F91:O91 I89:O89">
    <cfRule type="colorScale" priority="506">
      <colorScale>
        <cfvo type="num" val="0"/>
        <cfvo type="num" val="5"/>
        <cfvo type="num" val="10"/>
        <color rgb="FF00B050"/>
        <color rgb="FFFFFF00"/>
        <color rgb="FFFF0000"/>
      </colorScale>
    </cfRule>
  </conditionalFormatting>
  <conditionalFormatting sqref="N24 N89 N91">
    <cfRule type="expression" dxfId="449" priority="505" stopIfTrue="1">
      <formula>IF($T24&lt;9,TRUE,)</formula>
    </cfRule>
  </conditionalFormatting>
  <conditionalFormatting sqref="M24 M89 M91">
    <cfRule type="expression" dxfId="448" priority="504" stopIfTrue="1">
      <formula>IF($T24&lt;8,TRUE,)</formula>
    </cfRule>
  </conditionalFormatting>
  <conditionalFormatting sqref="L24 L89 L91">
    <cfRule type="expression" dxfId="447" priority="503" stopIfTrue="1">
      <formula>IF($T24&lt;7,TRUE,)</formula>
    </cfRule>
  </conditionalFormatting>
  <conditionalFormatting sqref="K24 K89 K91">
    <cfRule type="expression" dxfId="446" priority="502" stopIfTrue="1">
      <formula>IF($T24&lt;6,TRUE,)</formula>
    </cfRule>
  </conditionalFormatting>
  <conditionalFormatting sqref="J24 J89 J91">
    <cfRule type="expression" dxfId="445" priority="501" stopIfTrue="1">
      <formula>IF($T24&lt;5,TRUE,)</formula>
    </cfRule>
  </conditionalFormatting>
  <conditionalFormatting sqref="I24 I89 I91">
    <cfRule type="expression" dxfId="444" priority="500" stopIfTrue="1">
      <formula>IF($T24&lt;4,TRUE,)</formula>
    </cfRule>
  </conditionalFormatting>
  <conditionalFormatting sqref="H24 H91">
    <cfRule type="expression" dxfId="443" priority="499" stopIfTrue="1">
      <formula>IF($T24&lt;3,TRUE,)</formula>
    </cfRule>
  </conditionalFormatting>
  <conditionalFormatting sqref="G24 G91">
    <cfRule type="expression" dxfId="442" priority="498" stopIfTrue="1">
      <formula>IF($T24&lt;2,TRUE,)</formula>
    </cfRule>
  </conditionalFormatting>
  <conditionalFormatting sqref="F24 F91">
    <cfRule type="expression" dxfId="441" priority="497" stopIfTrue="1">
      <formula>IF($T24&lt;1,TRUE,)</formula>
    </cfRule>
  </conditionalFormatting>
  <conditionalFormatting sqref="O24 O89 O91">
    <cfRule type="expression" dxfId="440" priority="496" stopIfTrue="1">
      <formula>IF($T24&lt;10,TRUE,)</formula>
    </cfRule>
  </conditionalFormatting>
  <conditionalFormatting sqref="F13:O14">
    <cfRule type="colorScale" priority="495">
      <colorScale>
        <cfvo type="num" val="0"/>
        <cfvo type="num" val="5"/>
        <cfvo type="num" val="10"/>
        <color rgb="FF00B050"/>
        <color rgb="FFFFFF00"/>
        <color rgb="FFFF0000"/>
      </colorScale>
    </cfRule>
  </conditionalFormatting>
  <conditionalFormatting sqref="N13:N14">
    <cfRule type="expression" dxfId="439" priority="494" stopIfTrue="1">
      <formula>IF($T13&lt;9,TRUE,)</formula>
    </cfRule>
  </conditionalFormatting>
  <conditionalFormatting sqref="M13:M14">
    <cfRule type="expression" dxfId="438" priority="493" stopIfTrue="1">
      <formula>IF($T13&lt;8,TRUE,)</formula>
    </cfRule>
  </conditionalFormatting>
  <conditionalFormatting sqref="L13:L14">
    <cfRule type="expression" dxfId="437" priority="492" stopIfTrue="1">
      <formula>IF($T13&lt;7,TRUE,)</formula>
    </cfRule>
  </conditionalFormatting>
  <conditionalFormatting sqref="K13:K14">
    <cfRule type="expression" dxfId="436" priority="491" stopIfTrue="1">
      <formula>IF($T13&lt;6,TRUE,)</formula>
    </cfRule>
  </conditionalFormatting>
  <conditionalFormatting sqref="J13:J14">
    <cfRule type="expression" dxfId="435" priority="490" stopIfTrue="1">
      <formula>IF($T13&lt;5,TRUE,)</formula>
    </cfRule>
  </conditionalFormatting>
  <conditionalFormatting sqref="I13:I14">
    <cfRule type="expression" dxfId="434" priority="489" stopIfTrue="1">
      <formula>IF($T13&lt;4,TRUE,)</formula>
    </cfRule>
  </conditionalFormatting>
  <conditionalFormatting sqref="H13:H14">
    <cfRule type="expression" dxfId="433" priority="488" stopIfTrue="1">
      <formula>IF($T13&lt;3,TRUE,)</formula>
    </cfRule>
  </conditionalFormatting>
  <conditionalFormatting sqref="G13:G14">
    <cfRule type="expression" dxfId="432" priority="487" stopIfTrue="1">
      <formula>IF($T13&lt;2,TRUE,)</formula>
    </cfRule>
  </conditionalFormatting>
  <conditionalFormatting sqref="F13:F14">
    <cfRule type="expression" dxfId="431" priority="486" stopIfTrue="1">
      <formula>IF($T13&lt;1,TRUE,)</formula>
    </cfRule>
  </conditionalFormatting>
  <conditionalFormatting sqref="O13:O14">
    <cfRule type="expression" dxfId="430" priority="485" stopIfTrue="1">
      <formula>IF($T13&lt;10,TRUE,)</formula>
    </cfRule>
  </conditionalFormatting>
  <conditionalFormatting sqref="F20:O21">
    <cfRule type="colorScale" priority="484">
      <colorScale>
        <cfvo type="num" val="0"/>
        <cfvo type="num" val="5"/>
        <cfvo type="num" val="10"/>
        <color rgb="FF00B050"/>
        <color rgb="FFFFFF00"/>
        <color rgb="FFFF0000"/>
      </colorScale>
    </cfRule>
  </conditionalFormatting>
  <conditionalFormatting sqref="N20:N21">
    <cfRule type="expression" dxfId="429" priority="483" stopIfTrue="1">
      <formula>IF($T20&lt;9,TRUE,)</formula>
    </cfRule>
  </conditionalFormatting>
  <conditionalFormatting sqref="M20:M21">
    <cfRule type="expression" dxfId="428" priority="482" stopIfTrue="1">
      <formula>IF($T20&lt;8,TRUE,)</formula>
    </cfRule>
  </conditionalFormatting>
  <conditionalFormatting sqref="L20:L21">
    <cfRule type="expression" dxfId="427" priority="481" stopIfTrue="1">
      <formula>IF($T20&lt;7,TRUE,)</formula>
    </cfRule>
  </conditionalFormatting>
  <conditionalFormatting sqref="K20:K21">
    <cfRule type="expression" dxfId="426" priority="480" stopIfTrue="1">
      <formula>IF($T20&lt;6,TRUE,)</formula>
    </cfRule>
  </conditionalFormatting>
  <conditionalFormatting sqref="J20:J21">
    <cfRule type="expression" dxfId="425" priority="479" stopIfTrue="1">
      <formula>IF($T20&lt;5,TRUE,)</formula>
    </cfRule>
  </conditionalFormatting>
  <conditionalFormatting sqref="I20:I21">
    <cfRule type="expression" dxfId="424" priority="478" stopIfTrue="1">
      <formula>IF($T20&lt;4,TRUE,)</formula>
    </cfRule>
  </conditionalFormatting>
  <conditionalFormatting sqref="H20:H21">
    <cfRule type="expression" dxfId="423" priority="477" stopIfTrue="1">
      <formula>IF($T20&lt;3,TRUE,)</formula>
    </cfRule>
  </conditionalFormatting>
  <conditionalFormatting sqref="G20:G21">
    <cfRule type="expression" dxfId="422" priority="476" stopIfTrue="1">
      <formula>IF($T20&lt;2,TRUE,)</formula>
    </cfRule>
  </conditionalFormatting>
  <conditionalFormatting sqref="F20:F21">
    <cfRule type="expression" dxfId="421" priority="475" stopIfTrue="1">
      <formula>IF($T20&lt;1,TRUE,)</formula>
    </cfRule>
  </conditionalFormatting>
  <conditionalFormatting sqref="O20:O21">
    <cfRule type="expression" dxfId="420" priority="474" stopIfTrue="1">
      <formula>IF($T20&lt;10,TRUE,)</formula>
    </cfRule>
  </conditionalFormatting>
  <conditionalFormatting sqref="F40:O40">
    <cfRule type="colorScale" priority="473">
      <colorScale>
        <cfvo type="num" val="0"/>
        <cfvo type="num" val="5"/>
        <cfvo type="num" val="10"/>
        <color rgb="FF00B050"/>
        <color rgb="FFFFFF00"/>
        <color rgb="FFFF0000"/>
      </colorScale>
    </cfRule>
  </conditionalFormatting>
  <conditionalFormatting sqref="N40">
    <cfRule type="expression" dxfId="419" priority="472" stopIfTrue="1">
      <formula>IF($T40&lt;9,TRUE,)</formula>
    </cfRule>
  </conditionalFormatting>
  <conditionalFormatting sqref="M40">
    <cfRule type="expression" dxfId="418" priority="471" stopIfTrue="1">
      <formula>IF($T40&lt;8,TRUE,)</formula>
    </cfRule>
  </conditionalFormatting>
  <conditionalFormatting sqref="L40">
    <cfRule type="expression" dxfId="417" priority="470" stopIfTrue="1">
      <formula>IF($T40&lt;7,TRUE,)</formula>
    </cfRule>
  </conditionalFormatting>
  <conditionalFormatting sqref="K40">
    <cfRule type="expression" dxfId="416" priority="469" stopIfTrue="1">
      <formula>IF($T40&lt;6,TRUE,)</formula>
    </cfRule>
  </conditionalFormatting>
  <conditionalFormatting sqref="J40">
    <cfRule type="expression" dxfId="415" priority="468" stopIfTrue="1">
      <formula>IF($T40&lt;5,TRUE,)</formula>
    </cfRule>
  </conditionalFormatting>
  <conditionalFormatting sqref="I40">
    <cfRule type="expression" dxfId="414" priority="467" stopIfTrue="1">
      <formula>IF($T40&lt;4,TRUE,)</formula>
    </cfRule>
  </conditionalFormatting>
  <conditionalFormatting sqref="H40">
    <cfRule type="expression" dxfId="413" priority="466" stopIfTrue="1">
      <formula>IF($T40&lt;3,TRUE,)</formula>
    </cfRule>
  </conditionalFormatting>
  <conditionalFormatting sqref="G40">
    <cfRule type="expression" dxfId="412" priority="465" stopIfTrue="1">
      <formula>IF($T40&lt;2,TRUE,)</formula>
    </cfRule>
  </conditionalFormatting>
  <conditionalFormatting sqref="F40">
    <cfRule type="expression" dxfId="411" priority="464" stopIfTrue="1">
      <formula>IF($T40&lt;1,TRUE,)</formula>
    </cfRule>
  </conditionalFormatting>
  <conditionalFormatting sqref="O40">
    <cfRule type="expression" dxfId="410" priority="463" stopIfTrue="1">
      <formula>IF($T40&lt;10,TRUE,)</formula>
    </cfRule>
  </conditionalFormatting>
  <conditionalFormatting sqref="F29:O30">
    <cfRule type="colorScale" priority="462">
      <colorScale>
        <cfvo type="num" val="0"/>
        <cfvo type="num" val="5"/>
        <cfvo type="num" val="10"/>
        <color rgb="FF00B050"/>
        <color rgb="FFFFFF00"/>
        <color rgb="FFFF0000"/>
      </colorScale>
    </cfRule>
  </conditionalFormatting>
  <conditionalFormatting sqref="N29:N30">
    <cfRule type="expression" dxfId="409" priority="461" stopIfTrue="1">
      <formula>IF($T29&lt;9,TRUE,)</formula>
    </cfRule>
  </conditionalFormatting>
  <conditionalFormatting sqref="M29:M30">
    <cfRule type="expression" dxfId="408" priority="460" stopIfTrue="1">
      <formula>IF($T29&lt;8,TRUE,)</formula>
    </cfRule>
  </conditionalFormatting>
  <conditionalFormatting sqref="L29:L30">
    <cfRule type="expression" dxfId="407" priority="459" stopIfTrue="1">
      <formula>IF($T29&lt;7,TRUE,)</formula>
    </cfRule>
  </conditionalFormatting>
  <conditionalFormatting sqref="K29:K30">
    <cfRule type="expression" dxfId="406" priority="458" stopIfTrue="1">
      <formula>IF($T29&lt;6,TRUE,)</formula>
    </cfRule>
  </conditionalFormatting>
  <conditionalFormatting sqref="J29:J30">
    <cfRule type="expression" dxfId="405" priority="457" stopIfTrue="1">
      <formula>IF($T29&lt;5,TRUE,)</formula>
    </cfRule>
  </conditionalFormatting>
  <conditionalFormatting sqref="I29:I30">
    <cfRule type="expression" dxfId="404" priority="456" stopIfTrue="1">
      <formula>IF($T29&lt;4,TRUE,)</formula>
    </cfRule>
  </conditionalFormatting>
  <conditionalFormatting sqref="H29:H30">
    <cfRule type="expression" dxfId="403" priority="455" stopIfTrue="1">
      <formula>IF($T29&lt;3,TRUE,)</formula>
    </cfRule>
  </conditionalFormatting>
  <conditionalFormatting sqref="G29:G30">
    <cfRule type="expression" dxfId="402" priority="454" stopIfTrue="1">
      <formula>IF($T29&lt;2,TRUE,)</formula>
    </cfRule>
  </conditionalFormatting>
  <conditionalFormatting sqref="F29:F30">
    <cfRule type="expression" dxfId="401" priority="453" stopIfTrue="1">
      <formula>IF($T29&lt;1,TRUE,)</formula>
    </cfRule>
  </conditionalFormatting>
  <conditionalFormatting sqref="O29:O30">
    <cfRule type="expression" dxfId="400" priority="452" stopIfTrue="1">
      <formula>IF($T29&lt;10,TRUE,)</formula>
    </cfRule>
  </conditionalFormatting>
  <conditionalFormatting sqref="F36:O37">
    <cfRule type="colorScale" priority="451">
      <colorScale>
        <cfvo type="num" val="0"/>
        <cfvo type="num" val="5"/>
        <cfvo type="num" val="10"/>
        <color rgb="FF00B050"/>
        <color rgb="FFFFFF00"/>
        <color rgb="FFFF0000"/>
      </colorScale>
    </cfRule>
  </conditionalFormatting>
  <conditionalFormatting sqref="N36:N37">
    <cfRule type="expression" dxfId="399" priority="450" stopIfTrue="1">
      <formula>IF($T36&lt;9,TRUE,)</formula>
    </cfRule>
  </conditionalFormatting>
  <conditionalFormatting sqref="M36:M37">
    <cfRule type="expression" dxfId="398" priority="449" stopIfTrue="1">
      <formula>IF($T36&lt;8,TRUE,)</formula>
    </cfRule>
  </conditionalFormatting>
  <conditionalFormatting sqref="L36:L37">
    <cfRule type="expression" dxfId="397" priority="448" stopIfTrue="1">
      <formula>IF($T36&lt;7,TRUE,)</formula>
    </cfRule>
  </conditionalFormatting>
  <conditionalFormatting sqref="K36:K37">
    <cfRule type="expression" dxfId="396" priority="447" stopIfTrue="1">
      <formula>IF($T36&lt;6,TRUE,)</formula>
    </cfRule>
  </conditionalFormatting>
  <conditionalFormatting sqref="J36:J37">
    <cfRule type="expression" dxfId="395" priority="446" stopIfTrue="1">
      <formula>IF($T36&lt;5,TRUE,)</formula>
    </cfRule>
  </conditionalFormatting>
  <conditionalFormatting sqref="I36:I37">
    <cfRule type="expression" dxfId="394" priority="445" stopIfTrue="1">
      <formula>IF($T36&lt;4,TRUE,)</formula>
    </cfRule>
  </conditionalFormatting>
  <conditionalFormatting sqref="H36:H37">
    <cfRule type="expression" dxfId="393" priority="444" stopIfTrue="1">
      <formula>IF($T36&lt;3,TRUE,)</formula>
    </cfRule>
  </conditionalFormatting>
  <conditionalFormatting sqref="G36:G37">
    <cfRule type="expression" dxfId="392" priority="443" stopIfTrue="1">
      <formula>IF($T36&lt;2,TRUE,)</formula>
    </cfRule>
  </conditionalFormatting>
  <conditionalFormatting sqref="F36:F37">
    <cfRule type="expression" dxfId="391" priority="442" stopIfTrue="1">
      <formula>IF($T36&lt;1,TRUE,)</formula>
    </cfRule>
  </conditionalFormatting>
  <conditionalFormatting sqref="O36:O37">
    <cfRule type="expression" dxfId="390" priority="441" stopIfTrue="1">
      <formula>IF($T36&lt;10,TRUE,)</formula>
    </cfRule>
  </conditionalFormatting>
  <conditionalFormatting sqref="F15:O16">
    <cfRule type="colorScale" priority="440">
      <colorScale>
        <cfvo type="num" val="0"/>
        <cfvo type="num" val="5"/>
        <cfvo type="num" val="10"/>
        <color rgb="FF00B050"/>
        <color rgb="FFFFFF00"/>
        <color rgb="FFFF0000"/>
      </colorScale>
    </cfRule>
  </conditionalFormatting>
  <conditionalFormatting sqref="N15:N16">
    <cfRule type="expression" dxfId="389" priority="439" stopIfTrue="1">
      <formula>IF($T15&lt;9,TRUE,)</formula>
    </cfRule>
  </conditionalFormatting>
  <conditionalFormatting sqref="M15:M16">
    <cfRule type="expression" dxfId="388" priority="438" stopIfTrue="1">
      <formula>IF($T15&lt;8,TRUE,)</formula>
    </cfRule>
  </conditionalFormatting>
  <conditionalFormatting sqref="L15:L16">
    <cfRule type="expression" dxfId="387" priority="437" stopIfTrue="1">
      <formula>IF($T15&lt;7,TRUE,)</formula>
    </cfRule>
  </conditionalFormatting>
  <conditionalFormatting sqref="K15:K16">
    <cfRule type="expression" dxfId="386" priority="436" stopIfTrue="1">
      <formula>IF($T15&lt;6,TRUE,)</formula>
    </cfRule>
  </conditionalFormatting>
  <conditionalFormatting sqref="J15:J16">
    <cfRule type="expression" dxfId="385" priority="435" stopIfTrue="1">
      <formula>IF($T15&lt;5,TRUE,)</formula>
    </cfRule>
  </conditionalFormatting>
  <conditionalFormatting sqref="I15:I16">
    <cfRule type="expression" dxfId="384" priority="434" stopIfTrue="1">
      <formula>IF($T15&lt;4,TRUE,)</formula>
    </cfRule>
  </conditionalFormatting>
  <conditionalFormatting sqref="H15:H16">
    <cfRule type="expression" dxfId="383" priority="433" stopIfTrue="1">
      <formula>IF($T15&lt;3,TRUE,)</formula>
    </cfRule>
  </conditionalFormatting>
  <conditionalFormatting sqref="G15:G16">
    <cfRule type="expression" dxfId="382" priority="432" stopIfTrue="1">
      <formula>IF($T15&lt;2,TRUE,)</formula>
    </cfRule>
  </conditionalFormatting>
  <conditionalFormatting sqref="F15:F16">
    <cfRule type="expression" dxfId="381" priority="431" stopIfTrue="1">
      <formula>IF($T15&lt;1,TRUE,)</formula>
    </cfRule>
  </conditionalFormatting>
  <conditionalFormatting sqref="O15:O16">
    <cfRule type="expression" dxfId="380" priority="430" stopIfTrue="1">
      <formula>IF($T15&lt;10,TRUE,)</formula>
    </cfRule>
  </conditionalFormatting>
  <conditionalFormatting sqref="F22:O23">
    <cfRule type="colorScale" priority="429">
      <colorScale>
        <cfvo type="num" val="0"/>
        <cfvo type="num" val="5"/>
        <cfvo type="num" val="10"/>
        <color rgb="FF00B050"/>
        <color rgb="FFFFFF00"/>
        <color rgb="FFFF0000"/>
      </colorScale>
    </cfRule>
  </conditionalFormatting>
  <conditionalFormatting sqref="N22:N23">
    <cfRule type="expression" dxfId="379" priority="428" stopIfTrue="1">
      <formula>IF($T22&lt;9,TRUE,)</formula>
    </cfRule>
  </conditionalFormatting>
  <conditionalFormatting sqref="M22:M23">
    <cfRule type="expression" dxfId="378" priority="427" stopIfTrue="1">
      <formula>IF($T22&lt;8,TRUE,)</formula>
    </cfRule>
  </conditionalFormatting>
  <conditionalFormatting sqref="L22:L23">
    <cfRule type="expression" dxfId="377" priority="426" stopIfTrue="1">
      <formula>IF($T22&lt;7,TRUE,)</formula>
    </cfRule>
  </conditionalFormatting>
  <conditionalFormatting sqref="K22:K23">
    <cfRule type="expression" dxfId="376" priority="425" stopIfTrue="1">
      <formula>IF($T22&lt;6,TRUE,)</formula>
    </cfRule>
  </conditionalFormatting>
  <conditionalFormatting sqref="J22:J23">
    <cfRule type="expression" dxfId="375" priority="424" stopIfTrue="1">
      <formula>IF($T22&lt;5,TRUE,)</formula>
    </cfRule>
  </conditionalFormatting>
  <conditionalFormatting sqref="I22:I23">
    <cfRule type="expression" dxfId="374" priority="423" stopIfTrue="1">
      <formula>IF($T22&lt;4,TRUE,)</formula>
    </cfRule>
  </conditionalFormatting>
  <conditionalFormatting sqref="H22:H23">
    <cfRule type="expression" dxfId="373" priority="422" stopIfTrue="1">
      <formula>IF($T22&lt;3,TRUE,)</formula>
    </cfRule>
  </conditionalFormatting>
  <conditionalFormatting sqref="G22:G23">
    <cfRule type="expression" dxfId="372" priority="421" stopIfTrue="1">
      <formula>IF($T22&lt;2,TRUE,)</formula>
    </cfRule>
  </conditionalFormatting>
  <conditionalFormatting sqref="F22:F23">
    <cfRule type="expression" dxfId="371" priority="420" stopIfTrue="1">
      <formula>IF($T22&lt;1,TRUE,)</formula>
    </cfRule>
  </conditionalFormatting>
  <conditionalFormatting sqref="O22:O23">
    <cfRule type="expression" dxfId="370" priority="419" stopIfTrue="1">
      <formula>IF($T22&lt;10,TRUE,)</formula>
    </cfRule>
  </conditionalFormatting>
  <conditionalFormatting sqref="F31:O32">
    <cfRule type="colorScale" priority="418">
      <colorScale>
        <cfvo type="num" val="0"/>
        <cfvo type="num" val="5"/>
        <cfvo type="num" val="10"/>
        <color rgb="FF00B050"/>
        <color rgb="FFFFFF00"/>
        <color rgb="FFFF0000"/>
      </colorScale>
    </cfRule>
  </conditionalFormatting>
  <conditionalFormatting sqref="N31:N32">
    <cfRule type="expression" dxfId="369" priority="417" stopIfTrue="1">
      <formula>IF($T31&lt;9,TRUE,)</formula>
    </cfRule>
  </conditionalFormatting>
  <conditionalFormatting sqref="M31:M32">
    <cfRule type="expression" dxfId="368" priority="416" stopIfTrue="1">
      <formula>IF($T31&lt;8,TRUE,)</formula>
    </cfRule>
  </conditionalFormatting>
  <conditionalFormatting sqref="L31:L32">
    <cfRule type="expression" dxfId="367" priority="415" stopIfTrue="1">
      <formula>IF($T31&lt;7,TRUE,)</formula>
    </cfRule>
  </conditionalFormatting>
  <conditionalFormatting sqref="K31:K32">
    <cfRule type="expression" dxfId="366" priority="414" stopIfTrue="1">
      <formula>IF($T31&lt;6,TRUE,)</formula>
    </cfRule>
  </conditionalFormatting>
  <conditionalFormatting sqref="J31:J32">
    <cfRule type="expression" dxfId="365" priority="413" stopIfTrue="1">
      <formula>IF($T31&lt;5,TRUE,)</formula>
    </cfRule>
  </conditionalFormatting>
  <conditionalFormatting sqref="I31:I32">
    <cfRule type="expression" dxfId="364" priority="412" stopIfTrue="1">
      <formula>IF($T31&lt;4,TRUE,)</formula>
    </cfRule>
  </conditionalFormatting>
  <conditionalFormatting sqref="H31:H32">
    <cfRule type="expression" dxfId="363" priority="411" stopIfTrue="1">
      <formula>IF($T31&lt;3,TRUE,)</formula>
    </cfRule>
  </conditionalFormatting>
  <conditionalFormatting sqref="G31:G32">
    <cfRule type="expression" dxfId="362" priority="410" stopIfTrue="1">
      <formula>IF($T31&lt;2,TRUE,)</formula>
    </cfRule>
  </conditionalFormatting>
  <conditionalFormatting sqref="F31:F32">
    <cfRule type="expression" dxfId="361" priority="409" stopIfTrue="1">
      <formula>IF($T31&lt;1,TRUE,)</formula>
    </cfRule>
  </conditionalFormatting>
  <conditionalFormatting sqref="O31:O32">
    <cfRule type="expression" dxfId="360" priority="408" stopIfTrue="1">
      <formula>IF($T31&lt;10,TRUE,)</formula>
    </cfRule>
  </conditionalFormatting>
  <conditionalFormatting sqref="F38:O39">
    <cfRule type="colorScale" priority="407">
      <colorScale>
        <cfvo type="num" val="0"/>
        <cfvo type="num" val="5"/>
        <cfvo type="num" val="10"/>
        <color rgb="FF00B050"/>
        <color rgb="FFFFFF00"/>
        <color rgb="FFFF0000"/>
      </colorScale>
    </cfRule>
  </conditionalFormatting>
  <conditionalFormatting sqref="N38:N39">
    <cfRule type="expression" dxfId="359" priority="406" stopIfTrue="1">
      <formula>IF($T38&lt;9,TRUE,)</formula>
    </cfRule>
  </conditionalFormatting>
  <conditionalFormatting sqref="M38:M39">
    <cfRule type="expression" dxfId="358" priority="405" stopIfTrue="1">
      <formula>IF($T38&lt;8,TRUE,)</formula>
    </cfRule>
  </conditionalFormatting>
  <conditionalFormatting sqref="L38:L39">
    <cfRule type="expression" dxfId="357" priority="404" stopIfTrue="1">
      <formula>IF($T38&lt;7,TRUE,)</formula>
    </cfRule>
  </conditionalFormatting>
  <conditionalFormatting sqref="K38:K39">
    <cfRule type="expression" dxfId="356" priority="403" stopIfTrue="1">
      <formula>IF($T38&lt;6,TRUE,)</formula>
    </cfRule>
  </conditionalFormatting>
  <conditionalFormatting sqref="J38:J39">
    <cfRule type="expression" dxfId="355" priority="402" stopIfTrue="1">
      <formula>IF($T38&lt;5,TRUE,)</formula>
    </cfRule>
  </conditionalFormatting>
  <conditionalFormatting sqref="I38:I39">
    <cfRule type="expression" dxfId="354" priority="401" stopIfTrue="1">
      <formula>IF($T38&lt;4,TRUE,)</formula>
    </cfRule>
  </conditionalFormatting>
  <conditionalFormatting sqref="H38:H39">
    <cfRule type="expression" dxfId="353" priority="400" stopIfTrue="1">
      <formula>IF($T38&lt;3,TRUE,)</formula>
    </cfRule>
  </conditionalFormatting>
  <conditionalFormatting sqref="G38:G39">
    <cfRule type="expression" dxfId="352" priority="399" stopIfTrue="1">
      <formula>IF($T38&lt;2,TRUE,)</formula>
    </cfRule>
  </conditionalFormatting>
  <conditionalFormatting sqref="F38:F39">
    <cfRule type="expression" dxfId="351" priority="398" stopIfTrue="1">
      <formula>IF($T38&lt;1,TRUE,)</formula>
    </cfRule>
  </conditionalFormatting>
  <conditionalFormatting sqref="O38:O39">
    <cfRule type="expression" dxfId="350" priority="397" stopIfTrue="1">
      <formula>IF($T38&lt;10,TRUE,)</formula>
    </cfRule>
  </conditionalFormatting>
  <conditionalFormatting sqref="F56:O56">
    <cfRule type="colorScale" priority="396">
      <colorScale>
        <cfvo type="num" val="0"/>
        <cfvo type="num" val="5"/>
        <cfvo type="num" val="10"/>
        <color rgb="FF00B050"/>
        <color rgb="FFFFFF00"/>
        <color rgb="FFFF0000"/>
      </colorScale>
    </cfRule>
  </conditionalFormatting>
  <conditionalFormatting sqref="N56">
    <cfRule type="expression" dxfId="349" priority="395" stopIfTrue="1">
      <formula>IF($T56&lt;9,TRUE,)</formula>
    </cfRule>
  </conditionalFormatting>
  <conditionalFormatting sqref="M56">
    <cfRule type="expression" dxfId="348" priority="394" stopIfTrue="1">
      <formula>IF($T56&lt;8,TRUE,)</formula>
    </cfRule>
  </conditionalFormatting>
  <conditionalFormatting sqref="L56">
    <cfRule type="expression" dxfId="347" priority="393" stopIfTrue="1">
      <formula>IF($T56&lt;7,TRUE,)</formula>
    </cfRule>
  </conditionalFormatting>
  <conditionalFormatting sqref="K56">
    <cfRule type="expression" dxfId="346" priority="392" stopIfTrue="1">
      <formula>IF($T56&lt;6,TRUE,)</formula>
    </cfRule>
  </conditionalFormatting>
  <conditionalFormatting sqref="J56">
    <cfRule type="expression" dxfId="345" priority="391" stopIfTrue="1">
      <formula>IF($T56&lt;5,TRUE,)</formula>
    </cfRule>
  </conditionalFormatting>
  <conditionalFormatting sqref="I56">
    <cfRule type="expression" dxfId="344" priority="390" stopIfTrue="1">
      <formula>IF($T56&lt;4,TRUE,)</formula>
    </cfRule>
  </conditionalFormatting>
  <conditionalFormatting sqref="H56">
    <cfRule type="expression" dxfId="343" priority="389" stopIfTrue="1">
      <formula>IF($T56&lt;3,TRUE,)</formula>
    </cfRule>
  </conditionalFormatting>
  <conditionalFormatting sqref="G56">
    <cfRule type="expression" dxfId="342" priority="388" stopIfTrue="1">
      <formula>IF($T56&lt;2,TRUE,)</formula>
    </cfRule>
  </conditionalFormatting>
  <conditionalFormatting sqref="F56">
    <cfRule type="expression" dxfId="341" priority="387" stopIfTrue="1">
      <formula>IF($T56&lt;1,TRUE,)</formula>
    </cfRule>
  </conditionalFormatting>
  <conditionalFormatting sqref="O56">
    <cfRule type="expression" dxfId="340" priority="386" stopIfTrue="1">
      <formula>IF($T56&lt;10,TRUE,)</formula>
    </cfRule>
  </conditionalFormatting>
  <conditionalFormatting sqref="F45:O46">
    <cfRule type="colorScale" priority="385">
      <colorScale>
        <cfvo type="num" val="0"/>
        <cfvo type="num" val="5"/>
        <cfvo type="num" val="10"/>
        <color rgb="FF00B050"/>
        <color rgb="FFFFFF00"/>
        <color rgb="FFFF0000"/>
      </colorScale>
    </cfRule>
  </conditionalFormatting>
  <conditionalFormatting sqref="N45:N46">
    <cfRule type="expression" dxfId="339" priority="384" stopIfTrue="1">
      <formula>IF($T45&lt;9,TRUE,)</formula>
    </cfRule>
  </conditionalFormatting>
  <conditionalFormatting sqref="M45:M46">
    <cfRule type="expression" dxfId="338" priority="383" stopIfTrue="1">
      <formula>IF($T45&lt;8,TRUE,)</formula>
    </cfRule>
  </conditionalFormatting>
  <conditionalFormatting sqref="L45:L46">
    <cfRule type="expression" dxfId="337" priority="382" stopIfTrue="1">
      <formula>IF($T45&lt;7,TRUE,)</formula>
    </cfRule>
  </conditionalFormatting>
  <conditionalFormatting sqref="K45:K46">
    <cfRule type="expression" dxfId="336" priority="381" stopIfTrue="1">
      <formula>IF($T45&lt;6,TRUE,)</formula>
    </cfRule>
  </conditionalFormatting>
  <conditionalFormatting sqref="J45:J46">
    <cfRule type="expression" dxfId="335" priority="380" stopIfTrue="1">
      <formula>IF($T45&lt;5,TRUE,)</formula>
    </cfRule>
  </conditionalFormatting>
  <conditionalFormatting sqref="I45:I46">
    <cfRule type="expression" dxfId="334" priority="379" stopIfTrue="1">
      <formula>IF($T45&lt;4,TRUE,)</formula>
    </cfRule>
  </conditionalFormatting>
  <conditionalFormatting sqref="H45:H46">
    <cfRule type="expression" dxfId="333" priority="378" stopIfTrue="1">
      <formula>IF($T45&lt;3,TRUE,)</formula>
    </cfRule>
  </conditionalFormatting>
  <conditionalFormatting sqref="G45:G46">
    <cfRule type="expression" dxfId="332" priority="377" stopIfTrue="1">
      <formula>IF($T45&lt;2,TRUE,)</formula>
    </cfRule>
  </conditionalFormatting>
  <conditionalFormatting sqref="F45:F46">
    <cfRule type="expression" dxfId="331" priority="376" stopIfTrue="1">
      <formula>IF($T45&lt;1,TRUE,)</formula>
    </cfRule>
  </conditionalFormatting>
  <conditionalFormatting sqref="O45:O46">
    <cfRule type="expression" dxfId="330" priority="375" stopIfTrue="1">
      <formula>IF($T45&lt;10,TRUE,)</formula>
    </cfRule>
  </conditionalFormatting>
  <conditionalFormatting sqref="F52:O53">
    <cfRule type="colorScale" priority="374">
      <colorScale>
        <cfvo type="num" val="0"/>
        <cfvo type="num" val="5"/>
        <cfvo type="num" val="10"/>
        <color rgb="FF00B050"/>
        <color rgb="FFFFFF00"/>
        <color rgb="FFFF0000"/>
      </colorScale>
    </cfRule>
  </conditionalFormatting>
  <conditionalFormatting sqref="N52:N53">
    <cfRule type="expression" dxfId="329" priority="373" stopIfTrue="1">
      <formula>IF($T52&lt;9,TRUE,)</formula>
    </cfRule>
  </conditionalFormatting>
  <conditionalFormatting sqref="M52:M53">
    <cfRule type="expression" dxfId="328" priority="372" stopIfTrue="1">
      <formula>IF($T52&lt;8,TRUE,)</formula>
    </cfRule>
  </conditionalFormatting>
  <conditionalFormatting sqref="L52:L53">
    <cfRule type="expression" dxfId="327" priority="371" stopIfTrue="1">
      <formula>IF($T52&lt;7,TRUE,)</formula>
    </cfRule>
  </conditionalFormatting>
  <conditionalFormatting sqref="K52:K53">
    <cfRule type="expression" dxfId="326" priority="370" stopIfTrue="1">
      <formula>IF($T52&lt;6,TRUE,)</formula>
    </cfRule>
  </conditionalFormatting>
  <conditionalFormatting sqref="J52:J53">
    <cfRule type="expression" dxfId="325" priority="369" stopIfTrue="1">
      <formula>IF($T52&lt;5,TRUE,)</formula>
    </cfRule>
  </conditionalFormatting>
  <conditionalFormatting sqref="I52:I53">
    <cfRule type="expression" dxfId="324" priority="368" stopIfTrue="1">
      <formula>IF($T52&lt;4,TRUE,)</formula>
    </cfRule>
  </conditionalFormatting>
  <conditionalFormatting sqref="H52:H53">
    <cfRule type="expression" dxfId="323" priority="367" stopIfTrue="1">
      <formula>IF($T52&lt;3,TRUE,)</formula>
    </cfRule>
  </conditionalFormatting>
  <conditionalFormatting sqref="G52:G53">
    <cfRule type="expression" dxfId="322" priority="366" stopIfTrue="1">
      <formula>IF($T52&lt;2,TRUE,)</formula>
    </cfRule>
  </conditionalFormatting>
  <conditionalFormatting sqref="F52:F53">
    <cfRule type="expression" dxfId="321" priority="365" stopIfTrue="1">
      <formula>IF($T52&lt;1,TRUE,)</formula>
    </cfRule>
  </conditionalFormatting>
  <conditionalFormatting sqref="O52:O53">
    <cfRule type="expression" dxfId="320" priority="364" stopIfTrue="1">
      <formula>IF($T52&lt;10,TRUE,)</formula>
    </cfRule>
  </conditionalFormatting>
  <conditionalFormatting sqref="F47:O48">
    <cfRule type="colorScale" priority="363">
      <colorScale>
        <cfvo type="num" val="0"/>
        <cfvo type="num" val="5"/>
        <cfvo type="num" val="10"/>
        <color rgb="FF00B050"/>
        <color rgb="FFFFFF00"/>
        <color rgb="FFFF0000"/>
      </colorScale>
    </cfRule>
  </conditionalFormatting>
  <conditionalFormatting sqref="N47:N48">
    <cfRule type="expression" dxfId="319" priority="362" stopIfTrue="1">
      <formula>IF($T47&lt;9,TRUE,)</formula>
    </cfRule>
  </conditionalFormatting>
  <conditionalFormatting sqref="M47:M48">
    <cfRule type="expression" dxfId="318" priority="361" stopIfTrue="1">
      <formula>IF($T47&lt;8,TRUE,)</formula>
    </cfRule>
  </conditionalFormatting>
  <conditionalFormatting sqref="L47:L48">
    <cfRule type="expression" dxfId="317" priority="360" stopIfTrue="1">
      <formula>IF($T47&lt;7,TRUE,)</formula>
    </cfRule>
  </conditionalFormatting>
  <conditionalFormatting sqref="K47:K48">
    <cfRule type="expression" dxfId="316" priority="359" stopIfTrue="1">
      <formula>IF($T47&lt;6,TRUE,)</formula>
    </cfRule>
  </conditionalFormatting>
  <conditionalFormatting sqref="J47:J48">
    <cfRule type="expression" dxfId="315" priority="358" stopIfTrue="1">
      <formula>IF($T47&lt;5,TRUE,)</formula>
    </cfRule>
  </conditionalFormatting>
  <conditionalFormatting sqref="I47:I48">
    <cfRule type="expression" dxfId="314" priority="357" stopIfTrue="1">
      <formula>IF($T47&lt;4,TRUE,)</formula>
    </cfRule>
  </conditionalFormatting>
  <conditionalFormatting sqref="H47:H48">
    <cfRule type="expression" dxfId="313" priority="356" stopIfTrue="1">
      <formula>IF($T47&lt;3,TRUE,)</formula>
    </cfRule>
  </conditionalFormatting>
  <conditionalFormatting sqref="G47:G48">
    <cfRule type="expression" dxfId="312" priority="355" stopIfTrue="1">
      <formula>IF($T47&lt;2,TRUE,)</formula>
    </cfRule>
  </conditionalFormatting>
  <conditionalFormatting sqref="F47:F48">
    <cfRule type="expression" dxfId="311" priority="354" stopIfTrue="1">
      <formula>IF($T47&lt;1,TRUE,)</formula>
    </cfRule>
  </conditionalFormatting>
  <conditionalFormatting sqref="O47:O48">
    <cfRule type="expression" dxfId="310" priority="353" stopIfTrue="1">
      <formula>IF($T47&lt;10,TRUE,)</formula>
    </cfRule>
  </conditionalFormatting>
  <conditionalFormatting sqref="F54:O55">
    <cfRule type="colorScale" priority="352">
      <colorScale>
        <cfvo type="num" val="0"/>
        <cfvo type="num" val="5"/>
        <cfvo type="num" val="10"/>
        <color rgb="FF00B050"/>
        <color rgb="FFFFFF00"/>
        <color rgb="FFFF0000"/>
      </colorScale>
    </cfRule>
  </conditionalFormatting>
  <conditionalFormatting sqref="N54:N55">
    <cfRule type="expression" dxfId="309" priority="351" stopIfTrue="1">
      <formula>IF($T54&lt;9,TRUE,)</formula>
    </cfRule>
  </conditionalFormatting>
  <conditionalFormatting sqref="M54:M55">
    <cfRule type="expression" dxfId="308" priority="350" stopIfTrue="1">
      <formula>IF($T54&lt;8,TRUE,)</formula>
    </cfRule>
  </conditionalFormatting>
  <conditionalFormatting sqref="L54:L55">
    <cfRule type="expression" dxfId="307" priority="349" stopIfTrue="1">
      <formula>IF($T54&lt;7,TRUE,)</formula>
    </cfRule>
  </conditionalFormatting>
  <conditionalFormatting sqref="K54:K55">
    <cfRule type="expression" dxfId="306" priority="348" stopIfTrue="1">
      <formula>IF($T54&lt;6,TRUE,)</formula>
    </cfRule>
  </conditionalFormatting>
  <conditionalFormatting sqref="J54:J55">
    <cfRule type="expression" dxfId="305" priority="347" stopIfTrue="1">
      <formula>IF($T54&lt;5,TRUE,)</formula>
    </cfRule>
  </conditionalFormatting>
  <conditionalFormatting sqref="I54:I55">
    <cfRule type="expression" dxfId="304" priority="346" stopIfTrue="1">
      <formula>IF($T54&lt;4,TRUE,)</formula>
    </cfRule>
  </conditionalFormatting>
  <conditionalFormatting sqref="H54:H55">
    <cfRule type="expression" dxfId="303" priority="345" stopIfTrue="1">
      <formula>IF($T54&lt;3,TRUE,)</formula>
    </cfRule>
  </conditionalFormatting>
  <conditionalFormatting sqref="G54:G55">
    <cfRule type="expression" dxfId="302" priority="344" stopIfTrue="1">
      <formula>IF($T54&lt;2,TRUE,)</formula>
    </cfRule>
  </conditionalFormatting>
  <conditionalFormatting sqref="F54:F55">
    <cfRule type="expression" dxfId="301" priority="343" stopIfTrue="1">
      <formula>IF($T54&lt;1,TRUE,)</formula>
    </cfRule>
  </conditionalFormatting>
  <conditionalFormatting sqref="O54:O55">
    <cfRule type="expression" dxfId="300" priority="342" stopIfTrue="1">
      <formula>IF($T54&lt;10,TRUE,)</formula>
    </cfRule>
  </conditionalFormatting>
  <conditionalFormatting sqref="F72:O72">
    <cfRule type="colorScale" priority="330">
      <colorScale>
        <cfvo type="num" val="0"/>
        <cfvo type="num" val="5"/>
        <cfvo type="num" val="10"/>
        <color rgb="FF00B050"/>
        <color rgb="FFFFFF00"/>
        <color rgb="FFFF0000"/>
      </colorScale>
    </cfRule>
  </conditionalFormatting>
  <conditionalFormatting sqref="N72">
    <cfRule type="expression" dxfId="299" priority="329" stopIfTrue="1">
      <formula>IF($T72&lt;9,TRUE,)</formula>
    </cfRule>
  </conditionalFormatting>
  <conditionalFormatting sqref="M72">
    <cfRule type="expression" dxfId="298" priority="328" stopIfTrue="1">
      <formula>IF($T72&lt;8,TRUE,)</formula>
    </cfRule>
  </conditionalFormatting>
  <conditionalFormatting sqref="L72">
    <cfRule type="expression" dxfId="297" priority="327" stopIfTrue="1">
      <formula>IF($T72&lt;7,TRUE,)</formula>
    </cfRule>
  </conditionalFormatting>
  <conditionalFormatting sqref="K72">
    <cfRule type="expression" dxfId="296" priority="326" stopIfTrue="1">
      <formula>IF($T72&lt;6,TRUE,)</formula>
    </cfRule>
  </conditionalFormatting>
  <conditionalFormatting sqref="J72">
    <cfRule type="expression" dxfId="295" priority="325" stopIfTrue="1">
      <formula>IF($T72&lt;5,TRUE,)</formula>
    </cfRule>
  </conditionalFormatting>
  <conditionalFormatting sqref="I72">
    <cfRule type="expression" dxfId="294" priority="324" stopIfTrue="1">
      <formula>IF($T72&lt;4,TRUE,)</formula>
    </cfRule>
  </conditionalFormatting>
  <conditionalFormatting sqref="H72">
    <cfRule type="expression" dxfId="293" priority="323" stopIfTrue="1">
      <formula>IF($T72&lt;3,TRUE,)</formula>
    </cfRule>
  </conditionalFormatting>
  <conditionalFormatting sqref="G72">
    <cfRule type="expression" dxfId="292" priority="322" stopIfTrue="1">
      <formula>IF($T72&lt;2,TRUE,)</formula>
    </cfRule>
  </conditionalFormatting>
  <conditionalFormatting sqref="F72">
    <cfRule type="expression" dxfId="291" priority="321" stopIfTrue="1">
      <formula>IF($T72&lt;1,TRUE,)</formula>
    </cfRule>
  </conditionalFormatting>
  <conditionalFormatting sqref="O72">
    <cfRule type="expression" dxfId="290" priority="320" stopIfTrue="1">
      <formula>IF($T72&lt;10,TRUE,)</formula>
    </cfRule>
  </conditionalFormatting>
  <conditionalFormatting sqref="F61:O62">
    <cfRule type="colorScale" priority="319">
      <colorScale>
        <cfvo type="num" val="0"/>
        <cfvo type="num" val="5"/>
        <cfvo type="num" val="10"/>
        <color rgb="FF00B050"/>
        <color rgb="FFFFFF00"/>
        <color rgb="FFFF0000"/>
      </colorScale>
    </cfRule>
  </conditionalFormatting>
  <conditionalFormatting sqref="N61:N62">
    <cfRule type="expression" dxfId="289" priority="318" stopIfTrue="1">
      <formula>IF($T61&lt;9,TRUE,)</formula>
    </cfRule>
  </conditionalFormatting>
  <conditionalFormatting sqref="M61:M62">
    <cfRule type="expression" dxfId="288" priority="317" stopIfTrue="1">
      <formula>IF($T61&lt;8,TRUE,)</formula>
    </cfRule>
  </conditionalFormatting>
  <conditionalFormatting sqref="L61:L62">
    <cfRule type="expression" dxfId="287" priority="316" stopIfTrue="1">
      <formula>IF($T61&lt;7,TRUE,)</formula>
    </cfRule>
  </conditionalFormatting>
  <conditionalFormatting sqref="K61:K62">
    <cfRule type="expression" dxfId="286" priority="315" stopIfTrue="1">
      <formula>IF($T61&lt;6,TRUE,)</formula>
    </cfRule>
  </conditionalFormatting>
  <conditionalFormatting sqref="J61:J62">
    <cfRule type="expression" dxfId="285" priority="314" stopIfTrue="1">
      <formula>IF($T61&lt;5,TRUE,)</formula>
    </cfRule>
  </conditionalFormatting>
  <conditionalFormatting sqref="I61:I62">
    <cfRule type="expression" dxfId="284" priority="313" stopIfTrue="1">
      <formula>IF($T61&lt;4,TRUE,)</formula>
    </cfRule>
  </conditionalFormatting>
  <conditionalFormatting sqref="H61:H62">
    <cfRule type="expression" dxfId="283" priority="312" stopIfTrue="1">
      <formula>IF($T61&lt;3,TRUE,)</formula>
    </cfRule>
  </conditionalFormatting>
  <conditionalFormatting sqref="G61:G62">
    <cfRule type="expression" dxfId="282" priority="311" stopIfTrue="1">
      <formula>IF($T61&lt;2,TRUE,)</formula>
    </cfRule>
  </conditionalFormatting>
  <conditionalFormatting sqref="F61:F62">
    <cfRule type="expression" dxfId="281" priority="310" stopIfTrue="1">
      <formula>IF($T61&lt;1,TRUE,)</formula>
    </cfRule>
  </conditionalFormatting>
  <conditionalFormatting sqref="O61:O62">
    <cfRule type="expression" dxfId="280" priority="309" stopIfTrue="1">
      <formula>IF($T61&lt;10,TRUE,)</formula>
    </cfRule>
  </conditionalFormatting>
  <conditionalFormatting sqref="F68:O69">
    <cfRule type="colorScale" priority="308">
      <colorScale>
        <cfvo type="num" val="0"/>
        <cfvo type="num" val="5"/>
        <cfvo type="num" val="10"/>
        <color rgb="FF00B050"/>
        <color rgb="FFFFFF00"/>
        <color rgb="FFFF0000"/>
      </colorScale>
    </cfRule>
  </conditionalFormatting>
  <conditionalFormatting sqref="N68:N69">
    <cfRule type="expression" dxfId="279" priority="307" stopIfTrue="1">
      <formula>IF($T68&lt;9,TRUE,)</formula>
    </cfRule>
  </conditionalFormatting>
  <conditionalFormatting sqref="M68:M69">
    <cfRule type="expression" dxfId="278" priority="306" stopIfTrue="1">
      <formula>IF($T68&lt;8,TRUE,)</formula>
    </cfRule>
  </conditionalFormatting>
  <conditionalFormatting sqref="L68:L69">
    <cfRule type="expression" dxfId="277" priority="305" stopIfTrue="1">
      <formula>IF($T68&lt;7,TRUE,)</formula>
    </cfRule>
  </conditionalFormatting>
  <conditionalFormatting sqref="K68:K69">
    <cfRule type="expression" dxfId="276" priority="304" stopIfTrue="1">
      <formula>IF($T68&lt;6,TRUE,)</formula>
    </cfRule>
  </conditionalFormatting>
  <conditionalFormatting sqref="J68:J69">
    <cfRule type="expression" dxfId="275" priority="303" stopIfTrue="1">
      <formula>IF($T68&lt;5,TRUE,)</formula>
    </cfRule>
  </conditionalFormatting>
  <conditionalFormatting sqref="I68:I69">
    <cfRule type="expression" dxfId="274" priority="302" stopIfTrue="1">
      <formula>IF($T68&lt;4,TRUE,)</formula>
    </cfRule>
  </conditionalFormatting>
  <conditionalFormatting sqref="H68:H69">
    <cfRule type="expression" dxfId="273" priority="301" stopIfTrue="1">
      <formula>IF($T68&lt;3,TRUE,)</formula>
    </cfRule>
  </conditionalFormatting>
  <conditionalFormatting sqref="G68:G69">
    <cfRule type="expression" dxfId="272" priority="300" stopIfTrue="1">
      <formula>IF($T68&lt;2,TRUE,)</formula>
    </cfRule>
  </conditionalFormatting>
  <conditionalFormatting sqref="F68:F69">
    <cfRule type="expression" dxfId="271" priority="299" stopIfTrue="1">
      <formula>IF($T68&lt;1,TRUE,)</formula>
    </cfRule>
  </conditionalFormatting>
  <conditionalFormatting sqref="O68:O69">
    <cfRule type="expression" dxfId="270" priority="298" stopIfTrue="1">
      <formula>IF($T68&lt;10,TRUE,)</formula>
    </cfRule>
  </conditionalFormatting>
  <conditionalFormatting sqref="F63:O64">
    <cfRule type="colorScale" priority="297">
      <colorScale>
        <cfvo type="num" val="0"/>
        <cfvo type="num" val="5"/>
        <cfvo type="num" val="10"/>
        <color rgb="FF00B050"/>
        <color rgb="FFFFFF00"/>
        <color rgb="FFFF0000"/>
      </colorScale>
    </cfRule>
  </conditionalFormatting>
  <conditionalFormatting sqref="N63:N64">
    <cfRule type="expression" dxfId="269" priority="296" stopIfTrue="1">
      <formula>IF($T63&lt;9,TRUE,)</formula>
    </cfRule>
  </conditionalFormatting>
  <conditionalFormatting sqref="M63:M64">
    <cfRule type="expression" dxfId="268" priority="295" stopIfTrue="1">
      <formula>IF($T63&lt;8,TRUE,)</formula>
    </cfRule>
  </conditionalFormatting>
  <conditionalFormatting sqref="L63:L64">
    <cfRule type="expression" dxfId="267" priority="294" stopIfTrue="1">
      <formula>IF($T63&lt;7,TRUE,)</formula>
    </cfRule>
  </conditionalFormatting>
  <conditionalFormatting sqref="K63:K64">
    <cfRule type="expression" dxfId="266" priority="293" stopIfTrue="1">
      <formula>IF($T63&lt;6,TRUE,)</formula>
    </cfRule>
  </conditionalFormatting>
  <conditionalFormatting sqref="J63:J64">
    <cfRule type="expression" dxfId="265" priority="292" stopIfTrue="1">
      <formula>IF($T63&lt;5,TRUE,)</formula>
    </cfRule>
  </conditionalFormatting>
  <conditionalFormatting sqref="I63:I64">
    <cfRule type="expression" dxfId="264" priority="291" stopIfTrue="1">
      <formula>IF($T63&lt;4,TRUE,)</formula>
    </cfRule>
  </conditionalFormatting>
  <conditionalFormatting sqref="H63:H64">
    <cfRule type="expression" dxfId="263" priority="290" stopIfTrue="1">
      <formula>IF($T63&lt;3,TRUE,)</formula>
    </cfRule>
  </conditionalFormatting>
  <conditionalFormatting sqref="G63:G64">
    <cfRule type="expression" dxfId="262" priority="289" stopIfTrue="1">
      <formula>IF($T63&lt;2,TRUE,)</formula>
    </cfRule>
  </conditionalFormatting>
  <conditionalFormatting sqref="F63:F64">
    <cfRule type="expression" dxfId="261" priority="288" stopIfTrue="1">
      <formula>IF($T63&lt;1,TRUE,)</formula>
    </cfRule>
  </conditionalFormatting>
  <conditionalFormatting sqref="O63:O64">
    <cfRule type="expression" dxfId="260" priority="287" stopIfTrue="1">
      <formula>IF($T63&lt;10,TRUE,)</formula>
    </cfRule>
  </conditionalFormatting>
  <conditionalFormatting sqref="F70:O71">
    <cfRule type="colorScale" priority="286">
      <colorScale>
        <cfvo type="num" val="0"/>
        <cfvo type="num" val="5"/>
        <cfvo type="num" val="10"/>
        <color rgb="FF00B050"/>
        <color rgb="FFFFFF00"/>
        <color rgb="FFFF0000"/>
      </colorScale>
    </cfRule>
  </conditionalFormatting>
  <conditionalFormatting sqref="N70:N71">
    <cfRule type="expression" dxfId="259" priority="285" stopIfTrue="1">
      <formula>IF($T70&lt;9,TRUE,)</formula>
    </cfRule>
  </conditionalFormatting>
  <conditionalFormatting sqref="M70:M71">
    <cfRule type="expression" dxfId="258" priority="284" stopIfTrue="1">
      <formula>IF($T70&lt;8,TRUE,)</formula>
    </cfRule>
  </conditionalFormatting>
  <conditionalFormatting sqref="L70:L71">
    <cfRule type="expression" dxfId="257" priority="283" stopIfTrue="1">
      <formula>IF($T70&lt;7,TRUE,)</formula>
    </cfRule>
  </conditionalFormatting>
  <conditionalFormatting sqref="K70:K71">
    <cfRule type="expression" dxfId="256" priority="282" stopIfTrue="1">
      <formula>IF($T70&lt;6,TRUE,)</formula>
    </cfRule>
  </conditionalFormatting>
  <conditionalFormatting sqref="J70:J71">
    <cfRule type="expression" dxfId="255" priority="281" stopIfTrue="1">
      <formula>IF($T70&lt;5,TRUE,)</formula>
    </cfRule>
  </conditionalFormatting>
  <conditionalFormatting sqref="I70:I71">
    <cfRule type="expression" dxfId="254" priority="280" stopIfTrue="1">
      <formula>IF($T70&lt;4,TRUE,)</formula>
    </cfRule>
  </conditionalFormatting>
  <conditionalFormatting sqref="H70:H71">
    <cfRule type="expression" dxfId="253" priority="279" stopIfTrue="1">
      <formula>IF($T70&lt;3,TRUE,)</formula>
    </cfRule>
  </conditionalFormatting>
  <conditionalFormatting sqref="G70:G71">
    <cfRule type="expression" dxfId="252" priority="278" stopIfTrue="1">
      <formula>IF($T70&lt;2,TRUE,)</formula>
    </cfRule>
  </conditionalFormatting>
  <conditionalFormatting sqref="F70:F71">
    <cfRule type="expression" dxfId="251" priority="277" stopIfTrue="1">
      <formula>IF($T70&lt;1,TRUE,)</formula>
    </cfRule>
  </conditionalFormatting>
  <conditionalFormatting sqref="O70:O71">
    <cfRule type="expression" dxfId="250" priority="276" stopIfTrue="1">
      <formula>IF($T70&lt;10,TRUE,)</formula>
    </cfRule>
  </conditionalFormatting>
  <conditionalFormatting sqref="F88:O88">
    <cfRule type="colorScale" priority="275">
      <colorScale>
        <cfvo type="num" val="0"/>
        <cfvo type="num" val="5"/>
        <cfvo type="num" val="10"/>
        <color rgb="FF00B050"/>
        <color rgb="FFFFFF00"/>
        <color rgb="FFFF0000"/>
      </colorScale>
    </cfRule>
  </conditionalFormatting>
  <conditionalFormatting sqref="N88">
    <cfRule type="expression" dxfId="249" priority="274" stopIfTrue="1">
      <formula>IF($T88&lt;9,TRUE,)</formula>
    </cfRule>
  </conditionalFormatting>
  <conditionalFormatting sqref="M88">
    <cfRule type="expression" dxfId="248" priority="273" stopIfTrue="1">
      <formula>IF($T88&lt;8,TRUE,)</formula>
    </cfRule>
  </conditionalFormatting>
  <conditionalFormatting sqref="L88">
    <cfRule type="expression" dxfId="247" priority="272" stopIfTrue="1">
      <formula>IF($T88&lt;7,TRUE,)</formula>
    </cfRule>
  </conditionalFormatting>
  <conditionalFormatting sqref="K88">
    <cfRule type="expression" dxfId="246" priority="271" stopIfTrue="1">
      <formula>IF($T88&lt;6,TRUE,)</formula>
    </cfRule>
  </conditionalFormatting>
  <conditionalFormatting sqref="J88">
    <cfRule type="expression" dxfId="245" priority="270" stopIfTrue="1">
      <formula>IF($T88&lt;5,TRUE,)</formula>
    </cfRule>
  </conditionalFormatting>
  <conditionalFormatting sqref="I88">
    <cfRule type="expression" dxfId="244" priority="269" stopIfTrue="1">
      <formula>IF($T88&lt;4,TRUE,)</formula>
    </cfRule>
  </conditionalFormatting>
  <conditionalFormatting sqref="H88">
    <cfRule type="expression" dxfId="243" priority="268" stopIfTrue="1">
      <formula>IF($T88&lt;3,TRUE,)</formula>
    </cfRule>
  </conditionalFormatting>
  <conditionalFormatting sqref="G88">
    <cfRule type="expression" dxfId="242" priority="267" stopIfTrue="1">
      <formula>IF($T88&lt;2,TRUE,)</formula>
    </cfRule>
  </conditionalFormatting>
  <conditionalFormatting sqref="F88">
    <cfRule type="expression" dxfId="241" priority="266" stopIfTrue="1">
      <formula>IF($T88&lt;1,TRUE,)</formula>
    </cfRule>
  </conditionalFormatting>
  <conditionalFormatting sqref="O88">
    <cfRule type="expression" dxfId="240" priority="265" stopIfTrue="1">
      <formula>IF($T88&lt;10,TRUE,)</formula>
    </cfRule>
  </conditionalFormatting>
  <conditionalFormatting sqref="F77:O78">
    <cfRule type="colorScale" priority="264">
      <colorScale>
        <cfvo type="num" val="0"/>
        <cfvo type="num" val="5"/>
        <cfvo type="num" val="10"/>
        <color rgb="FF00B050"/>
        <color rgb="FFFFFF00"/>
        <color rgb="FFFF0000"/>
      </colorScale>
    </cfRule>
  </conditionalFormatting>
  <conditionalFormatting sqref="N77:N78">
    <cfRule type="expression" dxfId="239" priority="263" stopIfTrue="1">
      <formula>IF($T77&lt;9,TRUE,)</formula>
    </cfRule>
  </conditionalFormatting>
  <conditionalFormatting sqref="M77:M78">
    <cfRule type="expression" dxfId="238" priority="262" stopIfTrue="1">
      <formula>IF($T77&lt;8,TRUE,)</formula>
    </cfRule>
  </conditionalFormatting>
  <conditionalFormatting sqref="L77:L78">
    <cfRule type="expression" dxfId="237" priority="261" stopIfTrue="1">
      <formula>IF($T77&lt;7,TRUE,)</formula>
    </cfRule>
  </conditionalFormatting>
  <conditionalFormatting sqref="K77:K78">
    <cfRule type="expression" dxfId="236" priority="260" stopIfTrue="1">
      <formula>IF($T77&lt;6,TRUE,)</formula>
    </cfRule>
  </conditionalFormatting>
  <conditionalFormatting sqref="J77:J78">
    <cfRule type="expression" dxfId="235" priority="259" stopIfTrue="1">
      <formula>IF($T77&lt;5,TRUE,)</formula>
    </cfRule>
  </conditionalFormatting>
  <conditionalFormatting sqref="I77:I78">
    <cfRule type="expression" dxfId="234" priority="258" stopIfTrue="1">
      <formula>IF($T77&lt;4,TRUE,)</formula>
    </cfRule>
  </conditionalFormatting>
  <conditionalFormatting sqref="H77:H78">
    <cfRule type="expression" dxfId="233" priority="257" stopIfTrue="1">
      <formula>IF($T77&lt;3,TRUE,)</formula>
    </cfRule>
  </conditionalFormatting>
  <conditionalFormatting sqref="G77:G78">
    <cfRule type="expression" dxfId="232" priority="256" stopIfTrue="1">
      <formula>IF($T77&lt;2,TRUE,)</formula>
    </cfRule>
  </conditionalFormatting>
  <conditionalFormatting sqref="F77:F78">
    <cfRule type="expression" dxfId="231" priority="255" stopIfTrue="1">
      <formula>IF($T77&lt;1,TRUE,)</formula>
    </cfRule>
  </conditionalFormatting>
  <conditionalFormatting sqref="O77:O78">
    <cfRule type="expression" dxfId="230" priority="254" stopIfTrue="1">
      <formula>IF($T77&lt;10,TRUE,)</formula>
    </cfRule>
  </conditionalFormatting>
  <conditionalFormatting sqref="F84:O85">
    <cfRule type="colorScale" priority="253">
      <colorScale>
        <cfvo type="num" val="0"/>
        <cfvo type="num" val="5"/>
        <cfvo type="num" val="10"/>
        <color rgb="FF00B050"/>
        <color rgb="FFFFFF00"/>
        <color rgb="FFFF0000"/>
      </colorScale>
    </cfRule>
  </conditionalFormatting>
  <conditionalFormatting sqref="N84:N85">
    <cfRule type="expression" dxfId="229" priority="252" stopIfTrue="1">
      <formula>IF($T84&lt;9,TRUE,)</formula>
    </cfRule>
  </conditionalFormatting>
  <conditionalFormatting sqref="M84:M85">
    <cfRule type="expression" dxfId="228" priority="251" stopIfTrue="1">
      <formula>IF($T84&lt;8,TRUE,)</formula>
    </cfRule>
  </conditionalFormatting>
  <conditionalFormatting sqref="L84:L85">
    <cfRule type="expression" dxfId="227" priority="250" stopIfTrue="1">
      <formula>IF($T84&lt;7,TRUE,)</formula>
    </cfRule>
  </conditionalFormatting>
  <conditionalFormatting sqref="K84:K85">
    <cfRule type="expression" dxfId="226" priority="249" stopIfTrue="1">
      <formula>IF($T84&lt;6,TRUE,)</formula>
    </cfRule>
  </conditionalFormatting>
  <conditionalFormatting sqref="J84:J85">
    <cfRule type="expression" dxfId="225" priority="248" stopIfTrue="1">
      <formula>IF($T84&lt;5,TRUE,)</formula>
    </cfRule>
  </conditionalFormatting>
  <conditionalFormatting sqref="I84:I85">
    <cfRule type="expression" dxfId="224" priority="247" stopIfTrue="1">
      <formula>IF($T84&lt;4,TRUE,)</formula>
    </cfRule>
  </conditionalFormatting>
  <conditionalFormatting sqref="H84:H85">
    <cfRule type="expression" dxfId="223" priority="246" stopIfTrue="1">
      <formula>IF($T84&lt;3,TRUE,)</formula>
    </cfRule>
  </conditionalFormatting>
  <conditionalFormatting sqref="G84:G85">
    <cfRule type="expression" dxfId="222" priority="245" stopIfTrue="1">
      <formula>IF($T84&lt;2,TRUE,)</formula>
    </cfRule>
  </conditionalFormatting>
  <conditionalFormatting sqref="F84:F85">
    <cfRule type="expression" dxfId="221" priority="244" stopIfTrue="1">
      <formula>IF($T84&lt;1,TRUE,)</formula>
    </cfRule>
  </conditionalFormatting>
  <conditionalFormatting sqref="O84:O85">
    <cfRule type="expression" dxfId="220" priority="243" stopIfTrue="1">
      <formula>IF($T84&lt;10,TRUE,)</formula>
    </cfRule>
  </conditionalFormatting>
  <conditionalFormatting sqref="F79:O80">
    <cfRule type="colorScale" priority="242">
      <colorScale>
        <cfvo type="num" val="0"/>
        <cfvo type="num" val="5"/>
        <cfvo type="num" val="10"/>
        <color rgb="FF00B050"/>
        <color rgb="FFFFFF00"/>
        <color rgb="FFFF0000"/>
      </colorScale>
    </cfRule>
  </conditionalFormatting>
  <conditionalFormatting sqref="N79:N80">
    <cfRule type="expression" dxfId="219" priority="241" stopIfTrue="1">
      <formula>IF($T79&lt;9,TRUE,)</formula>
    </cfRule>
  </conditionalFormatting>
  <conditionalFormatting sqref="M79:M80">
    <cfRule type="expression" dxfId="218" priority="240" stopIfTrue="1">
      <formula>IF($T79&lt;8,TRUE,)</formula>
    </cfRule>
  </conditionalFormatting>
  <conditionalFormatting sqref="L79:L80">
    <cfRule type="expression" dxfId="217" priority="239" stopIfTrue="1">
      <formula>IF($T79&lt;7,TRUE,)</formula>
    </cfRule>
  </conditionalFormatting>
  <conditionalFormatting sqref="K79:K80">
    <cfRule type="expression" dxfId="216" priority="238" stopIfTrue="1">
      <formula>IF($T79&lt;6,TRUE,)</formula>
    </cfRule>
  </conditionalFormatting>
  <conditionalFormatting sqref="J79:J80">
    <cfRule type="expression" dxfId="215" priority="237" stopIfTrue="1">
      <formula>IF($T79&lt;5,TRUE,)</formula>
    </cfRule>
  </conditionalFormatting>
  <conditionalFormatting sqref="I79:I80">
    <cfRule type="expression" dxfId="214" priority="236" stopIfTrue="1">
      <formula>IF($T79&lt;4,TRUE,)</formula>
    </cfRule>
  </conditionalFormatting>
  <conditionalFormatting sqref="H79:H80">
    <cfRule type="expression" dxfId="213" priority="235" stopIfTrue="1">
      <formula>IF($T79&lt;3,TRUE,)</formula>
    </cfRule>
  </conditionalFormatting>
  <conditionalFormatting sqref="G79:G80">
    <cfRule type="expression" dxfId="212" priority="234" stopIfTrue="1">
      <formula>IF($T79&lt;2,TRUE,)</formula>
    </cfRule>
  </conditionalFormatting>
  <conditionalFormatting sqref="F79:F80">
    <cfRule type="expression" dxfId="211" priority="233" stopIfTrue="1">
      <formula>IF($T79&lt;1,TRUE,)</formula>
    </cfRule>
  </conditionalFormatting>
  <conditionalFormatting sqref="O79:O80">
    <cfRule type="expression" dxfId="210" priority="232" stopIfTrue="1">
      <formula>IF($T79&lt;10,TRUE,)</formula>
    </cfRule>
  </conditionalFormatting>
  <conditionalFormatting sqref="F86:O87">
    <cfRule type="colorScale" priority="231">
      <colorScale>
        <cfvo type="num" val="0"/>
        <cfvo type="num" val="5"/>
        <cfvo type="num" val="10"/>
        <color rgb="FF00B050"/>
        <color rgb="FFFFFF00"/>
        <color rgb="FFFF0000"/>
      </colorScale>
    </cfRule>
  </conditionalFormatting>
  <conditionalFormatting sqref="N86:N87">
    <cfRule type="expression" dxfId="209" priority="230" stopIfTrue="1">
      <formula>IF($T86&lt;9,TRUE,)</formula>
    </cfRule>
  </conditionalFormatting>
  <conditionalFormatting sqref="M86:M87">
    <cfRule type="expression" dxfId="208" priority="229" stopIfTrue="1">
      <formula>IF($T86&lt;8,TRUE,)</formula>
    </cfRule>
  </conditionalFormatting>
  <conditionalFormatting sqref="L86:L87">
    <cfRule type="expression" dxfId="207" priority="228" stopIfTrue="1">
      <formula>IF($T86&lt;7,TRUE,)</formula>
    </cfRule>
  </conditionalFormatting>
  <conditionalFormatting sqref="K86:K87">
    <cfRule type="expression" dxfId="206" priority="227" stopIfTrue="1">
      <formula>IF($T86&lt;6,TRUE,)</formula>
    </cfRule>
  </conditionalFormatting>
  <conditionalFormatting sqref="J86:J87">
    <cfRule type="expression" dxfId="205" priority="226" stopIfTrue="1">
      <formula>IF($T86&lt;5,TRUE,)</formula>
    </cfRule>
  </conditionalFormatting>
  <conditionalFormatting sqref="I86:I87">
    <cfRule type="expression" dxfId="204" priority="225" stopIfTrue="1">
      <formula>IF($T86&lt;4,TRUE,)</formula>
    </cfRule>
  </conditionalFormatting>
  <conditionalFormatting sqref="H86:H87">
    <cfRule type="expression" dxfId="203" priority="224" stopIfTrue="1">
      <formula>IF($T86&lt;3,TRUE,)</formula>
    </cfRule>
  </conditionalFormatting>
  <conditionalFormatting sqref="G86:G87">
    <cfRule type="expression" dxfId="202" priority="223" stopIfTrue="1">
      <formula>IF($T86&lt;2,TRUE,)</formula>
    </cfRule>
  </conditionalFormatting>
  <conditionalFormatting sqref="F86:F87">
    <cfRule type="expression" dxfId="201" priority="222" stopIfTrue="1">
      <formula>IF($T86&lt;1,TRUE,)</formula>
    </cfRule>
  </conditionalFormatting>
  <conditionalFormatting sqref="O86:O87">
    <cfRule type="expression" dxfId="200" priority="221" stopIfTrue="1">
      <formula>IF($T86&lt;10,TRUE,)</formula>
    </cfRule>
  </conditionalFormatting>
  <conditionalFormatting sqref="F72:O72">
    <cfRule type="colorScale" priority="220">
      <colorScale>
        <cfvo type="num" val="0"/>
        <cfvo type="num" val="5"/>
        <cfvo type="num" val="10"/>
        <color rgb="FF00B050"/>
        <color rgb="FFFFFF00"/>
        <color rgb="FFFF0000"/>
      </colorScale>
    </cfRule>
  </conditionalFormatting>
  <conditionalFormatting sqref="N72">
    <cfRule type="expression" dxfId="199" priority="219" stopIfTrue="1">
      <formula>IF($T72&lt;9,TRUE,)</formula>
    </cfRule>
  </conditionalFormatting>
  <conditionalFormatting sqref="M72">
    <cfRule type="expression" dxfId="198" priority="218" stopIfTrue="1">
      <formula>IF($T72&lt;8,TRUE,)</formula>
    </cfRule>
  </conditionalFormatting>
  <conditionalFormatting sqref="L72">
    <cfRule type="expression" dxfId="197" priority="217" stopIfTrue="1">
      <formula>IF($T72&lt;7,TRUE,)</formula>
    </cfRule>
  </conditionalFormatting>
  <conditionalFormatting sqref="K72">
    <cfRule type="expression" dxfId="196" priority="216" stopIfTrue="1">
      <formula>IF($T72&lt;6,TRUE,)</formula>
    </cfRule>
  </conditionalFormatting>
  <conditionalFormatting sqref="J72">
    <cfRule type="expression" dxfId="195" priority="215" stopIfTrue="1">
      <formula>IF($T72&lt;5,TRUE,)</formula>
    </cfRule>
  </conditionalFormatting>
  <conditionalFormatting sqref="I72">
    <cfRule type="expression" dxfId="194" priority="214" stopIfTrue="1">
      <formula>IF($T72&lt;4,TRUE,)</formula>
    </cfRule>
  </conditionalFormatting>
  <conditionalFormatting sqref="H72">
    <cfRule type="expression" dxfId="193" priority="213" stopIfTrue="1">
      <formula>IF($T72&lt;3,TRUE,)</formula>
    </cfRule>
  </conditionalFormatting>
  <conditionalFormatting sqref="G72">
    <cfRule type="expression" dxfId="192" priority="212" stopIfTrue="1">
      <formula>IF($T72&lt;2,TRUE,)</formula>
    </cfRule>
  </conditionalFormatting>
  <conditionalFormatting sqref="F72">
    <cfRule type="expression" dxfId="191" priority="211" stopIfTrue="1">
      <formula>IF($T72&lt;1,TRUE,)</formula>
    </cfRule>
  </conditionalFormatting>
  <conditionalFormatting sqref="O72">
    <cfRule type="expression" dxfId="190" priority="210" stopIfTrue="1">
      <formula>IF($T72&lt;10,TRUE,)</formula>
    </cfRule>
  </conditionalFormatting>
  <conditionalFormatting sqref="F61:O62">
    <cfRule type="colorScale" priority="209">
      <colorScale>
        <cfvo type="num" val="0"/>
        <cfvo type="num" val="5"/>
        <cfvo type="num" val="10"/>
        <color rgb="FF00B050"/>
        <color rgb="FFFFFF00"/>
        <color rgb="FFFF0000"/>
      </colorScale>
    </cfRule>
  </conditionalFormatting>
  <conditionalFormatting sqref="N61:N62">
    <cfRule type="expression" dxfId="189" priority="208" stopIfTrue="1">
      <formula>IF($T61&lt;9,TRUE,)</formula>
    </cfRule>
  </conditionalFormatting>
  <conditionalFormatting sqref="M61:M62">
    <cfRule type="expression" dxfId="188" priority="207" stopIfTrue="1">
      <formula>IF($T61&lt;8,TRUE,)</formula>
    </cfRule>
  </conditionalFormatting>
  <conditionalFormatting sqref="L61:L62">
    <cfRule type="expression" dxfId="187" priority="206" stopIfTrue="1">
      <formula>IF($T61&lt;7,TRUE,)</formula>
    </cfRule>
  </conditionalFormatting>
  <conditionalFormatting sqref="K61:K62">
    <cfRule type="expression" dxfId="186" priority="205" stopIfTrue="1">
      <formula>IF($T61&lt;6,TRUE,)</formula>
    </cfRule>
  </conditionalFormatting>
  <conditionalFormatting sqref="J61:J62">
    <cfRule type="expression" dxfId="185" priority="204" stopIfTrue="1">
      <formula>IF($T61&lt;5,TRUE,)</formula>
    </cfRule>
  </conditionalFormatting>
  <conditionalFormatting sqref="I61:I62">
    <cfRule type="expression" dxfId="184" priority="203" stopIfTrue="1">
      <formula>IF($T61&lt;4,TRUE,)</formula>
    </cfRule>
  </conditionalFormatting>
  <conditionalFormatting sqref="H61:H62">
    <cfRule type="expression" dxfId="183" priority="202" stopIfTrue="1">
      <formula>IF($T61&lt;3,TRUE,)</formula>
    </cfRule>
  </conditionalFormatting>
  <conditionalFormatting sqref="G61:G62">
    <cfRule type="expression" dxfId="182" priority="201" stopIfTrue="1">
      <formula>IF($T61&lt;2,TRUE,)</formula>
    </cfRule>
  </conditionalFormatting>
  <conditionalFormatting sqref="F61:F62">
    <cfRule type="expression" dxfId="181" priority="200" stopIfTrue="1">
      <formula>IF($T61&lt;1,TRUE,)</formula>
    </cfRule>
  </conditionalFormatting>
  <conditionalFormatting sqref="O61:O62">
    <cfRule type="expression" dxfId="180" priority="199" stopIfTrue="1">
      <formula>IF($T61&lt;10,TRUE,)</formula>
    </cfRule>
  </conditionalFormatting>
  <conditionalFormatting sqref="F68:O69">
    <cfRule type="colorScale" priority="198">
      <colorScale>
        <cfvo type="num" val="0"/>
        <cfvo type="num" val="5"/>
        <cfvo type="num" val="10"/>
        <color rgb="FF00B050"/>
        <color rgb="FFFFFF00"/>
        <color rgb="FFFF0000"/>
      </colorScale>
    </cfRule>
  </conditionalFormatting>
  <conditionalFormatting sqref="N68:N69">
    <cfRule type="expression" dxfId="179" priority="197" stopIfTrue="1">
      <formula>IF($T68&lt;9,TRUE,)</formula>
    </cfRule>
  </conditionalFormatting>
  <conditionalFormatting sqref="M68:M69">
    <cfRule type="expression" dxfId="178" priority="196" stopIfTrue="1">
      <formula>IF($T68&lt;8,TRUE,)</formula>
    </cfRule>
  </conditionalFormatting>
  <conditionalFormatting sqref="L68:L69">
    <cfRule type="expression" dxfId="177" priority="195" stopIfTrue="1">
      <formula>IF($T68&lt;7,TRUE,)</formula>
    </cfRule>
  </conditionalFormatting>
  <conditionalFormatting sqref="K68:K69">
    <cfRule type="expression" dxfId="176" priority="194" stopIfTrue="1">
      <formula>IF($T68&lt;6,TRUE,)</formula>
    </cfRule>
  </conditionalFormatting>
  <conditionalFormatting sqref="J68:J69">
    <cfRule type="expression" dxfId="175" priority="193" stopIfTrue="1">
      <formula>IF($T68&lt;5,TRUE,)</formula>
    </cfRule>
  </conditionalFormatting>
  <conditionalFormatting sqref="I68:I69">
    <cfRule type="expression" dxfId="174" priority="192" stopIfTrue="1">
      <formula>IF($T68&lt;4,TRUE,)</formula>
    </cfRule>
  </conditionalFormatting>
  <conditionalFormatting sqref="H68:H69">
    <cfRule type="expression" dxfId="173" priority="191" stopIfTrue="1">
      <formula>IF($T68&lt;3,TRUE,)</formula>
    </cfRule>
  </conditionalFormatting>
  <conditionalFormatting sqref="G68:G69">
    <cfRule type="expression" dxfId="172" priority="190" stopIfTrue="1">
      <formula>IF($T68&lt;2,TRUE,)</formula>
    </cfRule>
  </conditionalFormatting>
  <conditionalFormatting sqref="F68:F69">
    <cfRule type="expression" dxfId="171" priority="189" stopIfTrue="1">
      <formula>IF($T68&lt;1,TRUE,)</formula>
    </cfRule>
  </conditionalFormatting>
  <conditionalFormatting sqref="O68:O69">
    <cfRule type="expression" dxfId="170" priority="188" stopIfTrue="1">
      <formula>IF($T68&lt;10,TRUE,)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169" priority="186" stopIfTrue="1">
      <formula>IF($T63&lt;9,TRUE,)</formula>
    </cfRule>
  </conditionalFormatting>
  <conditionalFormatting sqref="M63:M64">
    <cfRule type="expression" dxfId="168" priority="185" stopIfTrue="1">
      <formula>IF($T63&lt;8,TRUE,)</formula>
    </cfRule>
  </conditionalFormatting>
  <conditionalFormatting sqref="L63:L64">
    <cfRule type="expression" dxfId="167" priority="184" stopIfTrue="1">
      <formula>IF($T63&lt;7,TRUE,)</formula>
    </cfRule>
  </conditionalFormatting>
  <conditionalFormatting sqref="K63:K64">
    <cfRule type="expression" dxfId="166" priority="183" stopIfTrue="1">
      <formula>IF($T63&lt;6,TRUE,)</formula>
    </cfRule>
  </conditionalFormatting>
  <conditionalFormatting sqref="J63:J64">
    <cfRule type="expression" dxfId="165" priority="182" stopIfTrue="1">
      <formula>IF($T63&lt;5,TRUE,)</formula>
    </cfRule>
  </conditionalFormatting>
  <conditionalFormatting sqref="I63:I64">
    <cfRule type="expression" dxfId="164" priority="181" stopIfTrue="1">
      <formula>IF($T63&lt;4,TRUE,)</formula>
    </cfRule>
  </conditionalFormatting>
  <conditionalFormatting sqref="H63:H64">
    <cfRule type="expression" dxfId="163" priority="180" stopIfTrue="1">
      <formula>IF($T63&lt;3,TRUE,)</formula>
    </cfRule>
  </conditionalFormatting>
  <conditionalFormatting sqref="G63:G64">
    <cfRule type="expression" dxfId="162" priority="179" stopIfTrue="1">
      <formula>IF($T63&lt;2,TRUE,)</formula>
    </cfRule>
  </conditionalFormatting>
  <conditionalFormatting sqref="F63:F64">
    <cfRule type="expression" dxfId="161" priority="178" stopIfTrue="1">
      <formula>IF($T63&lt;1,TRUE,)</formula>
    </cfRule>
  </conditionalFormatting>
  <conditionalFormatting sqref="O63:O64">
    <cfRule type="expression" dxfId="160" priority="177" stopIfTrue="1">
      <formula>IF($T63&lt;10,TRUE,)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159" priority="175" stopIfTrue="1">
      <formula>IF($T70&lt;9,TRUE,)</formula>
    </cfRule>
  </conditionalFormatting>
  <conditionalFormatting sqref="M70:M71">
    <cfRule type="expression" dxfId="158" priority="174" stopIfTrue="1">
      <formula>IF($T70&lt;8,TRUE,)</formula>
    </cfRule>
  </conditionalFormatting>
  <conditionalFormatting sqref="L70:L71">
    <cfRule type="expression" dxfId="157" priority="173" stopIfTrue="1">
      <formula>IF($T70&lt;7,TRUE,)</formula>
    </cfRule>
  </conditionalFormatting>
  <conditionalFormatting sqref="K70:K71">
    <cfRule type="expression" dxfId="156" priority="172" stopIfTrue="1">
      <formula>IF($T70&lt;6,TRUE,)</formula>
    </cfRule>
  </conditionalFormatting>
  <conditionalFormatting sqref="J70:J71">
    <cfRule type="expression" dxfId="155" priority="171" stopIfTrue="1">
      <formula>IF($T70&lt;5,TRUE,)</formula>
    </cfRule>
  </conditionalFormatting>
  <conditionalFormatting sqref="I70:I71">
    <cfRule type="expression" dxfId="154" priority="170" stopIfTrue="1">
      <formula>IF($T70&lt;4,TRUE,)</formula>
    </cfRule>
  </conditionalFormatting>
  <conditionalFormatting sqref="H70:H71">
    <cfRule type="expression" dxfId="153" priority="169" stopIfTrue="1">
      <formula>IF($T70&lt;3,TRUE,)</formula>
    </cfRule>
  </conditionalFormatting>
  <conditionalFormatting sqref="G70:G71">
    <cfRule type="expression" dxfId="152" priority="168" stopIfTrue="1">
      <formula>IF($T70&lt;2,TRUE,)</formula>
    </cfRule>
  </conditionalFormatting>
  <conditionalFormatting sqref="F70:F71">
    <cfRule type="expression" dxfId="151" priority="167" stopIfTrue="1">
      <formula>IF($T70&lt;1,TRUE,)</formula>
    </cfRule>
  </conditionalFormatting>
  <conditionalFormatting sqref="O70:O71">
    <cfRule type="expression" dxfId="150" priority="166" stopIfTrue="1">
      <formula>IF($T70&lt;10,TRUE,)</formula>
    </cfRule>
  </conditionalFormatting>
  <conditionalFormatting sqref="F56:O56">
    <cfRule type="colorScale" priority="165">
      <colorScale>
        <cfvo type="num" val="0"/>
        <cfvo type="num" val="5"/>
        <cfvo type="num" val="10"/>
        <color rgb="FF00B050"/>
        <color rgb="FFFFFF00"/>
        <color rgb="FFFF0000"/>
      </colorScale>
    </cfRule>
  </conditionalFormatting>
  <conditionalFormatting sqref="N56">
    <cfRule type="expression" dxfId="149" priority="164" stopIfTrue="1">
      <formula>IF($T56&lt;9,TRUE,)</formula>
    </cfRule>
  </conditionalFormatting>
  <conditionalFormatting sqref="M56">
    <cfRule type="expression" dxfId="148" priority="163" stopIfTrue="1">
      <formula>IF($T56&lt;8,TRUE,)</formula>
    </cfRule>
  </conditionalFormatting>
  <conditionalFormatting sqref="L56">
    <cfRule type="expression" dxfId="147" priority="162" stopIfTrue="1">
      <formula>IF($T56&lt;7,TRUE,)</formula>
    </cfRule>
  </conditionalFormatting>
  <conditionalFormatting sqref="K56">
    <cfRule type="expression" dxfId="146" priority="161" stopIfTrue="1">
      <formula>IF($T56&lt;6,TRUE,)</formula>
    </cfRule>
  </conditionalFormatting>
  <conditionalFormatting sqref="J56">
    <cfRule type="expression" dxfId="145" priority="160" stopIfTrue="1">
      <formula>IF($T56&lt;5,TRUE,)</formula>
    </cfRule>
  </conditionalFormatting>
  <conditionalFormatting sqref="I56">
    <cfRule type="expression" dxfId="144" priority="159" stopIfTrue="1">
      <formula>IF($T56&lt;4,TRUE,)</formula>
    </cfRule>
  </conditionalFormatting>
  <conditionalFormatting sqref="H56">
    <cfRule type="expression" dxfId="143" priority="158" stopIfTrue="1">
      <formula>IF($T56&lt;3,TRUE,)</formula>
    </cfRule>
  </conditionalFormatting>
  <conditionalFormatting sqref="G56">
    <cfRule type="expression" dxfId="142" priority="157" stopIfTrue="1">
      <formula>IF($T56&lt;2,TRUE,)</formula>
    </cfRule>
  </conditionalFormatting>
  <conditionalFormatting sqref="F56">
    <cfRule type="expression" dxfId="141" priority="156" stopIfTrue="1">
      <formula>IF($T56&lt;1,TRUE,)</formula>
    </cfRule>
  </conditionalFormatting>
  <conditionalFormatting sqref="O56">
    <cfRule type="expression" dxfId="140" priority="155" stopIfTrue="1">
      <formula>IF($T56&lt;10,TRUE,)</formula>
    </cfRule>
  </conditionalFormatting>
  <conditionalFormatting sqref="F45:O46">
    <cfRule type="colorScale" priority="154">
      <colorScale>
        <cfvo type="num" val="0"/>
        <cfvo type="num" val="5"/>
        <cfvo type="num" val="10"/>
        <color rgb="FF00B050"/>
        <color rgb="FFFFFF00"/>
        <color rgb="FFFF0000"/>
      </colorScale>
    </cfRule>
  </conditionalFormatting>
  <conditionalFormatting sqref="N45:N46">
    <cfRule type="expression" dxfId="139" priority="153" stopIfTrue="1">
      <formula>IF($T45&lt;9,TRUE,)</formula>
    </cfRule>
  </conditionalFormatting>
  <conditionalFormatting sqref="M45:M46">
    <cfRule type="expression" dxfId="138" priority="152" stopIfTrue="1">
      <formula>IF($T45&lt;8,TRUE,)</formula>
    </cfRule>
  </conditionalFormatting>
  <conditionalFormatting sqref="L45:L46">
    <cfRule type="expression" dxfId="137" priority="151" stopIfTrue="1">
      <formula>IF($T45&lt;7,TRUE,)</formula>
    </cfRule>
  </conditionalFormatting>
  <conditionalFormatting sqref="K45:K46">
    <cfRule type="expression" dxfId="136" priority="150" stopIfTrue="1">
      <formula>IF($T45&lt;6,TRUE,)</formula>
    </cfRule>
  </conditionalFormatting>
  <conditionalFormatting sqref="J45:J46">
    <cfRule type="expression" dxfId="135" priority="149" stopIfTrue="1">
      <formula>IF($T45&lt;5,TRUE,)</formula>
    </cfRule>
  </conditionalFormatting>
  <conditionalFormatting sqref="I45:I46">
    <cfRule type="expression" dxfId="134" priority="148" stopIfTrue="1">
      <formula>IF($T45&lt;4,TRUE,)</formula>
    </cfRule>
  </conditionalFormatting>
  <conditionalFormatting sqref="H45:H46">
    <cfRule type="expression" dxfId="133" priority="147" stopIfTrue="1">
      <formula>IF($T45&lt;3,TRUE,)</formula>
    </cfRule>
  </conditionalFormatting>
  <conditionalFormatting sqref="G45:G46">
    <cfRule type="expression" dxfId="132" priority="146" stopIfTrue="1">
      <formula>IF($T45&lt;2,TRUE,)</formula>
    </cfRule>
  </conditionalFormatting>
  <conditionalFormatting sqref="F45:F46">
    <cfRule type="expression" dxfId="131" priority="145" stopIfTrue="1">
      <formula>IF($T45&lt;1,TRUE,)</formula>
    </cfRule>
  </conditionalFormatting>
  <conditionalFormatting sqref="O45:O46">
    <cfRule type="expression" dxfId="130" priority="144" stopIfTrue="1">
      <formula>IF($T45&lt;10,TRUE,)</formula>
    </cfRule>
  </conditionalFormatting>
  <conditionalFormatting sqref="F52:O53">
    <cfRule type="colorScale" priority="143">
      <colorScale>
        <cfvo type="num" val="0"/>
        <cfvo type="num" val="5"/>
        <cfvo type="num" val="10"/>
        <color rgb="FF00B050"/>
        <color rgb="FFFFFF00"/>
        <color rgb="FFFF0000"/>
      </colorScale>
    </cfRule>
  </conditionalFormatting>
  <conditionalFormatting sqref="N52:N53">
    <cfRule type="expression" dxfId="129" priority="142" stopIfTrue="1">
      <formula>IF($T52&lt;9,TRUE,)</formula>
    </cfRule>
  </conditionalFormatting>
  <conditionalFormatting sqref="M52:M53">
    <cfRule type="expression" dxfId="128" priority="141" stopIfTrue="1">
      <formula>IF($T52&lt;8,TRUE,)</formula>
    </cfRule>
  </conditionalFormatting>
  <conditionalFormatting sqref="L52:L53">
    <cfRule type="expression" dxfId="127" priority="140" stopIfTrue="1">
      <formula>IF($T52&lt;7,TRUE,)</formula>
    </cfRule>
  </conditionalFormatting>
  <conditionalFormatting sqref="K52:K53">
    <cfRule type="expression" dxfId="126" priority="139" stopIfTrue="1">
      <formula>IF($T52&lt;6,TRUE,)</formula>
    </cfRule>
  </conditionalFormatting>
  <conditionalFormatting sqref="J52:J53">
    <cfRule type="expression" dxfId="125" priority="138" stopIfTrue="1">
      <formula>IF($T52&lt;5,TRUE,)</formula>
    </cfRule>
  </conditionalFormatting>
  <conditionalFormatting sqref="I52:I53">
    <cfRule type="expression" dxfId="124" priority="137" stopIfTrue="1">
      <formula>IF($T52&lt;4,TRUE,)</formula>
    </cfRule>
  </conditionalFormatting>
  <conditionalFormatting sqref="H52:H53">
    <cfRule type="expression" dxfId="123" priority="136" stopIfTrue="1">
      <formula>IF($T52&lt;3,TRUE,)</formula>
    </cfRule>
  </conditionalFormatting>
  <conditionalFormatting sqref="G52:G53">
    <cfRule type="expression" dxfId="122" priority="135" stopIfTrue="1">
      <formula>IF($T52&lt;2,TRUE,)</formula>
    </cfRule>
  </conditionalFormatting>
  <conditionalFormatting sqref="F52:F53">
    <cfRule type="expression" dxfId="121" priority="134" stopIfTrue="1">
      <formula>IF($T52&lt;1,TRUE,)</formula>
    </cfRule>
  </conditionalFormatting>
  <conditionalFormatting sqref="O52:O53">
    <cfRule type="expression" dxfId="120" priority="133" stopIfTrue="1">
      <formula>IF($T52&lt;10,TRUE,)</formula>
    </cfRule>
  </conditionalFormatting>
  <conditionalFormatting sqref="F47:O48">
    <cfRule type="colorScale" priority="132">
      <colorScale>
        <cfvo type="num" val="0"/>
        <cfvo type="num" val="5"/>
        <cfvo type="num" val="10"/>
        <color rgb="FF00B050"/>
        <color rgb="FFFFFF00"/>
        <color rgb="FFFF0000"/>
      </colorScale>
    </cfRule>
  </conditionalFormatting>
  <conditionalFormatting sqref="N47:N48">
    <cfRule type="expression" dxfId="119" priority="131" stopIfTrue="1">
      <formula>IF($T47&lt;9,TRUE,)</formula>
    </cfRule>
  </conditionalFormatting>
  <conditionalFormatting sqref="M47:M48">
    <cfRule type="expression" dxfId="118" priority="130" stopIfTrue="1">
      <formula>IF($T47&lt;8,TRUE,)</formula>
    </cfRule>
  </conditionalFormatting>
  <conditionalFormatting sqref="L47:L48">
    <cfRule type="expression" dxfId="117" priority="129" stopIfTrue="1">
      <formula>IF($T47&lt;7,TRUE,)</formula>
    </cfRule>
  </conditionalFormatting>
  <conditionalFormatting sqref="K47:K48">
    <cfRule type="expression" dxfId="116" priority="128" stopIfTrue="1">
      <formula>IF($T47&lt;6,TRUE,)</formula>
    </cfRule>
  </conditionalFormatting>
  <conditionalFormatting sqref="J47:J48">
    <cfRule type="expression" dxfId="115" priority="127" stopIfTrue="1">
      <formula>IF($T47&lt;5,TRUE,)</formula>
    </cfRule>
  </conditionalFormatting>
  <conditionalFormatting sqref="I47:I48">
    <cfRule type="expression" dxfId="114" priority="126" stopIfTrue="1">
      <formula>IF($T47&lt;4,TRUE,)</formula>
    </cfRule>
  </conditionalFormatting>
  <conditionalFormatting sqref="H47:H48">
    <cfRule type="expression" dxfId="113" priority="125" stopIfTrue="1">
      <formula>IF($T47&lt;3,TRUE,)</formula>
    </cfRule>
  </conditionalFormatting>
  <conditionalFormatting sqref="G47:G48">
    <cfRule type="expression" dxfId="112" priority="124" stopIfTrue="1">
      <formula>IF($T47&lt;2,TRUE,)</formula>
    </cfRule>
  </conditionalFormatting>
  <conditionalFormatting sqref="F47:F48">
    <cfRule type="expression" dxfId="111" priority="123" stopIfTrue="1">
      <formula>IF($T47&lt;1,TRUE,)</formula>
    </cfRule>
  </conditionalFormatting>
  <conditionalFormatting sqref="O47:O48">
    <cfRule type="expression" dxfId="110" priority="122" stopIfTrue="1">
      <formula>IF($T47&lt;10,TRUE,)</formula>
    </cfRule>
  </conditionalFormatting>
  <conditionalFormatting sqref="F54:O55">
    <cfRule type="colorScale" priority="121">
      <colorScale>
        <cfvo type="num" val="0"/>
        <cfvo type="num" val="5"/>
        <cfvo type="num" val="10"/>
        <color rgb="FF00B050"/>
        <color rgb="FFFFFF00"/>
        <color rgb="FFFF0000"/>
      </colorScale>
    </cfRule>
  </conditionalFormatting>
  <conditionalFormatting sqref="N54:N55">
    <cfRule type="expression" dxfId="109" priority="120" stopIfTrue="1">
      <formula>IF($T54&lt;9,TRUE,)</formula>
    </cfRule>
  </conditionalFormatting>
  <conditionalFormatting sqref="M54:M55">
    <cfRule type="expression" dxfId="108" priority="119" stopIfTrue="1">
      <formula>IF($T54&lt;8,TRUE,)</formula>
    </cfRule>
  </conditionalFormatting>
  <conditionalFormatting sqref="L54:L55">
    <cfRule type="expression" dxfId="107" priority="118" stopIfTrue="1">
      <formula>IF($T54&lt;7,TRUE,)</formula>
    </cfRule>
  </conditionalFormatting>
  <conditionalFormatting sqref="K54:K55">
    <cfRule type="expression" dxfId="106" priority="117" stopIfTrue="1">
      <formula>IF($T54&lt;6,TRUE,)</formula>
    </cfRule>
  </conditionalFormatting>
  <conditionalFormatting sqref="J54:J55">
    <cfRule type="expression" dxfId="105" priority="116" stopIfTrue="1">
      <formula>IF($T54&lt;5,TRUE,)</formula>
    </cfRule>
  </conditionalFormatting>
  <conditionalFormatting sqref="I54:I55">
    <cfRule type="expression" dxfId="104" priority="115" stopIfTrue="1">
      <formula>IF($T54&lt;4,TRUE,)</formula>
    </cfRule>
  </conditionalFormatting>
  <conditionalFormatting sqref="H54:H55">
    <cfRule type="expression" dxfId="103" priority="114" stopIfTrue="1">
      <formula>IF($T54&lt;3,TRUE,)</formula>
    </cfRule>
  </conditionalFormatting>
  <conditionalFormatting sqref="G54:G55">
    <cfRule type="expression" dxfId="102" priority="113" stopIfTrue="1">
      <formula>IF($T54&lt;2,TRUE,)</formula>
    </cfRule>
  </conditionalFormatting>
  <conditionalFormatting sqref="F54:F55">
    <cfRule type="expression" dxfId="101" priority="112" stopIfTrue="1">
      <formula>IF($T54&lt;1,TRUE,)</formula>
    </cfRule>
  </conditionalFormatting>
  <conditionalFormatting sqref="O54:O55">
    <cfRule type="expression" dxfId="100" priority="111" stopIfTrue="1">
      <formula>IF($T54&lt;10,TRUE,)</formula>
    </cfRule>
  </conditionalFormatting>
  <conditionalFormatting sqref="F88:O88">
    <cfRule type="colorScale" priority="110">
      <colorScale>
        <cfvo type="num" val="0"/>
        <cfvo type="num" val="5"/>
        <cfvo type="num" val="10"/>
        <color rgb="FF00B050"/>
        <color rgb="FFFFFF00"/>
        <color rgb="FFFF0000"/>
      </colorScale>
    </cfRule>
  </conditionalFormatting>
  <conditionalFormatting sqref="N88">
    <cfRule type="expression" dxfId="99" priority="109" stopIfTrue="1">
      <formula>IF($T88&lt;9,TRUE,)</formula>
    </cfRule>
  </conditionalFormatting>
  <conditionalFormatting sqref="M88">
    <cfRule type="expression" dxfId="98" priority="108" stopIfTrue="1">
      <formula>IF($T88&lt;8,TRUE,)</formula>
    </cfRule>
  </conditionalFormatting>
  <conditionalFormatting sqref="L88">
    <cfRule type="expression" dxfId="97" priority="107" stopIfTrue="1">
      <formula>IF($T88&lt;7,TRUE,)</formula>
    </cfRule>
  </conditionalFormatting>
  <conditionalFormatting sqref="K88">
    <cfRule type="expression" dxfId="96" priority="106" stopIfTrue="1">
      <formula>IF($T88&lt;6,TRUE,)</formula>
    </cfRule>
  </conditionalFormatting>
  <conditionalFormatting sqref="J88">
    <cfRule type="expression" dxfId="95" priority="105" stopIfTrue="1">
      <formula>IF($T88&lt;5,TRUE,)</formula>
    </cfRule>
  </conditionalFormatting>
  <conditionalFormatting sqref="I88">
    <cfRule type="expression" dxfId="94" priority="104" stopIfTrue="1">
      <formula>IF($T88&lt;4,TRUE,)</formula>
    </cfRule>
  </conditionalFormatting>
  <conditionalFormatting sqref="H88">
    <cfRule type="expression" dxfId="93" priority="103" stopIfTrue="1">
      <formula>IF($T88&lt;3,TRUE,)</formula>
    </cfRule>
  </conditionalFormatting>
  <conditionalFormatting sqref="G88">
    <cfRule type="expression" dxfId="92" priority="102" stopIfTrue="1">
      <formula>IF($T88&lt;2,TRUE,)</formula>
    </cfRule>
  </conditionalFormatting>
  <conditionalFormatting sqref="F88">
    <cfRule type="expression" dxfId="91" priority="101" stopIfTrue="1">
      <formula>IF($T88&lt;1,TRUE,)</formula>
    </cfRule>
  </conditionalFormatting>
  <conditionalFormatting sqref="O88">
    <cfRule type="expression" dxfId="90" priority="100" stopIfTrue="1">
      <formula>IF($T88&lt;10,TRUE,)</formula>
    </cfRule>
  </conditionalFormatting>
  <conditionalFormatting sqref="F77:O78">
    <cfRule type="colorScale" priority="99">
      <colorScale>
        <cfvo type="num" val="0"/>
        <cfvo type="num" val="5"/>
        <cfvo type="num" val="10"/>
        <color rgb="FF00B050"/>
        <color rgb="FFFFFF00"/>
        <color rgb="FFFF0000"/>
      </colorScale>
    </cfRule>
  </conditionalFormatting>
  <conditionalFormatting sqref="N77:N78">
    <cfRule type="expression" dxfId="89" priority="98" stopIfTrue="1">
      <formula>IF($T77&lt;9,TRUE,)</formula>
    </cfRule>
  </conditionalFormatting>
  <conditionalFormatting sqref="M77:M78">
    <cfRule type="expression" dxfId="88" priority="97" stopIfTrue="1">
      <formula>IF($T77&lt;8,TRUE,)</formula>
    </cfRule>
  </conditionalFormatting>
  <conditionalFormatting sqref="L77:L78">
    <cfRule type="expression" dxfId="87" priority="96" stopIfTrue="1">
      <formula>IF($T77&lt;7,TRUE,)</formula>
    </cfRule>
  </conditionalFormatting>
  <conditionalFormatting sqref="K77:K78">
    <cfRule type="expression" dxfId="86" priority="95" stopIfTrue="1">
      <formula>IF($T77&lt;6,TRUE,)</formula>
    </cfRule>
  </conditionalFormatting>
  <conditionalFormatting sqref="J77:J78">
    <cfRule type="expression" dxfId="85" priority="94" stopIfTrue="1">
      <formula>IF($T77&lt;5,TRUE,)</formula>
    </cfRule>
  </conditionalFormatting>
  <conditionalFormatting sqref="I77:I78">
    <cfRule type="expression" dxfId="84" priority="93" stopIfTrue="1">
      <formula>IF($T77&lt;4,TRUE,)</formula>
    </cfRule>
  </conditionalFormatting>
  <conditionalFormatting sqref="H77:H78">
    <cfRule type="expression" dxfId="83" priority="92" stopIfTrue="1">
      <formula>IF($T77&lt;3,TRUE,)</formula>
    </cfRule>
  </conditionalFormatting>
  <conditionalFormatting sqref="G77:G78">
    <cfRule type="expression" dxfId="82" priority="91" stopIfTrue="1">
      <formula>IF($T77&lt;2,TRUE,)</formula>
    </cfRule>
  </conditionalFormatting>
  <conditionalFormatting sqref="F77:F78">
    <cfRule type="expression" dxfId="81" priority="90" stopIfTrue="1">
      <formula>IF($T77&lt;1,TRUE,)</formula>
    </cfRule>
  </conditionalFormatting>
  <conditionalFormatting sqref="O77:O78">
    <cfRule type="expression" dxfId="80" priority="89" stopIfTrue="1">
      <formula>IF($T77&lt;10,TRUE,)</formula>
    </cfRule>
  </conditionalFormatting>
  <conditionalFormatting sqref="F84:O85">
    <cfRule type="colorScale" priority="88">
      <colorScale>
        <cfvo type="num" val="0"/>
        <cfvo type="num" val="5"/>
        <cfvo type="num" val="10"/>
        <color rgb="FF00B050"/>
        <color rgb="FFFFFF00"/>
        <color rgb="FFFF0000"/>
      </colorScale>
    </cfRule>
  </conditionalFormatting>
  <conditionalFormatting sqref="N84:N85">
    <cfRule type="expression" dxfId="79" priority="87" stopIfTrue="1">
      <formula>IF($T84&lt;9,TRUE,)</formula>
    </cfRule>
  </conditionalFormatting>
  <conditionalFormatting sqref="M84:M85">
    <cfRule type="expression" dxfId="78" priority="86" stopIfTrue="1">
      <formula>IF($T84&lt;8,TRUE,)</formula>
    </cfRule>
  </conditionalFormatting>
  <conditionalFormatting sqref="L84:L85">
    <cfRule type="expression" dxfId="77" priority="85" stopIfTrue="1">
      <formula>IF($T84&lt;7,TRUE,)</formula>
    </cfRule>
  </conditionalFormatting>
  <conditionalFormatting sqref="K84:K85">
    <cfRule type="expression" dxfId="76" priority="84" stopIfTrue="1">
      <formula>IF($T84&lt;6,TRUE,)</formula>
    </cfRule>
  </conditionalFormatting>
  <conditionalFormatting sqref="J84:J85">
    <cfRule type="expression" dxfId="75" priority="83" stopIfTrue="1">
      <formula>IF($T84&lt;5,TRUE,)</formula>
    </cfRule>
  </conditionalFormatting>
  <conditionalFormatting sqref="I84:I85">
    <cfRule type="expression" dxfId="74" priority="82" stopIfTrue="1">
      <formula>IF($T84&lt;4,TRUE,)</formula>
    </cfRule>
  </conditionalFormatting>
  <conditionalFormatting sqref="H84:H85">
    <cfRule type="expression" dxfId="73" priority="81" stopIfTrue="1">
      <formula>IF($T84&lt;3,TRUE,)</formula>
    </cfRule>
  </conditionalFormatting>
  <conditionalFormatting sqref="G84:G85">
    <cfRule type="expression" dxfId="72" priority="80" stopIfTrue="1">
      <formula>IF($T84&lt;2,TRUE,)</formula>
    </cfRule>
  </conditionalFormatting>
  <conditionalFormatting sqref="F84:F85">
    <cfRule type="expression" dxfId="71" priority="79" stopIfTrue="1">
      <formula>IF($T84&lt;1,TRUE,)</formula>
    </cfRule>
  </conditionalFormatting>
  <conditionalFormatting sqref="O84:O85">
    <cfRule type="expression" dxfId="70" priority="78" stopIfTrue="1">
      <formula>IF($T84&lt;10,TRUE,)</formula>
    </cfRule>
  </conditionalFormatting>
  <conditionalFormatting sqref="F79:O80">
    <cfRule type="colorScale" priority="77">
      <colorScale>
        <cfvo type="num" val="0"/>
        <cfvo type="num" val="5"/>
        <cfvo type="num" val="10"/>
        <color rgb="FF00B050"/>
        <color rgb="FFFFFF00"/>
        <color rgb="FFFF0000"/>
      </colorScale>
    </cfRule>
  </conditionalFormatting>
  <conditionalFormatting sqref="N79:N80">
    <cfRule type="expression" dxfId="69" priority="76" stopIfTrue="1">
      <formula>IF($T79&lt;9,TRUE,)</formula>
    </cfRule>
  </conditionalFormatting>
  <conditionalFormatting sqref="M79:M80">
    <cfRule type="expression" dxfId="68" priority="75" stopIfTrue="1">
      <formula>IF($T79&lt;8,TRUE,)</formula>
    </cfRule>
  </conditionalFormatting>
  <conditionalFormatting sqref="L79:L80">
    <cfRule type="expression" dxfId="67" priority="74" stopIfTrue="1">
      <formula>IF($T79&lt;7,TRUE,)</formula>
    </cfRule>
  </conditionalFormatting>
  <conditionalFormatting sqref="K79:K80">
    <cfRule type="expression" dxfId="66" priority="73" stopIfTrue="1">
      <formula>IF($T79&lt;6,TRUE,)</formula>
    </cfRule>
  </conditionalFormatting>
  <conditionalFormatting sqref="J79:J80">
    <cfRule type="expression" dxfId="65" priority="72" stopIfTrue="1">
      <formula>IF($T79&lt;5,TRUE,)</formula>
    </cfRule>
  </conditionalFormatting>
  <conditionalFormatting sqref="I79:I80">
    <cfRule type="expression" dxfId="64" priority="71" stopIfTrue="1">
      <formula>IF($T79&lt;4,TRUE,)</formula>
    </cfRule>
  </conditionalFormatting>
  <conditionalFormatting sqref="H79:H80">
    <cfRule type="expression" dxfId="63" priority="70" stopIfTrue="1">
      <formula>IF($T79&lt;3,TRUE,)</formula>
    </cfRule>
  </conditionalFormatting>
  <conditionalFormatting sqref="G79:G80">
    <cfRule type="expression" dxfId="62" priority="69" stopIfTrue="1">
      <formula>IF($T79&lt;2,TRUE,)</formula>
    </cfRule>
  </conditionalFormatting>
  <conditionalFormatting sqref="F79:F80">
    <cfRule type="expression" dxfId="61" priority="68" stopIfTrue="1">
      <formula>IF($T79&lt;1,TRUE,)</formula>
    </cfRule>
  </conditionalFormatting>
  <conditionalFormatting sqref="O79:O80">
    <cfRule type="expression" dxfId="60" priority="67" stopIfTrue="1">
      <formula>IF($T79&lt;10,TRUE,)</formula>
    </cfRule>
  </conditionalFormatting>
  <conditionalFormatting sqref="F86:O87">
    <cfRule type="colorScale" priority="66">
      <colorScale>
        <cfvo type="num" val="0"/>
        <cfvo type="num" val="5"/>
        <cfvo type="num" val="10"/>
        <color rgb="FF00B050"/>
        <color rgb="FFFFFF00"/>
        <color rgb="FFFF0000"/>
      </colorScale>
    </cfRule>
  </conditionalFormatting>
  <conditionalFormatting sqref="N86:N87">
    <cfRule type="expression" dxfId="59" priority="65" stopIfTrue="1">
      <formula>IF($T86&lt;9,TRUE,)</formula>
    </cfRule>
  </conditionalFormatting>
  <conditionalFormatting sqref="M86:M87">
    <cfRule type="expression" dxfId="58" priority="64" stopIfTrue="1">
      <formula>IF($T86&lt;8,TRUE,)</formula>
    </cfRule>
  </conditionalFormatting>
  <conditionalFormatting sqref="L86:L87">
    <cfRule type="expression" dxfId="57" priority="63" stopIfTrue="1">
      <formula>IF($T86&lt;7,TRUE,)</formula>
    </cfRule>
  </conditionalFormatting>
  <conditionalFormatting sqref="K86:K87">
    <cfRule type="expression" dxfId="56" priority="62" stopIfTrue="1">
      <formula>IF($T86&lt;6,TRUE,)</formula>
    </cfRule>
  </conditionalFormatting>
  <conditionalFormatting sqref="J86:J87">
    <cfRule type="expression" dxfId="55" priority="61" stopIfTrue="1">
      <formula>IF($T86&lt;5,TRUE,)</formula>
    </cfRule>
  </conditionalFormatting>
  <conditionalFormatting sqref="I86:I87">
    <cfRule type="expression" dxfId="54" priority="60" stopIfTrue="1">
      <formula>IF($T86&lt;4,TRUE,)</formula>
    </cfRule>
  </conditionalFormatting>
  <conditionalFormatting sqref="H86:H87">
    <cfRule type="expression" dxfId="53" priority="59" stopIfTrue="1">
      <formula>IF($T86&lt;3,TRUE,)</formula>
    </cfRule>
  </conditionalFormatting>
  <conditionalFormatting sqref="G86:G87">
    <cfRule type="expression" dxfId="52" priority="58" stopIfTrue="1">
      <formula>IF($T86&lt;2,TRUE,)</formula>
    </cfRule>
  </conditionalFormatting>
  <conditionalFormatting sqref="F86:F87">
    <cfRule type="expression" dxfId="51" priority="57" stopIfTrue="1">
      <formula>IF($T86&lt;1,TRUE,)</formula>
    </cfRule>
  </conditionalFormatting>
  <conditionalFormatting sqref="O86:O87">
    <cfRule type="expression" dxfId="50" priority="56" stopIfTrue="1">
      <formula>IF($T86&lt;10,TRUE,)</formula>
    </cfRule>
  </conditionalFormatting>
  <conditionalFormatting sqref="F88:O88">
    <cfRule type="colorScale" priority="55">
      <colorScale>
        <cfvo type="num" val="0"/>
        <cfvo type="num" val="5"/>
        <cfvo type="num" val="10"/>
        <color rgb="FF00B050"/>
        <color rgb="FFFFFF00"/>
        <color rgb="FFFF0000"/>
      </colorScale>
    </cfRule>
  </conditionalFormatting>
  <conditionalFormatting sqref="N88">
    <cfRule type="expression" dxfId="49" priority="54" stopIfTrue="1">
      <formula>IF($T88&lt;9,TRUE,)</formula>
    </cfRule>
  </conditionalFormatting>
  <conditionalFormatting sqref="M88">
    <cfRule type="expression" dxfId="48" priority="53" stopIfTrue="1">
      <formula>IF($T88&lt;8,TRUE,)</formula>
    </cfRule>
  </conditionalFormatting>
  <conditionalFormatting sqref="L88">
    <cfRule type="expression" dxfId="47" priority="52" stopIfTrue="1">
      <formula>IF($T88&lt;7,TRUE,)</formula>
    </cfRule>
  </conditionalFormatting>
  <conditionalFormatting sqref="K88">
    <cfRule type="expression" dxfId="46" priority="51" stopIfTrue="1">
      <formula>IF($T88&lt;6,TRUE,)</formula>
    </cfRule>
  </conditionalFormatting>
  <conditionalFormatting sqref="J88">
    <cfRule type="expression" dxfId="45" priority="50" stopIfTrue="1">
      <formula>IF($T88&lt;5,TRUE,)</formula>
    </cfRule>
  </conditionalFormatting>
  <conditionalFormatting sqref="I88">
    <cfRule type="expression" dxfId="44" priority="49" stopIfTrue="1">
      <formula>IF($T88&lt;4,TRUE,)</formula>
    </cfRule>
  </conditionalFormatting>
  <conditionalFormatting sqref="H88">
    <cfRule type="expression" dxfId="43" priority="48" stopIfTrue="1">
      <formula>IF($T88&lt;3,TRUE,)</formula>
    </cfRule>
  </conditionalFormatting>
  <conditionalFormatting sqref="G88">
    <cfRule type="expression" dxfId="42" priority="47" stopIfTrue="1">
      <formula>IF($T88&lt;2,TRUE,)</formula>
    </cfRule>
  </conditionalFormatting>
  <conditionalFormatting sqref="F88">
    <cfRule type="expression" dxfId="41" priority="46" stopIfTrue="1">
      <formula>IF($T88&lt;1,TRUE,)</formula>
    </cfRule>
  </conditionalFormatting>
  <conditionalFormatting sqref="O88">
    <cfRule type="expression" dxfId="40" priority="45" stopIfTrue="1">
      <formula>IF($T88&lt;10,TRUE,)</formula>
    </cfRule>
  </conditionalFormatting>
  <conditionalFormatting sqref="F77:O78">
    <cfRule type="colorScale" priority="44">
      <colorScale>
        <cfvo type="num" val="0"/>
        <cfvo type="num" val="5"/>
        <cfvo type="num" val="10"/>
        <color rgb="FF00B050"/>
        <color rgb="FFFFFF00"/>
        <color rgb="FFFF0000"/>
      </colorScale>
    </cfRule>
  </conditionalFormatting>
  <conditionalFormatting sqref="N77:N78">
    <cfRule type="expression" dxfId="39" priority="43" stopIfTrue="1">
      <formula>IF($T77&lt;9,TRUE,)</formula>
    </cfRule>
  </conditionalFormatting>
  <conditionalFormatting sqref="M77:M78">
    <cfRule type="expression" dxfId="38" priority="42" stopIfTrue="1">
      <formula>IF($T77&lt;8,TRUE,)</formula>
    </cfRule>
  </conditionalFormatting>
  <conditionalFormatting sqref="L77:L78">
    <cfRule type="expression" dxfId="37" priority="41" stopIfTrue="1">
      <formula>IF($T77&lt;7,TRUE,)</formula>
    </cfRule>
  </conditionalFormatting>
  <conditionalFormatting sqref="K77:K78">
    <cfRule type="expression" dxfId="36" priority="40" stopIfTrue="1">
      <formula>IF($T77&lt;6,TRUE,)</formula>
    </cfRule>
  </conditionalFormatting>
  <conditionalFormatting sqref="J77:J78">
    <cfRule type="expression" dxfId="35" priority="39" stopIfTrue="1">
      <formula>IF($T77&lt;5,TRUE,)</formula>
    </cfRule>
  </conditionalFormatting>
  <conditionalFormatting sqref="I77:I78">
    <cfRule type="expression" dxfId="34" priority="38" stopIfTrue="1">
      <formula>IF($T77&lt;4,TRUE,)</formula>
    </cfRule>
  </conditionalFormatting>
  <conditionalFormatting sqref="H77:H78">
    <cfRule type="expression" dxfId="33" priority="37" stopIfTrue="1">
      <formula>IF($T77&lt;3,TRUE,)</formula>
    </cfRule>
  </conditionalFormatting>
  <conditionalFormatting sqref="G77:G78">
    <cfRule type="expression" dxfId="32" priority="36" stopIfTrue="1">
      <formula>IF($T77&lt;2,TRUE,)</formula>
    </cfRule>
  </conditionalFormatting>
  <conditionalFormatting sqref="F77:F78">
    <cfRule type="expression" dxfId="31" priority="35" stopIfTrue="1">
      <formula>IF($T77&lt;1,TRUE,)</formula>
    </cfRule>
  </conditionalFormatting>
  <conditionalFormatting sqref="O77:O78">
    <cfRule type="expression" dxfId="30" priority="34" stopIfTrue="1">
      <formula>IF($T77&lt;10,TRUE,)</formula>
    </cfRule>
  </conditionalFormatting>
  <conditionalFormatting sqref="F84:O85">
    <cfRule type="colorScale" priority="33">
      <colorScale>
        <cfvo type="num" val="0"/>
        <cfvo type="num" val="5"/>
        <cfvo type="num" val="10"/>
        <color rgb="FF00B050"/>
        <color rgb="FFFFFF00"/>
        <color rgb="FFFF0000"/>
      </colorScale>
    </cfRule>
  </conditionalFormatting>
  <conditionalFormatting sqref="N84:N85">
    <cfRule type="expression" dxfId="29" priority="32" stopIfTrue="1">
      <formula>IF($T84&lt;9,TRUE,)</formula>
    </cfRule>
  </conditionalFormatting>
  <conditionalFormatting sqref="M84:M85">
    <cfRule type="expression" dxfId="28" priority="31" stopIfTrue="1">
      <formula>IF($T84&lt;8,TRUE,)</formula>
    </cfRule>
  </conditionalFormatting>
  <conditionalFormatting sqref="L84:L85">
    <cfRule type="expression" dxfId="27" priority="30" stopIfTrue="1">
      <formula>IF($T84&lt;7,TRUE,)</formula>
    </cfRule>
  </conditionalFormatting>
  <conditionalFormatting sqref="K84:K85">
    <cfRule type="expression" dxfId="26" priority="29" stopIfTrue="1">
      <formula>IF($T84&lt;6,TRUE,)</formula>
    </cfRule>
  </conditionalFormatting>
  <conditionalFormatting sqref="J84:J85">
    <cfRule type="expression" dxfId="25" priority="28" stopIfTrue="1">
      <formula>IF($T84&lt;5,TRUE,)</formula>
    </cfRule>
  </conditionalFormatting>
  <conditionalFormatting sqref="I84:I85">
    <cfRule type="expression" dxfId="24" priority="27" stopIfTrue="1">
      <formula>IF($T84&lt;4,TRUE,)</formula>
    </cfRule>
  </conditionalFormatting>
  <conditionalFormatting sqref="H84:H85">
    <cfRule type="expression" dxfId="23" priority="26" stopIfTrue="1">
      <formula>IF($T84&lt;3,TRUE,)</formula>
    </cfRule>
  </conditionalFormatting>
  <conditionalFormatting sqref="G84:G85">
    <cfRule type="expression" dxfId="22" priority="25" stopIfTrue="1">
      <formula>IF($T84&lt;2,TRUE,)</formula>
    </cfRule>
  </conditionalFormatting>
  <conditionalFormatting sqref="F84:F85">
    <cfRule type="expression" dxfId="21" priority="24" stopIfTrue="1">
      <formula>IF($T84&lt;1,TRUE,)</formula>
    </cfRule>
  </conditionalFormatting>
  <conditionalFormatting sqref="O84:O85">
    <cfRule type="expression" dxfId="20" priority="23" stopIfTrue="1">
      <formula>IF($T84&lt;10,TRUE,)</formula>
    </cfRule>
  </conditionalFormatting>
  <conditionalFormatting sqref="F79:O80">
    <cfRule type="colorScale" priority="22">
      <colorScale>
        <cfvo type="num" val="0"/>
        <cfvo type="num" val="5"/>
        <cfvo type="num" val="10"/>
        <color rgb="FF00B050"/>
        <color rgb="FFFFFF00"/>
        <color rgb="FFFF0000"/>
      </colorScale>
    </cfRule>
  </conditionalFormatting>
  <conditionalFormatting sqref="N79:N80">
    <cfRule type="expression" dxfId="19" priority="21" stopIfTrue="1">
      <formula>IF($T79&lt;9,TRUE,)</formula>
    </cfRule>
  </conditionalFormatting>
  <conditionalFormatting sqref="M79:M80">
    <cfRule type="expression" dxfId="18" priority="20" stopIfTrue="1">
      <formula>IF($T79&lt;8,TRUE,)</formula>
    </cfRule>
  </conditionalFormatting>
  <conditionalFormatting sqref="L79:L80">
    <cfRule type="expression" dxfId="17" priority="19" stopIfTrue="1">
      <formula>IF($T79&lt;7,TRUE,)</formula>
    </cfRule>
  </conditionalFormatting>
  <conditionalFormatting sqref="K79:K80">
    <cfRule type="expression" dxfId="16" priority="18" stopIfTrue="1">
      <formula>IF($T79&lt;6,TRUE,)</formula>
    </cfRule>
  </conditionalFormatting>
  <conditionalFormatting sqref="J79:J80">
    <cfRule type="expression" dxfId="15" priority="17" stopIfTrue="1">
      <formula>IF($T79&lt;5,TRUE,)</formula>
    </cfRule>
  </conditionalFormatting>
  <conditionalFormatting sqref="I79:I80">
    <cfRule type="expression" dxfId="14" priority="16" stopIfTrue="1">
      <formula>IF($T79&lt;4,TRUE,)</formula>
    </cfRule>
  </conditionalFormatting>
  <conditionalFormatting sqref="H79:H80">
    <cfRule type="expression" dxfId="13" priority="15" stopIfTrue="1">
      <formula>IF($T79&lt;3,TRUE,)</formula>
    </cfRule>
  </conditionalFormatting>
  <conditionalFormatting sqref="G79:G80">
    <cfRule type="expression" dxfId="12" priority="14" stopIfTrue="1">
      <formula>IF($T79&lt;2,TRUE,)</formula>
    </cfRule>
  </conditionalFormatting>
  <conditionalFormatting sqref="F79:F80">
    <cfRule type="expression" dxfId="11" priority="13" stopIfTrue="1">
      <formula>IF($T79&lt;1,TRUE,)</formula>
    </cfRule>
  </conditionalFormatting>
  <conditionalFormatting sqref="O79:O80">
    <cfRule type="expression" dxfId="10" priority="12" stopIfTrue="1">
      <formula>IF($T79&lt;10,TRUE,)</formula>
    </cfRule>
  </conditionalFormatting>
  <conditionalFormatting sqref="F86:O87">
    <cfRule type="colorScale" priority="11">
      <colorScale>
        <cfvo type="num" val="0"/>
        <cfvo type="num" val="5"/>
        <cfvo type="num" val="10"/>
        <color rgb="FF00B050"/>
        <color rgb="FFFFFF00"/>
        <color rgb="FFFF0000"/>
      </colorScale>
    </cfRule>
  </conditionalFormatting>
  <conditionalFormatting sqref="N86:N87">
    <cfRule type="expression" dxfId="9" priority="10" stopIfTrue="1">
      <formula>IF($T86&lt;9,TRUE,)</formula>
    </cfRule>
  </conditionalFormatting>
  <conditionalFormatting sqref="M86:M87">
    <cfRule type="expression" dxfId="8" priority="9" stopIfTrue="1">
      <formula>IF($T86&lt;8,TRUE,)</formula>
    </cfRule>
  </conditionalFormatting>
  <conditionalFormatting sqref="L86:L87">
    <cfRule type="expression" dxfId="7" priority="8" stopIfTrue="1">
      <formula>IF($T86&lt;7,TRUE,)</formula>
    </cfRule>
  </conditionalFormatting>
  <conditionalFormatting sqref="K86:K87">
    <cfRule type="expression" dxfId="6" priority="7" stopIfTrue="1">
      <formula>IF($T86&lt;6,TRUE,)</formula>
    </cfRule>
  </conditionalFormatting>
  <conditionalFormatting sqref="J86:J87">
    <cfRule type="expression" dxfId="5" priority="6" stopIfTrue="1">
      <formula>IF($T86&lt;5,TRUE,)</formula>
    </cfRule>
  </conditionalFormatting>
  <conditionalFormatting sqref="I86:I87">
    <cfRule type="expression" dxfId="4" priority="5" stopIfTrue="1">
      <formula>IF($T86&lt;4,TRUE,)</formula>
    </cfRule>
  </conditionalFormatting>
  <conditionalFormatting sqref="H86:H87">
    <cfRule type="expression" dxfId="3" priority="4" stopIfTrue="1">
      <formula>IF($T86&lt;3,TRUE,)</formula>
    </cfRule>
  </conditionalFormatting>
  <conditionalFormatting sqref="G86:G87">
    <cfRule type="expression" dxfId="2" priority="3" stopIfTrue="1">
      <formula>IF($T86&lt;2,TRUE,)</formula>
    </cfRule>
  </conditionalFormatting>
  <conditionalFormatting sqref="F86:F87">
    <cfRule type="expression" dxfId="1" priority="2" stopIfTrue="1">
      <formula>IF($T86&lt;1,TRUE,)</formula>
    </cfRule>
  </conditionalFormatting>
  <conditionalFormatting sqref="O86:O87">
    <cfRule type="expression" dxfId="0" priority="1" stopIfTrue="1">
      <formula>IF($T86&lt;10,TRUE,)</formula>
    </cfRule>
  </conditionalFormatting>
  <dataValidations xWindow="842" yWindow="607" count="10">
    <dataValidation type="list" allowBlank="1" showInputMessage="1" showErrorMessage="1" sqref="P8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E68:E71 E84:E8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E61:E64 E77:E80">
      <formula1>R.DDL_DEQResourcesInvolved</formula1>
    </dataValidation>
    <dataValidation allowBlank="1" showInputMessage="1" showErrorMessage="1" promptTitle="ENTER NAME" prompt="Enter the name of the STAFF or FUNCTION involved with DEVELOPING the project._x000a_" sqref="D13:D16 D45:D48 D29:D32 D61:D64 D77:D80"/>
    <dataValidation allowBlank="1" showInputMessage="1" showErrorMessage="1" promptTitle="ENTER NAME" prompt="Enter the name of the STAFF or FUNCTION involved with IMPLEMENTING the project._x000a_" sqref="D20:D23 D36:D39 D52:D55 D68:D71 D84:D87"/>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8:P71 P77:P80 P84:P8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90:P90"/>
    <dataValidation type="textLength" allowBlank="1" showInputMessage="1" showErrorMessage="1" promptTitle="DESCRIBE INVOLVEMENT" prompt="_x000a_Describe how this resource would be involved with the proposal during the development phase of the rule._x000a_" sqref="D75:P75 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82:P82 D66:P66 D50:P50 D34:P34 D18:P18">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Content!A1" display="⧀ Go to Content"/>
    <hyperlink ref="A2" r:id="rId1"/>
    <hyperlink ref="A91" location="'14CustomParticipants'!B2" display="⧀ 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Resources</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AAE7E0F2C0384DB7928B6FC32A90E4" ma:contentTypeVersion="" ma:contentTypeDescription="Create a new document." ma:contentTypeScope="" ma:versionID="8da16791838dd1e67330d3894e040fba">
  <xsd:schema xmlns:xsd="http://www.w3.org/2001/XMLSchema" xmlns:xs="http://www.w3.org/2001/XMLSchema" xmlns:p="http://schemas.microsoft.com/office/2006/metadata/properties" xmlns:ns2="$ListId:docs;" targetNamespace="http://schemas.microsoft.com/office/2006/metadata/properties" ma:root="true" ma:fieldsID="9fc8e57ddea2a6ad2e157b4b8a1e3aa5"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3CB7190B-356B-4693-847A-D6725D3CA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91</vt:i4>
      </vt:variant>
    </vt:vector>
  </HeadingPairs>
  <TitlesOfParts>
    <vt:vector size="111" baseType="lpstr">
      <vt:lpstr>2013 Plan Schedule</vt:lpstr>
      <vt:lpstr>Sheet1</vt:lpstr>
      <vt:lpstr>DDLs</vt:lpstr>
      <vt:lpstr>Summary</vt:lpstr>
      <vt:lpstr>ExecutiveSummary</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'2013 Plan Schedule'!Print_Area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ExecutiveSummary!Print_Area</vt:lpstr>
      <vt:lpstr>Summary!Print_Area</vt:lpstr>
      <vt:lpstr>R.10HighDollars</vt:lpstr>
      <vt:lpstr>R.10HighHrs</vt:lpstr>
      <vt:lpstr>R.10LowDollars</vt:lpstr>
      <vt:lpstr>R.10LowHrs</vt:lpstr>
      <vt:lpstr>R.10StaffCount</vt:lpstr>
      <vt:lpstr>R.11HighDollars</vt:lpstr>
      <vt:lpstr>R.11HighHrs</vt:lpstr>
      <vt:lpstr>R.11LowDollars</vt:lpstr>
      <vt:lpstr>R.11LowHrs</vt:lpstr>
      <vt:lpstr>R.11StaffCount</vt:lpstr>
      <vt:lpstr>R.12HighDollars</vt:lpstr>
      <vt:lpstr>R.12HighHrs</vt:lpstr>
      <vt:lpstr>R.12LowDollars</vt:lpstr>
      <vt:lpstr>R.12LowHrs</vt:lpstr>
      <vt:lpstr>R.12StaffCount</vt:lpstr>
      <vt:lpstr>R.13HighDollars</vt:lpstr>
      <vt:lpstr>R.13HighHrs</vt:lpstr>
      <vt:lpstr>R.13LowDollars</vt:lpstr>
      <vt:lpstr>R.13LowHrs</vt:lpstr>
      <vt:lpstr>R.13StaffCount</vt:lpstr>
      <vt:lpstr>R.14HighDollars</vt:lpstr>
      <vt:lpstr>R.14HighHrs</vt:lpstr>
      <vt:lpstr>R.14LowDollars</vt:lpstr>
      <vt:lpstr>R.14LowHrs</vt:lpstr>
      <vt:lpstr>R.14StaffCount</vt:lpstr>
      <vt:lpstr>R.15HighDollars</vt:lpstr>
      <vt:lpstr>R.15HighHrs</vt:lpstr>
      <vt:lpstr>R.15LowDollars</vt:lpstr>
      <vt:lpstr>R.15LowHrs</vt:lpstr>
      <vt:lpstr>R.15StaffCount</vt:lpstr>
      <vt:lpstr>R.1ProjectName</vt:lpstr>
      <vt:lpstr>R.2aOrgRisk</vt:lpstr>
      <vt:lpstr>R.2bOrgRisk</vt:lpstr>
      <vt:lpstr>R.2cOrgRisk</vt:lpstr>
      <vt:lpstr>R.3HighDollars</vt:lpstr>
      <vt:lpstr>R.3HighHrs</vt:lpstr>
      <vt:lpstr>R.3LowDollars</vt:lpstr>
      <vt:lpstr>R.3LowHrs</vt:lpstr>
      <vt:lpstr>R.3StaffCount</vt:lpstr>
      <vt:lpstr>R.4HighDollars</vt:lpstr>
      <vt:lpstr>R.4HighHrs</vt:lpstr>
      <vt:lpstr>R.4LowDollars</vt:lpstr>
      <vt:lpstr>R.4LowHrs</vt:lpstr>
      <vt:lpstr>R.4StaffCount</vt:lpstr>
      <vt:lpstr>R.5HighDollars</vt:lpstr>
      <vt:lpstr>R.5HighHrs</vt:lpstr>
      <vt:lpstr>R.5LowDollars</vt:lpstr>
      <vt:lpstr>R.5LowHrs</vt:lpstr>
      <vt:lpstr>R.5StaffCount</vt:lpstr>
      <vt:lpstr>R.6HighDollars</vt:lpstr>
      <vt:lpstr>R.6HighHrs</vt:lpstr>
      <vt:lpstr>R.6LowDollars</vt:lpstr>
      <vt:lpstr>R.6LowHrs</vt:lpstr>
      <vt:lpstr>R.6StaffCount</vt:lpstr>
      <vt:lpstr>R.7HighDollars</vt:lpstr>
      <vt:lpstr>R.7HighHrs</vt:lpstr>
      <vt:lpstr>R.7LowDollars</vt:lpstr>
      <vt:lpstr>R.7LowHrs</vt:lpstr>
      <vt:lpstr>R.7StaffCount</vt:lpstr>
      <vt:lpstr>R.8HighDollars</vt:lpstr>
      <vt:lpstr>R.8HighHrs</vt:lpstr>
      <vt:lpstr>R.8LowDollars</vt:lpstr>
      <vt:lpstr>R.8LowHrs</vt:lpstr>
      <vt:lpstr>R.8StaffCount</vt:lpstr>
      <vt:lpstr>R.9HighDollars</vt:lpstr>
      <vt:lpstr>R.9HighHrs</vt:lpstr>
      <vt:lpstr>R.9LowDollars</vt:lpstr>
      <vt:lpstr>R.9LowHrs</vt:lpstr>
      <vt:lpstr>R.9StaffCount</vt:lpstr>
      <vt:lpstr>R.AvgHrDEQCost</vt:lpstr>
      <vt:lpstr>R.DDL_DEQResourcesInvolved</vt:lpstr>
      <vt:lpstr>R.DDL_DEQStaffRank</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2012-07-31T18:09:13Z</cp:lastPrinted>
  <dcterms:created xsi:type="dcterms:W3CDTF">2012-04-11T21:44:01Z</dcterms:created>
  <dcterms:modified xsi:type="dcterms:W3CDTF">2013-04-16T17:29:59Z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0x01010008AAE7E0F2C0384DB7928B6FC32A90E4</vt:lpwstr>
  </property>
</Properties>
</file>