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00" windowHeight="8928"/>
  </bookViews>
  <sheets>
    <sheet name="Sheet1" sheetId="1" r:id="rId1"/>
  </sheets>
  <definedNames>
    <definedName name="_xlnm.Print_Area" localSheetId="0">Sheet1!$B$1:$K$104</definedName>
  </definedNames>
  <calcPr calcId="125725"/>
</workbook>
</file>

<file path=xl/calcChain.xml><?xml version="1.0" encoding="utf-8"?>
<calcChain xmlns="http://schemas.openxmlformats.org/spreadsheetml/2006/main">
  <c r="I39" i="1"/>
  <c r="I41" s="1"/>
  <c r="I42" s="1"/>
  <c r="G39"/>
  <c r="F39"/>
  <c r="F41" s="1"/>
  <c r="F42" s="1"/>
  <c r="E39"/>
  <c r="E41" s="1"/>
  <c r="E42" s="1"/>
  <c r="D39"/>
  <c r="J27"/>
  <c r="J29" s="1"/>
  <c r="J30" s="1"/>
  <c r="I27"/>
  <c r="I29" s="1"/>
  <c r="I30" s="1"/>
  <c r="G27"/>
  <c r="G29" s="1"/>
  <c r="G30" s="1"/>
  <c r="F27"/>
  <c r="F29" s="1"/>
  <c r="F30" s="1"/>
  <c r="E27"/>
  <c r="D27"/>
  <c r="D29" s="1"/>
  <c r="D30" s="1"/>
  <c r="D38"/>
  <c r="J42"/>
  <c r="I38"/>
  <c r="G38"/>
  <c r="G41"/>
  <c r="G42" s="1"/>
  <c r="F38"/>
  <c r="E38"/>
  <c r="D41"/>
  <c r="D42" s="1"/>
  <c r="K43"/>
  <c r="J43"/>
  <c r="H43"/>
  <c r="K42"/>
  <c r="H42"/>
  <c r="R4"/>
  <c r="R5"/>
  <c r="D15"/>
  <c r="J26"/>
  <c r="I26"/>
  <c r="G26"/>
  <c r="F26"/>
  <c r="E26"/>
  <c r="E15"/>
  <c r="K15"/>
  <c r="J15"/>
  <c r="I15"/>
  <c r="H15"/>
  <c r="G15"/>
  <c r="F15"/>
  <c r="K31"/>
  <c r="H31"/>
  <c r="E29"/>
  <c r="E30" s="1"/>
  <c r="K16"/>
  <c r="K18" s="1"/>
  <c r="K19" s="1"/>
  <c r="J16"/>
  <c r="J18" s="1"/>
  <c r="J19" s="1"/>
  <c r="I16"/>
  <c r="I18" s="1"/>
  <c r="I19" s="1"/>
  <c r="H16"/>
  <c r="H18" s="1"/>
  <c r="H19" s="1"/>
  <c r="G16"/>
  <c r="G18" s="1"/>
  <c r="G19" s="1"/>
  <c r="F16"/>
  <c r="F18" s="1"/>
  <c r="F19" s="1"/>
  <c r="E16"/>
  <c r="E18" s="1"/>
  <c r="E19" s="1"/>
  <c r="D16"/>
  <c r="D18" s="1"/>
  <c r="D19" s="1"/>
  <c r="K30"/>
  <c r="H30"/>
  <c r="D99"/>
  <c r="D26"/>
  <c r="S4"/>
  <c r="K71" s="1"/>
  <c r="E51"/>
  <c r="H70"/>
  <c r="F51"/>
  <c r="F70"/>
  <c r="D70"/>
  <c r="D51"/>
  <c r="K70"/>
  <c r="G70"/>
  <c r="G51"/>
  <c r="E70"/>
  <c r="H51"/>
  <c r="I51"/>
  <c r="D71"/>
  <c r="I21" l="1"/>
  <c r="I20" s="1"/>
  <c r="D44"/>
  <c r="D43" s="1"/>
  <c r="S7"/>
  <c r="T7" s="1"/>
  <c r="T10" s="1"/>
  <c r="G52"/>
  <c r="D21"/>
  <c r="D20" s="1"/>
  <c r="J21"/>
  <c r="J20" s="1"/>
  <c r="J32"/>
  <c r="J31" s="1"/>
  <c r="G44"/>
  <c r="G43" s="1"/>
  <c r="G21"/>
  <c r="G20" s="1"/>
  <c r="F52"/>
  <c r="E53"/>
  <c r="G53"/>
  <c r="G59" s="1"/>
  <c r="G58" s="1"/>
  <c r="F72"/>
  <c r="D72"/>
  <c r="D78" s="1"/>
  <c r="D77" s="1"/>
  <c r="F53"/>
  <c r="E72"/>
  <c r="H53"/>
  <c r="I53"/>
  <c r="K53"/>
  <c r="K72"/>
  <c r="H72"/>
  <c r="D53"/>
  <c r="G72"/>
  <c r="K78"/>
  <c r="K77" s="1"/>
  <c r="H21"/>
  <c r="H20" s="1"/>
  <c r="F32"/>
  <c r="F31" s="1"/>
  <c r="I44"/>
  <c r="I43" s="1"/>
  <c r="E71"/>
  <c r="F21"/>
  <c r="F20" s="1"/>
  <c r="H52"/>
  <c r="E52"/>
  <c r="E59" s="1"/>
  <c r="E58" s="1"/>
  <c r="G71"/>
  <c r="E21"/>
  <c r="E20" s="1"/>
  <c r="G32"/>
  <c r="G31" s="1"/>
  <c r="E44"/>
  <c r="E43" s="1"/>
  <c r="D32"/>
  <c r="D31" s="1"/>
  <c r="F44"/>
  <c r="F43" s="1"/>
  <c r="D52"/>
  <c r="F71"/>
  <c r="H71"/>
  <c r="E32"/>
  <c r="E31" s="1"/>
  <c r="I52"/>
  <c r="K21"/>
  <c r="K20" s="1"/>
  <c r="I32"/>
  <c r="I31" s="1"/>
  <c r="H59" l="1"/>
  <c r="H58" s="1"/>
  <c r="F59"/>
  <c r="F58" s="1"/>
  <c r="D59"/>
  <c r="D58" s="1"/>
  <c r="F78"/>
  <c r="F77" s="1"/>
  <c r="H78"/>
  <c r="H77" s="1"/>
  <c r="G78"/>
  <c r="G77" s="1"/>
  <c r="I59"/>
  <c r="I58" s="1"/>
  <c r="E78"/>
  <c r="E77" s="1"/>
</calcChain>
</file>

<file path=xl/sharedStrings.xml><?xml version="1.0" encoding="utf-8"?>
<sst xmlns="http://schemas.openxmlformats.org/spreadsheetml/2006/main" count="207" uniqueCount="89">
  <si>
    <t>Mileage Reimbursement Rate</t>
  </si>
  <si>
    <t>Total Private Vehicle Cost</t>
  </si>
  <si>
    <t>Standard Sedan</t>
  </si>
  <si>
    <t>SUV</t>
  </si>
  <si>
    <t>Total Rental Charge</t>
  </si>
  <si>
    <t>Total Estimated Fuel Charges</t>
  </si>
  <si>
    <t>Prius</t>
  </si>
  <si>
    <t>7 Pass Van</t>
  </si>
  <si>
    <t>12 Pass Van</t>
  </si>
  <si>
    <t>Cargo Van</t>
  </si>
  <si>
    <t>Pickup</t>
  </si>
  <si>
    <t>CNG</t>
  </si>
  <si>
    <t>CNG Sedan</t>
  </si>
  <si>
    <t>http://www.oregon.gov/DAS/SSD/FLEET/triptools.shtml</t>
  </si>
  <si>
    <t>Private Vehicle Reimbursement Cost</t>
  </si>
  <si>
    <t>Fleet Rate Model</t>
  </si>
  <si>
    <t>Avg. Highway Miles per Gallon</t>
  </si>
  <si>
    <t>http://egov.oregon.gov/DAS/SCD/SARS/policies/oam/40.10.00.PO.pdf#Travel</t>
  </si>
  <si>
    <t>Insurance Disclaimer:</t>
  </si>
  <si>
    <t>Compact Sedan</t>
  </si>
  <si>
    <t>Intermediate Sedan</t>
  </si>
  <si>
    <t>Full Size Sedan</t>
  </si>
  <si>
    <t>n/a</t>
  </si>
  <si>
    <t>Daily Rental Cost Calculator</t>
  </si>
  <si>
    <t>Fuel included</t>
  </si>
  <si>
    <t>Total Travel Cost</t>
  </si>
  <si>
    <t>ZipCar Daily Rate (avg)</t>
  </si>
  <si>
    <t>Be sure your personal auto insurance is in effect when driving on state business.</t>
  </si>
  <si>
    <t>Total Rental Charge - Hourly</t>
  </si>
  <si>
    <t>Total Rental Charge - Daily</t>
  </si>
  <si>
    <t>Mileage Charge</t>
  </si>
  <si>
    <t>ZipCar Hourly Rate (avg)</t>
  </si>
  <si>
    <t>Vehicle costs and averages are subject to change.</t>
  </si>
  <si>
    <t># Miles Allowed Daily</t>
  </si>
  <si>
    <t>Addl Miles Charge</t>
  </si>
  <si>
    <t>Number of Days</t>
  </si>
  <si>
    <t>Number of Hours</t>
  </si>
  <si>
    <t>Hrs Calc.</t>
  </si>
  <si>
    <t xml:space="preserve">Station Wagon </t>
  </si>
  <si>
    <t>http://arcweb.sos.state.or.us/rules/OARS_100/OAR_125/125_155.html</t>
  </si>
  <si>
    <t>-</t>
  </si>
  <si>
    <t>Enterprise Daily Rate</t>
  </si>
  <si>
    <t>Hertz Daily Rate *</t>
  </si>
  <si>
    <t>Possible hours 1 - 6.  If 7 or more hours, enter 1 day in "Estimated Days" above.</t>
  </si>
  <si>
    <t>Days:</t>
  </si>
  <si>
    <t>Miles:</t>
  </si>
  <si>
    <t xml:space="preserve">Private vehicle mileage information:  </t>
  </si>
  <si>
    <t>The cost of fuel will vary based on fueling location.</t>
  </si>
  <si>
    <t>Daily rates are subject to change and vary depending on vehicle type.</t>
  </si>
  <si>
    <t>Fill in Estimated Amounts Here:</t>
  </si>
  <si>
    <t>Fill in your estimated days of vehicle use.</t>
  </si>
  <si>
    <t>* Hertz may charge an additional daily surcharge of $10 for specific cities. Refer to the contract for more information.</t>
  </si>
  <si>
    <t>Fill in your estimated mileage for your trip.                         Mileage estimator:</t>
  </si>
  <si>
    <t>--ZipCar is available in Portland only.</t>
  </si>
  <si>
    <t>--Fuel and insurance are included in the daily and hourly rate.</t>
  </si>
  <si>
    <t>--Vehicle rates vary based on the actual vehicle type.</t>
  </si>
  <si>
    <t>--If renting for a 24 hour period the daily rate is $66 per day; if renting from 7 am to 7 pm the rate is $56 per day.</t>
  </si>
  <si>
    <t>--180 miles included at no charge each day; $0.45 per mile for each mile above 180.</t>
  </si>
  <si>
    <t>Average miles per gallon will vary depending on vehicle type, type of travel e.g., highway vs. city, and driving style.</t>
  </si>
  <si>
    <t>State of Oregon is not liable for damage to privately owned vehicles.</t>
  </si>
  <si>
    <t>per gallon</t>
  </si>
  <si>
    <t>DAS Daily Rate</t>
  </si>
  <si>
    <t>Avg. Fuel Cost per Gallon</t>
  </si>
  <si>
    <t>Avg. Fuel Cost per Mile</t>
  </si>
  <si>
    <t>Total Cost per Mile</t>
  </si>
  <si>
    <t>Enterprise Rent-A-Car</t>
  </si>
  <si>
    <t>Hertz</t>
  </si>
  <si>
    <t>Zipcar</t>
  </si>
  <si>
    <t>Enterprise web site</t>
  </si>
  <si>
    <t>Hertz web site</t>
  </si>
  <si>
    <t>Zipcar web site</t>
  </si>
  <si>
    <t>WeCar</t>
  </si>
  <si>
    <t>WeCar Daily Rate (avg)</t>
  </si>
  <si>
    <t>WeCar Hourly Rate (avg)</t>
  </si>
  <si>
    <t>--WeCar is available in Salem only.</t>
  </si>
  <si>
    <t>WeCar web site</t>
  </si>
  <si>
    <t>Hybrid</t>
  </si>
  <si>
    <t>--Fuel is included in the daily and hourly rate.</t>
  </si>
  <si>
    <t>--If renting for a 24 hour period the daily rate will apply.</t>
  </si>
  <si>
    <t>--Individual Membership and application fees may apply.</t>
  </si>
  <si>
    <t>Avg. Fuel Cost per Gallon**</t>
  </si>
  <si>
    <t>Oregon Avg Unleaded</t>
  </si>
  <si>
    <t>DAS Avg Unleaded</t>
  </si>
  <si>
    <t xml:space="preserve">** The average fuel cost per gallon for Enterprise and Hertz comes from http://www.oregongasprices.com/Prices_nationally.aspx </t>
  </si>
  <si>
    <t>2011-2013</t>
  </si>
  <si>
    <t>DAS Daily Rental</t>
  </si>
  <si>
    <r>
      <t xml:space="preserve">Hours </t>
    </r>
    <r>
      <rPr>
        <b/>
        <i/>
        <sz val="10"/>
        <rFont val="Univers"/>
      </rPr>
      <t>(</t>
    </r>
    <r>
      <rPr>
        <b/>
        <i/>
        <sz val="10"/>
        <color rgb="FFFF0000"/>
        <rFont val="Univers"/>
      </rPr>
      <t>ZipCar Only</t>
    </r>
    <r>
      <rPr>
        <b/>
        <i/>
        <sz val="10"/>
        <rFont val="Univers"/>
      </rPr>
      <t>):</t>
    </r>
  </si>
  <si>
    <t>In the calculator at the top of this sheet, enter either "Days" or "Hours"; do not enter data in both fields (cells D7 and D10).</t>
  </si>
  <si>
    <t>Average Fuel Price (as of 6/28/12)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</si>
</sst>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&quot;$&quot;#,##0.00"/>
    <numFmt numFmtId="166" formatCode="_(* #,##0_);_(* \(#,##0\);_(* &quot;-&quot;??_);_(@_)"/>
  </numFmts>
  <fonts count="4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Tahoma"/>
      <family val="2"/>
    </font>
    <font>
      <sz val="9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0"/>
      <name val="Agency FB"/>
      <family val="2"/>
    </font>
    <font>
      <u/>
      <sz val="10"/>
      <name val="Arial"/>
      <family val="2"/>
    </font>
    <font>
      <sz val="9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u/>
      <sz val="10"/>
      <color indexed="12"/>
      <name val="Univers"/>
      <family val="2"/>
    </font>
    <font>
      <b/>
      <sz val="12"/>
      <name val="Univers"/>
      <family val="2"/>
    </font>
    <font>
      <b/>
      <sz val="9"/>
      <name val="Univers"/>
      <family val="2"/>
    </font>
    <font>
      <u/>
      <sz val="8"/>
      <color indexed="12"/>
      <name val="Univers"/>
      <family val="2"/>
    </font>
    <font>
      <sz val="12"/>
      <name val="Univers"/>
      <family val="2"/>
    </font>
    <font>
      <b/>
      <sz val="14"/>
      <name val="Univers"/>
      <family val="2"/>
    </font>
    <font>
      <b/>
      <i/>
      <sz val="12"/>
      <name val="Univers"/>
      <family val="2"/>
    </font>
    <font>
      <b/>
      <i/>
      <sz val="10"/>
      <name val="Univers"/>
      <family val="2"/>
    </font>
    <font>
      <b/>
      <sz val="11"/>
      <name val="Univers"/>
      <family val="2"/>
    </font>
    <font>
      <sz val="11"/>
      <name val="Univers"/>
      <family val="2"/>
    </font>
    <font>
      <sz val="8"/>
      <name val="Univers"/>
      <family val="2"/>
    </font>
    <font>
      <sz val="10"/>
      <color indexed="12"/>
      <name val="Univers"/>
      <family val="2"/>
    </font>
    <font>
      <i/>
      <sz val="10"/>
      <name val="Univers"/>
      <family val="2"/>
    </font>
    <font>
      <b/>
      <sz val="9"/>
      <color indexed="18"/>
      <name val="Univers"/>
      <family val="2"/>
    </font>
    <font>
      <sz val="9"/>
      <color indexed="18"/>
      <name val="Univers"/>
      <family val="2"/>
    </font>
    <font>
      <b/>
      <sz val="8"/>
      <color indexed="10"/>
      <name val="Univers"/>
    </font>
    <font>
      <b/>
      <sz val="11"/>
      <name val="Univers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Univers"/>
    </font>
    <font>
      <b/>
      <i/>
      <sz val="10"/>
      <name val="Univers"/>
    </font>
    <font>
      <b/>
      <sz val="8"/>
      <name val="Univers"/>
      <family val="2"/>
    </font>
    <font>
      <b/>
      <sz val="8"/>
      <color rgb="FFFF0000"/>
      <name val="Univers"/>
      <family val="2"/>
    </font>
    <font>
      <b/>
      <i/>
      <sz val="10"/>
      <color rgb="FFFF0000"/>
      <name val="Univers"/>
    </font>
    <font>
      <b/>
      <sz val="8"/>
      <name val="Univers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Border="1"/>
    <xf numFmtId="0" fontId="11" fillId="0" borderId="0" xfId="0" applyFont="1"/>
    <xf numFmtId="0" fontId="7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4" fontId="5" fillId="0" borderId="0" xfId="2" applyFont="1"/>
    <xf numFmtId="166" fontId="5" fillId="0" borderId="0" xfId="1" applyNumberFormat="1" applyFont="1"/>
    <xf numFmtId="1" fontId="5" fillId="0" borderId="0" xfId="0" applyNumberFormat="1" applyFont="1" applyAlignment="1">
      <alignment vertical="center"/>
    </xf>
    <xf numFmtId="166" fontId="5" fillId="0" borderId="0" xfId="0" applyNumberFormat="1" applyFont="1"/>
    <xf numFmtId="0" fontId="12" fillId="0" borderId="0" xfId="0" applyFont="1"/>
    <xf numFmtId="0" fontId="14" fillId="0" borderId="0" xfId="0" applyFont="1" applyBorder="1"/>
    <xf numFmtId="0" fontId="15" fillId="2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4" fillId="0" borderId="0" xfId="0" applyFont="1"/>
    <xf numFmtId="0" fontId="15" fillId="0" borderId="0" xfId="0" applyFont="1" applyFill="1"/>
    <xf numFmtId="0" fontId="15" fillId="0" borderId="0" xfId="0" applyFont="1" applyFill="1" applyBorder="1"/>
    <xf numFmtId="0" fontId="14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14" fillId="0" borderId="3" xfId="0" applyFont="1" applyBorder="1"/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/>
    <xf numFmtId="0" fontId="25" fillId="0" borderId="0" xfId="0" applyFont="1" applyFill="1" applyBorder="1" applyAlignment="1">
      <alignment horizontal="right"/>
    </xf>
    <xf numFmtId="0" fontId="24" fillId="0" borderId="0" xfId="0" applyFont="1" applyFill="1" applyBorder="1"/>
    <xf numFmtId="0" fontId="28" fillId="0" borderId="0" xfId="0" applyFont="1"/>
    <xf numFmtId="0" fontId="14" fillId="0" borderId="5" xfId="0" applyFont="1" applyFill="1" applyBorder="1"/>
    <xf numFmtId="0" fontId="13" fillId="0" borderId="6" xfId="0" applyFont="1" applyFill="1" applyBorder="1" applyAlignment="1">
      <alignment horizontal="left"/>
    </xf>
    <xf numFmtId="44" fontId="13" fillId="0" borderId="7" xfId="2" applyFont="1" applyFill="1" applyBorder="1" applyAlignment="1">
      <alignment horizontal="center"/>
    </xf>
    <xf numFmtId="44" fontId="13" fillId="0" borderId="8" xfId="2" applyFont="1" applyFill="1" applyBorder="1" applyAlignment="1">
      <alignment horizontal="center"/>
    </xf>
    <xf numFmtId="44" fontId="13" fillId="0" borderId="7" xfId="0" applyNumberFormat="1" applyFont="1" applyFill="1" applyBorder="1" applyAlignment="1">
      <alignment horizontal="center"/>
    </xf>
    <xf numFmtId="44" fontId="13" fillId="0" borderId="9" xfId="0" applyNumberFormat="1" applyFont="1" applyFill="1" applyBorder="1" applyAlignment="1">
      <alignment horizontal="center"/>
    </xf>
    <xf numFmtId="44" fontId="13" fillId="0" borderId="10" xfId="0" applyNumberFormat="1" applyFont="1" applyFill="1" applyBorder="1" applyAlignment="1">
      <alignment horizontal="center"/>
    </xf>
    <xf numFmtId="44" fontId="13" fillId="0" borderId="8" xfId="0" applyNumberFormat="1" applyFont="1" applyFill="1" applyBorder="1" applyAlignment="1">
      <alignment horizontal="center"/>
    </xf>
    <xf numFmtId="44" fontId="13" fillId="0" borderId="11" xfId="0" applyNumberFormat="1" applyFont="1" applyFill="1" applyBorder="1" applyAlignment="1">
      <alignment horizontal="center"/>
    </xf>
    <xf numFmtId="44" fontId="13" fillId="0" borderId="12" xfId="0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left"/>
    </xf>
    <xf numFmtId="44" fontId="18" fillId="0" borderId="14" xfId="2" applyNumberFormat="1" applyFont="1" applyFill="1" applyBorder="1" applyAlignment="1">
      <alignment horizontal="center"/>
    </xf>
    <xf numFmtId="44" fontId="18" fillId="0" borderId="15" xfId="2" applyNumberFormat="1" applyFont="1" applyFill="1" applyBorder="1" applyAlignment="1">
      <alignment horizontal="center"/>
    </xf>
    <xf numFmtId="44" fontId="18" fillId="0" borderId="16" xfId="2" applyNumberFormat="1" applyFont="1" applyFill="1" applyBorder="1" applyAlignment="1">
      <alignment horizontal="center"/>
    </xf>
    <xf numFmtId="44" fontId="18" fillId="0" borderId="17" xfId="2" applyNumberFormat="1" applyFont="1" applyFill="1" applyBorder="1" applyAlignment="1">
      <alignment horizontal="center"/>
    </xf>
    <xf numFmtId="44" fontId="13" fillId="0" borderId="7" xfId="2" applyNumberFormat="1" applyFont="1" applyFill="1" applyBorder="1" applyAlignment="1">
      <alignment horizontal="center"/>
    </xf>
    <xf numFmtId="44" fontId="18" fillId="0" borderId="18" xfId="2" applyNumberFormat="1" applyFont="1" applyFill="1" applyBorder="1" applyAlignment="1">
      <alignment horizontal="center"/>
    </xf>
    <xf numFmtId="44" fontId="18" fillId="0" borderId="19" xfId="2" applyNumberFormat="1" applyFont="1" applyFill="1" applyBorder="1" applyAlignment="1">
      <alignment horizontal="center"/>
    </xf>
    <xf numFmtId="0" fontId="14" fillId="0" borderId="20" xfId="0" applyFont="1" applyFill="1" applyBorder="1"/>
    <xf numFmtId="44" fontId="13" fillId="0" borderId="8" xfId="2" applyNumberFormat="1" applyFont="1" applyFill="1" applyBorder="1" applyAlignment="1">
      <alignment horizontal="center"/>
    </xf>
    <xf numFmtId="0" fontId="24" fillId="3" borderId="21" xfId="0" applyFont="1" applyFill="1" applyBorder="1" applyAlignment="1" applyProtection="1">
      <alignment horizontal="center"/>
      <protection locked="0"/>
    </xf>
    <xf numFmtId="0" fontId="24" fillId="3" borderId="1" xfId="0" applyFont="1" applyFill="1" applyBorder="1" applyAlignment="1" applyProtection="1">
      <alignment horizontal="center"/>
      <protection locked="0"/>
    </xf>
    <xf numFmtId="0" fontId="16" fillId="0" borderId="0" xfId="3" applyFont="1" applyBorder="1" applyAlignment="1" applyProtection="1"/>
    <xf numFmtId="0" fontId="14" fillId="0" borderId="0" xfId="0" applyFont="1" applyFill="1" applyBorder="1"/>
    <xf numFmtId="0" fontId="16" fillId="0" borderId="0" xfId="3" applyFont="1" applyFill="1" applyBorder="1" applyAlignment="1" applyProtection="1"/>
    <xf numFmtId="0" fontId="14" fillId="0" borderId="22" xfId="0" applyFont="1" applyBorder="1"/>
    <xf numFmtId="0" fontId="14" fillId="0" borderId="23" xfId="0" applyFont="1" applyFill="1" applyBorder="1"/>
    <xf numFmtId="0" fontId="15" fillId="0" borderId="23" xfId="0" applyFont="1" applyFill="1" applyBorder="1"/>
    <xf numFmtId="0" fontId="14" fillId="0" borderId="23" xfId="0" applyFont="1" applyBorder="1"/>
    <xf numFmtId="0" fontId="5" fillId="0" borderId="24" xfId="0" applyFont="1" applyBorder="1"/>
    <xf numFmtId="0" fontId="14" fillId="0" borderId="25" xfId="0" applyFont="1" applyBorder="1"/>
    <xf numFmtId="0" fontId="5" fillId="0" borderId="26" xfId="0" applyFont="1" applyBorder="1"/>
    <xf numFmtId="0" fontId="20" fillId="0" borderId="27" xfId="0" applyFont="1" applyBorder="1"/>
    <xf numFmtId="0" fontId="5" fillId="0" borderId="16" xfId="0" applyFont="1" applyBorder="1"/>
    <xf numFmtId="0" fontId="5" fillId="0" borderId="28" xfId="0" applyFont="1" applyBorder="1"/>
    <xf numFmtId="0" fontId="18" fillId="0" borderId="29" xfId="0" applyFont="1" applyFill="1" applyBorder="1" applyAlignment="1">
      <alignment horizontal="left"/>
    </xf>
    <xf numFmtId="44" fontId="18" fillId="0" borderId="30" xfId="2" applyNumberFormat="1" applyFont="1" applyFill="1" applyBorder="1" applyAlignment="1">
      <alignment horizontal="center"/>
    </xf>
    <xf numFmtId="44" fontId="13" fillId="0" borderId="30" xfId="2" applyFont="1" applyFill="1" applyBorder="1" applyAlignment="1">
      <alignment horizontal="center"/>
    </xf>
    <xf numFmtId="44" fontId="18" fillId="0" borderId="31" xfId="2" applyNumberFormat="1" applyFont="1" applyFill="1" applyBorder="1" applyAlignment="1">
      <alignment horizontal="center"/>
    </xf>
    <xf numFmtId="0" fontId="26" fillId="0" borderId="22" xfId="0" quotePrefix="1" applyFont="1" applyFill="1" applyBorder="1" applyAlignment="1">
      <alignment horizontal="left"/>
    </xf>
    <xf numFmtId="0" fontId="13" fillId="0" borderId="23" xfId="0" applyFont="1" applyFill="1" applyBorder="1" applyAlignment="1">
      <alignment horizontal="left"/>
    </xf>
    <xf numFmtId="0" fontId="14" fillId="0" borderId="24" xfId="0" applyFont="1" applyBorder="1"/>
    <xf numFmtId="0" fontId="26" fillId="0" borderId="25" xfId="0" quotePrefix="1" applyFont="1" applyFill="1" applyBorder="1" applyAlignment="1">
      <alignment horizontal="left"/>
    </xf>
    <xf numFmtId="0" fontId="14" fillId="0" borderId="26" xfId="0" applyFont="1" applyBorder="1"/>
    <xf numFmtId="0" fontId="26" fillId="0" borderId="27" xfId="0" quotePrefix="1" applyFont="1" applyFill="1" applyBorder="1" applyAlignment="1">
      <alignment horizontal="left"/>
    </xf>
    <xf numFmtId="0" fontId="14" fillId="0" borderId="16" xfId="0" applyFont="1" applyFill="1" applyBorder="1"/>
    <xf numFmtId="0" fontId="14" fillId="0" borderId="16" xfId="0" applyFont="1" applyBorder="1"/>
    <xf numFmtId="0" fontId="14" fillId="0" borderId="28" xfId="0" applyFont="1" applyBorder="1"/>
    <xf numFmtId="0" fontId="31" fillId="0" borderId="2" xfId="0" applyFont="1" applyBorder="1"/>
    <xf numFmtId="0" fontId="24" fillId="0" borderId="27" xfId="0" applyFont="1" applyFill="1" applyBorder="1" applyAlignment="1">
      <alignment horizontal="right"/>
    </xf>
    <xf numFmtId="0" fontId="24" fillId="0" borderId="2" xfId="0" applyFont="1" applyFill="1" applyBorder="1" applyAlignment="1">
      <alignment horizontal="right"/>
    </xf>
    <xf numFmtId="0" fontId="32" fillId="0" borderId="4" xfId="0" applyFont="1" applyFill="1" applyBorder="1" applyAlignment="1">
      <alignment horizontal="right"/>
    </xf>
    <xf numFmtId="0" fontId="14" fillId="0" borderId="3" xfId="0" applyFont="1" applyFill="1" applyBorder="1"/>
    <xf numFmtId="0" fontId="27" fillId="0" borderId="3" xfId="0" applyFont="1" applyFill="1" applyBorder="1"/>
    <xf numFmtId="0" fontId="14" fillId="0" borderId="0" xfId="0" applyFont="1" applyFill="1"/>
    <xf numFmtId="0" fontId="5" fillId="0" borderId="0" xfId="0" applyFont="1" applyFill="1"/>
    <xf numFmtId="44" fontId="5" fillId="0" borderId="0" xfId="2" applyFont="1" applyFill="1"/>
    <xf numFmtId="0" fontId="13" fillId="0" borderId="22" xfId="0" applyFont="1" applyFill="1" applyBorder="1" applyAlignment="1">
      <alignment horizontal="left"/>
    </xf>
    <xf numFmtId="0" fontId="8" fillId="0" borderId="23" xfId="0" applyFont="1" applyBorder="1" applyAlignment="1">
      <alignment horizontal="left" wrapText="1"/>
    </xf>
    <xf numFmtId="0" fontId="9" fillId="0" borderId="23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24" xfId="0" applyFont="1" applyBorder="1" applyAlignment="1"/>
    <xf numFmtId="0" fontId="13" fillId="0" borderId="25" xfId="0" applyFont="1" applyFill="1" applyBorder="1" applyAlignment="1">
      <alignment horizontal="left"/>
    </xf>
    <xf numFmtId="0" fontId="13" fillId="0" borderId="27" xfId="0" applyFont="1" applyFill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5" fillId="0" borderId="1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8" fillId="0" borderId="22" xfId="0" applyFont="1" applyBorder="1" applyAlignment="1">
      <alignment horizontal="left"/>
    </xf>
    <xf numFmtId="0" fontId="19" fillId="0" borderId="23" xfId="3" applyFont="1" applyBorder="1" applyAlignment="1" applyProtection="1"/>
    <xf numFmtId="0" fontId="13" fillId="0" borderId="25" xfId="0" applyFont="1" applyBorder="1" applyAlignment="1">
      <alignment horizontal="left"/>
    </xf>
    <xf numFmtId="0" fontId="20" fillId="0" borderId="16" xfId="0" applyFont="1" applyBorder="1"/>
    <xf numFmtId="0" fontId="20" fillId="0" borderId="28" xfId="0" applyFont="1" applyBorder="1"/>
    <xf numFmtId="0" fontId="33" fillId="0" borderId="3" xfId="3" applyFont="1" applyBorder="1" applyAlignment="1" applyProtection="1"/>
    <xf numFmtId="0" fontId="14" fillId="0" borderId="4" xfId="0" applyFont="1" applyFill="1" applyBorder="1"/>
    <xf numFmtId="0" fontId="32" fillId="0" borderId="3" xfId="0" applyFont="1" applyFill="1" applyBorder="1" applyAlignment="1">
      <alignment horizontal="right"/>
    </xf>
    <xf numFmtId="0" fontId="24" fillId="0" borderId="3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>
      <alignment vertical="center"/>
    </xf>
    <xf numFmtId="165" fontId="15" fillId="0" borderId="2" xfId="0" applyNumberFormat="1" applyFont="1" applyFill="1" applyBorder="1" applyAlignment="1">
      <alignment horizontal="right"/>
    </xf>
    <xf numFmtId="0" fontId="2" fillId="0" borderId="4" xfId="0" applyFont="1" applyBorder="1"/>
    <xf numFmtId="0" fontId="15" fillId="2" borderId="32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44" fontId="13" fillId="0" borderId="9" xfId="2" applyNumberFormat="1" applyFont="1" applyFill="1" applyBorder="1" applyAlignment="1">
      <alignment horizontal="center"/>
    </xf>
    <xf numFmtId="44" fontId="13" fillId="0" borderId="10" xfId="2" applyNumberFormat="1" applyFont="1" applyFill="1" applyBorder="1" applyAlignment="1">
      <alignment horizontal="center"/>
    </xf>
    <xf numFmtId="37" fontId="13" fillId="0" borderId="7" xfId="1" applyNumberFormat="1" applyFont="1" applyFill="1" applyBorder="1" applyAlignment="1">
      <alignment horizontal="right"/>
    </xf>
    <xf numFmtId="37" fontId="13" fillId="0" borderId="9" xfId="1" applyNumberFormat="1" applyFont="1" applyFill="1" applyBorder="1" applyAlignment="1">
      <alignment horizontal="right"/>
    </xf>
    <xf numFmtId="37" fontId="13" fillId="0" borderId="10" xfId="1" applyNumberFormat="1" applyFont="1" applyFill="1" applyBorder="1" applyAlignment="1">
      <alignment horizontal="right"/>
    </xf>
    <xf numFmtId="37" fontId="13" fillId="0" borderId="8" xfId="1" applyNumberFormat="1" applyFont="1" applyFill="1" applyBorder="1" applyAlignment="1">
      <alignment horizontal="right"/>
    </xf>
    <xf numFmtId="3" fontId="13" fillId="0" borderId="7" xfId="1" applyNumberFormat="1" applyFont="1" applyFill="1" applyBorder="1" applyAlignment="1">
      <alignment horizontal="right"/>
    </xf>
    <xf numFmtId="3" fontId="13" fillId="0" borderId="7" xfId="2" applyNumberFormat="1" applyFont="1" applyFill="1" applyBorder="1" applyAlignment="1">
      <alignment horizontal="right"/>
    </xf>
    <xf numFmtId="3" fontId="13" fillId="0" borderId="8" xfId="1" applyNumberFormat="1" applyFont="1" applyFill="1" applyBorder="1" applyAlignment="1">
      <alignment horizontal="right"/>
    </xf>
    <xf numFmtId="0" fontId="34" fillId="0" borderId="23" xfId="3" applyFont="1" applyBorder="1" applyAlignment="1" applyProtection="1"/>
    <xf numFmtId="0" fontId="34" fillId="0" borderId="3" xfId="3" applyFont="1" applyBorder="1" applyAlignment="1" applyProtection="1"/>
    <xf numFmtId="0" fontId="6" fillId="0" borderId="23" xfId="3" applyBorder="1" applyAlignment="1" applyProtection="1"/>
    <xf numFmtId="0" fontId="35" fillId="0" borderId="4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0" fontId="20" fillId="0" borderId="0" xfId="0" applyFont="1" applyBorder="1"/>
    <xf numFmtId="44" fontId="13" fillId="0" borderId="7" xfId="2" applyNumberFormat="1" applyFont="1" applyFill="1" applyBorder="1" applyAlignment="1">
      <alignment horizontal="right"/>
    </xf>
    <xf numFmtId="44" fontId="13" fillId="0" borderId="8" xfId="2" applyNumberFormat="1" applyFont="1" applyFill="1" applyBorder="1" applyAlignment="1">
      <alignment horizontal="right"/>
    </xf>
    <xf numFmtId="0" fontId="37" fillId="2" borderId="1" xfId="0" applyFont="1" applyFill="1" applyBorder="1" applyAlignment="1">
      <alignment horizontal="center" wrapText="1"/>
    </xf>
    <xf numFmtId="0" fontId="13" fillId="0" borderId="27" xfId="0" applyFont="1" applyBorder="1" applyAlignment="1">
      <alignment horizontal="left" vertical="top"/>
    </xf>
    <xf numFmtId="0" fontId="37" fillId="2" borderId="34" xfId="0" applyFont="1" applyFill="1" applyBorder="1" applyAlignment="1">
      <alignment horizontal="center" wrapText="1"/>
    </xf>
    <xf numFmtId="165" fontId="15" fillId="0" borderId="22" xfId="0" applyNumberFormat="1" applyFont="1" applyFill="1" applyBorder="1" applyAlignment="1">
      <alignment horizontal="right"/>
    </xf>
    <xf numFmtId="0" fontId="2" fillId="0" borderId="24" xfId="0" applyFont="1" applyBorder="1"/>
    <xf numFmtId="0" fontId="37" fillId="0" borderId="2" xfId="0" applyFont="1" applyFill="1" applyBorder="1" applyAlignment="1">
      <alignment horizontal="left"/>
    </xf>
    <xf numFmtId="0" fontId="20" fillId="0" borderId="3" xfId="0" applyFont="1" applyBorder="1"/>
    <xf numFmtId="0" fontId="5" fillId="0" borderId="3" xfId="0" applyFont="1" applyBorder="1"/>
    <xf numFmtId="165" fontId="6" fillId="0" borderId="3" xfId="3" applyNumberFormat="1" applyFill="1" applyBorder="1" applyAlignment="1" applyProtection="1">
      <alignment horizontal="left"/>
    </xf>
    <xf numFmtId="0" fontId="34" fillId="0" borderId="4" xfId="3" applyFont="1" applyBorder="1" applyAlignment="1" applyProtection="1">
      <alignment horizontal="right"/>
    </xf>
    <xf numFmtId="0" fontId="6" fillId="0" borderId="24" xfId="3" applyBorder="1" applyAlignment="1" applyProtection="1">
      <alignment horizontal="right"/>
    </xf>
    <xf numFmtId="0" fontId="34" fillId="0" borderId="24" xfId="3" applyFont="1" applyBorder="1" applyAlignment="1" applyProtection="1">
      <alignment horizontal="right"/>
    </xf>
    <xf numFmtId="0" fontId="14" fillId="4" borderId="32" xfId="0" applyFont="1" applyFill="1" applyBorder="1"/>
    <xf numFmtId="0" fontId="29" fillId="4" borderId="7" xfId="0" applyFont="1" applyFill="1" applyBorder="1"/>
    <xf numFmtId="0" fontId="30" fillId="4" borderId="7" xfId="0" applyFont="1" applyFill="1" applyBorder="1"/>
    <xf numFmtId="0" fontId="18" fillId="4" borderId="18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/>
    </xf>
    <xf numFmtId="0" fontId="14" fillId="4" borderId="11" xfId="0" applyFont="1" applyFill="1" applyBorder="1"/>
    <xf numFmtId="0" fontId="14" fillId="4" borderId="0" xfId="0" applyFont="1" applyFill="1" applyBorder="1"/>
    <xf numFmtId="0" fontId="18" fillId="4" borderId="30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right"/>
    </xf>
    <xf numFmtId="164" fontId="14" fillId="4" borderId="1" xfId="2" applyNumberFormat="1" applyFont="1" applyFill="1" applyBorder="1" applyAlignment="1">
      <alignment horizontal="center"/>
    </xf>
    <xf numFmtId="0" fontId="15" fillId="4" borderId="27" xfId="0" applyFont="1" applyFill="1" applyBorder="1" applyAlignment="1">
      <alignment horizontal="right"/>
    </xf>
    <xf numFmtId="0" fontId="15" fillId="4" borderId="16" xfId="0" applyFont="1" applyFill="1" applyBorder="1" applyAlignment="1">
      <alignment horizontal="center"/>
    </xf>
    <xf numFmtId="44" fontId="17" fillId="4" borderId="28" xfId="2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40" fillId="0" borderId="2" xfId="0" applyFont="1" applyBorder="1"/>
    <xf numFmtId="0" fontId="17" fillId="4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21" fillId="4" borderId="22" xfId="0" applyFont="1" applyFill="1" applyBorder="1" applyAlignment="1">
      <alignment horizontal="center"/>
    </xf>
    <xf numFmtId="0" fontId="21" fillId="4" borderId="23" xfId="0" applyFont="1" applyFill="1" applyBorder="1" applyAlignment="1">
      <alignment horizontal="center"/>
    </xf>
    <xf numFmtId="0" fontId="21" fillId="4" borderId="24" xfId="0" applyFont="1" applyFill="1" applyBorder="1" applyAlignment="1">
      <alignment horizontal="center"/>
    </xf>
    <xf numFmtId="44" fontId="21" fillId="4" borderId="25" xfId="0" applyNumberFormat="1" applyFont="1" applyFill="1" applyBorder="1" applyAlignment="1">
      <alignment horizontal="center"/>
    </xf>
    <xf numFmtId="44" fontId="21" fillId="4" borderId="0" xfId="0" applyNumberFormat="1" applyFont="1" applyFill="1" applyBorder="1" applyAlignment="1">
      <alignment horizontal="center"/>
    </xf>
    <xf numFmtId="44" fontId="21" fillId="4" borderId="26" xfId="0" applyNumberFormat="1" applyFont="1" applyFill="1" applyBorder="1" applyAlignment="1">
      <alignment horizontal="center"/>
    </xf>
    <xf numFmtId="0" fontId="21" fillId="4" borderId="27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21" fillId="4" borderId="28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5" fillId="4" borderId="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oregon.gov/DAS/SSD/FLEET/triptools.shtml" TargetMode="External"/><Relationship Id="rId7" Type="http://schemas.openxmlformats.org/officeDocument/2006/relationships/hyperlink" Target="http://www.zipcar.com/oregon" TargetMode="External"/><Relationship Id="rId2" Type="http://schemas.openxmlformats.org/officeDocument/2006/relationships/hyperlink" Target="http://arcweb.sos.state.or.us/rules/OARS_100/OAR_125/125_155.html" TargetMode="External"/><Relationship Id="rId1" Type="http://schemas.openxmlformats.org/officeDocument/2006/relationships/hyperlink" Target="http://egov.oregon.gov/DAS/SCD/SARS/policies/oam/40.10.00.PO.pdf" TargetMode="External"/><Relationship Id="rId6" Type="http://schemas.openxmlformats.org/officeDocument/2006/relationships/hyperlink" Target="http://www.wecar.com/" TargetMode="External"/><Relationship Id="rId5" Type="http://schemas.openxmlformats.org/officeDocument/2006/relationships/hyperlink" Target="http://www.hertz.com/" TargetMode="External"/><Relationship Id="rId4" Type="http://schemas.openxmlformats.org/officeDocument/2006/relationships/hyperlink" Target="http://www.enterprise.com/car_rental/deeplinkmap.do?bid=028&amp;refId=STATE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105"/>
  <sheetViews>
    <sheetView tabSelected="1" zoomScaleNormal="100" workbookViewId="0">
      <selection activeCell="F105" sqref="F105"/>
    </sheetView>
  </sheetViews>
  <sheetFormatPr defaultColWidth="9.109375" defaultRowHeight="13.2"/>
  <cols>
    <col min="1" max="1" width="1.88671875" style="4" customWidth="1"/>
    <col min="2" max="2" width="26.33203125" style="4" customWidth="1"/>
    <col min="3" max="3" width="1.88671875" style="4" customWidth="1"/>
    <col min="4" max="11" width="13" style="4" customWidth="1"/>
    <col min="12" max="16384" width="9.109375" style="4"/>
  </cols>
  <sheetData>
    <row r="1" spans="2:20" s="1" customFormat="1" ht="17.399999999999999">
      <c r="B1" s="163" t="s">
        <v>84</v>
      </c>
      <c r="C1" s="164"/>
      <c r="D1" s="164"/>
      <c r="E1" s="164"/>
      <c r="F1" s="164"/>
      <c r="G1" s="164"/>
      <c r="H1" s="164"/>
      <c r="I1" s="164"/>
      <c r="J1" s="164"/>
      <c r="K1" s="165"/>
    </row>
    <row r="2" spans="2:20" s="1" customFormat="1" ht="17.399999999999999">
      <c r="B2" s="166" t="s">
        <v>15</v>
      </c>
      <c r="C2" s="167"/>
      <c r="D2" s="167"/>
      <c r="E2" s="167"/>
      <c r="F2" s="167"/>
      <c r="G2" s="167"/>
      <c r="H2" s="167"/>
      <c r="I2" s="167"/>
      <c r="J2" s="167"/>
      <c r="K2" s="168"/>
    </row>
    <row r="3" spans="2:20" s="1" customFormat="1" ht="18" thickBot="1">
      <c r="B3" s="169" t="s">
        <v>23</v>
      </c>
      <c r="C3" s="170"/>
      <c r="D3" s="170"/>
      <c r="E3" s="170"/>
      <c r="F3" s="170"/>
      <c r="G3" s="170"/>
      <c r="H3" s="170"/>
      <c r="I3" s="170"/>
      <c r="J3" s="170"/>
      <c r="K3" s="171"/>
      <c r="P3" s="16" t="s">
        <v>37</v>
      </c>
    </row>
    <row r="4" spans="2:20">
      <c r="B4" s="20"/>
      <c r="C4" s="20"/>
      <c r="D4" s="20"/>
      <c r="E4" s="20"/>
      <c r="F4" s="20"/>
      <c r="G4" s="20"/>
      <c r="H4" s="20"/>
      <c r="I4" s="20"/>
      <c r="J4" s="20"/>
      <c r="K4" s="20"/>
      <c r="P4" s="5" t="s">
        <v>35</v>
      </c>
      <c r="R4" s="14">
        <f>FLOOR(($D$10+17)/24,1)</f>
        <v>0</v>
      </c>
      <c r="S4" s="15">
        <f>R4+D7</f>
        <v>1</v>
      </c>
    </row>
    <row r="5" spans="2:20" ht="13.8" thickBot="1">
      <c r="B5" s="20"/>
      <c r="C5" s="20"/>
      <c r="D5" s="20"/>
      <c r="E5" s="20"/>
      <c r="F5" s="20"/>
      <c r="G5" s="20"/>
      <c r="H5" s="20"/>
      <c r="I5" s="20"/>
      <c r="J5" s="20"/>
      <c r="K5" s="20"/>
      <c r="P5" s="4" t="s">
        <v>36</v>
      </c>
      <c r="R5" s="4">
        <f>IF((D10-(R4*24))&gt;0,D10-(R4*24),0)</f>
        <v>0</v>
      </c>
    </row>
    <row r="6" spans="2:20" s="5" customFormat="1" ht="21.75" customHeight="1" thickBot="1">
      <c r="B6" s="172" t="s">
        <v>49</v>
      </c>
      <c r="C6" s="173"/>
      <c r="D6" s="174"/>
      <c r="E6" s="23"/>
      <c r="F6" s="23"/>
      <c r="G6" s="23"/>
      <c r="H6" s="23"/>
      <c r="I6" s="23"/>
      <c r="J6" s="23"/>
      <c r="K6" s="23"/>
    </row>
    <row r="7" spans="2:20" ht="14.4" thickBot="1">
      <c r="B7" s="82"/>
      <c r="C7" s="83" t="s">
        <v>44</v>
      </c>
      <c r="D7" s="52">
        <v>1</v>
      </c>
      <c r="E7" s="24" t="s">
        <v>50</v>
      </c>
      <c r="F7" s="25"/>
      <c r="G7" s="26"/>
      <c r="H7" s="26"/>
      <c r="I7" s="26"/>
      <c r="J7" s="26"/>
      <c r="K7" s="28"/>
      <c r="P7" s="4" t="s">
        <v>33</v>
      </c>
      <c r="R7" s="13">
        <v>180</v>
      </c>
      <c r="S7" s="15">
        <f>IF(S4*R7&gt;0,S4*R7,180)</f>
        <v>180</v>
      </c>
      <c r="T7" s="15">
        <f>IF((D8-S7)&gt;0,(D8-S7),0)</f>
        <v>120</v>
      </c>
    </row>
    <row r="8" spans="2:20" ht="14.4" thickBot="1">
      <c r="B8" s="81"/>
      <c r="C8" s="83" t="s">
        <v>45</v>
      </c>
      <c r="D8" s="53">
        <v>300</v>
      </c>
      <c r="E8" s="24" t="s">
        <v>52</v>
      </c>
      <c r="F8" s="25"/>
      <c r="G8" s="25"/>
      <c r="H8" s="105"/>
      <c r="I8" s="105" t="s">
        <v>13</v>
      </c>
      <c r="J8" s="25"/>
      <c r="K8" s="28"/>
      <c r="R8" s="12"/>
    </row>
    <row r="9" spans="2:20" s="87" customFormat="1" ht="6.75" customHeight="1" thickBot="1">
      <c r="B9" s="82"/>
      <c r="C9" s="107"/>
      <c r="D9" s="108"/>
      <c r="E9" s="109"/>
      <c r="F9" s="84"/>
      <c r="G9" s="84"/>
      <c r="H9" s="85"/>
      <c r="I9" s="84"/>
      <c r="J9" s="86"/>
      <c r="K9" s="106"/>
      <c r="R9" s="88"/>
    </row>
    <row r="10" spans="2:20" s="5" customFormat="1" ht="17.25" customHeight="1" thickBot="1">
      <c r="B10" s="82"/>
      <c r="C10" s="128" t="s">
        <v>86</v>
      </c>
      <c r="D10" s="52"/>
      <c r="E10" s="24" t="s">
        <v>43</v>
      </c>
      <c r="F10" s="26"/>
      <c r="G10" s="26"/>
      <c r="H10" s="26"/>
      <c r="I10" s="26"/>
      <c r="J10" s="26"/>
      <c r="K10" s="27"/>
      <c r="P10" s="4" t="s">
        <v>34</v>
      </c>
      <c r="R10" s="12">
        <v>0.45</v>
      </c>
      <c r="T10" s="5">
        <f>T7*R10</f>
        <v>54</v>
      </c>
    </row>
    <row r="11" spans="2:20" ht="14.4" thickBot="1">
      <c r="B11" s="29"/>
      <c r="C11" s="29"/>
      <c r="D11" s="30"/>
      <c r="E11" s="31"/>
      <c r="F11" s="20"/>
      <c r="G11" s="20"/>
      <c r="H11" s="20"/>
      <c r="I11" s="20"/>
      <c r="J11" s="20"/>
      <c r="K11" s="20"/>
    </row>
    <row r="12" spans="2:20" ht="16.2" thickBot="1">
      <c r="B12" s="160" t="s">
        <v>85</v>
      </c>
      <c r="C12" s="161"/>
      <c r="D12" s="161"/>
      <c r="E12" s="161"/>
      <c r="F12" s="161"/>
      <c r="G12" s="161"/>
      <c r="H12" s="161"/>
      <c r="I12" s="161"/>
      <c r="J12" s="161"/>
      <c r="K12" s="162"/>
    </row>
    <row r="13" spans="2:20" ht="27" customHeight="1">
      <c r="B13" s="32"/>
      <c r="C13" s="145"/>
      <c r="D13" s="112" t="s">
        <v>12</v>
      </c>
      <c r="E13" s="112" t="s">
        <v>2</v>
      </c>
      <c r="F13" s="112" t="s">
        <v>6</v>
      </c>
      <c r="G13" s="113" t="s">
        <v>3</v>
      </c>
      <c r="H13" s="113" t="s">
        <v>7</v>
      </c>
      <c r="I13" s="113" t="s">
        <v>8</v>
      </c>
      <c r="J13" s="113" t="s">
        <v>9</v>
      </c>
      <c r="K13" s="114" t="s">
        <v>10</v>
      </c>
    </row>
    <row r="14" spans="2:20" s="3" customFormat="1" ht="12.75" customHeight="1">
      <c r="B14" s="33" t="s">
        <v>61</v>
      </c>
      <c r="C14" s="146"/>
      <c r="D14" s="47">
        <v>40</v>
      </c>
      <c r="E14" s="116">
        <v>40</v>
      </c>
      <c r="F14" s="47">
        <v>40</v>
      </c>
      <c r="G14" s="117">
        <v>60</v>
      </c>
      <c r="H14" s="47">
        <v>60</v>
      </c>
      <c r="I14" s="47">
        <v>70</v>
      </c>
      <c r="J14" s="47">
        <v>45</v>
      </c>
      <c r="K14" s="51">
        <v>60</v>
      </c>
    </row>
    <row r="15" spans="2:20" s="8" customFormat="1" ht="12.75" customHeight="1">
      <c r="B15" s="33" t="s">
        <v>4</v>
      </c>
      <c r="C15" s="147"/>
      <c r="D15" s="47">
        <f>D14*IF($D$7&gt;1,$D$7,1)</f>
        <v>40</v>
      </c>
      <c r="E15" s="47">
        <f t="shared" ref="E15:K15" si="0">E14*IF($D$7&gt;1,$D$7,1)</f>
        <v>40</v>
      </c>
      <c r="F15" s="47">
        <f t="shared" si="0"/>
        <v>40</v>
      </c>
      <c r="G15" s="47">
        <f t="shared" si="0"/>
        <v>60</v>
      </c>
      <c r="H15" s="47">
        <f t="shared" si="0"/>
        <v>60</v>
      </c>
      <c r="I15" s="47">
        <f t="shared" si="0"/>
        <v>70</v>
      </c>
      <c r="J15" s="47">
        <f t="shared" si="0"/>
        <v>45</v>
      </c>
      <c r="K15" s="51">
        <f t="shared" si="0"/>
        <v>60</v>
      </c>
    </row>
    <row r="16" spans="2:20" s="8" customFormat="1" ht="12.75" customHeight="1">
      <c r="B16" s="33" t="s">
        <v>62</v>
      </c>
      <c r="C16" s="147"/>
      <c r="D16" s="47">
        <f>J92</f>
        <v>1.22</v>
      </c>
      <c r="E16" s="116">
        <f>J93</f>
        <v>3.16</v>
      </c>
      <c r="F16" s="47">
        <f>J93</f>
        <v>3.16</v>
      </c>
      <c r="G16" s="117">
        <f>J93</f>
        <v>3.16</v>
      </c>
      <c r="H16" s="47">
        <f>J93</f>
        <v>3.16</v>
      </c>
      <c r="I16" s="47">
        <f>J93</f>
        <v>3.16</v>
      </c>
      <c r="J16" s="47">
        <f>J93</f>
        <v>3.16</v>
      </c>
      <c r="K16" s="51">
        <f>J93</f>
        <v>3.16</v>
      </c>
    </row>
    <row r="17" spans="2:11" s="3" customFormat="1" ht="12.75" customHeight="1">
      <c r="B17" s="33" t="s">
        <v>16</v>
      </c>
      <c r="C17" s="146"/>
      <c r="D17" s="118">
        <v>39</v>
      </c>
      <c r="E17" s="119">
        <v>25</v>
      </c>
      <c r="F17" s="118">
        <v>45</v>
      </c>
      <c r="G17" s="120">
        <v>20</v>
      </c>
      <c r="H17" s="118">
        <v>24</v>
      </c>
      <c r="I17" s="118">
        <v>20</v>
      </c>
      <c r="J17" s="118">
        <v>16</v>
      </c>
      <c r="K17" s="121">
        <v>20</v>
      </c>
    </row>
    <row r="18" spans="2:11" s="3" customFormat="1" ht="12.75" customHeight="1">
      <c r="B18" s="33" t="s">
        <v>63</v>
      </c>
      <c r="C18" s="146"/>
      <c r="D18" s="47">
        <f t="shared" ref="D18:K18" si="1">SUM(D16/D17)</f>
        <v>3.1282051282051283E-2</v>
      </c>
      <c r="E18" s="47">
        <f t="shared" si="1"/>
        <v>0.12640000000000001</v>
      </c>
      <c r="F18" s="47">
        <f t="shared" si="1"/>
        <v>7.0222222222222228E-2</v>
      </c>
      <c r="G18" s="47">
        <f t="shared" si="1"/>
        <v>0.158</v>
      </c>
      <c r="H18" s="47">
        <f t="shared" si="1"/>
        <v>0.13166666666666668</v>
      </c>
      <c r="I18" s="47">
        <f t="shared" si="1"/>
        <v>0.158</v>
      </c>
      <c r="J18" s="47">
        <f t="shared" si="1"/>
        <v>0.19750000000000001</v>
      </c>
      <c r="K18" s="51">
        <f t="shared" si="1"/>
        <v>0.158</v>
      </c>
    </row>
    <row r="19" spans="2:11" s="8" customFormat="1" ht="12.75" customHeight="1">
      <c r="B19" s="33" t="s">
        <v>5</v>
      </c>
      <c r="C19" s="147"/>
      <c r="D19" s="36">
        <f t="shared" ref="D19:K19" si="2">+D18*$D$8</f>
        <v>9.384615384615385</v>
      </c>
      <c r="E19" s="37">
        <f t="shared" si="2"/>
        <v>37.92</v>
      </c>
      <c r="F19" s="36">
        <f t="shared" si="2"/>
        <v>21.06666666666667</v>
      </c>
      <c r="G19" s="38">
        <f t="shared" si="2"/>
        <v>47.4</v>
      </c>
      <c r="H19" s="36">
        <f t="shared" si="2"/>
        <v>39.500000000000007</v>
      </c>
      <c r="I19" s="36">
        <f t="shared" si="2"/>
        <v>47.4</v>
      </c>
      <c r="J19" s="36">
        <f t="shared" si="2"/>
        <v>59.25</v>
      </c>
      <c r="K19" s="39">
        <f t="shared" si="2"/>
        <v>47.4</v>
      </c>
    </row>
    <row r="20" spans="2:11" s="8" customFormat="1" ht="12.75" customHeight="1">
      <c r="B20" s="33" t="s">
        <v>64</v>
      </c>
      <c r="C20" s="147"/>
      <c r="D20" s="40">
        <f>IF($D$8&gt;0,D21/$D$8,0)</f>
        <v>0.16461538461538464</v>
      </c>
      <c r="E20" s="40">
        <f t="shared" ref="E20:K20" si="3">IF($D$8&gt;0,E21/$D$8,0)</f>
        <v>0.25973333333333332</v>
      </c>
      <c r="F20" s="40">
        <f t="shared" si="3"/>
        <v>0.20355555555555557</v>
      </c>
      <c r="G20" s="40">
        <f t="shared" si="3"/>
        <v>0.35800000000000004</v>
      </c>
      <c r="H20" s="40">
        <f t="shared" si="3"/>
        <v>0.33166666666666667</v>
      </c>
      <c r="I20" s="40">
        <f t="shared" si="3"/>
        <v>0.39133333333333337</v>
      </c>
      <c r="J20" s="40">
        <f t="shared" si="3"/>
        <v>0.34749999999999998</v>
      </c>
      <c r="K20" s="41">
        <f t="shared" si="3"/>
        <v>0.35800000000000004</v>
      </c>
    </row>
    <row r="21" spans="2:11" s="2" customFormat="1" ht="16.5" customHeight="1" thickBot="1">
      <c r="B21" s="42" t="s">
        <v>25</v>
      </c>
      <c r="C21" s="148"/>
      <c r="D21" s="43">
        <f t="shared" ref="D21:K21" si="4">+D15+D19</f>
        <v>49.384615384615387</v>
      </c>
      <c r="E21" s="44">
        <f t="shared" si="4"/>
        <v>77.92</v>
      </c>
      <c r="F21" s="43">
        <f t="shared" si="4"/>
        <v>61.06666666666667</v>
      </c>
      <c r="G21" s="45">
        <f t="shared" si="4"/>
        <v>107.4</v>
      </c>
      <c r="H21" s="43">
        <f t="shared" si="4"/>
        <v>99.5</v>
      </c>
      <c r="I21" s="43">
        <f t="shared" si="4"/>
        <v>117.4</v>
      </c>
      <c r="J21" s="43">
        <f t="shared" si="4"/>
        <v>104.25</v>
      </c>
      <c r="K21" s="46">
        <f t="shared" si="4"/>
        <v>107.4</v>
      </c>
    </row>
    <row r="22" spans="2:11" ht="13.8" thickBot="1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1" ht="16.2" thickBot="1">
      <c r="B23" s="160" t="s">
        <v>65</v>
      </c>
      <c r="C23" s="161"/>
      <c r="D23" s="161"/>
      <c r="E23" s="161"/>
      <c r="F23" s="161"/>
      <c r="G23" s="161"/>
      <c r="H23" s="161"/>
      <c r="I23" s="161"/>
      <c r="J23" s="161"/>
      <c r="K23" s="162"/>
    </row>
    <row r="24" spans="2:11" ht="26.4">
      <c r="B24" s="32"/>
      <c r="C24" s="145"/>
      <c r="D24" s="112" t="s">
        <v>19</v>
      </c>
      <c r="E24" s="112" t="s">
        <v>20</v>
      </c>
      <c r="F24" s="112" t="s">
        <v>21</v>
      </c>
      <c r="G24" s="113" t="s">
        <v>3</v>
      </c>
      <c r="H24" s="113" t="s">
        <v>7</v>
      </c>
      <c r="I24" s="113" t="s">
        <v>8</v>
      </c>
      <c r="J24" s="113" t="s">
        <v>9</v>
      </c>
      <c r="K24" s="114" t="s">
        <v>10</v>
      </c>
    </row>
    <row r="25" spans="2:11">
      <c r="B25" s="33" t="s">
        <v>41</v>
      </c>
      <c r="C25" s="146"/>
      <c r="D25" s="34">
        <v>30.39</v>
      </c>
      <c r="E25" s="34">
        <v>32.020000000000003</v>
      </c>
      <c r="F25" s="34">
        <v>34.75</v>
      </c>
      <c r="G25" s="34">
        <v>51.11</v>
      </c>
      <c r="H25" s="34">
        <v>50.08</v>
      </c>
      <c r="I25" s="34">
        <v>96.08</v>
      </c>
      <c r="J25" s="34">
        <v>39.86</v>
      </c>
      <c r="K25" s="35">
        <v>50.08</v>
      </c>
    </row>
    <row r="26" spans="2:11">
      <c r="B26" s="33" t="s">
        <v>4</v>
      </c>
      <c r="C26" s="147"/>
      <c r="D26" s="34">
        <f>D$25*IF($D$7&gt;1,$D$7,1)</f>
        <v>30.39</v>
      </c>
      <c r="E26" s="34">
        <f t="shared" ref="E26:J26" si="5">E25*IF($D$7&gt;1,$D$7,1)</f>
        <v>32.020000000000003</v>
      </c>
      <c r="F26" s="34">
        <f t="shared" si="5"/>
        <v>34.75</v>
      </c>
      <c r="G26" s="34">
        <f t="shared" si="5"/>
        <v>51.11</v>
      </c>
      <c r="H26" s="34">
        <v>0</v>
      </c>
      <c r="I26" s="34">
        <f t="shared" si="5"/>
        <v>96.08</v>
      </c>
      <c r="J26" s="34">
        <f t="shared" si="5"/>
        <v>39.86</v>
      </c>
      <c r="K26" s="35">
        <v>0</v>
      </c>
    </row>
    <row r="27" spans="2:11">
      <c r="B27" s="33" t="s">
        <v>80</v>
      </c>
      <c r="C27" s="147"/>
      <c r="D27" s="131">
        <f>$J$94</f>
        <v>3.65</v>
      </c>
      <c r="E27" s="131">
        <f>$J$94</f>
        <v>3.65</v>
      </c>
      <c r="F27" s="131">
        <f>$J$94</f>
        <v>3.65</v>
      </c>
      <c r="G27" s="131">
        <f>$J$94</f>
        <v>3.65</v>
      </c>
      <c r="H27" s="131"/>
      <c r="I27" s="131">
        <f>$J$94</f>
        <v>3.65</v>
      </c>
      <c r="J27" s="131">
        <f>$J$94</f>
        <v>3.65</v>
      </c>
      <c r="K27" s="132"/>
    </row>
    <row r="28" spans="2:11">
      <c r="B28" s="33" t="s">
        <v>16</v>
      </c>
      <c r="C28" s="146"/>
      <c r="D28" s="118">
        <v>30</v>
      </c>
      <c r="E28" s="118">
        <v>25</v>
      </c>
      <c r="F28" s="118">
        <v>20</v>
      </c>
      <c r="G28" s="118">
        <v>20</v>
      </c>
      <c r="H28" s="118"/>
      <c r="I28" s="118">
        <v>20</v>
      </c>
      <c r="J28" s="118">
        <v>16</v>
      </c>
      <c r="K28" s="121"/>
    </row>
    <row r="29" spans="2:11">
      <c r="B29" s="33" t="s">
        <v>63</v>
      </c>
      <c r="C29" s="146"/>
      <c r="D29" s="34">
        <f>SUM(D27/D28)</f>
        <v>0.12166666666666666</v>
      </c>
      <c r="E29" s="34">
        <f>SUM(E27/E28)</f>
        <v>0.14599999999999999</v>
      </c>
      <c r="F29" s="34">
        <f>SUM(F27/F28)</f>
        <v>0.1825</v>
      </c>
      <c r="G29" s="34">
        <f>SUM(G27/G28)</f>
        <v>0.1825</v>
      </c>
      <c r="H29" s="34"/>
      <c r="I29" s="34">
        <f>SUM(I27/I28)</f>
        <v>0.1825</v>
      </c>
      <c r="J29" s="34">
        <f>SUM(J27/J28)</f>
        <v>0.22812499999999999</v>
      </c>
      <c r="K29" s="35"/>
    </row>
    <row r="30" spans="2:11">
      <c r="B30" s="33" t="s">
        <v>5</v>
      </c>
      <c r="C30" s="147"/>
      <c r="D30" s="36">
        <f t="shared" ref="D30:K30" si="6">+D29*$D$8</f>
        <v>36.5</v>
      </c>
      <c r="E30" s="37">
        <f t="shared" si="6"/>
        <v>43.8</v>
      </c>
      <c r="F30" s="36">
        <f t="shared" si="6"/>
        <v>54.75</v>
      </c>
      <c r="G30" s="38">
        <f t="shared" si="6"/>
        <v>54.75</v>
      </c>
      <c r="H30" s="36">
        <f t="shared" si="6"/>
        <v>0</v>
      </c>
      <c r="I30" s="36">
        <f t="shared" si="6"/>
        <v>54.75</v>
      </c>
      <c r="J30" s="36">
        <f t="shared" si="6"/>
        <v>68.4375</v>
      </c>
      <c r="K30" s="39">
        <f t="shared" si="6"/>
        <v>0</v>
      </c>
    </row>
    <row r="31" spans="2:11">
      <c r="B31" s="33" t="s">
        <v>64</v>
      </c>
      <c r="C31" s="147"/>
      <c r="D31" s="36">
        <f>IF($D$8&gt;0,D32/$D$8,0)</f>
        <v>0.22296666666666667</v>
      </c>
      <c r="E31" s="36">
        <f>IF($D$8&gt;0,E32/$D$8,0)</f>
        <v>0.25273333333333331</v>
      </c>
      <c r="F31" s="36">
        <f t="shared" ref="F31:K31" si="7">IF($D$8&gt;0,F32/$D$8,0)</f>
        <v>0.29833333333333334</v>
      </c>
      <c r="G31" s="36">
        <f t="shared" si="7"/>
        <v>0.35286666666666666</v>
      </c>
      <c r="H31" s="36">
        <f t="shared" si="7"/>
        <v>0</v>
      </c>
      <c r="I31" s="36">
        <f t="shared" si="7"/>
        <v>0.50276666666666658</v>
      </c>
      <c r="J31" s="36">
        <f t="shared" si="7"/>
        <v>0.36099166666666666</v>
      </c>
      <c r="K31" s="39">
        <f t="shared" si="7"/>
        <v>0</v>
      </c>
    </row>
    <row r="32" spans="2:11" ht="16.5" customHeight="1" thickBot="1">
      <c r="B32" s="42" t="s">
        <v>25</v>
      </c>
      <c r="C32" s="149"/>
      <c r="D32" s="48">
        <f t="shared" ref="D32:J32" si="8">+D26+D30</f>
        <v>66.89</v>
      </c>
      <c r="E32" s="48">
        <f t="shared" si="8"/>
        <v>75.819999999999993</v>
      </c>
      <c r="F32" s="48">
        <f t="shared" si="8"/>
        <v>89.5</v>
      </c>
      <c r="G32" s="48">
        <f t="shared" si="8"/>
        <v>105.86</v>
      </c>
      <c r="H32" s="48"/>
      <c r="I32" s="48">
        <f t="shared" si="8"/>
        <v>150.82999999999998</v>
      </c>
      <c r="J32" s="48">
        <f t="shared" si="8"/>
        <v>108.2975</v>
      </c>
      <c r="K32" s="49"/>
    </row>
    <row r="33" spans="2:11" ht="13.8" thickBot="1">
      <c r="B33" s="80"/>
      <c r="C33" s="25"/>
      <c r="D33" s="25"/>
      <c r="E33" s="25"/>
      <c r="F33" s="25"/>
      <c r="G33" s="25"/>
      <c r="H33" s="25"/>
      <c r="I33" s="25"/>
      <c r="J33" s="140"/>
      <c r="K33" s="142" t="s">
        <v>68</v>
      </c>
    </row>
    <row r="34" spans="2:11" ht="13.8" thickBot="1"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6.2" thickBot="1">
      <c r="B35" s="160" t="s">
        <v>66</v>
      </c>
      <c r="C35" s="161"/>
      <c r="D35" s="161"/>
      <c r="E35" s="161"/>
      <c r="F35" s="161"/>
      <c r="G35" s="161"/>
      <c r="H35" s="161"/>
      <c r="I35" s="161"/>
      <c r="J35" s="161"/>
      <c r="K35" s="162"/>
    </row>
    <row r="36" spans="2:11" ht="26.4">
      <c r="B36" s="32"/>
      <c r="C36" s="145"/>
      <c r="D36" s="112" t="s">
        <v>19</v>
      </c>
      <c r="E36" s="112" t="s">
        <v>20</v>
      </c>
      <c r="F36" s="112" t="s">
        <v>21</v>
      </c>
      <c r="G36" s="113" t="s">
        <v>3</v>
      </c>
      <c r="H36" s="113" t="s">
        <v>7</v>
      </c>
      <c r="I36" s="113" t="s">
        <v>8</v>
      </c>
      <c r="J36" s="113" t="s">
        <v>9</v>
      </c>
      <c r="K36" s="114" t="s">
        <v>10</v>
      </c>
    </row>
    <row r="37" spans="2:11">
      <c r="B37" s="33" t="s">
        <v>42</v>
      </c>
      <c r="C37" s="146"/>
      <c r="D37" s="34">
        <v>27.27</v>
      </c>
      <c r="E37" s="34">
        <v>31.31</v>
      </c>
      <c r="F37" s="34">
        <v>33.33</v>
      </c>
      <c r="G37" s="34">
        <v>54.54</v>
      </c>
      <c r="H37" s="34">
        <v>59.59</v>
      </c>
      <c r="I37" s="34">
        <v>79.790000000000006</v>
      </c>
      <c r="J37" s="34" t="s">
        <v>22</v>
      </c>
      <c r="K37" s="35">
        <v>99.99</v>
      </c>
    </row>
    <row r="38" spans="2:11">
      <c r="B38" s="33" t="s">
        <v>4</v>
      </c>
      <c r="C38" s="147"/>
      <c r="D38" s="34">
        <f>D$37*IF($D$7&gt;1,$D$7,1)</f>
        <v>27.27</v>
      </c>
      <c r="E38" s="34">
        <f>E37*IF($D$7&gt;1,$D$7,1)</f>
        <v>31.31</v>
      </c>
      <c r="F38" s="34">
        <f>F37*IF($D$7&gt;1,$D$7,1)</f>
        <v>33.33</v>
      </c>
      <c r="G38" s="34">
        <f>G37*IF($D$7&gt;1,$D$7,1)</f>
        <v>54.54</v>
      </c>
      <c r="H38" s="34">
        <v>0</v>
      </c>
      <c r="I38" s="34">
        <f>I37*IF($D$7&gt;1,$D$7,1)</f>
        <v>79.790000000000006</v>
      </c>
      <c r="J38" s="34">
        <v>0</v>
      </c>
      <c r="K38" s="35">
        <v>0</v>
      </c>
    </row>
    <row r="39" spans="2:11">
      <c r="B39" s="33" t="s">
        <v>80</v>
      </c>
      <c r="C39" s="147"/>
      <c r="D39" s="47">
        <f>$J$94</f>
        <v>3.65</v>
      </c>
      <c r="E39" s="47">
        <f>$J$94</f>
        <v>3.65</v>
      </c>
      <c r="F39" s="47">
        <f>$J$94</f>
        <v>3.65</v>
      </c>
      <c r="G39" s="47">
        <f>$J$94</f>
        <v>3.65</v>
      </c>
      <c r="H39" s="47"/>
      <c r="I39" s="47">
        <f>$J$94</f>
        <v>3.65</v>
      </c>
      <c r="J39" s="47"/>
      <c r="K39" s="51"/>
    </row>
    <row r="40" spans="2:11">
      <c r="B40" s="33" t="s">
        <v>16</v>
      </c>
      <c r="C40" s="146"/>
      <c r="D40" s="118">
        <v>30</v>
      </c>
      <c r="E40" s="118">
        <v>25</v>
      </c>
      <c r="F40" s="118">
        <v>20</v>
      </c>
      <c r="G40" s="118">
        <v>20</v>
      </c>
      <c r="H40" s="118"/>
      <c r="I40" s="118">
        <v>20</v>
      </c>
      <c r="J40" s="118"/>
      <c r="K40" s="121"/>
    </row>
    <row r="41" spans="2:11">
      <c r="B41" s="33" t="s">
        <v>63</v>
      </c>
      <c r="C41" s="146"/>
      <c r="D41" s="34">
        <f>SUM(D39/D40)</f>
        <v>0.12166666666666666</v>
      </c>
      <c r="E41" s="34">
        <f>SUM(E39/E40)</f>
        <v>0.14599999999999999</v>
      </c>
      <c r="F41" s="34">
        <f>SUM(F39/F40)</f>
        <v>0.1825</v>
      </c>
      <c r="G41" s="34">
        <f>SUM(G39/G40)</f>
        <v>0.1825</v>
      </c>
      <c r="H41" s="34"/>
      <c r="I41" s="34">
        <f>SUM(I39/I40)</f>
        <v>0.1825</v>
      </c>
      <c r="J41" s="34"/>
      <c r="K41" s="35"/>
    </row>
    <row r="42" spans="2:11">
      <c r="B42" s="33" t="s">
        <v>5</v>
      </c>
      <c r="C42" s="147"/>
      <c r="D42" s="36">
        <f t="shared" ref="D42:K42" si="9">+D41*$D$8</f>
        <v>36.5</v>
      </c>
      <c r="E42" s="37">
        <f t="shared" si="9"/>
        <v>43.8</v>
      </c>
      <c r="F42" s="36">
        <f t="shared" si="9"/>
        <v>54.75</v>
      </c>
      <c r="G42" s="38">
        <f t="shared" si="9"/>
        <v>54.75</v>
      </c>
      <c r="H42" s="36">
        <f t="shared" si="9"/>
        <v>0</v>
      </c>
      <c r="I42" s="36">
        <f t="shared" si="9"/>
        <v>54.75</v>
      </c>
      <c r="J42" s="36">
        <f t="shared" si="9"/>
        <v>0</v>
      </c>
      <c r="K42" s="39">
        <f t="shared" si="9"/>
        <v>0</v>
      </c>
    </row>
    <row r="43" spans="2:11">
      <c r="B43" s="33" t="s">
        <v>64</v>
      </c>
      <c r="C43" s="147"/>
      <c r="D43" s="36">
        <f>IF($D$8&gt;0,D44/$D$8,0)</f>
        <v>0.21256666666666665</v>
      </c>
      <c r="E43" s="36">
        <f>IF($D$8&gt;0,E44/$D$8,0)</f>
        <v>0.25036666666666668</v>
      </c>
      <c r="F43" s="36">
        <f t="shared" ref="F43:K43" si="10">IF($D$8&gt;0,F44/$D$8,0)</f>
        <v>0.29359999999999997</v>
      </c>
      <c r="G43" s="36">
        <f t="shared" si="10"/>
        <v>0.36429999999999996</v>
      </c>
      <c r="H43" s="36">
        <f t="shared" si="10"/>
        <v>0</v>
      </c>
      <c r="I43" s="36">
        <f t="shared" si="10"/>
        <v>0.44846666666666674</v>
      </c>
      <c r="J43" s="36">
        <f t="shared" si="10"/>
        <v>0</v>
      </c>
      <c r="K43" s="39">
        <f t="shared" si="10"/>
        <v>0</v>
      </c>
    </row>
    <row r="44" spans="2:11" ht="16.5" customHeight="1" thickBot="1">
      <c r="B44" s="42" t="s">
        <v>25</v>
      </c>
      <c r="C44" s="149"/>
      <c r="D44" s="48">
        <f>+D38+D42</f>
        <v>63.769999999999996</v>
      </c>
      <c r="E44" s="48">
        <f>+E38+E42</f>
        <v>75.11</v>
      </c>
      <c r="F44" s="48">
        <f>+F38+F42</f>
        <v>88.08</v>
      </c>
      <c r="G44" s="48">
        <f>+G38+G42</f>
        <v>109.28999999999999</v>
      </c>
      <c r="H44" s="48"/>
      <c r="I44" s="48">
        <f>+I38+I42</f>
        <v>134.54000000000002</v>
      </c>
      <c r="J44" s="48"/>
      <c r="K44" s="49"/>
    </row>
    <row r="45" spans="2:11" ht="13.8" thickBot="1">
      <c r="B45" s="159" t="s">
        <v>51</v>
      </c>
      <c r="C45" s="25"/>
      <c r="D45" s="25"/>
      <c r="E45" s="25"/>
      <c r="F45" s="25"/>
      <c r="G45" s="25"/>
      <c r="H45" s="25"/>
      <c r="I45" s="25"/>
      <c r="J45" s="126"/>
      <c r="K45" s="142" t="s">
        <v>69</v>
      </c>
    </row>
    <row r="46" spans="2:11" ht="13.8" thickBot="1"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2:11" ht="16.2" hidden="1" thickBot="1">
      <c r="B47" s="160" t="s">
        <v>71</v>
      </c>
      <c r="C47" s="161"/>
      <c r="D47" s="161"/>
      <c r="E47" s="161"/>
      <c r="F47" s="161"/>
      <c r="G47" s="161"/>
      <c r="H47" s="161"/>
      <c r="I47" s="161"/>
      <c r="J47" s="161"/>
      <c r="K47" s="162"/>
    </row>
    <row r="48" spans="2:11" ht="26.4" hidden="1">
      <c r="B48" s="50"/>
      <c r="C48" s="150"/>
      <c r="D48" s="115" t="s">
        <v>19</v>
      </c>
      <c r="E48" s="112" t="s">
        <v>20</v>
      </c>
      <c r="F48" s="112" t="s">
        <v>21</v>
      </c>
      <c r="G48" s="113" t="s">
        <v>76</v>
      </c>
      <c r="H48" s="113" t="s">
        <v>3</v>
      </c>
      <c r="I48" s="113" t="s">
        <v>7</v>
      </c>
      <c r="J48" s="113" t="s">
        <v>8</v>
      </c>
      <c r="K48" s="114" t="s">
        <v>9</v>
      </c>
    </row>
    <row r="49" spans="2:11" hidden="1">
      <c r="B49" s="33" t="s">
        <v>72</v>
      </c>
      <c r="C49" s="146"/>
      <c r="D49" s="34">
        <v>92</v>
      </c>
      <c r="E49" s="34">
        <v>97.1</v>
      </c>
      <c r="F49" s="34">
        <v>102.22</v>
      </c>
      <c r="G49" s="34">
        <v>97.1</v>
      </c>
      <c r="H49" s="34">
        <v>132.9</v>
      </c>
      <c r="I49" s="34">
        <v>132.9</v>
      </c>
      <c r="J49" s="34">
        <v>235.1</v>
      </c>
      <c r="K49" s="35" t="s">
        <v>22</v>
      </c>
    </row>
    <row r="50" spans="2:11" hidden="1">
      <c r="B50" s="33" t="s">
        <v>73</v>
      </c>
      <c r="C50" s="151"/>
      <c r="D50" s="34">
        <v>9.1999999999999993</v>
      </c>
      <c r="E50" s="34">
        <v>9.7100000000000009</v>
      </c>
      <c r="F50" s="34">
        <v>10.220000000000001</v>
      </c>
      <c r="G50" s="34">
        <v>9.7100000000000009</v>
      </c>
      <c r="H50" s="34">
        <v>13.29</v>
      </c>
      <c r="I50" s="34">
        <v>13.29</v>
      </c>
      <c r="J50" s="34">
        <v>23.51</v>
      </c>
      <c r="K50" s="35" t="s">
        <v>22</v>
      </c>
    </row>
    <row r="51" spans="2:11" hidden="1">
      <c r="B51" s="33" t="s">
        <v>28</v>
      </c>
      <c r="C51" s="147"/>
      <c r="D51" s="34">
        <f t="shared" ref="D51:I51" si="11">D50*$R$5</f>
        <v>0</v>
      </c>
      <c r="E51" s="34">
        <f t="shared" si="11"/>
        <v>0</v>
      </c>
      <c r="F51" s="34">
        <f t="shared" si="11"/>
        <v>0</v>
      </c>
      <c r="G51" s="34">
        <f t="shared" si="11"/>
        <v>0</v>
      </c>
      <c r="H51" s="34">
        <f t="shared" si="11"/>
        <v>0</v>
      </c>
      <c r="I51" s="34">
        <f t="shared" si="11"/>
        <v>0</v>
      </c>
      <c r="J51" s="34" t="s">
        <v>40</v>
      </c>
      <c r="K51" s="35" t="s">
        <v>40</v>
      </c>
    </row>
    <row r="52" spans="2:11" hidden="1">
      <c r="B52" s="33" t="s">
        <v>29</v>
      </c>
      <c r="C52" s="147"/>
      <c r="D52" s="34">
        <f t="shared" ref="D52:I52" si="12">D49*$S$4</f>
        <v>92</v>
      </c>
      <c r="E52" s="34">
        <f t="shared" si="12"/>
        <v>97.1</v>
      </c>
      <c r="F52" s="34">
        <f t="shared" si="12"/>
        <v>102.22</v>
      </c>
      <c r="G52" s="34">
        <f t="shared" si="12"/>
        <v>97.1</v>
      </c>
      <c r="H52" s="34">
        <f t="shared" si="12"/>
        <v>132.9</v>
      </c>
      <c r="I52" s="34">
        <f t="shared" si="12"/>
        <v>132.9</v>
      </c>
      <c r="J52" s="34" t="s">
        <v>40</v>
      </c>
      <c r="K52" s="35" t="s">
        <v>40</v>
      </c>
    </row>
    <row r="53" spans="2:11" hidden="1">
      <c r="B53" s="33" t="s">
        <v>30</v>
      </c>
      <c r="C53" s="147"/>
      <c r="D53" s="34">
        <f>$T$10</f>
        <v>54</v>
      </c>
      <c r="E53" s="34">
        <f t="shared" ref="E53:K53" si="13">$T$10</f>
        <v>54</v>
      </c>
      <c r="F53" s="34">
        <f t="shared" si="13"/>
        <v>54</v>
      </c>
      <c r="G53" s="34">
        <f t="shared" si="13"/>
        <v>54</v>
      </c>
      <c r="H53" s="34">
        <f t="shared" si="13"/>
        <v>54</v>
      </c>
      <c r="I53" s="34">
        <f t="shared" si="13"/>
        <v>54</v>
      </c>
      <c r="J53" s="34" t="s">
        <v>40</v>
      </c>
      <c r="K53" s="35">
        <f t="shared" si="13"/>
        <v>54</v>
      </c>
    </row>
    <row r="54" spans="2:11" hidden="1">
      <c r="B54" s="33" t="s">
        <v>62</v>
      </c>
      <c r="C54" s="147"/>
      <c r="D54" s="47" t="s">
        <v>24</v>
      </c>
      <c r="E54" s="47" t="s">
        <v>24</v>
      </c>
      <c r="F54" s="47" t="s">
        <v>24</v>
      </c>
      <c r="G54" s="47" t="s">
        <v>24</v>
      </c>
      <c r="H54" s="47" t="s">
        <v>24</v>
      </c>
      <c r="I54" s="47" t="s">
        <v>24</v>
      </c>
      <c r="J54" s="47" t="s">
        <v>24</v>
      </c>
      <c r="K54" s="51" t="s">
        <v>22</v>
      </c>
    </row>
    <row r="55" spans="2:11" hidden="1">
      <c r="B55" s="33" t="s">
        <v>16</v>
      </c>
      <c r="C55" s="146"/>
      <c r="D55" s="122">
        <v>30</v>
      </c>
      <c r="E55" s="122">
        <v>25</v>
      </c>
      <c r="F55" s="122">
        <v>45</v>
      </c>
      <c r="G55" s="122">
        <v>20</v>
      </c>
      <c r="H55" s="122">
        <v>20</v>
      </c>
      <c r="I55" s="122"/>
      <c r="J55" s="123" t="s">
        <v>40</v>
      </c>
      <c r="K55" s="124" t="s">
        <v>40</v>
      </c>
    </row>
    <row r="56" spans="2:11" hidden="1">
      <c r="B56" s="33" t="s">
        <v>63</v>
      </c>
      <c r="C56" s="146"/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5">
        <v>0</v>
      </c>
    </row>
    <row r="57" spans="2:11" hidden="1">
      <c r="B57" s="33" t="s">
        <v>5</v>
      </c>
      <c r="C57" s="147"/>
      <c r="D57" s="47" t="s">
        <v>24</v>
      </c>
      <c r="E57" s="47" t="s">
        <v>24</v>
      </c>
      <c r="F57" s="47" t="s">
        <v>24</v>
      </c>
      <c r="G57" s="47" t="s">
        <v>24</v>
      </c>
      <c r="H57" s="47" t="s">
        <v>24</v>
      </c>
      <c r="I57" s="47" t="s">
        <v>24</v>
      </c>
      <c r="J57" s="47" t="s">
        <v>24</v>
      </c>
      <c r="K57" s="51" t="s">
        <v>22</v>
      </c>
    </row>
    <row r="58" spans="2:11" hidden="1">
      <c r="B58" s="33" t="s">
        <v>64</v>
      </c>
      <c r="C58" s="147"/>
      <c r="D58" s="36">
        <f t="shared" ref="D58:I58" si="14">IF($D$8&gt;0,D59/$D$8,0)</f>
        <v>0.48666666666666669</v>
      </c>
      <c r="E58" s="36">
        <f t="shared" si="14"/>
        <v>0.5036666666666666</v>
      </c>
      <c r="F58" s="36">
        <f t="shared" si="14"/>
        <v>0.52073333333333338</v>
      </c>
      <c r="G58" s="36">
        <f t="shared" si="14"/>
        <v>0.5036666666666666</v>
      </c>
      <c r="H58" s="36">
        <f t="shared" si="14"/>
        <v>0.623</v>
      </c>
      <c r="I58" s="36">
        <f t="shared" si="14"/>
        <v>0.623</v>
      </c>
      <c r="J58" s="34" t="s">
        <v>40</v>
      </c>
      <c r="K58" s="39" t="s">
        <v>40</v>
      </c>
    </row>
    <row r="59" spans="2:11" ht="16.5" hidden="1" customHeight="1" thickBot="1">
      <c r="B59" s="67" t="s">
        <v>25</v>
      </c>
      <c r="C59" s="152"/>
      <c r="D59" s="48">
        <f t="shared" ref="D59:I59" si="15">D51+D52+D53</f>
        <v>146</v>
      </c>
      <c r="E59" s="68">
        <f t="shared" si="15"/>
        <v>151.1</v>
      </c>
      <c r="F59" s="68">
        <f t="shared" si="15"/>
        <v>156.22</v>
      </c>
      <c r="G59" s="68">
        <f t="shared" si="15"/>
        <v>151.1</v>
      </c>
      <c r="H59" s="68">
        <f t="shared" si="15"/>
        <v>186.9</v>
      </c>
      <c r="I59" s="68">
        <f t="shared" si="15"/>
        <v>186.9</v>
      </c>
      <c r="J59" s="69" t="s">
        <v>40</v>
      </c>
      <c r="K59" s="70" t="s">
        <v>40</v>
      </c>
    </row>
    <row r="60" spans="2:11" hidden="1">
      <c r="B60" s="71" t="s">
        <v>74</v>
      </c>
      <c r="C60" s="158" t="s">
        <v>87</v>
      </c>
      <c r="D60" s="158"/>
      <c r="E60" s="72"/>
      <c r="F60" s="72"/>
      <c r="G60" s="72"/>
      <c r="H60" s="72"/>
      <c r="I60" s="60"/>
      <c r="J60" s="127"/>
      <c r="K60" s="143" t="s">
        <v>75</v>
      </c>
    </row>
    <row r="61" spans="2:11" hidden="1">
      <c r="B61" s="74" t="s">
        <v>77</v>
      </c>
      <c r="C61" s="19"/>
      <c r="D61" s="17"/>
      <c r="E61" s="19"/>
      <c r="F61" s="19"/>
      <c r="G61" s="19"/>
      <c r="H61" s="19"/>
      <c r="I61" s="17"/>
      <c r="J61" s="54"/>
      <c r="K61" s="75"/>
    </row>
    <row r="62" spans="2:11" hidden="1">
      <c r="B62" s="74" t="s">
        <v>55</v>
      </c>
      <c r="C62" s="17"/>
      <c r="D62" s="17"/>
      <c r="E62" s="17"/>
      <c r="F62" s="17"/>
      <c r="G62" s="17"/>
      <c r="H62" s="17"/>
      <c r="I62" s="17"/>
      <c r="J62" s="17"/>
      <c r="K62" s="75"/>
    </row>
    <row r="63" spans="2:11" hidden="1">
      <c r="B63" s="74" t="s">
        <v>78</v>
      </c>
      <c r="C63" s="17"/>
      <c r="D63" s="17"/>
      <c r="E63" s="17"/>
      <c r="F63" s="17"/>
      <c r="G63" s="17"/>
      <c r="H63" s="17"/>
      <c r="I63" s="17"/>
      <c r="J63" s="17"/>
      <c r="K63" s="75"/>
    </row>
    <row r="64" spans="2:11" ht="13.8" hidden="1" thickBot="1">
      <c r="B64" s="76" t="s">
        <v>79</v>
      </c>
      <c r="C64" s="77"/>
      <c r="D64" s="77"/>
      <c r="E64" s="77"/>
      <c r="F64" s="77"/>
      <c r="G64" s="77"/>
      <c r="H64" s="78"/>
      <c r="I64" s="78"/>
      <c r="J64" s="78"/>
      <c r="K64" s="79"/>
    </row>
    <row r="65" spans="2:11" ht="13.8" hidden="1" thickBot="1"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2:11" ht="16.2" thickBot="1">
      <c r="B66" s="160" t="s">
        <v>67</v>
      </c>
      <c r="C66" s="161"/>
      <c r="D66" s="161"/>
      <c r="E66" s="161"/>
      <c r="F66" s="161"/>
      <c r="G66" s="161"/>
      <c r="H66" s="161"/>
      <c r="I66" s="161"/>
      <c r="J66" s="161"/>
      <c r="K66" s="162"/>
    </row>
    <row r="67" spans="2:11" ht="26.4">
      <c r="B67" s="50"/>
      <c r="C67" s="150"/>
      <c r="D67" s="115" t="s">
        <v>19</v>
      </c>
      <c r="E67" s="112" t="s">
        <v>38</v>
      </c>
      <c r="F67" s="112" t="s">
        <v>6</v>
      </c>
      <c r="G67" s="113" t="s">
        <v>3</v>
      </c>
      <c r="H67" s="113" t="s">
        <v>7</v>
      </c>
      <c r="I67" s="113" t="s">
        <v>8</v>
      </c>
      <c r="J67" s="113" t="s">
        <v>9</v>
      </c>
      <c r="K67" s="114" t="s">
        <v>10</v>
      </c>
    </row>
    <row r="68" spans="2:11">
      <c r="B68" s="33" t="s">
        <v>26</v>
      </c>
      <c r="C68" s="146"/>
      <c r="D68" s="34">
        <v>56</v>
      </c>
      <c r="E68" s="34">
        <v>56</v>
      </c>
      <c r="F68" s="34">
        <v>56</v>
      </c>
      <c r="G68" s="34">
        <v>56</v>
      </c>
      <c r="H68" s="34">
        <v>56</v>
      </c>
      <c r="I68" s="34" t="s">
        <v>22</v>
      </c>
      <c r="J68" s="34" t="s">
        <v>22</v>
      </c>
      <c r="K68" s="35">
        <v>56</v>
      </c>
    </row>
    <row r="69" spans="2:11">
      <c r="B69" s="33" t="s">
        <v>31</v>
      </c>
      <c r="C69" s="151"/>
      <c r="D69" s="34">
        <v>8.75</v>
      </c>
      <c r="E69" s="34">
        <v>8.75</v>
      </c>
      <c r="F69" s="34">
        <v>8.75</v>
      </c>
      <c r="G69" s="34">
        <v>8.75</v>
      </c>
      <c r="H69" s="34">
        <v>8.75</v>
      </c>
      <c r="I69" s="34" t="s">
        <v>22</v>
      </c>
      <c r="J69" s="34" t="s">
        <v>22</v>
      </c>
      <c r="K69" s="35">
        <v>8.75</v>
      </c>
    </row>
    <row r="70" spans="2:11">
      <c r="B70" s="33" t="s">
        <v>28</v>
      </c>
      <c r="C70" s="147"/>
      <c r="D70" s="34">
        <f>D69*$R$5</f>
        <v>0</v>
      </c>
      <c r="E70" s="34">
        <f t="shared" ref="E70:K70" si="16">E69*$R$5</f>
        <v>0</v>
      </c>
      <c r="F70" s="34">
        <f t="shared" si="16"/>
        <v>0</v>
      </c>
      <c r="G70" s="34">
        <f t="shared" si="16"/>
        <v>0</v>
      </c>
      <c r="H70" s="34">
        <f t="shared" si="16"/>
        <v>0</v>
      </c>
      <c r="I70" s="34" t="s">
        <v>40</v>
      </c>
      <c r="J70" s="34" t="s">
        <v>40</v>
      </c>
      <c r="K70" s="35">
        <f t="shared" si="16"/>
        <v>0</v>
      </c>
    </row>
    <row r="71" spans="2:11">
      <c r="B71" s="33" t="s">
        <v>29</v>
      </c>
      <c r="C71" s="147"/>
      <c r="D71" s="34">
        <f>D68*$S$4</f>
        <v>56</v>
      </c>
      <c r="E71" s="34">
        <f t="shared" ref="E71:K71" si="17">E68*$S$4</f>
        <v>56</v>
      </c>
      <c r="F71" s="34">
        <f t="shared" si="17"/>
        <v>56</v>
      </c>
      <c r="G71" s="34">
        <f t="shared" si="17"/>
        <v>56</v>
      </c>
      <c r="H71" s="34">
        <f t="shared" si="17"/>
        <v>56</v>
      </c>
      <c r="I71" s="34" t="s">
        <v>40</v>
      </c>
      <c r="J71" s="34" t="s">
        <v>40</v>
      </c>
      <c r="K71" s="35">
        <f t="shared" si="17"/>
        <v>56</v>
      </c>
    </row>
    <row r="72" spans="2:11">
      <c r="B72" s="33" t="s">
        <v>30</v>
      </c>
      <c r="C72" s="147"/>
      <c r="D72" s="34">
        <f>$T$10</f>
        <v>54</v>
      </c>
      <c r="E72" s="34">
        <f t="shared" ref="E72:K72" si="18">$T$10</f>
        <v>54</v>
      </c>
      <c r="F72" s="34">
        <f t="shared" si="18"/>
        <v>54</v>
      </c>
      <c r="G72" s="34">
        <f t="shared" si="18"/>
        <v>54</v>
      </c>
      <c r="H72" s="34">
        <f t="shared" si="18"/>
        <v>54</v>
      </c>
      <c r="I72" s="34" t="s">
        <v>40</v>
      </c>
      <c r="J72" s="34" t="s">
        <v>40</v>
      </c>
      <c r="K72" s="35">
        <f t="shared" si="18"/>
        <v>54</v>
      </c>
    </row>
    <row r="73" spans="2:11">
      <c r="B73" s="33" t="s">
        <v>62</v>
      </c>
      <c r="C73" s="147"/>
      <c r="D73" s="47" t="s">
        <v>24</v>
      </c>
      <c r="E73" s="47" t="s">
        <v>24</v>
      </c>
      <c r="F73" s="47" t="s">
        <v>24</v>
      </c>
      <c r="G73" s="47" t="s">
        <v>24</v>
      </c>
      <c r="H73" s="47" t="s">
        <v>24</v>
      </c>
      <c r="I73" s="47" t="s">
        <v>22</v>
      </c>
      <c r="J73" s="47" t="s">
        <v>22</v>
      </c>
      <c r="K73" s="51" t="s">
        <v>24</v>
      </c>
    </row>
    <row r="74" spans="2:11">
      <c r="B74" s="33" t="s">
        <v>16</v>
      </c>
      <c r="C74" s="146"/>
      <c r="D74" s="122">
        <v>30</v>
      </c>
      <c r="E74" s="122">
        <v>25</v>
      </c>
      <c r="F74" s="122">
        <v>45</v>
      </c>
      <c r="G74" s="122">
        <v>20</v>
      </c>
      <c r="H74" s="122"/>
      <c r="I74" s="123" t="s">
        <v>40</v>
      </c>
      <c r="J74" s="123" t="s">
        <v>40</v>
      </c>
      <c r="K74" s="124">
        <v>20</v>
      </c>
    </row>
    <row r="75" spans="2:11">
      <c r="B75" s="33" t="s">
        <v>63</v>
      </c>
      <c r="C75" s="146"/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5">
        <v>0</v>
      </c>
    </row>
    <row r="76" spans="2:11">
      <c r="B76" s="33" t="s">
        <v>5</v>
      </c>
      <c r="C76" s="147"/>
      <c r="D76" s="47" t="s">
        <v>24</v>
      </c>
      <c r="E76" s="47" t="s">
        <v>24</v>
      </c>
      <c r="F76" s="47" t="s">
        <v>24</v>
      </c>
      <c r="G76" s="47" t="s">
        <v>24</v>
      </c>
      <c r="H76" s="47" t="s">
        <v>24</v>
      </c>
      <c r="I76" s="47" t="s">
        <v>22</v>
      </c>
      <c r="J76" s="47" t="s">
        <v>22</v>
      </c>
      <c r="K76" s="51" t="s">
        <v>24</v>
      </c>
    </row>
    <row r="77" spans="2:11">
      <c r="B77" s="33" t="s">
        <v>64</v>
      </c>
      <c r="C77" s="147"/>
      <c r="D77" s="36">
        <f>IF($D$8&gt;0,D78/$D$8,0)</f>
        <v>0.36666666666666664</v>
      </c>
      <c r="E77" s="36">
        <f t="shared" ref="E77:K77" si="19">IF($D$8&gt;0,E78/$D$8,0)</f>
        <v>0.36666666666666664</v>
      </c>
      <c r="F77" s="36">
        <f t="shared" si="19"/>
        <v>0.36666666666666664</v>
      </c>
      <c r="G77" s="36">
        <f t="shared" si="19"/>
        <v>0.36666666666666664</v>
      </c>
      <c r="H77" s="36">
        <f t="shared" si="19"/>
        <v>0.36666666666666664</v>
      </c>
      <c r="I77" s="34" t="s">
        <v>40</v>
      </c>
      <c r="J77" s="34" t="s">
        <v>40</v>
      </c>
      <c r="K77" s="39">
        <f t="shared" si="19"/>
        <v>0.36666666666666664</v>
      </c>
    </row>
    <row r="78" spans="2:11" ht="16.5" customHeight="1" thickBot="1">
      <c r="B78" s="67" t="s">
        <v>25</v>
      </c>
      <c r="C78" s="148"/>
      <c r="D78" s="48">
        <f t="shared" ref="D78:K78" si="20">D70+D71+D72</f>
        <v>110</v>
      </c>
      <c r="E78" s="68">
        <f t="shared" si="20"/>
        <v>110</v>
      </c>
      <c r="F78" s="68">
        <f t="shared" si="20"/>
        <v>110</v>
      </c>
      <c r="G78" s="68">
        <f t="shared" si="20"/>
        <v>110</v>
      </c>
      <c r="H78" s="68">
        <f t="shared" si="20"/>
        <v>110</v>
      </c>
      <c r="I78" s="69" t="s">
        <v>40</v>
      </c>
      <c r="J78" s="69" t="s">
        <v>40</v>
      </c>
      <c r="K78" s="70">
        <f t="shared" si="20"/>
        <v>110</v>
      </c>
    </row>
    <row r="79" spans="2:11">
      <c r="B79" s="71" t="s">
        <v>53</v>
      </c>
      <c r="C79" s="158" t="s">
        <v>87</v>
      </c>
      <c r="E79" s="72"/>
      <c r="F79" s="72"/>
      <c r="G79" s="72"/>
      <c r="H79" s="72"/>
      <c r="I79" s="60"/>
      <c r="J79" s="125"/>
      <c r="K79" s="144" t="s">
        <v>70</v>
      </c>
    </row>
    <row r="80" spans="2:11">
      <c r="B80" s="74" t="s">
        <v>54</v>
      </c>
      <c r="C80" s="19"/>
      <c r="D80" s="17"/>
      <c r="E80" s="19"/>
      <c r="G80" s="19"/>
      <c r="H80" s="19"/>
      <c r="I80" s="17"/>
      <c r="J80" s="54"/>
      <c r="K80" s="75"/>
    </row>
    <row r="81" spans="2:11">
      <c r="B81" s="74" t="s">
        <v>55</v>
      </c>
      <c r="C81" s="17"/>
      <c r="D81" s="17"/>
      <c r="E81" s="17"/>
      <c r="F81" s="17"/>
      <c r="G81" s="17"/>
      <c r="H81" s="17"/>
      <c r="I81" s="17"/>
      <c r="J81" s="17"/>
      <c r="K81" s="75"/>
    </row>
    <row r="82" spans="2:11">
      <c r="B82" s="74" t="s">
        <v>56</v>
      </c>
      <c r="C82" s="17"/>
      <c r="D82" s="17"/>
      <c r="E82" s="17"/>
      <c r="F82" s="17"/>
      <c r="G82" s="17"/>
      <c r="H82" s="17"/>
      <c r="I82" s="17"/>
      <c r="J82" s="17"/>
      <c r="K82" s="75"/>
    </row>
    <row r="83" spans="2:11" ht="13.8" thickBot="1">
      <c r="B83" s="76" t="s">
        <v>57</v>
      </c>
      <c r="C83" s="77"/>
      <c r="D83" s="77"/>
      <c r="E83" s="77"/>
      <c r="F83" s="77"/>
      <c r="G83" s="77"/>
      <c r="H83" s="78"/>
      <c r="I83" s="78"/>
      <c r="J83" s="78"/>
      <c r="K83" s="79"/>
    </row>
    <row r="84" spans="2:11">
      <c r="B84" s="19"/>
      <c r="C84" s="55"/>
      <c r="D84" s="55"/>
      <c r="E84" s="55"/>
      <c r="F84" s="55"/>
      <c r="G84" s="55"/>
      <c r="H84" s="17"/>
      <c r="I84" s="17"/>
      <c r="J84" s="17"/>
      <c r="K84" s="17"/>
    </row>
    <row r="85" spans="2:11" ht="13.8" thickBot="1">
      <c r="B85" s="19"/>
      <c r="C85" s="55"/>
      <c r="D85" s="55"/>
      <c r="E85" s="55"/>
      <c r="F85" s="55"/>
      <c r="G85" s="55"/>
      <c r="H85" s="17"/>
      <c r="I85" s="17"/>
      <c r="J85" s="17"/>
      <c r="K85" s="17"/>
    </row>
    <row r="86" spans="2:11">
      <c r="B86" s="89" t="s">
        <v>47</v>
      </c>
      <c r="C86" s="72"/>
      <c r="D86" s="60"/>
      <c r="E86" s="72"/>
      <c r="F86" s="72"/>
      <c r="G86" s="90"/>
      <c r="H86" s="91"/>
      <c r="I86" s="91"/>
      <c r="J86" s="92"/>
      <c r="K86" s="93"/>
    </row>
    <row r="87" spans="2:11">
      <c r="B87" s="94" t="s">
        <v>58</v>
      </c>
      <c r="C87" s="17"/>
      <c r="D87" s="17"/>
      <c r="E87" s="17"/>
      <c r="F87" s="17"/>
      <c r="G87" s="10"/>
      <c r="H87" s="11"/>
      <c r="I87" s="11"/>
      <c r="J87" s="8"/>
      <c r="K87" s="63"/>
    </row>
    <row r="88" spans="2:11">
      <c r="B88" s="94" t="s">
        <v>48</v>
      </c>
      <c r="C88" s="17"/>
      <c r="D88" s="17"/>
      <c r="E88" s="17"/>
      <c r="F88" s="17"/>
      <c r="G88" s="10"/>
      <c r="H88" s="11"/>
      <c r="I88" s="11"/>
      <c r="J88" s="8"/>
      <c r="K88" s="63"/>
    </row>
    <row r="89" spans="2:11" ht="13.8" thickBot="1">
      <c r="B89" s="95" t="s">
        <v>32</v>
      </c>
      <c r="C89" s="77"/>
      <c r="D89" s="77"/>
      <c r="E89" s="77"/>
      <c r="F89" s="77"/>
      <c r="G89" s="96"/>
      <c r="H89" s="97"/>
      <c r="I89" s="97"/>
      <c r="J89" s="98"/>
      <c r="K89" s="66"/>
    </row>
    <row r="90" spans="2:11" ht="13.8" thickBot="1">
      <c r="B90" s="19"/>
      <c r="C90" s="55"/>
      <c r="D90" s="55"/>
      <c r="E90" s="55"/>
      <c r="F90" s="55"/>
      <c r="G90" s="10"/>
      <c r="H90" s="11"/>
      <c r="I90" s="11"/>
      <c r="J90" s="99"/>
      <c r="K90" s="8"/>
    </row>
    <row r="91" spans="2:11" ht="13.8" thickBot="1">
      <c r="B91" s="100" t="s">
        <v>18</v>
      </c>
      <c r="C91" s="60"/>
      <c r="D91" s="101" t="s">
        <v>39</v>
      </c>
      <c r="E91" s="60"/>
      <c r="F91" s="60"/>
      <c r="G91" s="73"/>
      <c r="H91" s="17"/>
      <c r="I91" s="179" t="s">
        <v>88</v>
      </c>
      <c r="J91" s="179"/>
      <c r="K91" s="179"/>
    </row>
    <row r="92" spans="2:11" ht="13.8" thickBot="1">
      <c r="B92" s="102" t="s">
        <v>59</v>
      </c>
      <c r="C92" s="17"/>
      <c r="D92" s="17"/>
      <c r="E92" s="17"/>
      <c r="F92" s="17"/>
      <c r="G92" s="75"/>
      <c r="H92" s="17"/>
      <c r="I92" s="18" t="s">
        <v>11</v>
      </c>
      <c r="J92" s="110">
        <v>1.22</v>
      </c>
      <c r="K92" s="111" t="s">
        <v>60</v>
      </c>
    </row>
    <row r="93" spans="2:11" ht="21.6" thickBot="1">
      <c r="B93" s="134" t="s">
        <v>27</v>
      </c>
      <c r="C93" s="103"/>
      <c r="D93" s="103"/>
      <c r="E93" s="103"/>
      <c r="F93" s="103"/>
      <c r="G93" s="104"/>
      <c r="H93" s="17"/>
      <c r="I93" s="133" t="s">
        <v>82</v>
      </c>
      <c r="J93" s="110">
        <v>3.16</v>
      </c>
      <c r="K93" s="111" t="s">
        <v>60</v>
      </c>
    </row>
    <row r="94" spans="2:11" ht="21.6" thickBot="1">
      <c r="B94" s="129"/>
      <c r="C94" s="130"/>
      <c r="D94" s="130"/>
      <c r="E94" s="130"/>
      <c r="F94" s="130"/>
      <c r="G94" s="130"/>
      <c r="H94" s="17"/>
      <c r="I94" s="135" t="s">
        <v>81</v>
      </c>
      <c r="J94" s="136">
        <v>3.65</v>
      </c>
      <c r="K94" s="137" t="s">
        <v>60</v>
      </c>
    </row>
    <row r="95" spans="2:11" ht="15.6" thickBot="1">
      <c r="B95" s="138" t="s">
        <v>83</v>
      </c>
      <c r="C95" s="139"/>
      <c r="D95" s="140"/>
      <c r="E95" s="140"/>
      <c r="F95" s="140"/>
      <c r="G95" s="141"/>
      <c r="H95" s="25"/>
      <c r="I95" s="140"/>
      <c r="J95" s="140"/>
      <c r="K95" s="111"/>
    </row>
    <row r="96" spans="2:11" ht="13.8" thickBot="1">
      <c r="B96" s="19"/>
      <c r="C96" s="20"/>
      <c r="D96" s="20"/>
      <c r="E96" s="20"/>
      <c r="F96" s="20"/>
      <c r="G96" s="20"/>
      <c r="H96" s="20"/>
      <c r="I96" s="20"/>
      <c r="J96" s="20"/>
      <c r="K96" s="20"/>
    </row>
    <row r="97" spans="2:12" ht="16.2" thickBot="1">
      <c r="B97" s="175" t="s">
        <v>14</v>
      </c>
      <c r="C97" s="176"/>
      <c r="D97" s="177"/>
      <c r="E97" s="57"/>
      <c r="F97" s="58" t="s">
        <v>46</v>
      </c>
      <c r="G97" s="59"/>
      <c r="H97" s="59"/>
      <c r="I97" s="60"/>
      <c r="J97" s="60"/>
      <c r="K97" s="61"/>
    </row>
    <row r="98" spans="2:12" ht="15" customHeight="1" thickBot="1">
      <c r="B98" s="153" t="s">
        <v>0</v>
      </c>
      <c r="C98" s="151"/>
      <c r="D98" s="154">
        <v>0.55500000000000005</v>
      </c>
      <c r="E98" s="62"/>
      <c r="F98" s="56" t="s">
        <v>17</v>
      </c>
      <c r="G98" s="22"/>
      <c r="H98" s="22"/>
      <c r="I98" s="17"/>
      <c r="J98" s="17"/>
      <c r="K98" s="63"/>
    </row>
    <row r="99" spans="2:12" ht="16.2" thickBot="1">
      <c r="B99" s="155" t="s">
        <v>1</v>
      </c>
      <c r="C99" s="156"/>
      <c r="D99" s="157">
        <f>D98*D8</f>
        <v>166.50000000000003</v>
      </c>
      <c r="E99" s="64"/>
      <c r="F99" s="65"/>
      <c r="G99" s="65"/>
      <c r="H99" s="65"/>
      <c r="I99" s="65"/>
      <c r="J99" s="65"/>
      <c r="K99" s="66"/>
      <c r="L99" s="2"/>
    </row>
    <row r="100" spans="2:12" ht="11.25" customHeight="1">
      <c r="B100" s="21"/>
      <c r="C100" s="21"/>
      <c r="D100" s="22"/>
      <c r="E100" s="20"/>
      <c r="F100" s="20"/>
      <c r="G100" s="20"/>
      <c r="H100" s="20"/>
      <c r="I100" s="20"/>
      <c r="J100" s="20"/>
      <c r="K100" s="20"/>
    </row>
    <row r="101" spans="2:12">
      <c r="G101" s="17"/>
      <c r="H101" s="17"/>
      <c r="I101" s="17"/>
      <c r="J101" s="17"/>
      <c r="K101" s="17"/>
    </row>
    <row r="102" spans="2:12">
      <c r="G102" s="17"/>
      <c r="H102" s="17"/>
      <c r="I102" s="17"/>
      <c r="J102" s="17"/>
      <c r="K102" s="17"/>
    </row>
    <row r="103" spans="2:12" ht="13.5" customHeight="1">
      <c r="B103" s="20"/>
      <c r="C103" s="20"/>
      <c r="D103" s="20"/>
      <c r="E103" s="20"/>
      <c r="F103" s="20"/>
      <c r="G103" s="20"/>
      <c r="H103" s="20"/>
      <c r="I103" s="20"/>
      <c r="J103" s="20"/>
      <c r="K103" s="20"/>
    </row>
    <row r="104" spans="2:12" ht="6.75" customHeight="1">
      <c r="B104" s="178"/>
      <c r="C104" s="178"/>
      <c r="D104" s="178"/>
      <c r="E104" s="178"/>
      <c r="F104" s="178"/>
      <c r="G104" s="178"/>
      <c r="H104" s="178"/>
      <c r="I104" s="178"/>
      <c r="J104" s="6"/>
      <c r="K104" s="7"/>
    </row>
    <row r="105" spans="2:12" ht="14.4">
      <c r="B105" s="9"/>
    </row>
  </sheetData>
  <sheetProtection password="C4CA" sheet="1" objects="1" scenarios="1"/>
  <mergeCells count="12">
    <mergeCell ref="B97:D97"/>
    <mergeCell ref="B104:I104"/>
    <mergeCell ref="B66:K66"/>
    <mergeCell ref="B23:K23"/>
    <mergeCell ref="B35:K35"/>
    <mergeCell ref="I91:K91"/>
    <mergeCell ref="B47:K47"/>
    <mergeCell ref="B12:K12"/>
    <mergeCell ref="B1:K1"/>
    <mergeCell ref="B2:K2"/>
    <mergeCell ref="B3:K3"/>
    <mergeCell ref="B6:D6"/>
  </mergeCells>
  <phoneticPr fontId="0" type="noConversion"/>
  <hyperlinks>
    <hyperlink ref="F98" r:id="rId1" location="Travel"/>
    <hyperlink ref="D91" r:id="rId2"/>
    <hyperlink ref="I8" r:id="rId3"/>
    <hyperlink ref="K33" r:id="rId4"/>
    <hyperlink ref="K45" r:id="rId5" display="http://www.hertz.com"/>
    <hyperlink ref="K60" r:id="rId6"/>
    <hyperlink ref="K79" r:id="rId7" display="http://www.zipcar.com/oregon"/>
  </hyperlinks>
  <printOptions horizontalCentered="1"/>
  <pageMargins left="0.17" right="0.18" top="1" bottom="1" header="0.5" footer="0.5"/>
  <pageSetup paperSize="5" scale="74" orientation="portrait" r:id="rId8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1D6A98F2B0A49995E25CAEC1EEEE4" ma:contentTypeVersion="9" ma:contentTypeDescription="Create a new document." ma:contentTypeScope="" ma:versionID="57a31f50eedd0d83b178ddebf9dfd0e7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8ba0987af5279fcaaaa730493136c7c6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Locale xmlns="http://schemas.microsoft.com/sharepoint/v4">en</DocumentLocale>
    <RetentionPeriodDate xmlns="http://schemas.microsoft.com/sharepoint/v4" xsi:nil="true"/>
    <Metadata xmlns="http://schemas.microsoft.com/sharepoint/v4" xsi:nil="true"/>
    <CopyToStateLib xmlns="http://schemas.microsoft.com/sharepoint/v4">false</CopyToStateLib>
    <RoutingRuleDescription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C3A48CFF-B561-4046-99C9-7497B3D19B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3BB7BD-A527-4180-AC77-37CAC0D53F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997113-873E-43BF-B7E8-7BD418D1FFB0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Oregon Housing &amp; Community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Fleet Daily Rental Cost Calculator</dc:title>
  <dc:creator>ncain</dc:creator>
  <cp:lastModifiedBy>jinahar</cp:lastModifiedBy>
  <cp:lastPrinted>2012-03-26T16:32:37Z</cp:lastPrinted>
  <dcterms:created xsi:type="dcterms:W3CDTF">2004-11-01T23:46:44Z</dcterms:created>
  <dcterms:modified xsi:type="dcterms:W3CDTF">2013-08-07T23:05:23Z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0x010100CE81D6A98F2B0A49995E25CAEC1EEEE4</vt:lpwstr>
  </property>
</Properties>
</file>