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AAG274"/>
  <c r="G274" s="1"/>
  <c r="AAG287"/>
  <c r="G287" s="1"/>
  <c r="AAG285"/>
  <c r="G285" s="1"/>
  <c r="AAG284"/>
  <c r="G284" s="1"/>
  <c r="AAG275"/>
  <c r="G275" s="1"/>
  <c r="AAG273"/>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AAH31"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E380" s="1"/>
  <c r="AAH314"/>
  <c r="BV6"/>
  <c r="BV5" s="1"/>
  <c r="BU4"/>
  <c r="AAH44"/>
  <c r="H44" s="1"/>
  <c r="F44" s="1"/>
  <c r="F15"/>
  <c r="AAI13"/>
  <c r="D13" s="1"/>
  <c r="F14"/>
  <c r="AAI15"/>
  <c r="D15" s="1"/>
  <c r="AAI14"/>
  <c r="D14" s="1"/>
  <c r="AAI29"/>
  <c r="D29"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F380"/>
  <c r="AAH432"/>
  <c r="H432" s="1"/>
  <c r="E432" s="1"/>
  <c r="E458"/>
  <c r="E469"/>
  <c r="E457"/>
  <c r="E455"/>
  <c r="E460"/>
  <c r="G377" l="1"/>
  <c r="E377" s="1"/>
  <c r="BW6"/>
  <c r="BW5" s="1"/>
  <c r="BV4"/>
  <c r="AAH344"/>
  <c r="H344" s="1"/>
  <c r="F344" s="1"/>
  <c r="G31"/>
  <c r="AAG332"/>
  <c r="G332" s="1"/>
  <c r="F13"/>
  <c r="AAG254"/>
  <c r="G254" s="1"/>
  <c r="AAG256" s="1"/>
  <c r="G256" s="1"/>
  <c r="F31"/>
  <c r="AAH347"/>
  <c r="H347" s="1"/>
  <c r="F347" s="1"/>
  <c r="G363"/>
  <c r="AAH26"/>
  <c r="G26" s="1"/>
  <c r="H363"/>
  <c r="F363" s="1"/>
  <c r="G19"/>
  <c r="ABD17"/>
  <c r="ABC17" s="1"/>
  <c r="AAZ17"/>
  <c r="F432"/>
  <c r="AAG433"/>
  <c r="G433" s="1"/>
  <c r="H421"/>
  <c r="ABA18"/>
  <c r="AAV18" s="1"/>
  <c r="AAY18"/>
  <c r="AAX18" s="1"/>
  <c r="ABC18"/>
  <c r="AAG422" l="1"/>
  <c r="G422" s="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H370"/>
  <c r="F370" s="1"/>
  <c r="H365"/>
  <c r="F365" s="1"/>
  <c r="G365"/>
  <c r="AAG430"/>
  <c r="G430" s="1"/>
  <c r="E430" s="1"/>
  <c r="G82"/>
  <c r="F82" s="1"/>
  <c r="F19"/>
  <c r="AAH332"/>
  <c r="H332" s="1"/>
  <c r="F332" s="1"/>
  <c r="G21"/>
  <c r="AAG211" s="1"/>
  <c r="ABB15"/>
  <c r="AAZ15" s="1"/>
  <c r="F382"/>
  <c r="F421"/>
  <c r="AAH433"/>
  <c r="H433" s="1"/>
  <c r="F433" s="1"/>
  <c r="AAY17"/>
  <c r="AAX17" s="1"/>
  <c r="ABA17"/>
  <c r="AAV17" s="1"/>
  <c r="E382"/>
  <c r="G370" l="1"/>
  <c r="E370" s="1"/>
  <c r="F27"/>
  <c r="F393"/>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65"/>
  <c r="AAG373"/>
  <c r="AAH251"/>
  <c r="H251" s="1"/>
  <c r="F251" s="1"/>
  <c r="H373"/>
  <c r="AAH371"/>
  <c r="H371" s="1"/>
  <c r="F371" s="1"/>
  <c r="AAH372"/>
  <c r="H372" s="1"/>
  <c r="F372" s="1"/>
  <c r="F32"/>
  <c r="E369"/>
  <c r="E367"/>
  <c r="ABD15"/>
  <c r="ABC15" s="1"/>
  <c r="E21"/>
  <c r="F21"/>
  <c r="F225"/>
  <c r="E433"/>
  <c r="E323"/>
  <c r="E332"/>
  <c r="H422"/>
  <c r="ABA15"/>
  <c r="AAV15" s="1"/>
  <c r="AAY15"/>
  <c r="AAX15" s="1"/>
  <c r="AAG353" l="1"/>
  <c r="G353" s="1"/>
  <c r="AAH353" s="1"/>
  <c r="H353" s="1"/>
  <c r="F353" s="1"/>
  <c r="E225"/>
  <c r="E395"/>
  <c r="AAG421"/>
  <c r="G421" s="1"/>
  <c r="E421" s="1"/>
  <c r="E422"/>
  <c r="AAG423"/>
  <c r="AAH309"/>
  <c r="AAG312"/>
  <c r="G312" s="1"/>
  <c r="AAG238"/>
  <c r="G238" s="1"/>
  <c r="AAH238" s="1"/>
  <c r="H238" s="1"/>
  <c r="E238" s="1"/>
  <c r="F237"/>
  <c r="BZ6"/>
  <c r="BZ5" s="1"/>
  <c r="BY4"/>
  <c r="E371"/>
  <c r="E372"/>
  <c r="E226"/>
  <c r="AAG227"/>
  <c r="G227" s="1"/>
  <c r="AAH227" s="1"/>
  <c r="H227" s="1"/>
  <c r="F226"/>
  <c r="AAG354"/>
  <c r="G354" s="1"/>
  <c r="AAH354" s="1"/>
  <c r="H354" s="1"/>
  <c r="G85"/>
  <c r="F383"/>
  <c r="F422"/>
  <c r="G423"/>
  <c r="E383"/>
  <c r="E353" l="1"/>
  <c r="F238"/>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AAH276"/>
  <c r="H276" s="1"/>
  <c r="AAH286"/>
  <c r="AAH284"/>
  <c r="AAH288"/>
  <c r="E271"/>
  <c r="CE6"/>
  <c r="CE5" s="1"/>
  <c r="CD4"/>
  <c r="AAH300"/>
  <c r="H300" s="1"/>
  <c r="E300" s="1"/>
  <c r="E244"/>
  <c r="AAG247"/>
  <c r="G247" s="1"/>
  <c r="F244"/>
  <c r="AAH91"/>
  <c r="H91" s="1"/>
  <c r="E91" s="1"/>
  <c r="AAH360"/>
  <c r="H360" s="1"/>
  <c r="F360" s="1"/>
  <c r="E233"/>
  <c r="AAG234"/>
  <c r="G234" s="1"/>
  <c r="F233"/>
  <c r="E386"/>
  <c r="E284" l="1"/>
  <c r="H284"/>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74" l="1"/>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E295" l="1"/>
  <c r="AAH295"/>
  <c r="H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<sst xmlns="http://schemas.openxmlformats.org/spreadsheetml/2006/main" count="1349" uniqueCount="395">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</sst>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2">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
      <patternFill patternType="solid">
        <fgColor rgb="FFFFFF00"/>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9">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xf numFmtId="164" fontId="54" fillId="41" borderId="0" xfId="0" applyNumberFormat="1" applyFont="1" applyFill="1" applyBorder="1" applyAlignment="1" applyProtection="1">
      <alignment horizontal="left" vertical="center" wrapText="1" indent="10"/>
    </xf>
    <xf numFmtId="164" fontId="59" fillId="41" borderId="0" xfId="0" applyFont="1" applyFill="1" applyBorder="1" applyAlignment="1">
      <alignment horizontal="center" vertical="center"/>
    </xf>
    <xf numFmtId="164" fontId="130" fillId="41" borderId="0" xfId="0" applyFont="1" applyFill="1" applyBorder="1"/>
    <xf numFmtId="170" fontId="105" fillId="41" borderId="11" xfId="0" applyNumberFormat="1" applyFont="1" applyFill="1" applyBorder="1" applyAlignment="1" applyProtection="1">
      <alignment horizontal="right" wrapText="1"/>
    </xf>
    <xf numFmtId="166" fontId="54" fillId="41" borderId="11" xfId="0" applyNumberFormat="1" applyFont="1" applyFill="1" applyBorder="1" applyAlignment="1" applyProtection="1">
      <alignment horizontal="right"/>
      <protection locked="0"/>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 Id="rId8" Type="http://schemas.openxmlformats.org/officeDocument/2006/relationships/hyperlink" Target="http://www.deq.state.or.us/regulations/rulemaking.htm" TargetMode="External"/><Relationship Id="rId3" Type="http://schemas.openxmlformats.org/officeDocument/2006/relationships/hyperlink" Target="file://deq000/templates/General/Minutes%20Template.dot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zoomScaleNormal="100" workbookViewId="0">
      <selection activeCell="G32" sqref="G32"/>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5" t="s">
        <v>302</v>
      </c>
      <c r="AAF1" s="735"/>
      <c r="AAG1" s="735"/>
      <c r="AAH1" s="735"/>
      <c r="AAI1" s="735"/>
      <c r="AAJ1" s="735"/>
      <c r="AAK1" s="735"/>
      <c r="AAL1" s="331"/>
      <c r="AAM1" s="112"/>
      <c r="AAN1"/>
      <c r="AAT1" s="23"/>
      <c r="AAU1" s="44"/>
    </row>
    <row r="2" spans="1:745" ht="17.25" customHeight="1">
      <c r="A2" s="762"/>
      <c r="B2" s="767" t="s">
        <v>124</v>
      </c>
      <c r="C2" s="748" t="s">
        <v>325</v>
      </c>
      <c r="D2" s="748"/>
      <c r="E2" s="748"/>
      <c r="F2" s="748"/>
      <c r="G2" s="748"/>
      <c r="H2" s="748"/>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5"/>
      <c r="AAF2" s="735"/>
      <c r="AAG2" s="735"/>
      <c r="AAH2" s="735"/>
      <c r="AAI2" s="735"/>
      <c r="AAJ2" s="735"/>
      <c r="AAK2" s="735"/>
      <c r="AAL2" s="332">
        <f>ROW(S.LastCellSchedule)</f>
        <v>470</v>
      </c>
      <c r="AAM2" s="112"/>
      <c r="AAN2"/>
      <c r="AAO2" s="746" t="s">
        <v>301</v>
      </c>
      <c r="AAP2" s="746"/>
      <c r="AAQ2" s="746"/>
      <c r="AAR2" s="746"/>
      <c r="AAS2" s="746"/>
      <c r="AAT2" s="746"/>
      <c r="AAU2" s="44"/>
    </row>
    <row r="3" spans="1:745" ht="18" customHeight="1">
      <c r="A3" s="762"/>
      <c r="B3" s="767"/>
      <c r="C3" s="748"/>
      <c r="D3" s="748"/>
      <c r="E3" s="748"/>
      <c r="F3" s="748"/>
      <c r="G3" s="748"/>
      <c r="H3" s="748"/>
      <c r="I3" s="588"/>
      <c r="J3" s="677">
        <v>0</v>
      </c>
      <c r="K3" s="35"/>
      <c r="N3" s="53"/>
      <c r="O3" s="749" t="s">
        <v>67</v>
      </c>
      <c r="P3" s="750"/>
      <c r="Q3" s="53"/>
      <c r="R3" s="751" t="s">
        <v>66</v>
      </c>
      <c r="S3" s="752"/>
      <c r="T3" s="589"/>
      <c r="U3" s="753" t="s">
        <v>65</v>
      </c>
      <c r="V3" s="754"/>
      <c r="W3" s="589"/>
      <c r="X3" s="589"/>
      <c r="AM3" s="749" t="s">
        <v>67</v>
      </c>
      <c r="AN3" s="750"/>
      <c r="AO3" s="53"/>
      <c r="AP3" s="751" t="s">
        <v>66</v>
      </c>
      <c r="AQ3" s="752"/>
      <c r="AR3" s="53"/>
      <c r="AS3" s="753" t="s">
        <v>65</v>
      </c>
      <c r="AT3" s="754"/>
      <c r="BO3" s="749" t="s">
        <v>67</v>
      </c>
      <c r="BP3" s="750"/>
      <c r="BQ3" s="53"/>
      <c r="BR3" s="751" t="s">
        <v>66</v>
      </c>
      <c r="BS3" s="752"/>
      <c r="BT3" s="53"/>
      <c r="BU3" s="753" t="s">
        <v>65</v>
      </c>
      <c r="BV3" s="754"/>
      <c r="CP3" s="749" t="s">
        <v>67</v>
      </c>
      <c r="CQ3" s="750"/>
      <c r="CR3" s="53"/>
      <c r="CS3" s="751" t="s">
        <v>66</v>
      </c>
      <c r="CT3" s="752"/>
      <c r="CU3" s="53"/>
      <c r="CV3" s="753" t="s">
        <v>65</v>
      </c>
      <c r="CW3" s="754"/>
      <c r="DQ3" s="749" t="s">
        <v>67</v>
      </c>
      <c r="DR3" s="750"/>
      <c r="DS3" s="53"/>
      <c r="DT3" s="751" t="s">
        <v>66</v>
      </c>
      <c r="DU3" s="752"/>
      <c r="DV3" s="53"/>
      <c r="DW3" s="753" t="s">
        <v>65</v>
      </c>
      <c r="DX3" s="754"/>
      <c r="ER3" s="749" t="s">
        <v>67</v>
      </c>
      <c r="ES3" s="750"/>
      <c r="ET3" s="53"/>
      <c r="EU3" s="751" t="s">
        <v>66</v>
      </c>
      <c r="EV3" s="752"/>
      <c r="EW3" s="53"/>
      <c r="EX3" s="753" t="s">
        <v>65</v>
      </c>
      <c r="EY3" s="754"/>
      <c r="FS3" s="749" t="s">
        <v>67</v>
      </c>
      <c r="FT3" s="750"/>
      <c r="FU3" s="53"/>
      <c r="FV3" s="751" t="s">
        <v>66</v>
      </c>
      <c r="FW3" s="752"/>
      <c r="FX3" s="53"/>
      <c r="FY3" s="753" t="s">
        <v>65</v>
      </c>
      <c r="FZ3" s="754"/>
      <c r="GT3" s="749" t="s">
        <v>67</v>
      </c>
      <c r="GU3" s="750"/>
      <c r="GV3" s="53"/>
      <c r="GW3" s="751" t="s">
        <v>66</v>
      </c>
      <c r="GX3" s="752"/>
      <c r="GY3" s="53"/>
      <c r="GZ3" s="753" t="s">
        <v>65</v>
      </c>
      <c r="HA3" s="754"/>
      <c r="HU3" s="749" t="s">
        <v>67</v>
      </c>
      <c r="HV3" s="750"/>
      <c r="HW3" s="53"/>
      <c r="HX3" s="751" t="s">
        <v>66</v>
      </c>
      <c r="HY3" s="752"/>
      <c r="HZ3" s="53"/>
      <c r="IA3" s="753" t="s">
        <v>65</v>
      </c>
      <c r="IB3" s="754"/>
      <c r="IW3" s="749" t="s">
        <v>67</v>
      </c>
      <c r="IX3" s="750"/>
      <c r="IY3" s="53"/>
      <c r="IZ3" s="751" t="s">
        <v>66</v>
      </c>
      <c r="JA3" s="752"/>
      <c r="JB3" s="53"/>
      <c r="JC3" s="753" t="s">
        <v>65</v>
      </c>
      <c r="JD3" s="754"/>
      <c r="JY3" s="749" t="s">
        <v>67</v>
      </c>
      <c r="JZ3" s="750"/>
      <c r="KA3" s="53"/>
      <c r="KB3" s="751" t="s">
        <v>66</v>
      </c>
      <c r="KC3" s="752"/>
      <c r="KD3" s="53"/>
      <c r="KE3" s="753" t="s">
        <v>65</v>
      </c>
      <c r="KF3" s="754"/>
      <c r="LA3" s="749" t="s">
        <v>67</v>
      </c>
      <c r="LB3" s="750"/>
      <c r="LC3" s="53"/>
      <c r="LD3" s="751" t="s">
        <v>66</v>
      </c>
      <c r="LE3" s="752"/>
      <c r="LF3" s="53"/>
      <c r="LG3" s="753" t="s">
        <v>65</v>
      </c>
      <c r="LH3" s="754"/>
      <c r="MB3" s="749" t="s">
        <v>67</v>
      </c>
      <c r="MC3" s="750"/>
      <c r="MD3" s="53"/>
      <c r="ME3" s="751" t="s">
        <v>66</v>
      </c>
      <c r="MF3" s="752"/>
      <c r="MG3" s="53"/>
      <c r="MH3" s="753" t="s">
        <v>65</v>
      </c>
      <c r="MI3" s="754"/>
      <c r="ND3" s="749" t="s">
        <v>67</v>
      </c>
      <c r="NE3" s="750"/>
      <c r="NF3" s="53"/>
      <c r="NG3" s="751" t="s">
        <v>66</v>
      </c>
      <c r="NH3" s="752"/>
      <c r="NI3" s="53"/>
      <c r="NJ3" s="753" t="s">
        <v>65</v>
      </c>
      <c r="NK3" s="754"/>
      <c r="OE3" s="749" t="s">
        <v>67</v>
      </c>
      <c r="OF3" s="750"/>
      <c r="OG3" s="53"/>
      <c r="OH3" s="751" t="s">
        <v>66</v>
      </c>
      <c r="OI3" s="752"/>
      <c r="OJ3" s="53"/>
      <c r="OK3" s="753" t="s">
        <v>65</v>
      </c>
      <c r="OL3" s="754"/>
      <c r="PG3" s="749" t="s">
        <v>67</v>
      </c>
      <c r="PH3" s="750"/>
      <c r="PI3" s="53"/>
      <c r="PJ3" s="751" t="s">
        <v>66</v>
      </c>
      <c r="PK3" s="752"/>
      <c r="PL3" s="53"/>
      <c r="PM3" s="753" t="s">
        <v>65</v>
      </c>
      <c r="PN3" s="754"/>
      <c r="QH3" s="749" t="s">
        <v>67</v>
      </c>
      <c r="QI3" s="750"/>
      <c r="QJ3" s="53"/>
      <c r="QK3" s="751" t="s">
        <v>66</v>
      </c>
      <c r="QL3" s="752"/>
      <c r="QM3" s="53"/>
      <c r="QN3" s="753" t="s">
        <v>65</v>
      </c>
      <c r="QO3" s="754"/>
      <c r="RI3" s="749" t="s">
        <v>67</v>
      </c>
      <c r="RJ3" s="750"/>
      <c r="RK3" s="53"/>
      <c r="RL3" s="751" t="s">
        <v>66</v>
      </c>
      <c r="RM3" s="752"/>
      <c r="RN3" s="53"/>
      <c r="RO3" s="753" t="s">
        <v>65</v>
      </c>
      <c r="RP3" s="754"/>
      <c r="SK3" s="749" t="s">
        <v>67</v>
      </c>
      <c r="SL3" s="750"/>
      <c r="SM3" s="53"/>
      <c r="SN3" s="751" t="s">
        <v>66</v>
      </c>
      <c r="SO3" s="752"/>
      <c r="SP3" s="53"/>
      <c r="SQ3" s="753" t="s">
        <v>65</v>
      </c>
      <c r="SR3" s="754"/>
      <c r="TM3" s="749" t="s">
        <v>67</v>
      </c>
      <c r="TN3" s="750"/>
      <c r="TO3" s="53"/>
      <c r="TP3" s="751" t="s">
        <v>66</v>
      </c>
      <c r="TQ3" s="752"/>
      <c r="TR3" s="53"/>
      <c r="TS3" s="753" t="s">
        <v>65</v>
      </c>
      <c r="TT3" s="754"/>
      <c r="UP3" s="749" t="s">
        <v>67</v>
      </c>
      <c r="UQ3" s="750"/>
      <c r="UR3" s="53"/>
      <c r="US3" s="751" t="s">
        <v>66</v>
      </c>
      <c r="UT3" s="752"/>
      <c r="UU3" s="53"/>
      <c r="UV3" s="753" t="s">
        <v>65</v>
      </c>
      <c r="UW3" s="754"/>
      <c r="VQ3" s="749" t="s">
        <v>67</v>
      </c>
      <c r="VR3" s="750"/>
      <c r="VS3" s="53"/>
      <c r="VT3" s="751" t="s">
        <v>66</v>
      </c>
      <c r="VU3" s="752"/>
      <c r="VV3" s="53"/>
      <c r="VW3" s="753" t="s">
        <v>65</v>
      </c>
      <c r="VX3" s="754"/>
      <c r="WR3" s="749" t="s">
        <v>67</v>
      </c>
      <c r="WS3" s="750"/>
      <c r="WT3" s="53"/>
      <c r="WU3" s="751" t="s">
        <v>66</v>
      </c>
      <c r="WV3" s="752"/>
      <c r="WW3" s="53"/>
      <c r="WX3" s="753" t="s">
        <v>65</v>
      </c>
      <c r="WY3" s="754"/>
      <c r="XT3" s="749" t="s">
        <v>67</v>
      </c>
      <c r="XU3" s="750"/>
      <c r="XV3" s="53"/>
      <c r="XW3" s="751" t="s">
        <v>66</v>
      </c>
      <c r="XX3" s="752"/>
      <c r="XY3" s="53"/>
      <c r="XZ3" s="753" t="s">
        <v>65</v>
      </c>
      <c r="YA3" s="754"/>
      <c r="YU3" s="749" t="s">
        <v>67</v>
      </c>
      <c r="YV3" s="750"/>
      <c r="YW3" s="53"/>
      <c r="YX3" s="751" t="s">
        <v>66</v>
      </c>
      <c r="YY3" s="752"/>
      <c r="YZ3" s="53"/>
      <c r="ZA3" s="753" t="s">
        <v>65</v>
      </c>
      <c r="ZB3" s="754"/>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66" t="s">
        <v>2</v>
      </c>
      <c r="F4" s="766"/>
      <c r="G4" s="772" t="str">
        <f ca="1">"Today "&amp;TEXT(TODAY(),"mm/dd/yy")</f>
        <v>Today 07/01/13</v>
      </c>
      <c r="H4" s="772"/>
      <c r="I4" s="598"/>
      <c r="J4" s="730">
        <f ca="1">J5</f>
        <v>41456</v>
      </c>
      <c r="K4" s="730" t="str">
        <f ca="1">IF(WEEKDAY(K$6)=2,K6,"")</f>
        <v/>
      </c>
      <c r="L4" s="730" t="str">
        <f t="shared" ref="L4:BW4" ca="1" si="0">IF(WEEKDAY(L$6)=2,L6,"")</f>
        <v/>
      </c>
      <c r="M4" s="730" t="str">
        <f t="shared" ca="1" si="0"/>
        <v/>
      </c>
      <c r="N4" s="730" t="str">
        <f t="shared" ca="1" si="0"/>
        <v/>
      </c>
      <c r="O4" s="730" t="str">
        <f t="shared" ca="1" si="0"/>
        <v/>
      </c>
      <c r="P4" s="730" t="str">
        <f t="shared" ca="1" si="0"/>
        <v/>
      </c>
      <c r="Q4" s="730">
        <f t="shared" ca="1" si="0"/>
        <v>41463</v>
      </c>
      <c r="R4" s="730" t="str">
        <f t="shared" ca="1" si="0"/>
        <v/>
      </c>
      <c r="S4" s="730" t="str">
        <f t="shared" ca="1" si="0"/>
        <v/>
      </c>
      <c r="T4" s="730" t="str">
        <f t="shared" ca="1" si="0"/>
        <v/>
      </c>
      <c r="U4" s="730" t="str">
        <f t="shared" ca="1" si="0"/>
        <v/>
      </c>
      <c r="V4" s="730" t="str">
        <f t="shared" ca="1" si="0"/>
        <v/>
      </c>
      <c r="W4" s="730" t="str">
        <f t="shared" ca="1" si="0"/>
        <v/>
      </c>
      <c r="X4" s="730">
        <f t="shared" ca="1" si="0"/>
        <v>41470</v>
      </c>
      <c r="Y4" s="730" t="str">
        <f t="shared" ca="1" si="0"/>
        <v/>
      </c>
      <c r="Z4" s="730" t="str">
        <f t="shared" ca="1" si="0"/>
        <v/>
      </c>
      <c r="AA4" s="730" t="str">
        <f t="shared" ca="1" si="0"/>
        <v/>
      </c>
      <c r="AB4" s="730" t="str">
        <f t="shared" ca="1" si="0"/>
        <v/>
      </c>
      <c r="AC4" s="730" t="str">
        <f t="shared" ca="1" si="0"/>
        <v/>
      </c>
      <c r="AD4" s="730" t="str">
        <f t="shared" ca="1" si="0"/>
        <v/>
      </c>
      <c r="AE4" s="730">
        <f t="shared" ca="1" si="0"/>
        <v>41477</v>
      </c>
      <c r="AF4" s="730" t="str">
        <f t="shared" ca="1" si="0"/>
        <v/>
      </c>
      <c r="AG4" s="730" t="str">
        <f t="shared" ca="1" si="0"/>
        <v/>
      </c>
      <c r="AH4" s="730" t="str">
        <f t="shared" ca="1" si="0"/>
        <v/>
      </c>
      <c r="AI4" s="730" t="str">
        <f t="shared" ca="1" si="0"/>
        <v/>
      </c>
      <c r="AJ4" s="730" t="str">
        <f t="shared" ca="1" si="0"/>
        <v/>
      </c>
      <c r="AK4" s="730" t="str">
        <f t="shared" ca="1" si="0"/>
        <v/>
      </c>
      <c r="AL4" s="730">
        <f t="shared" ca="1" si="0"/>
        <v>41484</v>
      </c>
      <c r="AM4" s="730" t="str">
        <f t="shared" ca="1" si="0"/>
        <v/>
      </c>
      <c r="AN4" s="730" t="str">
        <f t="shared" ca="1" si="0"/>
        <v/>
      </c>
      <c r="AO4" s="730" t="str">
        <f t="shared" ca="1" si="0"/>
        <v/>
      </c>
      <c r="AP4" s="730" t="str">
        <f t="shared" ca="1" si="0"/>
        <v/>
      </c>
      <c r="AQ4" s="730" t="str">
        <f t="shared" ca="1" si="0"/>
        <v/>
      </c>
      <c r="AR4" s="730" t="str">
        <f t="shared" ca="1" si="0"/>
        <v/>
      </c>
      <c r="AS4" s="730">
        <f t="shared" ca="1" si="0"/>
        <v>41491</v>
      </c>
      <c r="AT4" s="730" t="str">
        <f t="shared" ca="1" si="0"/>
        <v/>
      </c>
      <c r="AU4" s="730" t="str">
        <f t="shared" ca="1" si="0"/>
        <v/>
      </c>
      <c r="AV4" s="730" t="str">
        <f t="shared" ca="1" si="0"/>
        <v/>
      </c>
      <c r="AW4" s="730" t="str">
        <f t="shared" ca="1" si="0"/>
        <v/>
      </c>
      <c r="AX4" s="730" t="str">
        <f t="shared" ca="1" si="0"/>
        <v/>
      </c>
      <c r="AY4" s="730" t="str">
        <f t="shared" ca="1" si="0"/>
        <v/>
      </c>
      <c r="AZ4" s="730">
        <f t="shared" ca="1" si="0"/>
        <v>41498</v>
      </c>
      <c r="BA4" s="730" t="str">
        <f t="shared" ca="1" si="0"/>
        <v/>
      </c>
      <c r="BB4" s="730" t="str">
        <f t="shared" ca="1" si="0"/>
        <v/>
      </c>
      <c r="BC4" s="730" t="str">
        <f t="shared" ca="1" si="0"/>
        <v/>
      </c>
      <c r="BD4" s="730" t="str">
        <f t="shared" ca="1" si="0"/>
        <v/>
      </c>
      <c r="BE4" s="730" t="str">
        <f t="shared" ca="1" si="0"/>
        <v/>
      </c>
      <c r="BF4" s="730" t="str">
        <f t="shared" ca="1" si="0"/>
        <v/>
      </c>
      <c r="BG4" s="730">
        <f t="shared" ca="1" si="0"/>
        <v>41505</v>
      </c>
      <c r="BH4" s="730" t="str">
        <f t="shared" ca="1" si="0"/>
        <v/>
      </c>
      <c r="BI4" s="730" t="str">
        <f t="shared" ca="1" si="0"/>
        <v/>
      </c>
      <c r="BJ4" s="730" t="str">
        <f t="shared" ca="1" si="0"/>
        <v/>
      </c>
      <c r="BK4" s="730" t="str">
        <f t="shared" ca="1" si="0"/>
        <v/>
      </c>
      <c r="BL4" s="730" t="str">
        <f t="shared" ca="1" si="0"/>
        <v/>
      </c>
      <c r="BM4" s="730" t="str">
        <f t="shared" ca="1" si="0"/>
        <v/>
      </c>
      <c r="BN4" s="730">
        <f t="shared" ca="1" si="0"/>
        <v>41512</v>
      </c>
      <c r="BO4" s="730" t="str">
        <f t="shared" ca="1" si="0"/>
        <v/>
      </c>
      <c r="BP4" s="730" t="str">
        <f t="shared" ca="1" si="0"/>
        <v/>
      </c>
      <c r="BQ4" s="730" t="str">
        <f t="shared" ca="1" si="0"/>
        <v/>
      </c>
      <c r="BR4" s="730" t="str">
        <f t="shared" ca="1" si="0"/>
        <v/>
      </c>
      <c r="BS4" s="730" t="str">
        <f t="shared" ca="1" si="0"/>
        <v/>
      </c>
      <c r="BT4" s="730" t="str">
        <f t="shared" ca="1" si="0"/>
        <v/>
      </c>
      <c r="BU4" s="730">
        <f t="shared" ca="1" si="0"/>
        <v>41519</v>
      </c>
      <c r="BV4" s="730" t="str">
        <f t="shared" ca="1" si="0"/>
        <v/>
      </c>
      <c r="BW4" s="730" t="str">
        <f t="shared" ca="1" si="0"/>
        <v/>
      </c>
      <c r="BX4" s="730" t="str">
        <f t="shared" ref="BX4:EI4" ca="1" si="1">IF(WEEKDAY(BX$6)=2,BX6,"")</f>
        <v/>
      </c>
      <c r="BY4" s="730" t="str">
        <f t="shared" ca="1" si="1"/>
        <v/>
      </c>
      <c r="BZ4" s="730" t="str">
        <f t="shared" ca="1" si="1"/>
        <v/>
      </c>
      <c r="CA4" s="730" t="str">
        <f t="shared" ca="1" si="1"/>
        <v/>
      </c>
      <c r="CB4" s="730">
        <f t="shared" ca="1" si="1"/>
        <v>41526</v>
      </c>
      <c r="CC4" s="730" t="str">
        <f t="shared" ca="1" si="1"/>
        <v/>
      </c>
      <c r="CD4" s="730" t="str">
        <f t="shared" ca="1" si="1"/>
        <v/>
      </c>
      <c r="CE4" s="730" t="str">
        <f t="shared" ca="1" si="1"/>
        <v/>
      </c>
      <c r="CF4" s="730" t="str">
        <f t="shared" ca="1" si="1"/>
        <v/>
      </c>
      <c r="CG4" s="730" t="str">
        <f t="shared" ca="1" si="1"/>
        <v/>
      </c>
      <c r="CH4" s="730" t="str">
        <f t="shared" ca="1" si="1"/>
        <v/>
      </c>
      <c r="CI4" s="730">
        <f t="shared" ca="1" si="1"/>
        <v>41533</v>
      </c>
      <c r="CJ4" s="730" t="str">
        <f t="shared" ca="1" si="1"/>
        <v/>
      </c>
      <c r="CK4" s="730" t="str">
        <f t="shared" ca="1" si="1"/>
        <v/>
      </c>
      <c r="CL4" s="730" t="str">
        <f t="shared" ca="1" si="1"/>
        <v/>
      </c>
      <c r="CM4" s="730" t="str">
        <f t="shared" ca="1" si="1"/>
        <v/>
      </c>
      <c r="CN4" s="730" t="str">
        <f t="shared" ca="1" si="1"/>
        <v/>
      </c>
      <c r="CO4" s="730" t="str">
        <f t="shared" ca="1" si="1"/>
        <v/>
      </c>
      <c r="CP4" s="730">
        <f t="shared" ca="1" si="1"/>
        <v>41540</v>
      </c>
      <c r="CQ4" s="730" t="str">
        <f t="shared" ca="1" si="1"/>
        <v/>
      </c>
      <c r="CR4" s="730" t="str">
        <f t="shared" ca="1" si="1"/>
        <v/>
      </c>
      <c r="CS4" s="730" t="str">
        <f t="shared" ca="1" si="1"/>
        <v/>
      </c>
      <c r="CT4" s="730" t="str">
        <f t="shared" ca="1" si="1"/>
        <v/>
      </c>
      <c r="CU4" s="730" t="str">
        <f t="shared" ca="1" si="1"/>
        <v/>
      </c>
      <c r="CV4" s="730" t="str">
        <f t="shared" ca="1" si="1"/>
        <v/>
      </c>
      <c r="CW4" s="730">
        <f t="shared" ca="1" si="1"/>
        <v>41547</v>
      </c>
      <c r="CX4" s="730" t="str">
        <f t="shared" ca="1" si="1"/>
        <v/>
      </c>
      <c r="CY4" s="730" t="str">
        <f t="shared" ca="1" si="1"/>
        <v/>
      </c>
      <c r="CZ4" s="730" t="str">
        <f t="shared" ca="1" si="1"/>
        <v/>
      </c>
      <c r="DA4" s="730" t="str">
        <f t="shared" ca="1" si="1"/>
        <v/>
      </c>
      <c r="DB4" s="730" t="str">
        <f t="shared" ca="1" si="1"/>
        <v/>
      </c>
      <c r="DC4" s="730" t="str">
        <f t="shared" ca="1" si="1"/>
        <v/>
      </c>
      <c r="DD4" s="730">
        <f t="shared" ca="1" si="1"/>
        <v>41554</v>
      </c>
      <c r="DE4" s="730" t="str">
        <f t="shared" ca="1" si="1"/>
        <v/>
      </c>
      <c r="DF4" s="730" t="str">
        <f t="shared" ca="1" si="1"/>
        <v/>
      </c>
      <c r="DG4" s="730" t="str">
        <f t="shared" ca="1" si="1"/>
        <v/>
      </c>
      <c r="DH4" s="730" t="str">
        <f t="shared" ca="1" si="1"/>
        <v/>
      </c>
      <c r="DI4" s="730" t="str">
        <f t="shared" ca="1" si="1"/>
        <v/>
      </c>
      <c r="DJ4" s="730" t="str">
        <f t="shared" ca="1" si="1"/>
        <v/>
      </c>
      <c r="DK4" s="730">
        <f t="shared" ca="1" si="1"/>
        <v>41561</v>
      </c>
      <c r="DL4" s="730" t="str">
        <f t="shared" ca="1" si="1"/>
        <v/>
      </c>
      <c r="DM4" s="730" t="str">
        <f t="shared" ca="1" si="1"/>
        <v/>
      </c>
      <c r="DN4" s="730" t="str">
        <f t="shared" ca="1" si="1"/>
        <v/>
      </c>
      <c r="DO4" s="730" t="str">
        <f t="shared" ca="1" si="1"/>
        <v/>
      </c>
      <c r="DP4" s="730" t="str">
        <f t="shared" ca="1" si="1"/>
        <v/>
      </c>
      <c r="DQ4" s="730" t="str">
        <f t="shared" ca="1" si="1"/>
        <v/>
      </c>
      <c r="DR4" s="730">
        <f t="shared" ca="1" si="1"/>
        <v>41568</v>
      </c>
      <c r="DS4" s="730" t="str">
        <f t="shared" ca="1" si="1"/>
        <v/>
      </c>
      <c r="DT4" s="730" t="str">
        <f t="shared" ca="1" si="1"/>
        <v/>
      </c>
      <c r="DU4" s="730" t="str">
        <f t="shared" ca="1" si="1"/>
        <v/>
      </c>
      <c r="DV4" s="730" t="str">
        <f t="shared" ca="1" si="1"/>
        <v/>
      </c>
      <c r="DW4" s="730" t="str">
        <f t="shared" ca="1" si="1"/>
        <v/>
      </c>
      <c r="DX4" s="730" t="str">
        <f t="shared" ca="1" si="1"/>
        <v/>
      </c>
      <c r="DY4" s="730">
        <f t="shared" ca="1" si="1"/>
        <v>41575</v>
      </c>
      <c r="DZ4" s="730" t="str">
        <f t="shared" ca="1" si="1"/>
        <v/>
      </c>
      <c r="EA4" s="730" t="str">
        <f t="shared" ca="1" si="1"/>
        <v/>
      </c>
      <c r="EB4" s="730" t="str">
        <f t="shared" ca="1" si="1"/>
        <v/>
      </c>
      <c r="EC4" s="730" t="str">
        <f t="shared" ca="1" si="1"/>
        <v/>
      </c>
      <c r="ED4" s="730" t="str">
        <f t="shared" ca="1" si="1"/>
        <v/>
      </c>
      <c r="EE4" s="730" t="str">
        <f t="shared" ca="1" si="1"/>
        <v/>
      </c>
      <c r="EF4" s="730">
        <f t="shared" ca="1" si="1"/>
        <v>41582</v>
      </c>
      <c r="EG4" s="730" t="str">
        <f t="shared" ca="1" si="1"/>
        <v/>
      </c>
      <c r="EH4" s="730" t="str">
        <f t="shared" ca="1" si="1"/>
        <v/>
      </c>
      <c r="EI4" s="730" t="str">
        <f t="shared" ca="1" si="1"/>
        <v/>
      </c>
      <c r="EJ4" s="730" t="str">
        <f t="shared" ref="EJ4:GU4" ca="1" si="2">IF(WEEKDAY(EJ$6)=2,EJ6,"")</f>
        <v/>
      </c>
      <c r="EK4" s="730" t="str">
        <f t="shared" ca="1" si="2"/>
        <v/>
      </c>
      <c r="EL4" s="730" t="str">
        <f t="shared" ca="1" si="2"/>
        <v/>
      </c>
      <c r="EM4" s="730">
        <f t="shared" ca="1" si="2"/>
        <v>41589</v>
      </c>
      <c r="EN4" s="730" t="str">
        <f t="shared" ca="1" si="2"/>
        <v/>
      </c>
      <c r="EO4" s="730" t="str">
        <f t="shared" ca="1" si="2"/>
        <v/>
      </c>
      <c r="EP4" s="730" t="str">
        <f t="shared" ca="1" si="2"/>
        <v/>
      </c>
      <c r="EQ4" s="730" t="str">
        <f t="shared" ca="1" si="2"/>
        <v/>
      </c>
      <c r="ER4" s="730" t="str">
        <f t="shared" ca="1" si="2"/>
        <v/>
      </c>
      <c r="ES4" s="730" t="str">
        <f t="shared" ca="1" si="2"/>
        <v/>
      </c>
      <c r="ET4" s="730">
        <f t="shared" ca="1" si="2"/>
        <v>41596</v>
      </c>
      <c r="EU4" s="730" t="str">
        <f t="shared" ca="1" si="2"/>
        <v/>
      </c>
      <c r="EV4" s="730" t="str">
        <f t="shared" ca="1" si="2"/>
        <v/>
      </c>
      <c r="EW4" s="730" t="str">
        <f t="shared" ca="1" si="2"/>
        <v/>
      </c>
      <c r="EX4" s="730" t="str">
        <f t="shared" ca="1" si="2"/>
        <v/>
      </c>
      <c r="EY4" s="730" t="str">
        <f t="shared" ca="1" si="2"/>
        <v/>
      </c>
      <c r="EZ4" s="730" t="str">
        <f t="shared" ca="1" si="2"/>
        <v/>
      </c>
      <c r="FA4" s="730">
        <f t="shared" ca="1" si="2"/>
        <v>41603</v>
      </c>
      <c r="FB4" s="730" t="str">
        <f t="shared" ca="1" si="2"/>
        <v/>
      </c>
      <c r="FC4" s="730" t="str">
        <f t="shared" ca="1" si="2"/>
        <v/>
      </c>
      <c r="FD4" s="730" t="str">
        <f t="shared" ca="1" si="2"/>
        <v/>
      </c>
      <c r="FE4" s="730" t="str">
        <f t="shared" ca="1" si="2"/>
        <v/>
      </c>
      <c r="FF4" s="730" t="str">
        <f t="shared" ca="1" si="2"/>
        <v/>
      </c>
      <c r="FG4" s="730" t="str">
        <f t="shared" ca="1" si="2"/>
        <v/>
      </c>
      <c r="FH4" s="730">
        <f t="shared" ca="1" si="2"/>
        <v>41610</v>
      </c>
      <c r="FI4" s="730" t="str">
        <f t="shared" ca="1" si="2"/>
        <v/>
      </c>
      <c r="FJ4" s="730" t="str">
        <f t="shared" ca="1" si="2"/>
        <v/>
      </c>
      <c r="FK4" s="730" t="str">
        <f t="shared" ca="1" si="2"/>
        <v/>
      </c>
      <c r="FL4" s="730" t="str">
        <f t="shared" ca="1" si="2"/>
        <v/>
      </c>
      <c r="FM4" s="730" t="str">
        <f t="shared" ca="1" si="2"/>
        <v/>
      </c>
      <c r="FN4" s="730" t="str">
        <f t="shared" ca="1" si="2"/>
        <v/>
      </c>
      <c r="FO4" s="730">
        <f t="shared" ca="1" si="2"/>
        <v>41617</v>
      </c>
      <c r="FP4" s="730" t="str">
        <f t="shared" ca="1" si="2"/>
        <v/>
      </c>
      <c r="FQ4" s="730" t="str">
        <f t="shared" ca="1" si="2"/>
        <v/>
      </c>
      <c r="FR4" s="730" t="str">
        <f t="shared" ca="1" si="2"/>
        <v/>
      </c>
      <c r="FS4" s="730" t="str">
        <f t="shared" ca="1" si="2"/>
        <v/>
      </c>
      <c r="FT4" s="730" t="str">
        <f t="shared" ca="1" si="2"/>
        <v/>
      </c>
      <c r="FU4" s="730" t="str">
        <f t="shared" ca="1" si="2"/>
        <v/>
      </c>
      <c r="FV4" s="730">
        <f t="shared" ca="1" si="2"/>
        <v>41624</v>
      </c>
      <c r="FW4" s="730" t="str">
        <f t="shared" ca="1" si="2"/>
        <v/>
      </c>
      <c r="FX4" s="730" t="str">
        <f t="shared" ca="1" si="2"/>
        <v/>
      </c>
      <c r="FY4" s="730" t="str">
        <f t="shared" ca="1" si="2"/>
        <v/>
      </c>
      <c r="FZ4" s="730" t="str">
        <f t="shared" ca="1" si="2"/>
        <v/>
      </c>
      <c r="GA4" s="730" t="str">
        <f t="shared" ca="1" si="2"/>
        <v/>
      </c>
      <c r="GB4" s="730" t="str">
        <f t="shared" ca="1" si="2"/>
        <v/>
      </c>
      <c r="GC4" s="730">
        <f t="shared" ca="1" si="2"/>
        <v>41631</v>
      </c>
      <c r="GD4" s="730" t="str">
        <f t="shared" ca="1" si="2"/>
        <v/>
      </c>
      <c r="GE4" s="730" t="str">
        <f t="shared" ca="1" si="2"/>
        <v/>
      </c>
      <c r="GF4" s="730" t="str">
        <f t="shared" ca="1" si="2"/>
        <v/>
      </c>
      <c r="GG4" s="730" t="str">
        <f t="shared" ca="1" si="2"/>
        <v/>
      </c>
      <c r="GH4" s="730" t="str">
        <f t="shared" ca="1" si="2"/>
        <v/>
      </c>
      <c r="GI4" s="730" t="str">
        <f t="shared" ca="1" si="2"/>
        <v/>
      </c>
      <c r="GJ4" s="730">
        <f t="shared" ca="1" si="2"/>
        <v>41638</v>
      </c>
      <c r="GK4" s="730" t="str">
        <f t="shared" ca="1" si="2"/>
        <v/>
      </c>
      <c r="GL4" s="730" t="str">
        <f t="shared" ca="1" si="2"/>
        <v/>
      </c>
      <c r="GM4" s="730" t="str">
        <f t="shared" ca="1" si="2"/>
        <v/>
      </c>
      <c r="GN4" s="730" t="str">
        <f t="shared" ca="1" si="2"/>
        <v/>
      </c>
      <c r="GO4" s="730" t="str">
        <f t="shared" ca="1" si="2"/>
        <v/>
      </c>
      <c r="GP4" s="730" t="str">
        <f t="shared" ca="1" si="2"/>
        <v/>
      </c>
      <c r="GQ4" s="730">
        <f t="shared" ca="1" si="2"/>
        <v>41645</v>
      </c>
      <c r="GR4" s="730" t="str">
        <f t="shared" ca="1" si="2"/>
        <v/>
      </c>
      <c r="GS4" s="730" t="str">
        <f t="shared" ca="1" si="2"/>
        <v/>
      </c>
      <c r="GT4" s="730" t="str">
        <f t="shared" ca="1" si="2"/>
        <v/>
      </c>
      <c r="GU4" s="730" t="str">
        <f t="shared" ca="1" si="2"/>
        <v/>
      </c>
      <c r="GV4" s="730" t="str">
        <f t="shared" ref="GV4:JG4" ca="1" si="3">IF(WEEKDAY(GV$6)=2,GV6,"")</f>
        <v/>
      </c>
      <c r="GW4" s="730" t="str">
        <f t="shared" ca="1" si="3"/>
        <v/>
      </c>
      <c r="GX4" s="730">
        <f t="shared" ca="1" si="3"/>
        <v>41652</v>
      </c>
      <c r="GY4" s="730" t="str">
        <f t="shared" ca="1" si="3"/>
        <v/>
      </c>
      <c r="GZ4" s="730" t="str">
        <f t="shared" ca="1" si="3"/>
        <v/>
      </c>
      <c r="HA4" s="730" t="str">
        <f t="shared" ca="1" si="3"/>
        <v/>
      </c>
      <c r="HB4" s="730" t="str">
        <f t="shared" ca="1" si="3"/>
        <v/>
      </c>
      <c r="HC4" s="730" t="str">
        <f t="shared" ca="1" si="3"/>
        <v/>
      </c>
      <c r="HD4" s="730" t="str">
        <f t="shared" ca="1" si="3"/>
        <v/>
      </c>
      <c r="HE4" s="730">
        <f t="shared" ca="1" si="3"/>
        <v>41659</v>
      </c>
      <c r="HF4" s="730" t="str">
        <f t="shared" ca="1" si="3"/>
        <v/>
      </c>
      <c r="HG4" s="730" t="str">
        <f t="shared" ca="1" si="3"/>
        <v/>
      </c>
      <c r="HH4" s="730" t="str">
        <f t="shared" ca="1" si="3"/>
        <v/>
      </c>
      <c r="HI4" s="730" t="str">
        <f t="shared" ca="1" si="3"/>
        <v/>
      </c>
      <c r="HJ4" s="730" t="str">
        <f t="shared" ca="1" si="3"/>
        <v/>
      </c>
      <c r="HK4" s="730" t="str">
        <f t="shared" ca="1" si="3"/>
        <v/>
      </c>
      <c r="HL4" s="730">
        <f t="shared" ca="1" si="3"/>
        <v>41666</v>
      </c>
      <c r="HM4" s="730" t="str">
        <f t="shared" ca="1" si="3"/>
        <v/>
      </c>
      <c r="HN4" s="730" t="str">
        <f t="shared" ca="1" si="3"/>
        <v/>
      </c>
      <c r="HO4" s="730" t="str">
        <f t="shared" ca="1" si="3"/>
        <v/>
      </c>
      <c r="HP4" s="730" t="str">
        <f t="shared" ca="1" si="3"/>
        <v/>
      </c>
      <c r="HQ4" s="730" t="str">
        <f t="shared" ca="1" si="3"/>
        <v/>
      </c>
      <c r="HR4" s="730" t="str">
        <f t="shared" ca="1" si="3"/>
        <v/>
      </c>
      <c r="HS4" s="730">
        <f t="shared" ca="1" si="3"/>
        <v>41673</v>
      </c>
      <c r="HT4" s="730" t="str">
        <f t="shared" ca="1" si="3"/>
        <v/>
      </c>
      <c r="HU4" s="730" t="str">
        <f t="shared" ca="1" si="3"/>
        <v/>
      </c>
      <c r="HV4" s="730" t="str">
        <f t="shared" ca="1" si="3"/>
        <v/>
      </c>
      <c r="HW4" s="730" t="str">
        <f t="shared" ca="1" si="3"/>
        <v/>
      </c>
      <c r="HX4" s="730" t="str">
        <f t="shared" ca="1" si="3"/>
        <v/>
      </c>
      <c r="HY4" s="730" t="str">
        <f t="shared" ca="1" si="3"/>
        <v/>
      </c>
      <c r="HZ4" s="730">
        <f t="shared" ca="1" si="3"/>
        <v>41680</v>
      </c>
      <c r="IA4" s="730" t="str">
        <f t="shared" ca="1" si="3"/>
        <v/>
      </c>
      <c r="IB4" s="730" t="str">
        <f t="shared" ca="1" si="3"/>
        <v/>
      </c>
      <c r="IC4" s="730" t="str">
        <f t="shared" ca="1" si="3"/>
        <v/>
      </c>
      <c r="ID4" s="730" t="str">
        <f t="shared" ca="1" si="3"/>
        <v/>
      </c>
      <c r="IE4" s="730" t="str">
        <f t="shared" ca="1" si="3"/>
        <v/>
      </c>
      <c r="IF4" s="730" t="str">
        <f t="shared" ca="1" si="3"/>
        <v/>
      </c>
      <c r="IG4" s="730">
        <f t="shared" ca="1" si="3"/>
        <v>41687</v>
      </c>
      <c r="IH4" s="730" t="str">
        <f t="shared" ca="1" si="3"/>
        <v/>
      </c>
      <c r="II4" s="730" t="str">
        <f t="shared" ca="1" si="3"/>
        <v/>
      </c>
      <c r="IJ4" s="730" t="str">
        <f t="shared" ca="1" si="3"/>
        <v/>
      </c>
      <c r="IK4" s="730" t="str">
        <f t="shared" ca="1" si="3"/>
        <v/>
      </c>
      <c r="IL4" s="730" t="str">
        <f t="shared" ca="1" si="3"/>
        <v/>
      </c>
      <c r="IM4" s="730" t="str">
        <f t="shared" ca="1" si="3"/>
        <v/>
      </c>
      <c r="IN4" s="730">
        <f t="shared" ca="1" si="3"/>
        <v>41694</v>
      </c>
      <c r="IO4" s="730" t="str">
        <f t="shared" ca="1" si="3"/>
        <v/>
      </c>
      <c r="IP4" s="730" t="str">
        <f t="shared" ca="1" si="3"/>
        <v/>
      </c>
      <c r="IQ4" s="730" t="str">
        <f t="shared" ca="1" si="3"/>
        <v/>
      </c>
      <c r="IR4" s="730" t="str">
        <f t="shared" ca="1" si="3"/>
        <v/>
      </c>
      <c r="IS4" s="730" t="str">
        <f t="shared" ca="1" si="3"/>
        <v/>
      </c>
      <c r="IT4" s="730" t="str">
        <f t="shared" ca="1" si="3"/>
        <v/>
      </c>
      <c r="IU4" s="730">
        <f t="shared" ca="1" si="3"/>
        <v>41701</v>
      </c>
      <c r="IV4" s="730" t="str">
        <f t="shared" ca="1" si="3"/>
        <v/>
      </c>
      <c r="IW4" s="730" t="str">
        <f t="shared" ca="1" si="3"/>
        <v/>
      </c>
      <c r="IX4" s="730" t="str">
        <f t="shared" ca="1" si="3"/>
        <v/>
      </c>
      <c r="IY4" s="730" t="str">
        <f t="shared" ca="1" si="3"/>
        <v/>
      </c>
      <c r="IZ4" s="730" t="str">
        <f t="shared" ca="1" si="3"/>
        <v/>
      </c>
      <c r="JA4" s="730" t="str">
        <f t="shared" ca="1" si="3"/>
        <v/>
      </c>
      <c r="JB4" s="730">
        <f t="shared" ca="1" si="3"/>
        <v>41708</v>
      </c>
      <c r="JC4" s="730" t="str">
        <f t="shared" ca="1" si="3"/>
        <v/>
      </c>
      <c r="JD4" s="730" t="str">
        <f t="shared" ca="1" si="3"/>
        <v/>
      </c>
      <c r="JE4" s="730" t="str">
        <f t="shared" ca="1" si="3"/>
        <v/>
      </c>
      <c r="JF4" s="730" t="str">
        <f t="shared" ca="1" si="3"/>
        <v/>
      </c>
      <c r="JG4" s="730" t="str">
        <f t="shared" ca="1" si="3"/>
        <v/>
      </c>
      <c r="JH4" s="730" t="str">
        <f t="shared" ref="JH4:LS4" ca="1" si="4">IF(WEEKDAY(JH$6)=2,JH6,"")</f>
        <v/>
      </c>
      <c r="JI4" s="730">
        <f t="shared" ca="1" si="4"/>
        <v>41715</v>
      </c>
      <c r="JJ4" s="730" t="str">
        <f t="shared" ca="1" si="4"/>
        <v/>
      </c>
      <c r="JK4" s="730" t="str">
        <f t="shared" ca="1" si="4"/>
        <v/>
      </c>
      <c r="JL4" s="730" t="str">
        <f t="shared" ca="1" si="4"/>
        <v/>
      </c>
      <c r="JM4" s="730" t="str">
        <f t="shared" ca="1" si="4"/>
        <v/>
      </c>
      <c r="JN4" s="730" t="str">
        <f t="shared" ca="1" si="4"/>
        <v/>
      </c>
      <c r="JO4" s="730" t="str">
        <f t="shared" ca="1" si="4"/>
        <v/>
      </c>
      <c r="JP4" s="730">
        <f t="shared" ca="1" si="4"/>
        <v>41722</v>
      </c>
      <c r="JQ4" s="730" t="str">
        <f t="shared" ca="1" si="4"/>
        <v/>
      </c>
      <c r="JR4" s="730" t="str">
        <f t="shared" ca="1" si="4"/>
        <v/>
      </c>
      <c r="JS4" s="730" t="str">
        <f t="shared" ca="1" si="4"/>
        <v/>
      </c>
      <c r="JT4" s="730" t="str">
        <f t="shared" ca="1" si="4"/>
        <v/>
      </c>
      <c r="JU4" s="730" t="str">
        <f t="shared" ca="1" si="4"/>
        <v/>
      </c>
      <c r="JV4" s="730" t="str">
        <f t="shared" ca="1" si="4"/>
        <v/>
      </c>
      <c r="JW4" s="730">
        <f t="shared" ca="1" si="4"/>
        <v>41729</v>
      </c>
      <c r="JX4" s="730" t="str">
        <f t="shared" ca="1" si="4"/>
        <v/>
      </c>
      <c r="JY4" s="730" t="str">
        <f t="shared" ca="1" si="4"/>
        <v/>
      </c>
      <c r="JZ4" s="730" t="str">
        <f t="shared" ca="1" si="4"/>
        <v/>
      </c>
      <c r="KA4" s="730" t="str">
        <f t="shared" ca="1" si="4"/>
        <v/>
      </c>
      <c r="KB4" s="730" t="str">
        <f t="shared" ca="1" si="4"/>
        <v/>
      </c>
      <c r="KC4" s="730" t="str">
        <f t="shared" ca="1" si="4"/>
        <v/>
      </c>
      <c r="KD4" s="730">
        <f t="shared" ca="1" si="4"/>
        <v>41736</v>
      </c>
      <c r="KE4" s="730" t="str">
        <f t="shared" ca="1" si="4"/>
        <v/>
      </c>
      <c r="KF4" s="730" t="str">
        <f t="shared" ca="1" si="4"/>
        <v/>
      </c>
      <c r="KG4" s="730" t="str">
        <f t="shared" ca="1" si="4"/>
        <v/>
      </c>
      <c r="KH4" s="730" t="str">
        <f t="shared" ca="1" si="4"/>
        <v/>
      </c>
      <c r="KI4" s="730" t="str">
        <f t="shared" ca="1" si="4"/>
        <v/>
      </c>
      <c r="KJ4" s="730" t="str">
        <f t="shared" ca="1" si="4"/>
        <v/>
      </c>
      <c r="KK4" s="730">
        <f t="shared" ca="1" si="4"/>
        <v>41743</v>
      </c>
      <c r="KL4" s="730" t="str">
        <f t="shared" ca="1" si="4"/>
        <v/>
      </c>
      <c r="KM4" s="730" t="str">
        <f t="shared" ca="1" si="4"/>
        <v/>
      </c>
      <c r="KN4" s="730" t="str">
        <f t="shared" ca="1" si="4"/>
        <v/>
      </c>
      <c r="KO4" s="730" t="str">
        <f t="shared" ca="1" si="4"/>
        <v/>
      </c>
      <c r="KP4" s="730" t="str">
        <f t="shared" ca="1" si="4"/>
        <v/>
      </c>
      <c r="KQ4" s="730" t="str">
        <f t="shared" ca="1" si="4"/>
        <v/>
      </c>
      <c r="KR4" s="730">
        <f t="shared" ca="1" si="4"/>
        <v>41750</v>
      </c>
      <c r="KS4" s="730" t="str">
        <f t="shared" ca="1" si="4"/>
        <v/>
      </c>
      <c r="KT4" s="730" t="str">
        <f t="shared" ca="1" si="4"/>
        <v/>
      </c>
      <c r="KU4" s="730" t="str">
        <f t="shared" ca="1" si="4"/>
        <v/>
      </c>
      <c r="KV4" s="730" t="str">
        <f t="shared" ca="1" si="4"/>
        <v/>
      </c>
      <c r="KW4" s="730" t="str">
        <f t="shared" ca="1" si="4"/>
        <v/>
      </c>
      <c r="KX4" s="730" t="str">
        <f t="shared" ca="1" si="4"/>
        <v/>
      </c>
      <c r="KY4" s="730">
        <f t="shared" ca="1" si="4"/>
        <v>41757</v>
      </c>
      <c r="KZ4" s="730" t="str">
        <f t="shared" ca="1" si="4"/>
        <v/>
      </c>
      <c r="LA4" s="730" t="str">
        <f t="shared" ca="1" si="4"/>
        <v/>
      </c>
      <c r="LB4" s="730" t="str">
        <f t="shared" ca="1" si="4"/>
        <v/>
      </c>
      <c r="LC4" s="730" t="str">
        <f t="shared" ca="1" si="4"/>
        <v/>
      </c>
      <c r="LD4" s="730" t="str">
        <f t="shared" ca="1" si="4"/>
        <v/>
      </c>
      <c r="LE4" s="730" t="str">
        <f t="shared" ca="1" si="4"/>
        <v/>
      </c>
      <c r="LF4" s="730">
        <f t="shared" ca="1" si="4"/>
        <v>41764</v>
      </c>
      <c r="LG4" s="730" t="str">
        <f t="shared" ca="1" si="4"/>
        <v/>
      </c>
      <c r="LH4" s="730" t="str">
        <f t="shared" ca="1" si="4"/>
        <v/>
      </c>
      <c r="LI4" s="730" t="str">
        <f t="shared" ca="1" si="4"/>
        <v/>
      </c>
      <c r="LJ4" s="730" t="str">
        <f t="shared" ca="1" si="4"/>
        <v/>
      </c>
      <c r="LK4" s="730" t="str">
        <f t="shared" ca="1" si="4"/>
        <v/>
      </c>
      <c r="LL4" s="730" t="str">
        <f t="shared" ca="1" si="4"/>
        <v/>
      </c>
      <c r="LM4" s="730">
        <f t="shared" ca="1" si="4"/>
        <v>41771</v>
      </c>
      <c r="LN4" s="730" t="str">
        <f t="shared" ca="1" si="4"/>
        <v/>
      </c>
      <c r="LO4" s="730" t="str">
        <f t="shared" ca="1" si="4"/>
        <v/>
      </c>
      <c r="LP4" s="730" t="str">
        <f t="shared" ca="1" si="4"/>
        <v/>
      </c>
      <c r="LQ4" s="730" t="str">
        <f t="shared" ca="1" si="4"/>
        <v/>
      </c>
      <c r="LR4" s="730" t="str">
        <f t="shared" ca="1" si="4"/>
        <v/>
      </c>
      <c r="LS4" s="730" t="str">
        <f t="shared" ca="1" si="4"/>
        <v/>
      </c>
      <c r="LT4" s="730">
        <f t="shared" ref="LT4:OE4" ca="1" si="5">IF(WEEKDAY(LT$6)=2,LT6,"")</f>
        <v>41778</v>
      </c>
      <c r="LU4" s="730" t="str">
        <f t="shared" ca="1" si="5"/>
        <v/>
      </c>
      <c r="LV4" s="730" t="str">
        <f t="shared" ca="1" si="5"/>
        <v/>
      </c>
      <c r="LW4" s="730" t="str">
        <f t="shared" ca="1" si="5"/>
        <v/>
      </c>
      <c r="LX4" s="730" t="str">
        <f t="shared" ca="1" si="5"/>
        <v/>
      </c>
      <c r="LY4" s="730" t="str">
        <f t="shared" ca="1" si="5"/>
        <v/>
      </c>
      <c r="LZ4" s="730" t="str">
        <f t="shared" ca="1" si="5"/>
        <v/>
      </c>
      <c r="MA4" s="730">
        <f t="shared" ca="1" si="5"/>
        <v>41785</v>
      </c>
      <c r="MB4" s="730" t="str">
        <f t="shared" ca="1" si="5"/>
        <v/>
      </c>
      <c r="MC4" s="730" t="str">
        <f t="shared" ca="1" si="5"/>
        <v/>
      </c>
      <c r="MD4" s="730" t="str">
        <f t="shared" ca="1" si="5"/>
        <v/>
      </c>
      <c r="ME4" s="730" t="str">
        <f t="shared" ca="1" si="5"/>
        <v/>
      </c>
      <c r="MF4" s="730" t="str">
        <f t="shared" ca="1" si="5"/>
        <v/>
      </c>
      <c r="MG4" s="730" t="str">
        <f t="shared" ca="1" si="5"/>
        <v/>
      </c>
      <c r="MH4" s="730">
        <f t="shared" ca="1" si="5"/>
        <v>41792</v>
      </c>
      <c r="MI4" s="730" t="str">
        <f t="shared" ca="1" si="5"/>
        <v/>
      </c>
      <c r="MJ4" s="730" t="str">
        <f t="shared" ca="1" si="5"/>
        <v/>
      </c>
      <c r="MK4" s="730" t="str">
        <f t="shared" ca="1" si="5"/>
        <v/>
      </c>
      <c r="ML4" s="730" t="str">
        <f t="shared" ca="1" si="5"/>
        <v/>
      </c>
      <c r="MM4" s="730" t="str">
        <f t="shared" ca="1" si="5"/>
        <v/>
      </c>
      <c r="MN4" s="730" t="str">
        <f t="shared" ca="1" si="5"/>
        <v/>
      </c>
      <c r="MO4" s="730">
        <f t="shared" ca="1" si="5"/>
        <v>41799</v>
      </c>
      <c r="MP4" s="730" t="str">
        <f t="shared" ca="1" si="5"/>
        <v/>
      </c>
      <c r="MQ4" s="730" t="str">
        <f t="shared" ca="1" si="5"/>
        <v/>
      </c>
      <c r="MR4" s="730" t="str">
        <f t="shared" ca="1" si="5"/>
        <v/>
      </c>
      <c r="MS4" s="730" t="str">
        <f t="shared" ca="1" si="5"/>
        <v/>
      </c>
      <c r="MT4" s="730" t="str">
        <f t="shared" ca="1" si="5"/>
        <v/>
      </c>
      <c r="MU4" s="730" t="str">
        <f t="shared" ca="1" si="5"/>
        <v/>
      </c>
      <c r="MV4" s="730">
        <f t="shared" ca="1" si="5"/>
        <v>41806</v>
      </c>
      <c r="MW4" s="730" t="str">
        <f t="shared" ca="1" si="5"/>
        <v/>
      </c>
      <c r="MX4" s="730" t="str">
        <f t="shared" ca="1" si="5"/>
        <v/>
      </c>
      <c r="MY4" s="730" t="str">
        <f t="shared" ca="1" si="5"/>
        <v/>
      </c>
      <c r="MZ4" s="730" t="str">
        <f t="shared" ca="1" si="5"/>
        <v/>
      </c>
      <c r="NA4" s="730" t="str">
        <f t="shared" ca="1" si="5"/>
        <v/>
      </c>
      <c r="NB4" s="730" t="str">
        <f t="shared" ca="1" si="5"/>
        <v/>
      </c>
      <c r="NC4" s="730">
        <f t="shared" ca="1" si="5"/>
        <v>41813</v>
      </c>
      <c r="ND4" s="730" t="str">
        <f t="shared" ca="1" si="5"/>
        <v/>
      </c>
      <c r="NE4" s="730" t="str">
        <f t="shared" ca="1" si="5"/>
        <v/>
      </c>
      <c r="NF4" s="730" t="str">
        <f t="shared" ca="1" si="5"/>
        <v/>
      </c>
      <c r="NG4" s="730" t="str">
        <f t="shared" ca="1" si="5"/>
        <v/>
      </c>
      <c r="NH4" s="730" t="str">
        <f t="shared" ca="1" si="5"/>
        <v/>
      </c>
      <c r="NI4" s="730" t="str">
        <f t="shared" ca="1" si="5"/>
        <v/>
      </c>
      <c r="NJ4" s="730">
        <f t="shared" ca="1" si="5"/>
        <v>41820</v>
      </c>
      <c r="NK4" s="730" t="str">
        <f t="shared" ca="1" si="5"/>
        <v/>
      </c>
      <c r="NL4" s="730" t="str">
        <f t="shared" ca="1" si="5"/>
        <v/>
      </c>
      <c r="NM4" s="730" t="str">
        <f t="shared" ca="1" si="5"/>
        <v/>
      </c>
      <c r="NN4" s="730" t="str">
        <f t="shared" ca="1" si="5"/>
        <v/>
      </c>
      <c r="NO4" s="730" t="str">
        <f t="shared" ca="1" si="5"/>
        <v/>
      </c>
      <c r="NP4" s="730" t="str">
        <f t="shared" ca="1" si="5"/>
        <v/>
      </c>
      <c r="NQ4" s="730">
        <f t="shared" ca="1" si="5"/>
        <v>41827</v>
      </c>
      <c r="NR4" s="730" t="str">
        <f t="shared" ca="1" si="5"/>
        <v/>
      </c>
      <c r="NS4" s="730" t="str">
        <f t="shared" ca="1" si="5"/>
        <v/>
      </c>
      <c r="NT4" s="730" t="str">
        <f t="shared" ca="1" si="5"/>
        <v/>
      </c>
      <c r="NU4" s="730" t="str">
        <f t="shared" ca="1" si="5"/>
        <v/>
      </c>
      <c r="NV4" s="730" t="str">
        <f t="shared" ca="1" si="5"/>
        <v/>
      </c>
      <c r="NW4" s="730" t="str">
        <f t="shared" ca="1" si="5"/>
        <v/>
      </c>
      <c r="NX4" s="730">
        <f t="shared" ca="1" si="5"/>
        <v>41834</v>
      </c>
      <c r="NY4" s="730" t="str">
        <f t="shared" ca="1" si="5"/>
        <v/>
      </c>
      <c r="NZ4" s="730" t="str">
        <f t="shared" ca="1" si="5"/>
        <v/>
      </c>
      <c r="OA4" s="730" t="str">
        <f t="shared" ca="1" si="5"/>
        <v/>
      </c>
      <c r="OB4" s="730" t="str">
        <f t="shared" ca="1" si="5"/>
        <v/>
      </c>
      <c r="OC4" s="730" t="str">
        <f t="shared" ca="1" si="5"/>
        <v/>
      </c>
      <c r="OD4" s="730" t="str">
        <f t="shared" ca="1" si="5"/>
        <v/>
      </c>
      <c r="OE4" s="730">
        <f t="shared" ca="1" si="5"/>
        <v>41841</v>
      </c>
      <c r="OF4" s="730" t="str">
        <f t="shared" ref="OF4:QQ4" ca="1" si="6">IF(WEEKDAY(OF$6)=2,OF6,"")</f>
        <v/>
      </c>
      <c r="OG4" s="730" t="str">
        <f t="shared" ca="1" si="6"/>
        <v/>
      </c>
      <c r="OH4" s="730" t="str">
        <f t="shared" ca="1" si="6"/>
        <v/>
      </c>
      <c r="OI4" s="730" t="str">
        <f t="shared" ca="1" si="6"/>
        <v/>
      </c>
      <c r="OJ4" s="730" t="str">
        <f t="shared" ca="1" si="6"/>
        <v/>
      </c>
      <c r="OK4" s="730" t="str">
        <f t="shared" ca="1" si="6"/>
        <v/>
      </c>
      <c r="OL4" s="730">
        <f t="shared" ca="1" si="6"/>
        <v>41848</v>
      </c>
      <c r="OM4" s="730" t="str">
        <f t="shared" ca="1" si="6"/>
        <v/>
      </c>
      <c r="ON4" s="730" t="str">
        <f t="shared" ca="1" si="6"/>
        <v/>
      </c>
      <c r="OO4" s="730" t="str">
        <f t="shared" ca="1" si="6"/>
        <v/>
      </c>
      <c r="OP4" s="730" t="str">
        <f t="shared" ca="1" si="6"/>
        <v/>
      </c>
      <c r="OQ4" s="730" t="str">
        <f t="shared" ca="1" si="6"/>
        <v/>
      </c>
      <c r="OR4" s="730" t="str">
        <f t="shared" ca="1" si="6"/>
        <v/>
      </c>
      <c r="OS4" s="730">
        <f t="shared" ca="1" si="6"/>
        <v>41855</v>
      </c>
      <c r="OT4" s="730" t="str">
        <f t="shared" ca="1" si="6"/>
        <v/>
      </c>
      <c r="OU4" s="730" t="str">
        <f t="shared" ca="1" si="6"/>
        <v/>
      </c>
      <c r="OV4" s="730" t="str">
        <f t="shared" ca="1" si="6"/>
        <v/>
      </c>
      <c r="OW4" s="730" t="str">
        <f t="shared" ca="1" si="6"/>
        <v/>
      </c>
      <c r="OX4" s="730" t="str">
        <f t="shared" ca="1" si="6"/>
        <v/>
      </c>
      <c r="OY4" s="730" t="str">
        <f t="shared" ca="1" si="6"/>
        <v/>
      </c>
      <c r="OZ4" s="730">
        <f t="shared" ca="1" si="6"/>
        <v>41862</v>
      </c>
      <c r="PA4" s="730" t="str">
        <f t="shared" ca="1" si="6"/>
        <v/>
      </c>
      <c r="PB4" s="730" t="str">
        <f t="shared" ca="1" si="6"/>
        <v/>
      </c>
      <c r="PC4" s="730" t="str">
        <f t="shared" ca="1" si="6"/>
        <v/>
      </c>
      <c r="PD4" s="730" t="str">
        <f t="shared" ca="1" si="6"/>
        <v/>
      </c>
      <c r="PE4" s="730" t="str">
        <f t="shared" ca="1" si="6"/>
        <v/>
      </c>
      <c r="PF4" s="730" t="str">
        <f t="shared" ca="1" si="6"/>
        <v/>
      </c>
      <c r="PG4" s="730">
        <f t="shared" ca="1" si="6"/>
        <v>41869</v>
      </c>
      <c r="PH4" s="730" t="str">
        <f t="shared" ca="1" si="6"/>
        <v/>
      </c>
      <c r="PI4" s="730" t="str">
        <f t="shared" ca="1" si="6"/>
        <v/>
      </c>
      <c r="PJ4" s="730" t="str">
        <f t="shared" ca="1" si="6"/>
        <v/>
      </c>
      <c r="PK4" s="730" t="str">
        <f t="shared" ca="1" si="6"/>
        <v/>
      </c>
      <c r="PL4" s="730" t="str">
        <f t="shared" ca="1" si="6"/>
        <v/>
      </c>
      <c r="PM4" s="730" t="str">
        <f t="shared" ca="1" si="6"/>
        <v/>
      </c>
      <c r="PN4" s="730">
        <f t="shared" ca="1" si="6"/>
        <v>41876</v>
      </c>
      <c r="PO4" s="730" t="str">
        <f t="shared" ca="1" si="6"/>
        <v/>
      </c>
      <c r="PP4" s="730" t="str">
        <f t="shared" ca="1" si="6"/>
        <v/>
      </c>
      <c r="PQ4" s="730" t="str">
        <f t="shared" ca="1" si="6"/>
        <v/>
      </c>
      <c r="PR4" s="730" t="str">
        <f t="shared" ca="1" si="6"/>
        <v/>
      </c>
      <c r="PS4" s="730" t="str">
        <f t="shared" ca="1" si="6"/>
        <v/>
      </c>
      <c r="PT4" s="730" t="str">
        <f t="shared" ca="1" si="6"/>
        <v/>
      </c>
      <c r="PU4" s="730">
        <f t="shared" ca="1" si="6"/>
        <v>41883</v>
      </c>
      <c r="PV4" s="730" t="str">
        <f t="shared" ca="1" si="6"/>
        <v/>
      </c>
      <c r="PW4" s="730" t="str">
        <f t="shared" ca="1" si="6"/>
        <v/>
      </c>
      <c r="PX4" s="730" t="str">
        <f t="shared" ca="1" si="6"/>
        <v/>
      </c>
      <c r="PY4" s="730" t="str">
        <f t="shared" ca="1" si="6"/>
        <v/>
      </c>
      <c r="PZ4" s="730" t="str">
        <f t="shared" ca="1" si="6"/>
        <v/>
      </c>
      <c r="QA4" s="730" t="str">
        <f t="shared" ca="1" si="6"/>
        <v/>
      </c>
      <c r="QB4" s="730">
        <f t="shared" ca="1" si="6"/>
        <v>41890</v>
      </c>
      <c r="QC4" s="730" t="str">
        <f t="shared" ca="1" si="6"/>
        <v/>
      </c>
      <c r="QD4" s="730" t="str">
        <f t="shared" ca="1" si="6"/>
        <v/>
      </c>
      <c r="QE4" s="730" t="str">
        <f t="shared" ca="1" si="6"/>
        <v/>
      </c>
      <c r="QF4" s="730" t="str">
        <f t="shared" ca="1" si="6"/>
        <v/>
      </c>
      <c r="QG4" s="730" t="str">
        <f t="shared" ca="1" si="6"/>
        <v/>
      </c>
      <c r="QH4" s="730" t="str">
        <f t="shared" ca="1" si="6"/>
        <v/>
      </c>
      <c r="QI4" s="730">
        <f t="shared" ca="1" si="6"/>
        <v>41897</v>
      </c>
      <c r="QJ4" s="730" t="str">
        <f t="shared" ca="1" si="6"/>
        <v/>
      </c>
      <c r="QK4" s="730" t="str">
        <f t="shared" ca="1" si="6"/>
        <v/>
      </c>
      <c r="QL4" s="730" t="str">
        <f t="shared" ca="1" si="6"/>
        <v/>
      </c>
      <c r="QM4" s="730" t="str">
        <f t="shared" ca="1" si="6"/>
        <v/>
      </c>
      <c r="QN4" s="730" t="str">
        <f t="shared" ca="1" si="6"/>
        <v/>
      </c>
      <c r="QO4" s="730" t="str">
        <f t="shared" ca="1" si="6"/>
        <v/>
      </c>
      <c r="QP4" s="730">
        <f t="shared" ca="1" si="6"/>
        <v>41904</v>
      </c>
      <c r="QQ4" s="730" t="str">
        <f t="shared" ca="1" si="6"/>
        <v/>
      </c>
      <c r="QR4" s="730" t="str">
        <f t="shared" ref="QR4:TC4" ca="1" si="7">IF(WEEKDAY(QR$6)=2,QR6,"")</f>
        <v/>
      </c>
      <c r="QS4" s="730" t="str">
        <f t="shared" ca="1" si="7"/>
        <v/>
      </c>
      <c r="QT4" s="730" t="str">
        <f t="shared" ca="1" si="7"/>
        <v/>
      </c>
      <c r="QU4" s="730" t="str">
        <f t="shared" ca="1" si="7"/>
        <v/>
      </c>
      <c r="QV4" s="730" t="str">
        <f t="shared" ca="1" si="7"/>
        <v/>
      </c>
      <c r="QW4" s="730">
        <f t="shared" ca="1" si="7"/>
        <v>41911</v>
      </c>
      <c r="QX4" s="730" t="str">
        <f t="shared" ca="1" si="7"/>
        <v/>
      </c>
      <c r="QY4" s="730" t="str">
        <f t="shared" ca="1" si="7"/>
        <v/>
      </c>
      <c r="QZ4" s="730" t="str">
        <f t="shared" ca="1" si="7"/>
        <v/>
      </c>
      <c r="RA4" s="730" t="str">
        <f t="shared" ca="1" si="7"/>
        <v/>
      </c>
      <c r="RB4" s="730" t="str">
        <f t="shared" ca="1" si="7"/>
        <v/>
      </c>
      <c r="RC4" s="730" t="str">
        <f t="shared" ca="1" si="7"/>
        <v/>
      </c>
      <c r="RD4" s="730">
        <f t="shared" ca="1" si="7"/>
        <v>41918</v>
      </c>
      <c r="RE4" s="730" t="str">
        <f t="shared" ca="1" si="7"/>
        <v/>
      </c>
      <c r="RF4" s="730" t="str">
        <f t="shared" ca="1" si="7"/>
        <v/>
      </c>
      <c r="RG4" s="730" t="str">
        <f t="shared" ca="1" si="7"/>
        <v/>
      </c>
      <c r="RH4" s="730" t="str">
        <f t="shared" ca="1" si="7"/>
        <v/>
      </c>
      <c r="RI4" s="730" t="str">
        <f t="shared" ca="1" si="7"/>
        <v/>
      </c>
      <c r="RJ4" s="730" t="str">
        <f t="shared" ca="1" si="7"/>
        <v/>
      </c>
      <c r="RK4" s="730">
        <f t="shared" ca="1" si="7"/>
        <v>41925</v>
      </c>
      <c r="RL4" s="730" t="str">
        <f t="shared" ca="1" si="7"/>
        <v/>
      </c>
      <c r="RM4" s="730" t="str">
        <f t="shared" ca="1" si="7"/>
        <v/>
      </c>
      <c r="RN4" s="730" t="str">
        <f t="shared" ca="1" si="7"/>
        <v/>
      </c>
      <c r="RO4" s="730" t="str">
        <f t="shared" ca="1" si="7"/>
        <v/>
      </c>
      <c r="RP4" s="730" t="str">
        <f t="shared" ca="1" si="7"/>
        <v/>
      </c>
      <c r="RQ4" s="730" t="str">
        <f t="shared" ca="1" si="7"/>
        <v/>
      </c>
      <c r="RR4" s="730">
        <f t="shared" ca="1" si="7"/>
        <v>41932</v>
      </c>
      <c r="RS4" s="730" t="str">
        <f t="shared" ca="1" si="7"/>
        <v/>
      </c>
      <c r="RT4" s="730" t="str">
        <f t="shared" ca="1" si="7"/>
        <v/>
      </c>
      <c r="RU4" s="730" t="str">
        <f t="shared" ca="1" si="7"/>
        <v/>
      </c>
      <c r="RV4" s="730" t="str">
        <f t="shared" ca="1" si="7"/>
        <v/>
      </c>
      <c r="RW4" s="730" t="str">
        <f t="shared" ca="1" si="7"/>
        <v/>
      </c>
      <c r="RX4" s="730" t="str">
        <f t="shared" ca="1" si="7"/>
        <v/>
      </c>
      <c r="RY4" s="730">
        <f t="shared" ca="1" si="7"/>
        <v>41939</v>
      </c>
      <c r="RZ4" s="730" t="str">
        <f t="shared" ca="1" si="7"/>
        <v/>
      </c>
      <c r="SA4" s="730" t="str">
        <f t="shared" ca="1" si="7"/>
        <v/>
      </c>
      <c r="SB4" s="730" t="str">
        <f t="shared" ca="1" si="7"/>
        <v/>
      </c>
      <c r="SC4" s="730" t="str">
        <f t="shared" ca="1" si="7"/>
        <v/>
      </c>
      <c r="SD4" s="730" t="str">
        <f t="shared" ca="1" si="7"/>
        <v/>
      </c>
      <c r="SE4" s="730" t="str">
        <f t="shared" ca="1" si="7"/>
        <v/>
      </c>
      <c r="SF4" s="730">
        <f t="shared" ca="1" si="7"/>
        <v>41946</v>
      </c>
      <c r="SG4" s="730" t="str">
        <f t="shared" ca="1" si="7"/>
        <v/>
      </c>
      <c r="SH4" s="730" t="str">
        <f t="shared" ca="1" si="7"/>
        <v/>
      </c>
      <c r="SI4" s="730" t="str">
        <f t="shared" ca="1" si="7"/>
        <v/>
      </c>
      <c r="SJ4" s="730" t="str">
        <f t="shared" ca="1" si="7"/>
        <v/>
      </c>
      <c r="SK4" s="730" t="str">
        <f t="shared" ca="1" si="7"/>
        <v/>
      </c>
      <c r="SL4" s="730" t="str">
        <f t="shared" ca="1" si="7"/>
        <v/>
      </c>
      <c r="SM4" s="730">
        <f t="shared" ca="1" si="7"/>
        <v>41953</v>
      </c>
      <c r="SN4" s="730" t="str">
        <f t="shared" ca="1" si="7"/>
        <v/>
      </c>
      <c r="SO4" s="730" t="str">
        <f t="shared" ca="1" si="7"/>
        <v/>
      </c>
      <c r="SP4" s="730" t="str">
        <f t="shared" ca="1" si="7"/>
        <v/>
      </c>
      <c r="SQ4" s="730" t="str">
        <f t="shared" ca="1" si="7"/>
        <v/>
      </c>
      <c r="SR4" s="730" t="str">
        <f t="shared" ca="1" si="7"/>
        <v/>
      </c>
      <c r="SS4" s="730" t="str">
        <f t="shared" ca="1" si="7"/>
        <v/>
      </c>
      <c r="ST4" s="730">
        <f t="shared" ca="1" si="7"/>
        <v>41960</v>
      </c>
      <c r="SU4" s="730" t="str">
        <f t="shared" ca="1" si="7"/>
        <v/>
      </c>
      <c r="SV4" s="730" t="str">
        <f t="shared" ca="1" si="7"/>
        <v/>
      </c>
      <c r="SW4" s="730" t="str">
        <f t="shared" ca="1" si="7"/>
        <v/>
      </c>
      <c r="SX4" s="730" t="str">
        <f t="shared" ca="1" si="7"/>
        <v/>
      </c>
      <c r="SY4" s="730" t="str">
        <f t="shared" ca="1" si="7"/>
        <v/>
      </c>
      <c r="SZ4" s="730" t="str">
        <f t="shared" ca="1" si="7"/>
        <v/>
      </c>
      <c r="TA4" s="730">
        <f t="shared" ca="1" si="7"/>
        <v>41967</v>
      </c>
      <c r="TB4" s="730" t="str">
        <f t="shared" ca="1" si="7"/>
        <v/>
      </c>
      <c r="TC4" s="730" t="str">
        <f t="shared" ca="1" si="7"/>
        <v/>
      </c>
      <c r="TD4" s="730" t="str">
        <f t="shared" ref="TD4:VO4" ca="1" si="8">IF(WEEKDAY(TD$6)=2,TD6,"")</f>
        <v/>
      </c>
      <c r="TE4" s="730" t="str">
        <f t="shared" ca="1" si="8"/>
        <v/>
      </c>
      <c r="TF4" s="730" t="str">
        <f t="shared" ca="1" si="8"/>
        <v/>
      </c>
      <c r="TG4" s="730" t="str">
        <f t="shared" ca="1" si="8"/>
        <v/>
      </c>
      <c r="TH4" s="730">
        <f t="shared" ca="1" si="8"/>
        <v>41974</v>
      </c>
      <c r="TI4" s="730" t="str">
        <f t="shared" ca="1" si="8"/>
        <v/>
      </c>
      <c r="TJ4" s="730" t="str">
        <f t="shared" ca="1" si="8"/>
        <v/>
      </c>
      <c r="TK4" s="730" t="str">
        <f t="shared" ca="1" si="8"/>
        <v/>
      </c>
      <c r="TL4" s="730" t="str">
        <f t="shared" ca="1" si="8"/>
        <v/>
      </c>
      <c r="TM4" s="730" t="str">
        <f t="shared" ca="1" si="8"/>
        <v/>
      </c>
      <c r="TN4" s="730" t="str">
        <f t="shared" ca="1" si="8"/>
        <v/>
      </c>
      <c r="TO4" s="730">
        <f t="shared" ca="1" si="8"/>
        <v>41981</v>
      </c>
      <c r="TP4" s="730" t="str">
        <f t="shared" ca="1" si="8"/>
        <v/>
      </c>
      <c r="TQ4" s="730" t="str">
        <f t="shared" ca="1" si="8"/>
        <v/>
      </c>
      <c r="TR4" s="730" t="str">
        <f t="shared" ca="1" si="8"/>
        <v/>
      </c>
      <c r="TS4" s="730" t="str">
        <f t="shared" ca="1" si="8"/>
        <v/>
      </c>
      <c r="TT4" s="730" t="str">
        <f t="shared" ca="1" si="8"/>
        <v/>
      </c>
      <c r="TU4" s="730" t="str">
        <f t="shared" ca="1" si="8"/>
        <v/>
      </c>
      <c r="TV4" s="730">
        <f t="shared" ca="1" si="8"/>
        <v>41988</v>
      </c>
      <c r="TW4" s="730" t="str">
        <f t="shared" ca="1" si="8"/>
        <v/>
      </c>
      <c r="TX4" s="730" t="str">
        <f t="shared" ca="1" si="8"/>
        <v/>
      </c>
      <c r="TY4" s="730" t="str">
        <f t="shared" ca="1" si="8"/>
        <v/>
      </c>
      <c r="TZ4" s="730" t="str">
        <f t="shared" ca="1" si="8"/>
        <v/>
      </c>
      <c r="UA4" s="730" t="str">
        <f t="shared" ca="1" si="8"/>
        <v/>
      </c>
      <c r="UB4" s="730" t="str">
        <f t="shared" ca="1" si="8"/>
        <v/>
      </c>
      <c r="UC4" s="730">
        <f t="shared" ca="1" si="8"/>
        <v>41995</v>
      </c>
      <c r="UD4" s="730" t="str">
        <f t="shared" ca="1" si="8"/>
        <v/>
      </c>
      <c r="UE4" s="730" t="str">
        <f t="shared" ca="1" si="8"/>
        <v/>
      </c>
      <c r="UF4" s="730" t="str">
        <f t="shared" ca="1" si="8"/>
        <v/>
      </c>
      <c r="UG4" s="730" t="str">
        <f t="shared" ca="1" si="8"/>
        <v/>
      </c>
      <c r="UH4" s="730" t="str">
        <f t="shared" ca="1" si="8"/>
        <v/>
      </c>
      <c r="UI4" s="730" t="str">
        <f t="shared" ca="1" si="8"/>
        <v/>
      </c>
      <c r="UJ4" s="730">
        <f t="shared" ca="1" si="8"/>
        <v>42002</v>
      </c>
      <c r="UK4" s="730" t="str">
        <f t="shared" ca="1" si="8"/>
        <v/>
      </c>
      <c r="UL4" s="730" t="str">
        <f t="shared" ca="1" si="8"/>
        <v/>
      </c>
      <c r="UM4" s="730" t="str">
        <f t="shared" ca="1" si="8"/>
        <v/>
      </c>
      <c r="UN4" s="730" t="str">
        <f t="shared" ca="1" si="8"/>
        <v/>
      </c>
      <c r="UO4" s="730" t="str">
        <f t="shared" ca="1" si="8"/>
        <v/>
      </c>
      <c r="UP4" s="730" t="str">
        <f t="shared" ca="1" si="8"/>
        <v/>
      </c>
      <c r="UQ4" s="730">
        <f t="shared" ca="1" si="8"/>
        <v>42009</v>
      </c>
      <c r="UR4" s="730" t="str">
        <f t="shared" ca="1" si="8"/>
        <v/>
      </c>
      <c r="US4" s="730" t="str">
        <f t="shared" ca="1" si="8"/>
        <v/>
      </c>
      <c r="UT4" s="730" t="str">
        <f t="shared" ca="1" si="8"/>
        <v/>
      </c>
      <c r="UU4" s="730" t="str">
        <f t="shared" ca="1" si="8"/>
        <v/>
      </c>
      <c r="UV4" s="730" t="str">
        <f t="shared" ca="1" si="8"/>
        <v/>
      </c>
      <c r="UW4" s="730" t="str">
        <f t="shared" ca="1" si="8"/>
        <v/>
      </c>
      <c r="UX4" s="730">
        <f t="shared" ca="1" si="8"/>
        <v>42016</v>
      </c>
      <c r="UY4" s="730" t="str">
        <f t="shared" ca="1" si="8"/>
        <v/>
      </c>
      <c r="UZ4" s="730" t="str">
        <f t="shared" ca="1" si="8"/>
        <v/>
      </c>
      <c r="VA4" s="730" t="str">
        <f t="shared" ca="1" si="8"/>
        <v/>
      </c>
      <c r="VB4" s="730" t="str">
        <f t="shared" ca="1" si="8"/>
        <v/>
      </c>
      <c r="VC4" s="730" t="str">
        <f t="shared" ca="1" si="8"/>
        <v/>
      </c>
      <c r="VD4" s="730" t="str">
        <f t="shared" ca="1" si="8"/>
        <v/>
      </c>
      <c r="VE4" s="730">
        <f t="shared" ca="1" si="8"/>
        <v>42023</v>
      </c>
      <c r="VF4" s="730" t="str">
        <f t="shared" ca="1" si="8"/>
        <v/>
      </c>
      <c r="VG4" s="730" t="str">
        <f t="shared" ca="1" si="8"/>
        <v/>
      </c>
      <c r="VH4" s="730" t="str">
        <f t="shared" ca="1" si="8"/>
        <v/>
      </c>
      <c r="VI4" s="730" t="str">
        <f t="shared" ca="1" si="8"/>
        <v/>
      </c>
      <c r="VJ4" s="730" t="str">
        <f t="shared" ca="1" si="8"/>
        <v/>
      </c>
      <c r="VK4" s="730" t="str">
        <f t="shared" ca="1" si="8"/>
        <v/>
      </c>
      <c r="VL4" s="730">
        <f t="shared" ca="1" si="8"/>
        <v>42030</v>
      </c>
      <c r="VM4" s="730" t="str">
        <f t="shared" ca="1" si="8"/>
        <v/>
      </c>
      <c r="VN4" s="730" t="str">
        <f t="shared" ca="1" si="8"/>
        <v/>
      </c>
      <c r="VO4" s="730" t="str">
        <f t="shared" ca="1" si="8"/>
        <v/>
      </c>
      <c r="VP4" s="730" t="str">
        <f t="shared" ref="VP4:YA4" ca="1" si="9">IF(WEEKDAY(VP$6)=2,VP6,"")</f>
        <v/>
      </c>
      <c r="VQ4" s="730" t="str">
        <f t="shared" ca="1" si="9"/>
        <v/>
      </c>
      <c r="VR4" s="730" t="str">
        <f t="shared" ca="1" si="9"/>
        <v/>
      </c>
      <c r="VS4" s="730">
        <f t="shared" ca="1" si="9"/>
        <v>42037</v>
      </c>
      <c r="VT4" s="730" t="str">
        <f t="shared" ca="1" si="9"/>
        <v/>
      </c>
      <c r="VU4" s="730" t="str">
        <f t="shared" ca="1" si="9"/>
        <v/>
      </c>
      <c r="VV4" s="730" t="str">
        <f t="shared" ca="1" si="9"/>
        <v/>
      </c>
      <c r="VW4" s="730" t="str">
        <f t="shared" ca="1" si="9"/>
        <v/>
      </c>
      <c r="VX4" s="730" t="str">
        <f t="shared" ca="1" si="9"/>
        <v/>
      </c>
      <c r="VY4" s="730" t="str">
        <f t="shared" ca="1" si="9"/>
        <v/>
      </c>
      <c r="VZ4" s="730">
        <f t="shared" ca="1" si="9"/>
        <v>42044</v>
      </c>
      <c r="WA4" s="730" t="str">
        <f t="shared" ca="1" si="9"/>
        <v/>
      </c>
      <c r="WB4" s="730" t="str">
        <f t="shared" ca="1" si="9"/>
        <v/>
      </c>
      <c r="WC4" s="730" t="str">
        <f t="shared" ca="1" si="9"/>
        <v/>
      </c>
      <c r="WD4" s="730" t="str">
        <f t="shared" ca="1" si="9"/>
        <v/>
      </c>
      <c r="WE4" s="730" t="str">
        <f t="shared" ca="1" si="9"/>
        <v/>
      </c>
      <c r="WF4" s="730" t="str">
        <f t="shared" ca="1" si="9"/>
        <v/>
      </c>
      <c r="WG4" s="730">
        <f t="shared" ca="1" si="9"/>
        <v>42051</v>
      </c>
      <c r="WH4" s="730" t="str">
        <f t="shared" ca="1" si="9"/>
        <v/>
      </c>
      <c r="WI4" s="730" t="str">
        <f t="shared" ca="1" si="9"/>
        <v/>
      </c>
      <c r="WJ4" s="730" t="str">
        <f t="shared" ca="1" si="9"/>
        <v/>
      </c>
      <c r="WK4" s="730" t="str">
        <f t="shared" ca="1" si="9"/>
        <v/>
      </c>
      <c r="WL4" s="730" t="str">
        <f t="shared" ca="1" si="9"/>
        <v/>
      </c>
      <c r="WM4" s="730" t="str">
        <f t="shared" ca="1" si="9"/>
        <v/>
      </c>
      <c r="WN4" s="730">
        <f t="shared" ca="1" si="9"/>
        <v>42058</v>
      </c>
      <c r="WO4" s="730" t="str">
        <f t="shared" ca="1" si="9"/>
        <v/>
      </c>
      <c r="WP4" s="730" t="str">
        <f t="shared" ca="1" si="9"/>
        <v/>
      </c>
      <c r="WQ4" s="730" t="str">
        <f t="shared" ca="1" si="9"/>
        <v/>
      </c>
      <c r="WR4" s="730" t="str">
        <f t="shared" ca="1" si="9"/>
        <v/>
      </c>
      <c r="WS4" s="730" t="str">
        <f t="shared" ca="1" si="9"/>
        <v/>
      </c>
      <c r="WT4" s="730" t="str">
        <f t="shared" ca="1" si="9"/>
        <v/>
      </c>
      <c r="WU4" s="730">
        <f t="shared" ca="1" si="9"/>
        <v>42065</v>
      </c>
      <c r="WV4" s="730" t="str">
        <f t="shared" ca="1" si="9"/>
        <v/>
      </c>
      <c r="WW4" s="730" t="str">
        <f t="shared" ca="1" si="9"/>
        <v/>
      </c>
      <c r="WX4" s="730" t="str">
        <f t="shared" ca="1" si="9"/>
        <v/>
      </c>
      <c r="WY4" s="730" t="str">
        <f t="shared" ca="1" si="9"/>
        <v/>
      </c>
      <c r="WZ4" s="730" t="str">
        <f t="shared" ca="1" si="9"/>
        <v/>
      </c>
      <c r="XA4" s="730" t="str">
        <f t="shared" ca="1" si="9"/>
        <v/>
      </c>
      <c r="XB4" s="730">
        <f t="shared" ca="1" si="9"/>
        <v>42072</v>
      </c>
      <c r="XC4" s="730" t="str">
        <f t="shared" ca="1" si="9"/>
        <v/>
      </c>
      <c r="XD4" s="730" t="str">
        <f t="shared" ca="1" si="9"/>
        <v/>
      </c>
      <c r="XE4" s="730" t="str">
        <f t="shared" ca="1" si="9"/>
        <v/>
      </c>
      <c r="XF4" s="730" t="str">
        <f t="shared" ca="1" si="9"/>
        <v/>
      </c>
      <c r="XG4" s="730" t="str">
        <f t="shared" ca="1" si="9"/>
        <v/>
      </c>
      <c r="XH4" s="730" t="str">
        <f t="shared" ca="1" si="9"/>
        <v/>
      </c>
      <c r="XI4" s="730">
        <f t="shared" ca="1" si="9"/>
        <v>42079</v>
      </c>
      <c r="XJ4" s="730" t="str">
        <f t="shared" ca="1" si="9"/>
        <v/>
      </c>
      <c r="XK4" s="730" t="str">
        <f t="shared" ca="1" si="9"/>
        <v/>
      </c>
      <c r="XL4" s="730" t="str">
        <f t="shared" ca="1" si="9"/>
        <v/>
      </c>
      <c r="XM4" s="730" t="str">
        <f t="shared" ca="1" si="9"/>
        <v/>
      </c>
      <c r="XN4" s="730" t="str">
        <f t="shared" ca="1" si="9"/>
        <v/>
      </c>
      <c r="XO4" s="730" t="str">
        <f t="shared" ca="1" si="9"/>
        <v/>
      </c>
      <c r="XP4" s="730">
        <f t="shared" ca="1" si="9"/>
        <v>42086</v>
      </c>
      <c r="XQ4" s="730" t="str">
        <f t="shared" ca="1" si="9"/>
        <v/>
      </c>
      <c r="XR4" s="730" t="str">
        <f t="shared" ca="1" si="9"/>
        <v/>
      </c>
      <c r="XS4" s="730" t="str">
        <f t="shared" ca="1" si="9"/>
        <v/>
      </c>
      <c r="XT4" s="730" t="str">
        <f t="shared" ca="1" si="9"/>
        <v/>
      </c>
      <c r="XU4" s="730" t="str">
        <f t="shared" ca="1" si="9"/>
        <v/>
      </c>
      <c r="XV4" s="730" t="str">
        <f t="shared" ca="1" si="9"/>
        <v/>
      </c>
      <c r="XW4" s="730">
        <f t="shared" ca="1" si="9"/>
        <v>42093</v>
      </c>
      <c r="XX4" s="730" t="str">
        <f t="shared" ca="1" si="9"/>
        <v/>
      </c>
      <c r="XY4" s="730" t="str">
        <f t="shared" ca="1" si="9"/>
        <v/>
      </c>
      <c r="XZ4" s="730" t="str">
        <f t="shared" ca="1" si="9"/>
        <v/>
      </c>
      <c r="YA4" s="730" t="str">
        <f t="shared" ca="1" si="9"/>
        <v/>
      </c>
      <c r="YB4" s="730" t="str">
        <f t="shared" ref="YB4:ZZ4" ca="1" si="10">IF(WEEKDAY(YB$6)=2,YB6,"")</f>
        <v/>
      </c>
      <c r="YC4" s="730" t="str">
        <f t="shared" ca="1" si="10"/>
        <v/>
      </c>
      <c r="YD4" s="730">
        <f t="shared" ca="1" si="10"/>
        <v>42100</v>
      </c>
      <c r="YE4" s="730" t="str">
        <f t="shared" ca="1" si="10"/>
        <v/>
      </c>
      <c r="YF4" s="730" t="str">
        <f t="shared" ca="1" si="10"/>
        <v/>
      </c>
      <c r="YG4" s="730" t="str">
        <f t="shared" ca="1" si="10"/>
        <v/>
      </c>
      <c r="YH4" s="730" t="str">
        <f t="shared" ca="1" si="10"/>
        <v/>
      </c>
      <c r="YI4" s="730" t="str">
        <f t="shared" ca="1" si="10"/>
        <v/>
      </c>
      <c r="YJ4" s="730" t="str">
        <f t="shared" ca="1" si="10"/>
        <v/>
      </c>
      <c r="YK4" s="730">
        <f t="shared" ca="1" si="10"/>
        <v>42107</v>
      </c>
      <c r="YL4" s="730" t="str">
        <f t="shared" ca="1" si="10"/>
        <v/>
      </c>
      <c r="YM4" s="730" t="str">
        <f t="shared" ca="1" si="10"/>
        <v/>
      </c>
      <c r="YN4" s="730" t="str">
        <f t="shared" ca="1" si="10"/>
        <v/>
      </c>
      <c r="YO4" s="730" t="str">
        <f t="shared" ca="1" si="10"/>
        <v/>
      </c>
      <c r="YP4" s="730" t="str">
        <f t="shared" ca="1" si="10"/>
        <v/>
      </c>
      <c r="YQ4" s="730" t="str">
        <f t="shared" ca="1" si="10"/>
        <v/>
      </c>
      <c r="YR4" s="730">
        <f t="shared" ca="1" si="10"/>
        <v>42114</v>
      </c>
      <c r="YS4" s="730" t="str">
        <f t="shared" ca="1" si="10"/>
        <v/>
      </c>
      <c r="YT4" s="730" t="str">
        <f t="shared" ca="1" si="10"/>
        <v/>
      </c>
      <c r="YU4" s="730" t="str">
        <f t="shared" ca="1" si="10"/>
        <v/>
      </c>
      <c r="YV4" s="730" t="str">
        <f t="shared" ca="1" si="10"/>
        <v/>
      </c>
      <c r="YW4" s="730" t="str">
        <f t="shared" ca="1" si="10"/>
        <v/>
      </c>
      <c r="YX4" s="730" t="str">
        <f t="shared" ca="1" si="10"/>
        <v/>
      </c>
      <c r="YY4" s="730">
        <f t="shared" ca="1" si="10"/>
        <v>42121</v>
      </c>
      <c r="YZ4" s="730" t="str">
        <f t="shared" ca="1" si="10"/>
        <v/>
      </c>
      <c r="ZA4" s="730" t="str">
        <f t="shared" ca="1" si="10"/>
        <v/>
      </c>
      <c r="ZB4" s="730" t="str">
        <f t="shared" ca="1" si="10"/>
        <v/>
      </c>
      <c r="ZC4" s="730" t="str">
        <f t="shared" ca="1" si="10"/>
        <v/>
      </c>
      <c r="ZD4" s="730" t="str">
        <f t="shared" ca="1" si="10"/>
        <v/>
      </c>
      <c r="ZE4" s="730" t="str">
        <f t="shared" ca="1" si="10"/>
        <v/>
      </c>
      <c r="ZF4" s="730">
        <f t="shared" ca="1" si="10"/>
        <v>42128</v>
      </c>
      <c r="ZG4" s="730" t="str">
        <f t="shared" ca="1" si="10"/>
        <v/>
      </c>
      <c r="ZH4" s="730" t="str">
        <f t="shared" ca="1" si="10"/>
        <v/>
      </c>
      <c r="ZI4" s="730" t="str">
        <f t="shared" ca="1" si="10"/>
        <v/>
      </c>
      <c r="ZJ4" s="730" t="str">
        <f t="shared" ca="1" si="10"/>
        <v/>
      </c>
      <c r="ZK4" s="730" t="str">
        <f t="shared" ca="1" si="10"/>
        <v/>
      </c>
      <c r="ZL4" s="730" t="str">
        <f t="shared" ca="1" si="10"/>
        <v/>
      </c>
      <c r="ZM4" s="730">
        <f t="shared" ca="1" si="10"/>
        <v>42135</v>
      </c>
      <c r="ZN4" s="730" t="str">
        <f t="shared" ca="1" si="10"/>
        <v/>
      </c>
      <c r="ZO4" s="730" t="str">
        <f t="shared" ca="1" si="10"/>
        <v/>
      </c>
      <c r="ZP4" s="730" t="str">
        <f t="shared" ca="1" si="10"/>
        <v/>
      </c>
      <c r="ZQ4" s="730" t="str">
        <f t="shared" ca="1" si="10"/>
        <v/>
      </c>
      <c r="ZR4" s="730" t="str">
        <f t="shared" ca="1" si="10"/>
        <v/>
      </c>
      <c r="ZS4" s="730" t="str">
        <f t="shared" ca="1" si="10"/>
        <v/>
      </c>
      <c r="ZT4" s="730">
        <f t="shared" ca="1" si="10"/>
        <v>42142</v>
      </c>
      <c r="ZU4" s="730" t="str">
        <f t="shared" ca="1" si="10"/>
        <v/>
      </c>
      <c r="ZV4" s="730" t="str">
        <f t="shared" ca="1" si="10"/>
        <v/>
      </c>
      <c r="ZW4" s="730" t="str">
        <f t="shared" ca="1" si="10"/>
        <v/>
      </c>
      <c r="ZX4" s="730" t="str">
        <f t="shared" ca="1" si="10"/>
        <v/>
      </c>
      <c r="ZY4" s="730" t="str">
        <f t="shared" ca="1" si="10"/>
        <v/>
      </c>
      <c r="ZZ4" s="730" t="str">
        <f t="shared" ca="1" si="10"/>
        <v/>
      </c>
      <c r="AAA4" s="588"/>
      <c r="AAD4" s="112"/>
      <c r="AAE4" s="551" t="s">
        <v>29</v>
      </c>
      <c r="AAF4" s="583" t="s">
        <v>186</v>
      </c>
      <c r="AAG4" s="77"/>
      <c r="AAH4" s="78">
        <f>WORKDAY(S.RuleEffective+44,1,S.DDL_DEQClosed)</f>
        <v>41764</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41456</v>
      </c>
      <c r="K5" s="609" t="str">
        <f ca="1">IF(WEEKDAY(K$6)=2,K6,"")</f>
        <v/>
      </c>
      <c r="L5" s="609" t="str">
        <f t="shared" ref="L5:R5" ca="1" si="11">IF(WEEKDAY(L$6)=2,L6,"")</f>
        <v/>
      </c>
      <c r="M5" s="609" t="str">
        <f t="shared" ca="1" si="11"/>
        <v/>
      </c>
      <c r="N5" s="609" t="str">
        <f t="shared" ca="1" si="11"/>
        <v/>
      </c>
      <c r="O5" s="609" t="str">
        <f t="shared" ca="1" si="11"/>
        <v/>
      </c>
      <c r="P5" s="609" t="str">
        <f t="shared" ca="1" si="11"/>
        <v/>
      </c>
      <c r="Q5" s="609">
        <f t="shared" ca="1" si="11"/>
        <v>41463</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t="str">
        <f t="shared" ref="W5" ca="1" si="16">IF(WEEKDAY(W$6)=2,W6,"")</f>
        <v/>
      </c>
      <c r="X5" s="609">
        <f t="shared" ref="X5:Y5" ca="1" si="17">IF(WEEKDAY(X$6)=2,X6,"")</f>
        <v>41470</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t="str">
        <f t="shared" ref="AD5" ca="1" si="22">IF(WEEKDAY(AD$6)=2,AD6,"")</f>
        <v/>
      </c>
      <c r="AE5" s="609">
        <f t="shared" ref="AE5:AF5" ca="1" si="23">IF(WEEKDAY(AE$6)=2,AE6,"")</f>
        <v>41477</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t="str">
        <f t="shared" ref="AK5" ca="1" si="28">IF(WEEKDAY(AK$6)=2,AK6,"")</f>
        <v/>
      </c>
      <c r="AL5" s="609">
        <f t="shared" ref="AL5" ca="1" si="29">IF(WEEKDAY(AL$6)=2,AL6,"")</f>
        <v>41484</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t="str">
        <f t="shared" ref="AR5" ca="1" si="35">IF(WEEKDAY(AR$6)=2,AR6,"")</f>
        <v/>
      </c>
      <c r="AS5" s="609">
        <f t="shared" ref="AS5" ca="1" si="36">IF(WEEKDAY(AS$6)=2,AS6,"")</f>
        <v>41491</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t="str">
        <f t="shared" ref="AY5" ca="1" si="42">IF(WEEKDAY(AY$6)=2,AY6,"")</f>
        <v/>
      </c>
      <c r="AZ5" s="609">
        <f t="shared" ref="AZ5" ca="1" si="43">IF(WEEKDAY(AZ$6)=2,AZ6,"")</f>
        <v>41498</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t="str">
        <f t="shared" ref="BF5" ca="1" si="49">IF(WEEKDAY(BF$6)=2,BF6,"")</f>
        <v/>
      </c>
      <c r="BG5" s="609">
        <f t="shared" ref="BG5" ca="1" si="50">IF(WEEKDAY(BG$6)=2,BG6,"")</f>
        <v>41505</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t="str">
        <f t="shared" ref="BM5" ca="1" si="56">IF(WEEKDAY(BM$6)=2,BM6,"")</f>
        <v/>
      </c>
      <c r="BN5" s="609">
        <f t="shared" ref="BN5" ca="1" si="57">IF(WEEKDAY(BN$6)=2,BN6,"")</f>
        <v>41512</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t="str">
        <f t="shared" ref="BT5" ca="1" si="63">IF(WEEKDAY(BT$6)=2,BT6,"")</f>
        <v/>
      </c>
      <c r="BU5" s="609">
        <f t="shared" ref="BU5" ca="1" si="64">IF(WEEKDAY(BU$6)=2,BU6,"")</f>
        <v>41519</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t="str">
        <f t="shared" ref="CA5" ca="1" si="70">IF(WEEKDAY(CA$6)=2,CA6,"")</f>
        <v/>
      </c>
      <c r="CB5" s="609">
        <f t="shared" ref="CB5" ca="1" si="71">IF(WEEKDAY(CB$6)=2,CB6,"")</f>
        <v>41526</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t="str">
        <f t="shared" ref="CH5" ca="1" si="77">IF(WEEKDAY(CH$6)=2,CH6,"")</f>
        <v/>
      </c>
      <c r="CI5" s="609">
        <f t="shared" ref="CI5" ca="1" si="78">IF(WEEKDAY(CI$6)=2,CI6,"")</f>
        <v>41533</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t="str">
        <f t="shared" ref="CO5" ca="1" si="84">IF(WEEKDAY(CO$6)=2,CO6,"")</f>
        <v/>
      </c>
      <c r="CP5" s="609">
        <f t="shared" ref="CP5" ca="1" si="85">IF(WEEKDAY(CP$6)=2,CP6,"")</f>
        <v>41540</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t="str">
        <f t="shared" ref="CV5" ca="1" si="91">IF(WEEKDAY(CV$6)=2,CV6,"")</f>
        <v/>
      </c>
      <c r="CW5" s="609">
        <f t="shared" ref="CW5" ca="1" si="92">IF(WEEKDAY(CW$6)=2,CW6,"")</f>
        <v>41547</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t="str">
        <f t="shared" ref="DC5" ca="1" si="98">IF(WEEKDAY(DC$6)=2,DC6,"")</f>
        <v/>
      </c>
      <c r="DD5" s="609">
        <f t="shared" ref="DD5" ca="1" si="99">IF(WEEKDAY(DD$6)=2,DD6,"")</f>
        <v>41554</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t="str">
        <f t="shared" ref="DJ5" ca="1" si="105">IF(WEEKDAY(DJ$6)=2,DJ6,"")</f>
        <v/>
      </c>
      <c r="DK5" s="609">
        <f t="shared" ref="DK5" ca="1" si="106">IF(WEEKDAY(DK$6)=2,DK6,"")</f>
        <v>41561</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t="str">
        <f t="shared" ref="DQ5" ca="1" si="112">IF(WEEKDAY(DQ$6)=2,DQ6,"")</f>
        <v/>
      </c>
      <c r="DR5" s="609">
        <f t="shared" ref="DR5" ca="1" si="113">IF(WEEKDAY(DR$6)=2,DR6,"")</f>
        <v>41568</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t="str">
        <f t="shared" ref="DX5" ca="1" si="119">IF(WEEKDAY(DX$6)=2,DX6,"")</f>
        <v/>
      </c>
      <c r="DY5" s="609">
        <f t="shared" ref="DY5" ca="1" si="120">IF(WEEKDAY(DY$6)=2,DY6,"")</f>
        <v>41575</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t="str">
        <f t="shared" ref="EE5" ca="1" si="126">IF(WEEKDAY(EE$6)=2,EE6,"")</f>
        <v/>
      </c>
      <c r="EF5" s="609">
        <f t="shared" ref="EF5" ca="1" si="127">IF(WEEKDAY(EF$6)=2,EF6,"")</f>
        <v>41582</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t="str">
        <f t="shared" ref="EL5" ca="1" si="133">IF(WEEKDAY(EL$6)=2,EL6,"")</f>
        <v/>
      </c>
      <c r="EM5" s="609">
        <f t="shared" ref="EM5" ca="1" si="134">IF(WEEKDAY(EM$6)=2,EM6,"")</f>
        <v>41589</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t="str">
        <f t="shared" ref="ES5" ca="1" si="140">IF(WEEKDAY(ES$6)=2,ES6,"")</f>
        <v/>
      </c>
      <c r="ET5" s="609">
        <f t="shared" ref="ET5" ca="1" si="141">IF(WEEKDAY(ET$6)=2,ET6,"")</f>
        <v>41596</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t="str">
        <f t="shared" ref="EZ5" ca="1" si="147">IF(WEEKDAY(EZ$6)=2,EZ6,"")</f>
        <v/>
      </c>
      <c r="FA5" s="609">
        <f t="shared" ref="FA5" ca="1" si="148">IF(WEEKDAY(FA$6)=2,FA6,"")</f>
        <v>41603</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t="str">
        <f t="shared" ref="FG5" ca="1" si="154">IF(WEEKDAY(FG$6)=2,FG6,"")</f>
        <v/>
      </c>
      <c r="FH5" s="609">
        <f t="shared" ref="FH5" ca="1" si="155">IF(WEEKDAY(FH$6)=2,FH6,"")</f>
        <v>41610</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t="str">
        <f t="shared" ref="FN5" ca="1" si="161">IF(WEEKDAY(FN$6)=2,FN6,"")</f>
        <v/>
      </c>
      <c r="FO5" s="609">
        <f t="shared" ref="FO5" ca="1" si="162">IF(WEEKDAY(FO$6)=2,FO6,"")</f>
        <v>41617</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t="str">
        <f t="shared" ref="FU5" ca="1" si="168">IF(WEEKDAY(FU$6)=2,FU6,"")</f>
        <v/>
      </c>
      <c r="FV5" s="609">
        <f t="shared" ref="FV5" ca="1" si="169">IF(WEEKDAY(FV$6)=2,FV6,"")</f>
        <v>41624</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t="str">
        <f t="shared" ref="GB5" ca="1" si="175">IF(WEEKDAY(GB$6)=2,GB6,"")</f>
        <v/>
      </c>
      <c r="GC5" s="609">
        <f t="shared" ref="GC5" ca="1" si="176">IF(WEEKDAY(GC$6)=2,GC6,"")</f>
        <v>41631</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t="str">
        <f t="shared" ref="GI5" ca="1" si="182">IF(WEEKDAY(GI$6)=2,GI6,"")</f>
        <v/>
      </c>
      <c r="GJ5" s="609">
        <f t="shared" ref="GJ5" ca="1" si="183">IF(WEEKDAY(GJ$6)=2,GJ6,"")</f>
        <v>41638</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t="str">
        <f t="shared" ref="GP5" ca="1" si="189">IF(WEEKDAY(GP$6)=2,GP6,"")</f>
        <v/>
      </c>
      <c r="GQ5" s="609">
        <f t="shared" ref="GQ5" ca="1" si="190">IF(WEEKDAY(GQ$6)=2,GQ6,"")</f>
        <v>41645</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t="str">
        <f t="shared" ref="GW5" ca="1" si="196">IF(WEEKDAY(GW$6)=2,GW6,"")</f>
        <v/>
      </c>
      <c r="GX5" s="609">
        <f t="shared" ref="GX5" ca="1" si="197">IF(WEEKDAY(GX$6)=2,GX6,"")</f>
        <v>41652</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t="str">
        <f t="shared" ref="HD5" ca="1" si="203">IF(WEEKDAY(HD$6)=2,HD6,"")</f>
        <v/>
      </c>
      <c r="HE5" s="609">
        <f t="shared" ref="HE5" ca="1" si="204">IF(WEEKDAY(HE$6)=2,HE6,"")</f>
        <v>41659</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t="str">
        <f t="shared" ref="HK5" ca="1" si="210">IF(WEEKDAY(HK$6)=2,HK6,"")</f>
        <v/>
      </c>
      <c r="HL5" s="609">
        <f t="shared" ref="HL5" ca="1" si="211">IF(WEEKDAY(HL$6)=2,HL6,"")</f>
        <v>41666</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t="str">
        <f t="shared" ref="HR5" ca="1" si="217">IF(WEEKDAY(HR$6)=2,HR6,"")</f>
        <v/>
      </c>
      <c r="HS5" s="609">
        <f t="shared" ref="HS5" ca="1" si="218">IF(WEEKDAY(HS$6)=2,HS6,"")</f>
        <v>41673</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t="str">
        <f t="shared" ref="HY5" ca="1" si="224">IF(WEEKDAY(HY$6)=2,HY6,"")</f>
        <v/>
      </c>
      <c r="HZ5" s="609">
        <f t="shared" ref="HZ5" ca="1" si="225">IF(WEEKDAY(HZ$6)=2,HZ6,"")</f>
        <v>41680</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t="str">
        <f t="shared" ref="IF5" ca="1" si="231">IF(WEEKDAY(IF$6)=2,IF6,"")</f>
        <v/>
      </c>
      <c r="IG5" s="609">
        <f t="shared" ref="IG5" ca="1" si="232">IF(WEEKDAY(IG$6)=2,IG6,"")</f>
        <v>41687</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t="str">
        <f t="shared" ref="IM5" ca="1" si="238">IF(WEEKDAY(IM$6)=2,IM6,"")</f>
        <v/>
      </c>
      <c r="IN5" s="609">
        <f t="shared" ref="IN5" ca="1" si="239">IF(WEEKDAY(IN$6)=2,IN6,"")</f>
        <v>41694</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t="str">
        <f t="shared" ref="IT5" ca="1" si="245">IF(WEEKDAY(IT$6)=2,IT6,"")</f>
        <v/>
      </c>
      <c r="IU5" s="609">
        <f t="shared" ref="IU5" ca="1" si="246">IF(WEEKDAY(IU$6)=2,IU6,"")</f>
        <v>41701</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t="str">
        <f t="shared" ref="JA5" ca="1" si="252">IF(WEEKDAY(JA$6)=2,JA6,"")</f>
        <v/>
      </c>
      <c r="JB5" s="609">
        <f t="shared" ref="JB5" ca="1" si="253">IF(WEEKDAY(JB$6)=2,JB6,"")</f>
        <v>41708</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t="str">
        <f t="shared" ref="JH5" ca="1" si="259">IF(WEEKDAY(JH$6)=2,JH6,"")</f>
        <v/>
      </c>
      <c r="JI5" s="609">
        <f t="shared" ref="JI5" ca="1" si="260">IF(WEEKDAY(JI$6)=2,JI6,"")</f>
        <v>41715</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t="str">
        <f t="shared" ref="JO5" ca="1" si="266">IF(WEEKDAY(JO$6)=2,JO6,"")</f>
        <v/>
      </c>
      <c r="JP5" s="609">
        <f t="shared" ref="JP5" ca="1" si="267">IF(WEEKDAY(JP$6)=2,JP6,"")</f>
        <v>41722</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t="str">
        <f t="shared" ref="JV5" ca="1" si="273">IF(WEEKDAY(JV$6)=2,JV6,"")</f>
        <v/>
      </c>
      <c r="JW5" s="609">
        <f t="shared" ref="JW5" ca="1" si="274">IF(WEEKDAY(JW$6)=2,JW6,"")</f>
        <v>41729</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t="str">
        <f t="shared" ref="KC5" ca="1" si="280">IF(WEEKDAY(KC$6)=2,KC6,"")</f>
        <v/>
      </c>
      <c r="KD5" s="609">
        <f t="shared" ref="KD5" ca="1" si="281">IF(WEEKDAY(KD$6)=2,KD6,"")</f>
        <v>41736</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t="str">
        <f t="shared" ref="KJ5" ca="1" si="287">IF(WEEKDAY(KJ$6)=2,KJ6,"")</f>
        <v/>
      </c>
      <c r="KK5" s="609">
        <f t="shared" ref="KK5" ca="1" si="288">IF(WEEKDAY(KK$6)=2,KK6,"")</f>
        <v>41743</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t="str">
        <f t="shared" ref="KQ5" ca="1" si="294">IF(WEEKDAY(KQ$6)=2,KQ6,"")</f>
        <v/>
      </c>
      <c r="KR5" s="609">
        <f t="shared" ref="KR5" ca="1" si="295">IF(WEEKDAY(KR$6)=2,KR6,"")</f>
        <v>41750</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t="str">
        <f t="shared" ref="KX5" ca="1" si="301">IF(WEEKDAY(KX$6)=2,KX6,"")</f>
        <v/>
      </c>
      <c r="KY5" s="609">
        <f t="shared" ref="KY5" ca="1" si="302">IF(WEEKDAY(KY$6)=2,KY6,"")</f>
        <v>41757</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t="str">
        <f t="shared" ref="LE5" ca="1" si="308">IF(WEEKDAY(LE$6)=2,LE6,"")</f>
        <v/>
      </c>
      <c r="LF5" s="609">
        <f t="shared" ref="LF5" ca="1" si="309">IF(WEEKDAY(LF$6)=2,LF6,"")</f>
        <v>41764</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t="str">
        <f t="shared" ref="LL5" ca="1" si="315">IF(WEEKDAY(LL$6)=2,LL6,"")</f>
        <v/>
      </c>
      <c r="LM5" s="609">
        <f t="shared" ref="LM5" ca="1" si="316">IF(WEEKDAY(LM$6)=2,LM6,"")</f>
        <v>41771</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t="str">
        <f t="shared" ref="LS5" ca="1" si="322">IF(WEEKDAY(LS$6)=2,LS6,"")</f>
        <v/>
      </c>
      <c r="LT5" s="609">
        <f t="shared" ref="LT5" ca="1" si="323">IF(WEEKDAY(LT$6)=2,LT6,"")</f>
        <v>41778</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t="str">
        <f t="shared" ref="LZ5" ca="1" si="329">IF(WEEKDAY(LZ$6)=2,LZ6,"")</f>
        <v/>
      </c>
      <c r="MA5" s="609">
        <f t="shared" ref="MA5" ca="1" si="330">IF(WEEKDAY(MA$6)=2,MA6,"")</f>
        <v>41785</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t="str">
        <f t="shared" ref="MG5" ca="1" si="336">IF(WEEKDAY(MG$6)=2,MG6,"")</f>
        <v/>
      </c>
      <c r="MH5" s="609">
        <f t="shared" ref="MH5" ca="1" si="337">IF(WEEKDAY(MH$6)=2,MH6,"")</f>
        <v>41792</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t="str">
        <f t="shared" ref="MN5" ca="1" si="343">IF(WEEKDAY(MN$6)=2,MN6,"")</f>
        <v/>
      </c>
      <c r="MO5" s="609">
        <f t="shared" ref="MO5" ca="1" si="344">IF(WEEKDAY(MO$6)=2,MO6,"")</f>
        <v>41799</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t="str">
        <f t="shared" ref="MU5" ca="1" si="350">IF(WEEKDAY(MU$6)=2,MU6,"")</f>
        <v/>
      </c>
      <c r="MV5" s="609">
        <f t="shared" ref="MV5" ca="1" si="351">IF(WEEKDAY(MV$6)=2,MV6,"")</f>
        <v>41806</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t="str">
        <f t="shared" ref="NB5" ca="1" si="357">IF(WEEKDAY(NB$6)=2,NB6,"")</f>
        <v/>
      </c>
      <c r="NC5" s="609">
        <f t="shared" ref="NC5" ca="1" si="358">IF(WEEKDAY(NC$6)=2,NC6,"")</f>
        <v>41813</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t="str">
        <f t="shared" ref="NI5" ca="1" si="364">IF(WEEKDAY(NI$6)=2,NI6,"")</f>
        <v/>
      </c>
      <c r="NJ5" s="609">
        <f t="shared" ref="NJ5" ca="1" si="365">IF(WEEKDAY(NJ$6)=2,NJ6,"")</f>
        <v>41820</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t="str">
        <f t="shared" ref="NP5" ca="1" si="371">IF(WEEKDAY(NP$6)=2,NP6,"")</f>
        <v/>
      </c>
      <c r="NQ5" s="609">
        <f t="shared" ref="NQ5" ca="1" si="372">IF(WEEKDAY(NQ$6)=2,NQ6,"")</f>
        <v>41827</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t="str">
        <f t="shared" ref="NW5" ca="1" si="378">IF(WEEKDAY(NW$6)=2,NW6,"")</f>
        <v/>
      </c>
      <c r="NX5" s="609">
        <f t="shared" ref="NX5" ca="1" si="379">IF(WEEKDAY(NX$6)=2,NX6,"")</f>
        <v>41834</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t="str">
        <f t="shared" ref="OD5" ca="1" si="385">IF(WEEKDAY(OD$6)=2,OD6,"")</f>
        <v/>
      </c>
      <c r="OE5" s="609">
        <f t="shared" ref="OE5" ca="1" si="386">IF(WEEKDAY(OE$6)=2,OE6,"")</f>
        <v>41841</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t="str">
        <f t="shared" ref="OK5" ca="1" si="392">IF(WEEKDAY(OK$6)=2,OK6,"")</f>
        <v/>
      </c>
      <c r="OL5" s="609">
        <f t="shared" ref="OL5" ca="1" si="393">IF(WEEKDAY(OL$6)=2,OL6,"")</f>
        <v>41848</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t="str">
        <f t="shared" ref="OR5" ca="1" si="399">IF(WEEKDAY(OR$6)=2,OR6,"")</f>
        <v/>
      </c>
      <c r="OS5" s="609">
        <f t="shared" ref="OS5" ca="1" si="400">IF(WEEKDAY(OS$6)=2,OS6,"")</f>
        <v>41855</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t="str">
        <f t="shared" ref="OY5" ca="1" si="406">IF(WEEKDAY(OY$6)=2,OY6,"")</f>
        <v/>
      </c>
      <c r="OZ5" s="609">
        <f t="shared" ref="OZ5" ca="1" si="407">IF(WEEKDAY(OZ$6)=2,OZ6,"")</f>
        <v>41862</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t="str">
        <f t="shared" ref="PF5" ca="1" si="413">IF(WEEKDAY(PF$6)=2,PF6,"")</f>
        <v/>
      </c>
      <c r="PG5" s="609">
        <f t="shared" ref="PG5" ca="1" si="414">IF(WEEKDAY(PG$6)=2,PG6,"")</f>
        <v>41869</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t="str">
        <f t="shared" ref="PM5" ca="1" si="420">IF(WEEKDAY(PM$6)=2,PM6,"")</f>
        <v/>
      </c>
      <c r="PN5" s="609">
        <f t="shared" ref="PN5" ca="1" si="421">IF(WEEKDAY(PN$6)=2,PN6,"")</f>
        <v>41876</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t="str">
        <f t="shared" ref="PT5" ca="1" si="427">IF(WEEKDAY(PT$6)=2,PT6,"")</f>
        <v/>
      </c>
      <c r="PU5" s="609">
        <f t="shared" ref="PU5" ca="1" si="428">IF(WEEKDAY(PU$6)=2,PU6,"")</f>
        <v>41883</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t="str">
        <f t="shared" ref="QA5" ca="1" si="434">IF(WEEKDAY(QA$6)=2,QA6,"")</f>
        <v/>
      </c>
      <c r="QB5" s="609">
        <f t="shared" ref="QB5" ca="1" si="435">IF(WEEKDAY(QB$6)=2,QB6,"")</f>
        <v>41890</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t="str">
        <f t="shared" ref="QH5" ca="1" si="441">IF(WEEKDAY(QH$6)=2,QH6,"")</f>
        <v/>
      </c>
      <c r="QI5" s="609">
        <f t="shared" ref="QI5" ca="1" si="442">IF(WEEKDAY(QI$6)=2,QI6,"")</f>
        <v>41897</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t="str">
        <f t="shared" ref="QO5" ca="1" si="448">IF(WEEKDAY(QO$6)=2,QO6,"")</f>
        <v/>
      </c>
      <c r="QP5" s="609">
        <f t="shared" ref="QP5" ca="1" si="449">IF(WEEKDAY(QP$6)=2,QP6,"")</f>
        <v>41904</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t="str">
        <f t="shared" ref="QV5" ca="1" si="455">IF(WEEKDAY(QV$6)=2,QV6,"")</f>
        <v/>
      </c>
      <c r="QW5" s="609">
        <f t="shared" ref="QW5" ca="1" si="456">IF(WEEKDAY(QW$6)=2,QW6,"")</f>
        <v>41911</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t="str">
        <f t="shared" ref="RC5" ca="1" si="462">IF(WEEKDAY(RC$6)=2,RC6,"")</f>
        <v/>
      </c>
      <c r="RD5" s="609">
        <f t="shared" ref="RD5" ca="1" si="463">IF(WEEKDAY(RD$6)=2,RD6,"")</f>
        <v>41918</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t="str">
        <f t="shared" ref="RJ5" ca="1" si="469">IF(WEEKDAY(RJ$6)=2,RJ6,"")</f>
        <v/>
      </c>
      <c r="RK5" s="609">
        <f t="shared" ref="RK5" ca="1" si="470">IF(WEEKDAY(RK$6)=2,RK6,"")</f>
        <v>41925</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t="str">
        <f t="shared" ref="RQ5" ca="1" si="476">IF(WEEKDAY(RQ$6)=2,RQ6,"")</f>
        <v/>
      </c>
      <c r="RR5" s="609">
        <f t="shared" ref="RR5" ca="1" si="477">IF(WEEKDAY(RR$6)=2,RR6,"")</f>
        <v>41932</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t="str">
        <f t="shared" ref="RX5" ca="1" si="483">IF(WEEKDAY(RX$6)=2,RX6,"")</f>
        <v/>
      </c>
      <c r="RY5" s="609">
        <f t="shared" ref="RY5" ca="1" si="484">IF(WEEKDAY(RY$6)=2,RY6,"")</f>
        <v>41939</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t="str">
        <f t="shared" ref="SE5" ca="1" si="490">IF(WEEKDAY(SE$6)=2,SE6,"")</f>
        <v/>
      </c>
      <c r="SF5" s="609">
        <f t="shared" ref="SF5" ca="1" si="491">IF(WEEKDAY(SF$6)=2,SF6,"")</f>
        <v>41946</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t="str">
        <f t="shared" ref="SL5" ca="1" si="497">IF(WEEKDAY(SL$6)=2,SL6,"")</f>
        <v/>
      </c>
      <c r="SM5" s="609">
        <f t="shared" ref="SM5" ca="1" si="498">IF(WEEKDAY(SM$6)=2,SM6,"")</f>
        <v>41953</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t="str">
        <f t="shared" ref="SS5" ca="1" si="504">IF(WEEKDAY(SS$6)=2,SS6,"")</f>
        <v/>
      </c>
      <c r="ST5" s="609">
        <f t="shared" ref="ST5" ca="1" si="505">IF(WEEKDAY(ST$6)=2,ST6,"")</f>
        <v>41960</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t="str">
        <f t="shared" ref="SZ5" ca="1" si="511">IF(WEEKDAY(SZ$6)=2,SZ6,"")</f>
        <v/>
      </c>
      <c r="TA5" s="609">
        <f t="shared" ref="TA5" ca="1" si="512">IF(WEEKDAY(TA$6)=2,TA6,"")</f>
        <v>41967</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t="str">
        <f t="shared" ref="TG5" ca="1" si="518">IF(WEEKDAY(TG$6)=2,TG6,"")</f>
        <v/>
      </c>
      <c r="TH5" s="609">
        <f t="shared" ref="TH5" ca="1" si="519">IF(WEEKDAY(TH$6)=2,TH6,"")</f>
        <v>41974</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t="str">
        <f t="shared" ref="TN5" ca="1" si="525">IF(WEEKDAY(TN$6)=2,TN6,"")</f>
        <v/>
      </c>
      <c r="TO5" s="609">
        <f t="shared" ref="TO5" ca="1" si="526">IF(WEEKDAY(TO$6)=2,TO6,"")</f>
        <v>41981</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t="str">
        <f t="shared" ref="TU5" ca="1" si="532">IF(WEEKDAY(TU$6)=2,TU6,"")</f>
        <v/>
      </c>
      <c r="TV5" s="609">
        <f t="shared" ref="TV5" ca="1" si="533">IF(WEEKDAY(TV$6)=2,TV6,"")</f>
        <v>41988</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t="str">
        <f t="shared" ref="UB5" ca="1" si="539">IF(WEEKDAY(UB$6)=2,UB6,"")</f>
        <v/>
      </c>
      <c r="UC5" s="609">
        <f t="shared" ref="UC5" ca="1" si="540">IF(WEEKDAY(UC$6)=2,UC6,"")</f>
        <v>41995</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t="str">
        <f t="shared" ref="UI5" ca="1" si="546">IF(WEEKDAY(UI$6)=2,UI6,"")</f>
        <v/>
      </c>
      <c r="UJ5" s="609">
        <f t="shared" ref="UJ5" ca="1" si="547">IF(WEEKDAY(UJ$6)=2,UJ6,"")</f>
        <v>42002</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t="str">
        <f t="shared" ref="UP5" ca="1" si="553">IF(WEEKDAY(UP$6)=2,UP6,"")</f>
        <v/>
      </c>
      <c r="UQ5" s="609">
        <f t="shared" ref="UQ5" ca="1" si="554">IF(WEEKDAY(UQ$6)=2,UQ6,"")</f>
        <v>42009</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t="str">
        <f t="shared" ref="UW5" ca="1" si="560">IF(WEEKDAY(UW$6)=2,UW6,"")</f>
        <v/>
      </c>
      <c r="UX5" s="609">
        <f t="shared" ref="UX5" ca="1" si="561">IF(WEEKDAY(UX$6)=2,UX6,"")</f>
        <v>42016</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t="str">
        <f t="shared" ref="VD5" ca="1" si="567">IF(WEEKDAY(VD$6)=2,VD6,"")</f>
        <v/>
      </c>
      <c r="VE5" s="609">
        <f t="shared" ref="VE5" ca="1" si="568">IF(WEEKDAY(VE$6)=2,VE6,"")</f>
        <v>42023</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t="str">
        <f t="shared" ref="VK5" ca="1" si="574">IF(WEEKDAY(VK$6)=2,VK6,"")</f>
        <v/>
      </c>
      <c r="VL5" s="609">
        <f t="shared" ref="VL5" ca="1" si="575">IF(WEEKDAY(VL$6)=2,VL6,"")</f>
        <v>42030</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t="str">
        <f t="shared" ref="VR5" ca="1" si="581">IF(WEEKDAY(VR$6)=2,VR6,"")</f>
        <v/>
      </c>
      <c r="VS5" s="609">
        <f t="shared" ref="VS5" ca="1" si="582">IF(WEEKDAY(VS$6)=2,VS6,"")</f>
        <v>42037</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t="str">
        <f t="shared" ref="VY5" ca="1" si="588">IF(WEEKDAY(VY$6)=2,VY6,"")</f>
        <v/>
      </c>
      <c r="VZ5" s="609">
        <f t="shared" ref="VZ5" ca="1" si="589">IF(WEEKDAY(VZ$6)=2,VZ6,"")</f>
        <v>42044</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t="str">
        <f t="shared" ref="WF5" ca="1" si="595">IF(WEEKDAY(WF$6)=2,WF6,"")</f>
        <v/>
      </c>
      <c r="WG5" s="609">
        <f t="shared" ref="WG5" ca="1" si="596">IF(WEEKDAY(WG$6)=2,WG6,"")</f>
        <v>42051</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t="str">
        <f t="shared" ref="WM5" ca="1" si="602">IF(WEEKDAY(WM$6)=2,WM6,"")</f>
        <v/>
      </c>
      <c r="WN5" s="609">
        <f t="shared" ref="WN5" ca="1" si="603">IF(WEEKDAY(WN$6)=2,WN6,"")</f>
        <v>42058</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t="str">
        <f t="shared" ref="WT5" ca="1" si="609">IF(WEEKDAY(WT$6)=2,WT6,"")</f>
        <v/>
      </c>
      <c r="WU5" s="609">
        <f t="shared" ref="WU5" ca="1" si="610">IF(WEEKDAY(WU$6)=2,WU6,"")</f>
        <v>42065</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t="str">
        <f t="shared" ref="XA5" ca="1" si="616">IF(WEEKDAY(XA$6)=2,XA6,"")</f>
        <v/>
      </c>
      <c r="XB5" s="609">
        <f t="shared" ref="XB5" ca="1" si="617">IF(WEEKDAY(XB$6)=2,XB6,"")</f>
        <v>42072</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t="str">
        <f t="shared" ref="XH5" ca="1" si="623">IF(WEEKDAY(XH$6)=2,XH6,"")</f>
        <v/>
      </c>
      <c r="XI5" s="609">
        <f t="shared" ref="XI5" ca="1" si="624">IF(WEEKDAY(XI$6)=2,XI6,"")</f>
        <v>42079</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t="str">
        <f t="shared" ref="XO5" ca="1" si="630">IF(WEEKDAY(XO$6)=2,XO6,"")</f>
        <v/>
      </c>
      <c r="XP5" s="609">
        <f t="shared" ref="XP5" ca="1" si="631">IF(WEEKDAY(XP$6)=2,XP6,"")</f>
        <v>42086</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t="str">
        <f t="shared" ref="XV5" ca="1" si="637">IF(WEEKDAY(XV$6)=2,XV6,"")</f>
        <v/>
      </c>
      <c r="XW5" s="609">
        <f t="shared" ref="XW5" ca="1" si="638">IF(WEEKDAY(XW$6)=2,XW6,"")</f>
        <v>42093</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t="str">
        <f t="shared" ref="YC5" ca="1" si="644">IF(WEEKDAY(YC$6)=2,YC6,"")</f>
        <v/>
      </c>
      <c r="YD5" s="609">
        <f t="shared" ref="YD5" ca="1" si="645">IF(WEEKDAY(YD$6)=2,YD6,"")</f>
        <v>42100</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t="str">
        <f t="shared" ref="YJ5" ca="1" si="651">IF(WEEKDAY(YJ$6)=2,YJ6,"")</f>
        <v/>
      </c>
      <c r="YK5" s="609">
        <f t="shared" ref="YK5" ca="1" si="652">IF(WEEKDAY(YK$6)=2,YK6,"")</f>
        <v>42107</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t="str">
        <f t="shared" ref="YQ5" ca="1" si="658">IF(WEEKDAY(YQ$6)=2,YQ6,"")</f>
        <v/>
      </c>
      <c r="YR5" s="609">
        <f t="shared" ref="YR5" ca="1" si="659">IF(WEEKDAY(YR$6)=2,YR6,"")</f>
        <v>42114</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t="str">
        <f t="shared" ref="YX5" ca="1" si="665">IF(WEEKDAY(YX$6)=2,YX6,"")</f>
        <v/>
      </c>
      <c r="YY5" s="609">
        <f t="shared" ref="YY5" ca="1" si="666">IF(WEEKDAY(YY$6)=2,YY6,"")</f>
        <v>42121</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t="str">
        <f t="shared" ref="ZE5" ca="1" si="672">IF(WEEKDAY(ZE$6)=2,ZE6,"")</f>
        <v/>
      </c>
      <c r="ZF5" s="609">
        <f t="shared" ref="ZF5" ca="1" si="673">IF(WEEKDAY(ZF$6)=2,ZF6,"")</f>
        <v>42128</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t="str">
        <f t="shared" ref="ZL5" ca="1" si="679">IF(WEEKDAY(ZL$6)=2,ZL6,"")</f>
        <v/>
      </c>
      <c r="ZM5" s="609">
        <f t="shared" ref="ZM5" ca="1" si="680">IF(WEEKDAY(ZM$6)=2,ZM6,"")</f>
        <v>42135</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t="str">
        <f t="shared" ref="ZS5" ca="1" si="686">IF(WEEKDAY(ZS$6)=2,ZS6,"")</f>
        <v/>
      </c>
      <c r="ZT5" s="609">
        <f t="shared" ref="ZT5" ca="1" si="687">IF(WEEKDAY(ZT$6)=2,ZT6,"")</f>
        <v>42142</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75" t="s">
        <v>0</v>
      </c>
      <c r="E6" s="775"/>
      <c r="F6" s="318">
        <f ca="1">NETWORKDAYS(TODAY(),H6)</f>
        <v>231</v>
      </c>
      <c r="G6" s="524">
        <v>41369</v>
      </c>
      <c r="H6" s="524">
        <f>AAH6</f>
        <v>41778</v>
      </c>
      <c r="I6" s="598"/>
      <c r="J6" s="610">
        <f ca="1">TODAY()+J3</f>
        <v>41456</v>
      </c>
      <c r="K6" s="610">
        <f ca="1">J$6+1</f>
        <v>41457</v>
      </c>
      <c r="L6" s="610">
        <f t="shared" ref="L6:BW6" ca="1" si="694">K$6+1</f>
        <v>41458</v>
      </c>
      <c r="M6" s="610">
        <f t="shared" ca="1" si="694"/>
        <v>41459</v>
      </c>
      <c r="N6" s="610">
        <f t="shared" ca="1" si="694"/>
        <v>41460</v>
      </c>
      <c r="O6" s="610">
        <f t="shared" ca="1" si="694"/>
        <v>41461</v>
      </c>
      <c r="P6" s="610">
        <f t="shared" ca="1" si="694"/>
        <v>41462</v>
      </c>
      <c r="Q6" s="610">
        <f t="shared" ca="1" si="694"/>
        <v>41463</v>
      </c>
      <c r="R6" s="610">
        <f t="shared" ca="1" si="694"/>
        <v>41464</v>
      </c>
      <c r="S6" s="610">
        <f t="shared" ca="1" si="694"/>
        <v>41465</v>
      </c>
      <c r="T6" s="610">
        <f t="shared" ca="1" si="694"/>
        <v>41466</v>
      </c>
      <c r="U6" s="610">
        <f t="shared" ca="1" si="694"/>
        <v>41467</v>
      </c>
      <c r="V6" s="610">
        <f t="shared" ca="1" si="694"/>
        <v>41468</v>
      </c>
      <c r="W6" s="610">
        <f t="shared" ca="1" si="694"/>
        <v>41469</v>
      </c>
      <c r="X6" s="610">
        <f t="shared" ca="1" si="694"/>
        <v>41470</v>
      </c>
      <c r="Y6" s="610">
        <f t="shared" ca="1" si="694"/>
        <v>41471</v>
      </c>
      <c r="Z6" s="610">
        <f t="shared" ca="1" si="694"/>
        <v>41472</v>
      </c>
      <c r="AA6" s="610">
        <f t="shared" ca="1" si="694"/>
        <v>41473</v>
      </c>
      <c r="AB6" s="610">
        <f t="shared" ca="1" si="694"/>
        <v>41474</v>
      </c>
      <c r="AC6" s="610">
        <f t="shared" ca="1" si="694"/>
        <v>41475</v>
      </c>
      <c r="AD6" s="610">
        <f t="shared" ca="1" si="694"/>
        <v>41476</v>
      </c>
      <c r="AE6" s="610">
        <f t="shared" ca="1" si="694"/>
        <v>41477</v>
      </c>
      <c r="AF6" s="610">
        <f t="shared" ca="1" si="694"/>
        <v>41478</v>
      </c>
      <c r="AG6" s="610">
        <f t="shared" ca="1" si="694"/>
        <v>41479</v>
      </c>
      <c r="AH6" s="610">
        <f t="shared" ca="1" si="694"/>
        <v>41480</v>
      </c>
      <c r="AI6" s="610">
        <f t="shared" ca="1" si="694"/>
        <v>41481</v>
      </c>
      <c r="AJ6" s="610">
        <f t="shared" ca="1" si="694"/>
        <v>41482</v>
      </c>
      <c r="AK6" s="610">
        <f t="shared" ca="1" si="694"/>
        <v>41483</v>
      </c>
      <c r="AL6" s="610">
        <f t="shared" ca="1" si="694"/>
        <v>41484</v>
      </c>
      <c r="AM6" s="610">
        <f t="shared" ca="1" si="694"/>
        <v>41485</v>
      </c>
      <c r="AN6" s="610">
        <f t="shared" ca="1" si="694"/>
        <v>41486</v>
      </c>
      <c r="AO6" s="610">
        <f t="shared" ca="1" si="694"/>
        <v>41487</v>
      </c>
      <c r="AP6" s="610">
        <f t="shared" ca="1" si="694"/>
        <v>41488</v>
      </c>
      <c r="AQ6" s="610">
        <f t="shared" ca="1" si="694"/>
        <v>41489</v>
      </c>
      <c r="AR6" s="610">
        <f t="shared" ca="1" si="694"/>
        <v>41490</v>
      </c>
      <c r="AS6" s="610">
        <f t="shared" ca="1" si="694"/>
        <v>41491</v>
      </c>
      <c r="AT6" s="610">
        <f t="shared" ca="1" si="694"/>
        <v>41492</v>
      </c>
      <c r="AU6" s="610">
        <f t="shared" ca="1" si="694"/>
        <v>41493</v>
      </c>
      <c r="AV6" s="610">
        <f t="shared" ca="1" si="694"/>
        <v>41494</v>
      </c>
      <c r="AW6" s="610">
        <f t="shared" ca="1" si="694"/>
        <v>41495</v>
      </c>
      <c r="AX6" s="610">
        <f t="shared" ca="1" si="694"/>
        <v>41496</v>
      </c>
      <c r="AY6" s="610">
        <f t="shared" ca="1" si="694"/>
        <v>41497</v>
      </c>
      <c r="AZ6" s="610">
        <f t="shared" ca="1" si="694"/>
        <v>41498</v>
      </c>
      <c r="BA6" s="610">
        <f t="shared" ca="1" si="694"/>
        <v>41499</v>
      </c>
      <c r="BB6" s="610">
        <f t="shared" ca="1" si="694"/>
        <v>41500</v>
      </c>
      <c r="BC6" s="610">
        <f t="shared" ca="1" si="694"/>
        <v>41501</v>
      </c>
      <c r="BD6" s="610">
        <f t="shared" ca="1" si="694"/>
        <v>41502</v>
      </c>
      <c r="BE6" s="610">
        <f t="shared" ca="1" si="694"/>
        <v>41503</v>
      </c>
      <c r="BF6" s="610">
        <f t="shared" ca="1" si="694"/>
        <v>41504</v>
      </c>
      <c r="BG6" s="610">
        <f t="shared" ca="1" si="694"/>
        <v>41505</v>
      </c>
      <c r="BH6" s="610">
        <f t="shared" ca="1" si="694"/>
        <v>41506</v>
      </c>
      <c r="BI6" s="610">
        <f t="shared" ca="1" si="694"/>
        <v>41507</v>
      </c>
      <c r="BJ6" s="610">
        <f t="shared" ca="1" si="694"/>
        <v>41508</v>
      </c>
      <c r="BK6" s="610">
        <f t="shared" ca="1" si="694"/>
        <v>41509</v>
      </c>
      <c r="BL6" s="610">
        <f t="shared" ca="1" si="694"/>
        <v>41510</v>
      </c>
      <c r="BM6" s="610">
        <f t="shared" ca="1" si="694"/>
        <v>41511</v>
      </c>
      <c r="BN6" s="610">
        <f t="shared" ca="1" si="694"/>
        <v>41512</v>
      </c>
      <c r="BO6" s="610">
        <f t="shared" ca="1" si="694"/>
        <v>41513</v>
      </c>
      <c r="BP6" s="610">
        <f t="shared" ca="1" si="694"/>
        <v>41514</v>
      </c>
      <c r="BQ6" s="610">
        <f t="shared" ca="1" si="694"/>
        <v>41515</v>
      </c>
      <c r="BR6" s="610">
        <f t="shared" ca="1" si="694"/>
        <v>41516</v>
      </c>
      <c r="BS6" s="610">
        <f t="shared" ca="1" si="694"/>
        <v>41517</v>
      </c>
      <c r="BT6" s="610">
        <f t="shared" ca="1" si="694"/>
        <v>41518</v>
      </c>
      <c r="BU6" s="610">
        <f t="shared" ca="1" si="694"/>
        <v>41519</v>
      </c>
      <c r="BV6" s="610">
        <f t="shared" ca="1" si="694"/>
        <v>41520</v>
      </c>
      <c r="BW6" s="610">
        <f t="shared" ca="1" si="694"/>
        <v>41521</v>
      </c>
      <c r="BX6" s="610">
        <f t="shared" ref="BX6:EI6" ca="1" si="695">BW$6+1</f>
        <v>41522</v>
      </c>
      <c r="BY6" s="610">
        <f t="shared" ca="1" si="695"/>
        <v>41523</v>
      </c>
      <c r="BZ6" s="610">
        <f t="shared" ca="1" si="695"/>
        <v>41524</v>
      </c>
      <c r="CA6" s="610">
        <f t="shared" ca="1" si="695"/>
        <v>41525</v>
      </c>
      <c r="CB6" s="610">
        <f t="shared" ca="1" si="695"/>
        <v>41526</v>
      </c>
      <c r="CC6" s="610">
        <f t="shared" ca="1" si="695"/>
        <v>41527</v>
      </c>
      <c r="CD6" s="610">
        <f t="shared" ca="1" si="695"/>
        <v>41528</v>
      </c>
      <c r="CE6" s="610">
        <f t="shared" ca="1" si="695"/>
        <v>41529</v>
      </c>
      <c r="CF6" s="610">
        <f t="shared" ca="1" si="695"/>
        <v>41530</v>
      </c>
      <c r="CG6" s="610">
        <f t="shared" ca="1" si="695"/>
        <v>41531</v>
      </c>
      <c r="CH6" s="610">
        <f t="shared" ca="1" si="695"/>
        <v>41532</v>
      </c>
      <c r="CI6" s="610">
        <f t="shared" ca="1" si="695"/>
        <v>41533</v>
      </c>
      <c r="CJ6" s="610">
        <f t="shared" ca="1" si="695"/>
        <v>41534</v>
      </c>
      <c r="CK6" s="610">
        <f t="shared" ca="1" si="695"/>
        <v>41535</v>
      </c>
      <c r="CL6" s="610">
        <f t="shared" ca="1" si="695"/>
        <v>41536</v>
      </c>
      <c r="CM6" s="610">
        <f t="shared" ca="1" si="695"/>
        <v>41537</v>
      </c>
      <c r="CN6" s="610">
        <f t="shared" ca="1" si="695"/>
        <v>41538</v>
      </c>
      <c r="CO6" s="610">
        <f t="shared" ca="1" si="695"/>
        <v>41539</v>
      </c>
      <c r="CP6" s="610">
        <f t="shared" ca="1" si="695"/>
        <v>41540</v>
      </c>
      <c r="CQ6" s="610">
        <f t="shared" ca="1" si="695"/>
        <v>41541</v>
      </c>
      <c r="CR6" s="610">
        <f t="shared" ca="1" si="695"/>
        <v>41542</v>
      </c>
      <c r="CS6" s="610">
        <f t="shared" ca="1" si="695"/>
        <v>41543</v>
      </c>
      <c r="CT6" s="610">
        <f t="shared" ca="1" si="695"/>
        <v>41544</v>
      </c>
      <c r="CU6" s="610">
        <f t="shared" ca="1" si="695"/>
        <v>41545</v>
      </c>
      <c r="CV6" s="610">
        <f t="shared" ca="1" si="695"/>
        <v>41546</v>
      </c>
      <c r="CW6" s="610">
        <f t="shared" ca="1" si="695"/>
        <v>41547</v>
      </c>
      <c r="CX6" s="610">
        <f t="shared" ca="1" si="695"/>
        <v>41548</v>
      </c>
      <c r="CY6" s="610">
        <f t="shared" ca="1" si="695"/>
        <v>41549</v>
      </c>
      <c r="CZ6" s="610">
        <f t="shared" ca="1" si="695"/>
        <v>41550</v>
      </c>
      <c r="DA6" s="610">
        <f t="shared" ca="1" si="695"/>
        <v>41551</v>
      </c>
      <c r="DB6" s="610">
        <f t="shared" ca="1" si="695"/>
        <v>41552</v>
      </c>
      <c r="DC6" s="610">
        <f t="shared" ca="1" si="695"/>
        <v>41553</v>
      </c>
      <c r="DD6" s="610">
        <f t="shared" ca="1" si="695"/>
        <v>41554</v>
      </c>
      <c r="DE6" s="610">
        <f t="shared" ca="1" si="695"/>
        <v>41555</v>
      </c>
      <c r="DF6" s="610">
        <f t="shared" ca="1" si="695"/>
        <v>41556</v>
      </c>
      <c r="DG6" s="610">
        <f t="shared" ca="1" si="695"/>
        <v>41557</v>
      </c>
      <c r="DH6" s="610">
        <f t="shared" ca="1" si="695"/>
        <v>41558</v>
      </c>
      <c r="DI6" s="610">
        <f t="shared" ca="1" si="695"/>
        <v>41559</v>
      </c>
      <c r="DJ6" s="610">
        <f t="shared" ca="1" si="695"/>
        <v>41560</v>
      </c>
      <c r="DK6" s="610">
        <f t="shared" ca="1" si="695"/>
        <v>41561</v>
      </c>
      <c r="DL6" s="610">
        <f t="shared" ca="1" si="695"/>
        <v>41562</v>
      </c>
      <c r="DM6" s="610">
        <f t="shared" ca="1" si="695"/>
        <v>41563</v>
      </c>
      <c r="DN6" s="610">
        <f t="shared" ca="1" si="695"/>
        <v>41564</v>
      </c>
      <c r="DO6" s="610">
        <f t="shared" ca="1" si="695"/>
        <v>41565</v>
      </c>
      <c r="DP6" s="610">
        <f t="shared" ca="1" si="695"/>
        <v>41566</v>
      </c>
      <c r="DQ6" s="610">
        <f t="shared" ca="1" si="695"/>
        <v>41567</v>
      </c>
      <c r="DR6" s="610">
        <f t="shared" ca="1" si="695"/>
        <v>41568</v>
      </c>
      <c r="DS6" s="610">
        <f t="shared" ca="1" si="695"/>
        <v>41569</v>
      </c>
      <c r="DT6" s="610">
        <f t="shared" ca="1" si="695"/>
        <v>41570</v>
      </c>
      <c r="DU6" s="610">
        <f t="shared" ca="1" si="695"/>
        <v>41571</v>
      </c>
      <c r="DV6" s="610">
        <f t="shared" ca="1" si="695"/>
        <v>41572</v>
      </c>
      <c r="DW6" s="610">
        <f t="shared" ca="1" si="695"/>
        <v>41573</v>
      </c>
      <c r="DX6" s="610">
        <f t="shared" ca="1" si="695"/>
        <v>41574</v>
      </c>
      <c r="DY6" s="610">
        <f t="shared" ca="1" si="695"/>
        <v>41575</v>
      </c>
      <c r="DZ6" s="610">
        <f t="shared" ca="1" si="695"/>
        <v>41576</v>
      </c>
      <c r="EA6" s="610">
        <f t="shared" ca="1" si="695"/>
        <v>41577</v>
      </c>
      <c r="EB6" s="610">
        <f t="shared" ca="1" si="695"/>
        <v>41578</v>
      </c>
      <c r="EC6" s="610">
        <f t="shared" ca="1" si="695"/>
        <v>41579</v>
      </c>
      <c r="ED6" s="610">
        <f t="shared" ca="1" si="695"/>
        <v>41580</v>
      </c>
      <c r="EE6" s="610">
        <f t="shared" ca="1" si="695"/>
        <v>41581</v>
      </c>
      <c r="EF6" s="610">
        <f t="shared" ca="1" si="695"/>
        <v>41582</v>
      </c>
      <c r="EG6" s="610">
        <f t="shared" ca="1" si="695"/>
        <v>41583</v>
      </c>
      <c r="EH6" s="610">
        <f t="shared" ca="1" si="695"/>
        <v>41584</v>
      </c>
      <c r="EI6" s="610">
        <f t="shared" ca="1" si="695"/>
        <v>41585</v>
      </c>
      <c r="EJ6" s="610">
        <f t="shared" ref="EJ6:GU6" ca="1" si="696">EI$6+1</f>
        <v>41586</v>
      </c>
      <c r="EK6" s="610">
        <f t="shared" ca="1" si="696"/>
        <v>41587</v>
      </c>
      <c r="EL6" s="610">
        <f t="shared" ca="1" si="696"/>
        <v>41588</v>
      </c>
      <c r="EM6" s="610">
        <f t="shared" ca="1" si="696"/>
        <v>41589</v>
      </c>
      <c r="EN6" s="610">
        <f t="shared" ca="1" si="696"/>
        <v>41590</v>
      </c>
      <c r="EO6" s="610">
        <f t="shared" ca="1" si="696"/>
        <v>41591</v>
      </c>
      <c r="EP6" s="610">
        <f t="shared" ca="1" si="696"/>
        <v>41592</v>
      </c>
      <c r="EQ6" s="610">
        <f t="shared" ca="1" si="696"/>
        <v>41593</v>
      </c>
      <c r="ER6" s="610">
        <f t="shared" ca="1" si="696"/>
        <v>41594</v>
      </c>
      <c r="ES6" s="610">
        <f t="shared" ca="1" si="696"/>
        <v>41595</v>
      </c>
      <c r="ET6" s="610">
        <f t="shared" ca="1" si="696"/>
        <v>41596</v>
      </c>
      <c r="EU6" s="610">
        <f t="shared" ca="1" si="696"/>
        <v>41597</v>
      </c>
      <c r="EV6" s="610">
        <f t="shared" ca="1" si="696"/>
        <v>41598</v>
      </c>
      <c r="EW6" s="610">
        <f t="shared" ca="1" si="696"/>
        <v>41599</v>
      </c>
      <c r="EX6" s="610">
        <f t="shared" ca="1" si="696"/>
        <v>41600</v>
      </c>
      <c r="EY6" s="610">
        <f t="shared" ca="1" si="696"/>
        <v>41601</v>
      </c>
      <c r="EZ6" s="610">
        <f t="shared" ca="1" si="696"/>
        <v>41602</v>
      </c>
      <c r="FA6" s="610">
        <f t="shared" ca="1" si="696"/>
        <v>41603</v>
      </c>
      <c r="FB6" s="610">
        <f t="shared" ca="1" si="696"/>
        <v>41604</v>
      </c>
      <c r="FC6" s="610">
        <f t="shared" ca="1" si="696"/>
        <v>41605</v>
      </c>
      <c r="FD6" s="610">
        <f t="shared" ca="1" si="696"/>
        <v>41606</v>
      </c>
      <c r="FE6" s="610">
        <f t="shared" ca="1" si="696"/>
        <v>41607</v>
      </c>
      <c r="FF6" s="610">
        <f t="shared" ca="1" si="696"/>
        <v>41608</v>
      </c>
      <c r="FG6" s="610">
        <f t="shared" ca="1" si="696"/>
        <v>41609</v>
      </c>
      <c r="FH6" s="610">
        <f t="shared" ca="1" si="696"/>
        <v>41610</v>
      </c>
      <c r="FI6" s="610">
        <f t="shared" ca="1" si="696"/>
        <v>41611</v>
      </c>
      <c r="FJ6" s="610">
        <f t="shared" ca="1" si="696"/>
        <v>41612</v>
      </c>
      <c r="FK6" s="610">
        <f t="shared" ca="1" si="696"/>
        <v>41613</v>
      </c>
      <c r="FL6" s="610">
        <f t="shared" ca="1" si="696"/>
        <v>41614</v>
      </c>
      <c r="FM6" s="610">
        <f t="shared" ca="1" si="696"/>
        <v>41615</v>
      </c>
      <c r="FN6" s="610">
        <f t="shared" ca="1" si="696"/>
        <v>41616</v>
      </c>
      <c r="FO6" s="610">
        <f t="shared" ca="1" si="696"/>
        <v>41617</v>
      </c>
      <c r="FP6" s="610">
        <f t="shared" ca="1" si="696"/>
        <v>41618</v>
      </c>
      <c r="FQ6" s="610">
        <f t="shared" ca="1" si="696"/>
        <v>41619</v>
      </c>
      <c r="FR6" s="610">
        <f t="shared" ca="1" si="696"/>
        <v>41620</v>
      </c>
      <c r="FS6" s="610">
        <f t="shared" ca="1" si="696"/>
        <v>41621</v>
      </c>
      <c r="FT6" s="610">
        <f t="shared" ca="1" si="696"/>
        <v>41622</v>
      </c>
      <c r="FU6" s="610">
        <f t="shared" ca="1" si="696"/>
        <v>41623</v>
      </c>
      <c r="FV6" s="610">
        <f t="shared" ca="1" si="696"/>
        <v>41624</v>
      </c>
      <c r="FW6" s="610">
        <f t="shared" ca="1" si="696"/>
        <v>41625</v>
      </c>
      <c r="FX6" s="610">
        <f t="shared" ca="1" si="696"/>
        <v>41626</v>
      </c>
      <c r="FY6" s="610">
        <f t="shared" ca="1" si="696"/>
        <v>41627</v>
      </c>
      <c r="FZ6" s="610">
        <f t="shared" ca="1" si="696"/>
        <v>41628</v>
      </c>
      <c r="GA6" s="610">
        <f t="shared" ca="1" si="696"/>
        <v>41629</v>
      </c>
      <c r="GB6" s="610">
        <f t="shared" ca="1" si="696"/>
        <v>41630</v>
      </c>
      <c r="GC6" s="610">
        <f t="shared" ca="1" si="696"/>
        <v>41631</v>
      </c>
      <c r="GD6" s="610">
        <f t="shared" ca="1" si="696"/>
        <v>41632</v>
      </c>
      <c r="GE6" s="610">
        <f t="shared" ca="1" si="696"/>
        <v>41633</v>
      </c>
      <c r="GF6" s="610">
        <f t="shared" ca="1" si="696"/>
        <v>41634</v>
      </c>
      <c r="GG6" s="610">
        <f t="shared" ca="1" si="696"/>
        <v>41635</v>
      </c>
      <c r="GH6" s="610">
        <f t="shared" ca="1" si="696"/>
        <v>41636</v>
      </c>
      <c r="GI6" s="610">
        <f t="shared" ca="1" si="696"/>
        <v>41637</v>
      </c>
      <c r="GJ6" s="610">
        <f t="shared" ca="1" si="696"/>
        <v>41638</v>
      </c>
      <c r="GK6" s="610">
        <f t="shared" ca="1" si="696"/>
        <v>41639</v>
      </c>
      <c r="GL6" s="610">
        <f t="shared" ca="1" si="696"/>
        <v>41640</v>
      </c>
      <c r="GM6" s="610">
        <f t="shared" ca="1" si="696"/>
        <v>41641</v>
      </c>
      <c r="GN6" s="610">
        <f t="shared" ca="1" si="696"/>
        <v>41642</v>
      </c>
      <c r="GO6" s="610">
        <f t="shared" ca="1" si="696"/>
        <v>41643</v>
      </c>
      <c r="GP6" s="610">
        <f t="shared" ca="1" si="696"/>
        <v>41644</v>
      </c>
      <c r="GQ6" s="610">
        <f t="shared" ca="1" si="696"/>
        <v>41645</v>
      </c>
      <c r="GR6" s="610">
        <f t="shared" ca="1" si="696"/>
        <v>41646</v>
      </c>
      <c r="GS6" s="610">
        <f t="shared" ca="1" si="696"/>
        <v>41647</v>
      </c>
      <c r="GT6" s="610">
        <f t="shared" ca="1" si="696"/>
        <v>41648</v>
      </c>
      <c r="GU6" s="610">
        <f t="shared" ca="1" si="696"/>
        <v>41649</v>
      </c>
      <c r="GV6" s="610">
        <f t="shared" ref="GV6:JG6" ca="1" si="697">GU$6+1</f>
        <v>41650</v>
      </c>
      <c r="GW6" s="610">
        <f t="shared" ca="1" si="697"/>
        <v>41651</v>
      </c>
      <c r="GX6" s="610">
        <f t="shared" ca="1" si="697"/>
        <v>41652</v>
      </c>
      <c r="GY6" s="610">
        <f t="shared" ca="1" si="697"/>
        <v>41653</v>
      </c>
      <c r="GZ6" s="610">
        <f t="shared" ca="1" si="697"/>
        <v>41654</v>
      </c>
      <c r="HA6" s="610">
        <f t="shared" ca="1" si="697"/>
        <v>41655</v>
      </c>
      <c r="HB6" s="610">
        <f t="shared" ca="1" si="697"/>
        <v>41656</v>
      </c>
      <c r="HC6" s="610">
        <f t="shared" ca="1" si="697"/>
        <v>41657</v>
      </c>
      <c r="HD6" s="610">
        <f t="shared" ca="1" si="697"/>
        <v>41658</v>
      </c>
      <c r="HE6" s="610">
        <f t="shared" ca="1" si="697"/>
        <v>41659</v>
      </c>
      <c r="HF6" s="610">
        <f t="shared" ca="1" si="697"/>
        <v>41660</v>
      </c>
      <c r="HG6" s="610">
        <f t="shared" ca="1" si="697"/>
        <v>41661</v>
      </c>
      <c r="HH6" s="610">
        <f t="shared" ca="1" si="697"/>
        <v>41662</v>
      </c>
      <c r="HI6" s="610">
        <f t="shared" ca="1" si="697"/>
        <v>41663</v>
      </c>
      <c r="HJ6" s="610">
        <f t="shared" ca="1" si="697"/>
        <v>41664</v>
      </c>
      <c r="HK6" s="610">
        <f t="shared" ca="1" si="697"/>
        <v>41665</v>
      </c>
      <c r="HL6" s="610">
        <f t="shared" ca="1" si="697"/>
        <v>41666</v>
      </c>
      <c r="HM6" s="610">
        <f t="shared" ca="1" si="697"/>
        <v>41667</v>
      </c>
      <c r="HN6" s="610">
        <f t="shared" ca="1" si="697"/>
        <v>41668</v>
      </c>
      <c r="HO6" s="610">
        <f t="shared" ca="1" si="697"/>
        <v>41669</v>
      </c>
      <c r="HP6" s="610">
        <f t="shared" ca="1" si="697"/>
        <v>41670</v>
      </c>
      <c r="HQ6" s="610">
        <f t="shared" ca="1" si="697"/>
        <v>41671</v>
      </c>
      <c r="HR6" s="610">
        <f t="shared" ca="1" si="697"/>
        <v>41672</v>
      </c>
      <c r="HS6" s="610">
        <f t="shared" ca="1" si="697"/>
        <v>41673</v>
      </c>
      <c r="HT6" s="610">
        <f t="shared" ca="1" si="697"/>
        <v>41674</v>
      </c>
      <c r="HU6" s="610">
        <f t="shared" ca="1" si="697"/>
        <v>41675</v>
      </c>
      <c r="HV6" s="610">
        <f t="shared" ca="1" si="697"/>
        <v>41676</v>
      </c>
      <c r="HW6" s="610">
        <f t="shared" ca="1" si="697"/>
        <v>41677</v>
      </c>
      <c r="HX6" s="610">
        <f t="shared" ca="1" si="697"/>
        <v>41678</v>
      </c>
      <c r="HY6" s="610">
        <f t="shared" ca="1" si="697"/>
        <v>41679</v>
      </c>
      <c r="HZ6" s="610">
        <f t="shared" ca="1" si="697"/>
        <v>41680</v>
      </c>
      <c r="IA6" s="610">
        <f t="shared" ca="1" si="697"/>
        <v>41681</v>
      </c>
      <c r="IB6" s="610">
        <f t="shared" ca="1" si="697"/>
        <v>41682</v>
      </c>
      <c r="IC6" s="610">
        <f t="shared" ca="1" si="697"/>
        <v>41683</v>
      </c>
      <c r="ID6" s="610">
        <f t="shared" ca="1" si="697"/>
        <v>41684</v>
      </c>
      <c r="IE6" s="610">
        <f t="shared" ca="1" si="697"/>
        <v>41685</v>
      </c>
      <c r="IF6" s="610">
        <f t="shared" ca="1" si="697"/>
        <v>41686</v>
      </c>
      <c r="IG6" s="610">
        <f t="shared" ca="1" si="697"/>
        <v>41687</v>
      </c>
      <c r="IH6" s="610">
        <f t="shared" ca="1" si="697"/>
        <v>41688</v>
      </c>
      <c r="II6" s="610">
        <f t="shared" ca="1" si="697"/>
        <v>41689</v>
      </c>
      <c r="IJ6" s="610">
        <f t="shared" ca="1" si="697"/>
        <v>41690</v>
      </c>
      <c r="IK6" s="610">
        <f t="shared" ca="1" si="697"/>
        <v>41691</v>
      </c>
      <c r="IL6" s="610">
        <f t="shared" ca="1" si="697"/>
        <v>41692</v>
      </c>
      <c r="IM6" s="610">
        <f t="shared" ca="1" si="697"/>
        <v>41693</v>
      </c>
      <c r="IN6" s="610">
        <f t="shared" ca="1" si="697"/>
        <v>41694</v>
      </c>
      <c r="IO6" s="610">
        <f t="shared" ca="1" si="697"/>
        <v>41695</v>
      </c>
      <c r="IP6" s="610">
        <f t="shared" ca="1" si="697"/>
        <v>41696</v>
      </c>
      <c r="IQ6" s="610">
        <f t="shared" ca="1" si="697"/>
        <v>41697</v>
      </c>
      <c r="IR6" s="610">
        <f t="shared" ca="1" si="697"/>
        <v>41698</v>
      </c>
      <c r="IS6" s="610">
        <f t="shared" ca="1" si="697"/>
        <v>41699</v>
      </c>
      <c r="IT6" s="610">
        <f t="shared" ca="1" si="697"/>
        <v>41700</v>
      </c>
      <c r="IU6" s="610">
        <f t="shared" ca="1" si="697"/>
        <v>41701</v>
      </c>
      <c r="IV6" s="610">
        <f t="shared" ca="1" si="697"/>
        <v>41702</v>
      </c>
      <c r="IW6" s="610">
        <f t="shared" ca="1" si="697"/>
        <v>41703</v>
      </c>
      <c r="IX6" s="610">
        <f t="shared" ca="1" si="697"/>
        <v>41704</v>
      </c>
      <c r="IY6" s="610">
        <f t="shared" ca="1" si="697"/>
        <v>41705</v>
      </c>
      <c r="IZ6" s="610">
        <f t="shared" ca="1" si="697"/>
        <v>41706</v>
      </c>
      <c r="JA6" s="610">
        <f t="shared" ca="1" si="697"/>
        <v>41707</v>
      </c>
      <c r="JB6" s="610">
        <f t="shared" ca="1" si="697"/>
        <v>41708</v>
      </c>
      <c r="JC6" s="610">
        <f t="shared" ca="1" si="697"/>
        <v>41709</v>
      </c>
      <c r="JD6" s="610">
        <f t="shared" ca="1" si="697"/>
        <v>41710</v>
      </c>
      <c r="JE6" s="610">
        <f t="shared" ca="1" si="697"/>
        <v>41711</v>
      </c>
      <c r="JF6" s="610">
        <f t="shared" ca="1" si="697"/>
        <v>41712</v>
      </c>
      <c r="JG6" s="610">
        <f t="shared" ca="1" si="697"/>
        <v>41713</v>
      </c>
      <c r="JH6" s="610">
        <f t="shared" ref="JH6:LS6" ca="1" si="698">JG$6+1</f>
        <v>41714</v>
      </c>
      <c r="JI6" s="610">
        <f t="shared" ca="1" si="698"/>
        <v>41715</v>
      </c>
      <c r="JJ6" s="610">
        <f t="shared" ca="1" si="698"/>
        <v>41716</v>
      </c>
      <c r="JK6" s="610">
        <f t="shared" ca="1" si="698"/>
        <v>41717</v>
      </c>
      <c r="JL6" s="610">
        <f t="shared" ca="1" si="698"/>
        <v>41718</v>
      </c>
      <c r="JM6" s="610">
        <f t="shared" ca="1" si="698"/>
        <v>41719</v>
      </c>
      <c r="JN6" s="610">
        <f t="shared" ca="1" si="698"/>
        <v>41720</v>
      </c>
      <c r="JO6" s="610">
        <f t="shared" ca="1" si="698"/>
        <v>41721</v>
      </c>
      <c r="JP6" s="610">
        <f t="shared" ca="1" si="698"/>
        <v>41722</v>
      </c>
      <c r="JQ6" s="610">
        <f t="shared" ca="1" si="698"/>
        <v>41723</v>
      </c>
      <c r="JR6" s="610">
        <f t="shared" ca="1" si="698"/>
        <v>41724</v>
      </c>
      <c r="JS6" s="610">
        <f t="shared" ca="1" si="698"/>
        <v>41725</v>
      </c>
      <c r="JT6" s="610">
        <f t="shared" ca="1" si="698"/>
        <v>41726</v>
      </c>
      <c r="JU6" s="610">
        <f t="shared" ca="1" si="698"/>
        <v>41727</v>
      </c>
      <c r="JV6" s="610">
        <f t="shared" ca="1" si="698"/>
        <v>41728</v>
      </c>
      <c r="JW6" s="610">
        <f t="shared" ca="1" si="698"/>
        <v>41729</v>
      </c>
      <c r="JX6" s="610">
        <f t="shared" ca="1" si="698"/>
        <v>41730</v>
      </c>
      <c r="JY6" s="610">
        <f t="shared" ca="1" si="698"/>
        <v>41731</v>
      </c>
      <c r="JZ6" s="610">
        <f t="shared" ca="1" si="698"/>
        <v>41732</v>
      </c>
      <c r="KA6" s="610">
        <f t="shared" ca="1" si="698"/>
        <v>41733</v>
      </c>
      <c r="KB6" s="610">
        <f t="shared" ca="1" si="698"/>
        <v>41734</v>
      </c>
      <c r="KC6" s="610">
        <f t="shared" ca="1" si="698"/>
        <v>41735</v>
      </c>
      <c r="KD6" s="610">
        <f t="shared" ca="1" si="698"/>
        <v>41736</v>
      </c>
      <c r="KE6" s="610">
        <f t="shared" ca="1" si="698"/>
        <v>41737</v>
      </c>
      <c r="KF6" s="610">
        <f t="shared" ca="1" si="698"/>
        <v>41738</v>
      </c>
      <c r="KG6" s="610">
        <f t="shared" ca="1" si="698"/>
        <v>41739</v>
      </c>
      <c r="KH6" s="610">
        <f t="shared" ca="1" si="698"/>
        <v>41740</v>
      </c>
      <c r="KI6" s="610">
        <f t="shared" ca="1" si="698"/>
        <v>41741</v>
      </c>
      <c r="KJ6" s="610">
        <f t="shared" ca="1" si="698"/>
        <v>41742</v>
      </c>
      <c r="KK6" s="610">
        <f t="shared" ca="1" si="698"/>
        <v>41743</v>
      </c>
      <c r="KL6" s="610">
        <f t="shared" ca="1" si="698"/>
        <v>41744</v>
      </c>
      <c r="KM6" s="610">
        <f t="shared" ca="1" si="698"/>
        <v>41745</v>
      </c>
      <c r="KN6" s="610">
        <f t="shared" ca="1" si="698"/>
        <v>41746</v>
      </c>
      <c r="KO6" s="610">
        <f t="shared" ca="1" si="698"/>
        <v>41747</v>
      </c>
      <c r="KP6" s="610">
        <f t="shared" ca="1" si="698"/>
        <v>41748</v>
      </c>
      <c r="KQ6" s="610">
        <f t="shared" ca="1" si="698"/>
        <v>41749</v>
      </c>
      <c r="KR6" s="610">
        <f t="shared" ca="1" si="698"/>
        <v>41750</v>
      </c>
      <c r="KS6" s="610">
        <f t="shared" ca="1" si="698"/>
        <v>41751</v>
      </c>
      <c r="KT6" s="610">
        <f t="shared" ca="1" si="698"/>
        <v>41752</v>
      </c>
      <c r="KU6" s="610">
        <f t="shared" ca="1" si="698"/>
        <v>41753</v>
      </c>
      <c r="KV6" s="610">
        <f t="shared" ca="1" si="698"/>
        <v>41754</v>
      </c>
      <c r="KW6" s="610">
        <f t="shared" ca="1" si="698"/>
        <v>41755</v>
      </c>
      <c r="KX6" s="610">
        <f t="shared" ca="1" si="698"/>
        <v>41756</v>
      </c>
      <c r="KY6" s="610">
        <f t="shared" ca="1" si="698"/>
        <v>41757</v>
      </c>
      <c r="KZ6" s="610">
        <f t="shared" ca="1" si="698"/>
        <v>41758</v>
      </c>
      <c r="LA6" s="610">
        <f t="shared" ca="1" si="698"/>
        <v>41759</v>
      </c>
      <c r="LB6" s="610">
        <f t="shared" ca="1" si="698"/>
        <v>41760</v>
      </c>
      <c r="LC6" s="610">
        <f t="shared" ca="1" si="698"/>
        <v>41761</v>
      </c>
      <c r="LD6" s="610">
        <f t="shared" ca="1" si="698"/>
        <v>41762</v>
      </c>
      <c r="LE6" s="610">
        <f t="shared" ca="1" si="698"/>
        <v>41763</v>
      </c>
      <c r="LF6" s="610">
        <f t="shared" ca="1" si="698"/>
        <v>41764</v>
      </c>
      <c r="LG6" s="610">
        <f t="shared" ca="1" si="698"/>
        <v>41765</v>
      </c>
      <c r="LH6" s="610">
        <f t="shared" ca="1" si="698"/>
        <v>41766</v>
      </c>
      <c r="LI6" s="610">
        <f t="shared" ca="1" si="698"/>
        <v>41767</v>
      </c>
      <c r="LJ6" s="610">
        <f t="shared" ca="1" si="698"/>
        <v>41768</v>
      </c>
      <c r="LK6" s="610">
        <f t="shared" ca="1" si="698"/>
        <v>41769</v>
      </c>
      <c r="LL6" s="610">
        <f t="shared" ca="1" si="698"/>
        <v>41770</v>
      </c>
      <c r="LM6" s="610">
        <f t="shared" ca="1" si="698"/>
        <v>41771</v>
      </c>
      <c r="LN6" s="610">
        <f t="shared" ca="1" si="698"/>
        <v>41772</v>
      </c>
      <c r="LO6" s="610">
        <f t="shared" ca="1" si="698"/>
        <v>41773</v>
      </c>
      <c r="LP6" s="610">
        <f t="shared" ca="1" si="698"/>
        <v>41774</v>
      </c>
      <c r="LQ6" s="610">
        <f t="shared" ca="1" si="698"/>
        <v>41775</v>
      </c>
      <c r="LR6" s="610">
        <f t="shared" ca="1" si="698"/>
        <v>41776</v>
      </c>
      <c r="LS6" s="610">
        <f t="shared" ca="1" si="698"/>
        <v>41777</v>
      </c>
      <c r="LT6" s="610">
        <f t="shared" ref="LT6:OE6" ca="1" si="699">LS$6+1</f>
        <v>41778</v>
      </c>
      <c r="LU6" s="610">
        <f t="shared" ca="1" si="699"/>
        <v>41779</v>
      </c>
      <c r="LV6" s="610">
        <f t="shared" ca="1" si="699"/>
        <v>41780</v>
      </c>
      <c r="LW6" s="610">
        <f t="shared" ca="1" si="699"/>
        <v>41781</v>
      </c>
      <c r="LX6" s="610">
        <f t="shared" ca="1" si="699"/>
        <v>41782</v>
      </c>
      <c r="LY6" s="610">
        <f t="shared" ca="1" si="699"/>
        <v>41783</v>
      </c>
      <c r="LZ6" s="610">
        <f t="shared" ca="1" si="699"/>
        <v>41784</v>
      </c>
      <c r="MA6" s="610">
        <f t="shared" ca="1" si="699"/>
        <v>41785</v>
      </c>
      <c r="MB6" s="610">
        <f t="shared" ca="1" si="699"/>
        <v>41786</v>
      </c>
      <c r="MC6" s="610">
        <f t="shared" ca="1" si="699"/>
        <v>41787</v>
      </c>
      <c r="MD6" s="610">
        <f t="shared" ca="1" si="699"/>
        <v>41788</v>
      </c>
      <c r="ME6" s="610">
        <f t="shared" ca="1" si="699"/>
        <v>41789</v>
      </c>
      <c r="MF6" s="610">
        <f t="shared" ca="1" si="699"/>
        <v>41790</v>
      </c>
      <c r="MG6" s="610">
        <f t="shared" ca="1" si="699"/>
        <v>41791</v>
      </c>
      <c r="MH6" s="610">
        <f t="shared" ca="1" si="699"/>
        <v>41792</v>
      </c>
      <c r="MI6" s="610">
        <f t="shared" ca="1" si="699"/>
        <v>41793</v>
      </c>
      <c r="MJ6" s="610">
        <f t="shared" ca="1" si="699"/>
        <v>41794</v>
      </c>
      <c r="MK6" s="610">
        <f t="shared" ca="1" si="699"/>
        <v>41795</v>
      </c>
      <c r="ML6" s="610">
        <f t="shared" ca="1" si="699"/>
        <v>41796</v>
      </c>
      <c r="MM6" s="610">
        <f t="shared" ca="1" si="699"/>
        <v>41797</v>
      </c>
      <c r="MN6" s="610">
        <f t="shared" ca="1" si="699"/>
        <v>41798</v>
      </c>
      <c r="MO6" s="610">
        <f t="shared" ca="1" si="699"/>
        <v>41799</v>
      </c>
      <c r="MP6" s="610">
        <f t="shared" ca="1" si="699"/>
        <v>41800</v>
      </c>
      <c r="MQ6" s="610">
        <f t="shared" ca="1" si="699"/>
        <v>41801</v>
      </c>
      <c r="MR6" s="610">
        <f t="shared" ca="1" si="699"/>
        <v>41802</v>
      </c>
      <c r="MS6" s="610">
        <f t="shared" ca="1" si="699"/>
        <v>41803</v>
      </c>
      <c r="MT6" s="610">
        <f t="shared" ca="1" si="699"/>
        <v>41804</v>
      </c>
      <c r="MU6" s="610">
        <f t="shared" ca="1" si="699"/>
        <v>41805</v>
      </c>
      <c r="MV6" s="610">
        <f t="shared" ca="1" si="699"/>
        <v>41806</v>
      </c>
      <c r="MW6" s="610">
        <f t="shared" ca="1" si="699"/>
        <v>41807</v>
      </c>
      <c r="MX6" s="610">
        <f t="shared" ca="1" si="699"/>
        <v>41808</v>
      </c>
      <c r="MY6" s="610">
        <f t="shared" ca="1" si="699"/>
        <v>41809</v>
      </c>
      <c r="MZ6" s="610">
        <f t="shared" ca="1" si="699"/>
        <v>41810</v>
      </c>
      <c r="NA6" s="610">
        <f t="shared" ca="1" si="699"/>
        <v>41811</v>
      </c>
      <c r="NB6" s="610">
        <f t="shared" ca="1" si="699"/>
        <v>41812</v>
      </c>
      <c r="NC6" s="610">
        <f t="shared" ca="1" si="699"/>
        <v>41813</v>
      </c>
      <c r="ND6" s="610">
        <f t="shared" ca="1" si="699"/>
        <v>41814</v>
      </c>
      <c r="NE6" s="610">
        <f t="shared" ca="1" si="699"/>
        <v>41815</v>
      </c>
      <c r="NF6" s="610">
        <f t="shared" ca="1" si="699"/>
        <v>41816</v>
      </c>
      <c r="NG6" s="610">
        <f t="shared" ca="1" si="699"/>
        <v>41817</v>
      </c>
      <c r="NH6" s="610">
        <f t="shared" ca="1" si="699"/>
        <v>41818</v>
      </c>
      <c r="NI6" s="610">
        <f t="shared" ca="1" si="699"/>
        <v>41819</v>
      </c>
      <c r="NJ6" s="610">
        <f t="shared" ca="1" si="699"/>
        <v>41820</v>
      </c>
      <c r="NK6" s="610">
        <f t="shared" ca="1" si="699"/>
        <v>41821</v>
      </c>
      <c r="NL6" s="610">
        <f t="shared" ca="1" si="699"/>
        <v>41822</v>
      </c>
      <c r="NM6" s="610">
        <f t="shared" ca="1" si="699"/>
        <v>41823</v>
      </c>
      <c r="NN6" s="610">
        <f t="shared" ca="1" si="699"/>
        <v>41824</v>
      </c>
      <c r="NO6" s="610">
        <f t="shared" ca="1" si="699"/>
        <v>41825</v>
      </c>
      <c r="NP6" s="610">
        <f t="shared" ca="1" si="699"/>
        <v>41826</v>
      </c>
      <c r="NQ6" s="610">
        <f t="shared" ca="1" si="699"/>
        <v>41827</v>
      </c>
      <c r="NR6" s="610">
        <f t="shared" ca="1" si="699"/>
        <v>41828</v>
      </c>
      <c r="NS6" s="610">
        <f t="shared" ca="1" si="699"/>
        <v>41829</v>
      </c>
      <c r="NT6" s="610">
        <f t="shared" ca="1" si="699"/>
        <v>41830</v>
      </c>
      <c r="NU6" s="610">
        <f t="shared" ca="1" si="699"/>
        <v>41831</v>
      </c>
      <c r="NV6" s="610">
        <f t="shared" ca="1" si="699"/>
        <v>41832</v>
      </c>
      <c r="NW6" s="610">
        <f t="shared" ca="1" si="699"/>
        <v>41833</v>
      </c>
      <c r="NX6" s="610">
        <f t="shared" ca="1" si="699"/>
        <v>41834</v>
      </c>
      <c r="NY6" s="610">
        <f t="shared" ca="1" si="699"/>
        <v>41835</v>
      </c>
      <c r="NZ6" s="610">
        <f t="shared" ca="1" si="699"/>
        <v>41836</v>
      </c>
      <c r="OA6" s="610">
        <f t="shared" ca="1" si="699"/>
        <v>41837</v>
      </c>
      <c r="OB6" s="610">
        <f t="shared" ca="1" si="699"/>
        <v>41838</v>
      </c>
      <c r="OC6" s="610">
        <f t="shared" ca="1" si="699"/>
        <v>41839</v>
      </c>
      <c r="OD6" s="610">
        <f t="shared" ca="1" si="699"/>
        <v>41840</v>
      </c>
      <c r="OE6" s="610">
        <f t="shared" ca="1" si="699"/>
        <v>41841</v>
      </c>
      <c r="OF6" s="610">
        <f t="shared" ref="OF6:QQ6" ca="1" si="700">OE$6+1</f>
        <v>41842</v>
      </c>
      <c r="OG6" s="610">
        <f t="shared" ca="1" si="700"/>
        <v>41843</v>
      </c>
      <c r="OH6" s="610">
        <f t="shared" ca="1" si="700"/>
        <v>41844</v>
      </c>
      <c r="OI6" s="610">
        <f t="shared" ca="1" si="700"/>
        <v>41845</v>
      </c>
      <c r="OJ6" s="610">
        <f t="shared" ca="1" si="700"/>
        <v>41846</v>
      </c>
      <c r="OK6" s="610">
        <f t="shared" ca="1" si="700"/>
        <v>41847</v>
      </c>
      <c r="OL6" s="610">
        <f t="shared" ca="1" si="700"/>
        <v>41848</v>
      </c>
      <c r="OM6" s="610">
        <f t="shared" ca="1" si="700"/>
        <v>41849</v>
      </c>
      <c r="ON6" s="610">
        <f t="shared" ca="1" si="700"/>
        <v>41850</v>
      </c>
      <c r="OO6" s="610">
        <f t="shared" ca="1" si="700"/>
        <v>41851</v>
      </c>
      <c r="OP6" s="610">
        <f t="shared" ca="1" si="700"/>
        <v>41852</v>
      </c>
      <c r="OQ6" s="610">
        <f t="shared" ca="1" si="700"/>
        <v>41853</v>
      </c>
      <c r="OR6" s="610">
        <f t="shared" ca="1" si="700"/>
        <v>41854</v>
      </c>
      <c r="OS6" s="610">
        <f t="shared" ca="1" si="700"/>
        <v>41855</v>
      </c>
      <c r="OT6" s="610">
        <f t="shared" ca="1" si="700"/>
        <v>41856</v>
      </c>
      <c r="OU6" s="610">
        <f t="shared" ca="1" si="700"/>
        <v>41857</v>
      </c>
      <c r="OV6" s="610">
        <f t="shared" ca="1" si="700"/>
        <v>41858</v>
      </c>
      <c r="OW6" s="610">
        <f t="shared" ca="1" si="700"/>
        <v>41859</v>
      </c>
      <c r="OX6" s="610">
        <f t="shared" ca="1" si="700"/>
        <v>41860</v>
      </c>
      <c r="OY6" s="610">
        <f t="shared" ca="1" si="700"/>
        <v>41861</v>
      </c>
      <c r="OZ6" s="610">
        <f t="shared" ca="1" si="700"/>
        <v>41862</v>
      </c>
      <c r="PA6" s="610">
        <f t="shared" ca="1" si="700"/>
        <v>41863</v>
      </c>
      <c r="PB6" s="610">
        <f t="shared" ca="1" si="700"/>
        <v>41864</v>
      </c>
      <c r="PC6" s="610">
        <f t="shared" ca="1" si="700"/>
        <v>41865</v>
      </c>
      <c r="PD6" s="610">
        <f t="shared" ca="1" si="700"/>
        <v>41866</v>
      </c>
      <c r="PE6" s="610">
        <f t="shared" ca="1" si="700"/>
        <v>41867</v>
      </c>
      <c r="PF6" s="610">
        <f t="shared" ca="1" si="700"/>
        <v>41868</v>
      </c>
      <c r="PG6" s="610">
        <f t="shared" ca="1" si="700"/>
        <v>41869</v>
      </c>
      <c r="PH6" s="610">
        <f t="shared" ca="1" si="700"/>
        <v>41870</v>
      </c>
      <c r="PI6" s="610">
        <f t="shared" ca="1" si="700"/>
        <v>41871</v>
      </c>
      <c r="PJ6" s="610">
        <f t="shared" ca="1" si="700"/>
        <v>41872</v>
      </c>
      <c r="PK6" s="610">
        <f t="shared" ca="1" si="700"/>
        <v>41873</v>
      </c>
      <c r="PL6" s="610">
        <f t="shared" ca="1" si="700"/>
        <v>41874</v>
      </c>
      <c r="PM6" s="610">
        <f t="shared" ca="1" si="700"/>
        <v>41875</v>
      </c>
      <c r="PN6" s="610">
        <f t="shared" ca="1" si="700"/>
        <v>41876</v>
      </c>
      <c r="PO6" s="610">
        <f t="shared" ca="1" si="700"/>
        <v>41877</v>
      </c>
      <c r="PP6" s="610">
        <f t="shared" ca="1" si="700"/>
        <v>41878</v>
      </c>
      <c r="PQ6" s="610">
        <f t="shared" ca="1" si="700"/>
        <v>41879</v>
      </c>
      <c r="PR6" s="610">
        <f t="shared" ca="1" si="700"/>
        <v>41880</v>
      </c>
      <c r="PS6" s="610">
        <f t="shared" ca="1" si="700"/>
        <v>41881</v>
      </c>
      <c r="PT6" s="610">
        <f t="shared" ca="1" si="700"/>
        <v>41882</v>
      </c>
      <c r="PU6" s="610">
        <f t="shared" ca="1" si="700"/>
        <v>41883</v>
      </c>
      <c r="PV6" s="610">
        <f t="shared" ca="1" si="700"/>
        <v>41884</v>
      </c>
      <c r="PW6" s="610">
        <f t="shared" ca="1" si="700"/>
        <v>41885</v>
      </c>
      <c r="PX6" s="610">
        <f t="shared" ca="1" si="700"/>
        <v>41886</v>
      </c>
      <c r="PY6" s="610">
        <f t="shared" ca="1" si="700"/>
        <v>41887</v>
      </c>
      <c r="PZ6" s="610">
        <f t="shared" ca="1" si="700"/>
        <v>41888</v>
      </c>
      <c r="QA6" s="610">
        <f t="shared" ca="1" si="700"/>
        <v>41889</v>
      </c>
      <c r="QB6" s="610">
        <f t="shared" ca="1" si="700"/>
        <v>41890</v>
      </c>
      <c r="QC6" s="610">
        <f t="shared" ca="1" si="700"/>
        <v>41891</v>
      </c>
      <c r="QD6" s="610">
        <f t="shared" ca="1" si="700"/>
        <v>41892</v>
      </c>
      <c r="QE6" s="610">
        <f t="shared" ca="1" si="700"/>
        <v>41893</v>
      </c>
      <c r="QF6" s="610">
        <f t="shared" ca="1" si="700"/>
        <v>41894</v>
      </c>
      <c r="QG6" s="610">
        <f t="shared" ca="1" si="700"/>
        <v>41895</v>
      </c>
      <c r="QH6" s="610">
        <f t="shared" ca="1" si="700"/>
        <v>41896</v>
      </c>
      <c r="QI6" s="610">
        <f t="shared" ca="1" si="700"/>
        <v>41897</v>
      </c>
      <c r="QJ6" s="610">
        <f t="shared" ca="1" si="700"/>
        <v>41898</v>
      </c>
      <c r="QK6" s="610">
        <f t="shared" ca="1" si="700"/>
        <v>41899</v>
      </c>
      <c r="QL6" s="610">
        <f t="shared" ca="1" si="700"/>
        <v>41900</v>
      </c>
      <c r="QM6" s="610">
        <f t="shared" ca="1" si="700"/>
        <v>41901</v>
      </c>
      <c r="QN6" s="610">
        <f t="shared" ca="1" si="700"/>
        <v>41902</v>
      </c>
      <c r="QO6" s="610">
        <f t="shared" ca="1" si="700"/>
        <v>41903</v>
      </c>
      <c r="QP6" s="610">
        <f t="shared" ca="1" si="700"/>
        <v>41904</v>
      </c>
      <c r="QQ6" s="610">
        <f t="shared" ca="1" si="700"/>
        <v>41905</v>
      </c>
      <c r="QR6" s="610">
        <f t="shared" ref="QR6:TC6" ca="1" si="701">QQ$6+1</f>
        <v>41906</v>
      </c>
      <c r="QS6" s="610">
        <f t="shared" ca="1" si="701"/>
        <v>41907</v>
      </c>
      <c r="QT6" s="610">
        <f t="shared" ca="1" si="701"/>
        <v>41908</v>
      </c>
      <c r="QU6" s="610">
        <f t="shared" ca="1" si="701"/>
        <v>41909</v>
      </c>
      <c r="QV6" s="610">
        <f t="shared" ca="1" si="701"/>
        <v>41910</v>
      </c>
      <c r="QW6" s="610">
        <f t="shared" ca="1" si="701"/>
        <v>41911</v>
      </c>
      <c r="QX6" s="610">
        <f t="shared" ca="1" si="701"/>
        <v>41912</v>
      </c>
      <c r="QY6" s="610">
        <f t="shared" ca="1" si="701"/>
        <v>41913</v>
      </c>
      <c r="QZ6" s="610">
        <f t="shared" ca="1" si="701"/>
        <v>41914</v>
      </c>
      <c r="RA6" s="610">
        <f t="shared" ca="1" si="701"/>
        <v>41915</v>
      </c>
      <c r="RB6" s="610">
        <f t="shared" ca="1" si="701"/>
        <v>41916</v>
      </c>
      <c r="RC6" s="610">
        <f t="shared" ca="1" si="701"/>
        <v>41917</v>
      </c>
      <c r="RD6" s="610">
        <f t="shared" ca="1" si="701"/>
        <v>41918</v>
      </c>
      <c r="RE6" s="610">
        <f t="shared" ca="1" si="701"/>
        <v>41919</v>
      </c>
      <c r="RF6" s="610">
        <f t="shared" ca="1" si="701"/>
        <v>41920</v>
      </c>
      <c r="RG6" s="610">
        <f t="shared" ca="1" si="701"/>
        <v>41921</v>
      </c>
      <c r="RH6" s="610">
        <f t="shared" ca="1" si="701"/>
        <v>41922</v>
      </c>
      <c r="RI6" s="610">
        <f t="shared" ca="1" si="701"/>
        <v>41923</v>
      </c>
      <c r="RJ6" s="610">
        <f t="shared" ca="1" si="701"/>
        <v>41924</v>
      </c>
      <c r="RK6" s="610">
        <f t="shared" ca="1" si="701"/>
        <v>41925</v>
      </c>
      <c r="RL6" s="610">
        <f t="shared" ca="1" si="701"/>
        <v>41926</v>
      </c>
      <c r="RM6" s="610">
        <f t="shared" ca="1" si="701"/>
        <v>41927</v>
      </c>
      <c r="RN6" s="610">
        <f t="shared" ca="1" si="701"/>
        <v>41928</v>
      </c>
      <c r="RO6" s="610">
        <f t="shared" ca="1" si="701"/>
        <v>41929</v>
      </c>
      <c r="RP6" s="610">
        <f t="shared" ca="1" si="701"/>
        <v>41930</v>
      </c>
      <c r="RQ6" s="610">
        <f t="shared" ca="1" si="701"/>
        <v>41931</v>
      </c>
      <c r="RR6" s="610">
        <f t="shared" ca="1" si="701"/>
        <v>41932</v>
      </c>
      <c r="RS6" s="610">
        <f t="shared" ca="1" si="701"/>
        <v>41933</v>
      </c>
      <c r="RT6" s="610">
        <f t="shared" ca="1" si="701"/>
        <v>41934</v>
      </c>
      <c r="RU6" s="610">
        <f t="shared" ca="1" si="701"/>
        <v>41935</v>
      </c>
      <c r="RV6" s="610">
        <f t="shared" ca="1" si="701"/>
        <v>41936</v>
      </c>
      <c r="RW6" s="610">
        <f t="shared" ca="1" si="701"/>
        <v>41937</v>
      </c>
      <c r="RX6" s="610">
        <f t="shared" ca="1" si="701"/>
        <v>41938</v>
      </c>
      <c r="RY6" s="610">
        <f t="shared" ca="1" si="701"/>
        <v>41939</v>
      </c>
      <c r="RZ6" s="610">
        <f t="shared" ca="1" si="701"/>
        <v>41940</v>
      </c>
      <c r="SA6" s="610">
        <f t="shared" ca="1" si="701"/>
        <v>41941</v>
      </c>
      <c r="SB6" s="610">
        <f t="shared" ca="1" si="701"/>
        <v>41942</v>
      </c>
      <c r="SC6" s="610">
        <f t="shared" ca="1" si="701"/>
        <v>41943</v>
      </c>
      <c r="SD6" s="610">
        <f t="shared" ca="1" si="701"/>
        <v>41944</v>
      </c>
      <c r="SE6" s="610">
        <f t="shared" ca="1" si="701"/>
        <v>41945</v>
      </c>
      <c r="SF6" s="610">
        <f t="shared" ca="1" si="701"/>
        <v>41946</v>
      </c>
      <c r="SG6" s="610">
        <f t="shared" ca="1" si="701"/>
        <v>41947</v>
      </c>
      <c r="SH6" s="610">
        <f t="shared" ca="1" si="701"/>
        <v>41948</v>
      </c>
      <c r="SI6" s="610">
        <f t="shared" ca="1" si="701"/>
        <v>41949</v>
      </c>
      <c r="SJ6" s="610">
        <f t="shared" ca="1" si="701"/>
        <v>41950</v>
      </c>
      <c r="SK6" s="610">
        <f t="shared" ca="1" si="701"/>
        <v>41951</v>
      </c>
      <c r="SL6" s="610">
        <f t="shared" ca="1" si="701"/>
        <v>41952</v>
      </c>
      <c r="SM6" s="610">
        <f t="shared" ca="1" si="701"/>
        <v>41953</v>
      </c>
      <c r="SN6" s="610">
        <f t="shared" ca="1" si="701"/>
        <v>41954</v>
      </c>
      <c r="SO6" s="610">
        <f t="shared" ca="1" si="701"/>
        <v>41955</v>
      </c>
      <c r="SP6" s="610">
        <f t="shared" ca="1" si="701"/>
        <v>41956</v>
      </c>
      <c r="SQ6" s="610">
        <f t="shared" ca="1" si="701"/>
        <v>41957</v>
      </c>
      <c r="SR6" s="610">
        <f t="shared" ca="1" si="701"/>
        <v>41958</v>
      </c>
      <c r="SS6" s="610">
        <f t="shared" ca="1" si="701"/>
        <v>41959</v>
      </c>
      <c r="ST6" s="610">
        <f t="shared" ca="1" si="701"/>
        <v>41960</v>
      </c>
      <c r="SU6" s="610">
        <f t="shared" ca="1" si="701"/>
        <v>41961</v>
      </c>
      <c r="SV6" s="610">
        <f t="shared" ca="1" si="701"/>
        <v>41962</v>
      </c>
      <c r="SW6" s="610">
        <f t="shared" ca="1" si="701"/>
        <v>41963</v>
      </c>
      <c r="SX6" s="610">
        <f t="shared" ca="1" si="701"/>
        <v>41964</v>
      </c>
      <c r="SY6" s="610">
        <f t="shared" ca="1" si="701"/>
        <v>41965</v>
      </c>
      <c r="SZ6" s="610">
        <f t="shared" ca="1" si="701"/>
        <v>41966</v>
      </c>
      <c r="TA6" s="610">
        <f t="shared" ca="1" si="701"/>
        <v>41967</v>
      </c>
      <c r="TB6" s="610">
        <f t="shared" ca="1" si="701"/>
        <v>41968</v>
      </c>
      <c r="TC6" s="610">
        <f t="shared" ca="1" si="701"/>
        <v>41969</v>
      </c>
      <c r="TD6" s="610">
        <f t="shared" ref="TD6:VO6" ca="1" si="702">TC$6+1</f>
        <v>41970</v>
      </c>
      <c r="TE6" s="610">
        <f t="shared" ca="1" si="702"/>
        <v>41971</v>
      </c>
      <c r="TF6" s="610">
        <f t="shared" ca="1" si="702"/>
        <v>41972</v>
      </c>
      <c r="TG6" s="610">
        <f t="shared" ca="1" si="702"/>
        <v>41973</v>
      </c>
      <c r="TH6" s="610">
        <f t="shared" ca="1" si="702"/>
        <v>41974</v>
      </c>
      <c r="TI6" s="610">
        <f t="shared" ca="1" si="702"/>
        <v>41975</v>
      </c>
      <c r="TJ6" s="610">
        <f t="shared" ca="1" si="702"/>
        <v>41976</v>
      </c>
      <c r="TK6" s="610">
        <f t="shared" ca="1" si="702"/>
        <v>41977</v>
      </c>
      <c r="TL6" s="610">
        <f t="shared" ca="1" si="702"/>
        <v>41978</v>
      </c>
      <c r="TM6" s="610">
        <f t="shared" ca="1" si="702"/>
        <v>41979</v>
      </c>
      <c r="TN6" s="610">
        <f t="shared" ca="1" si="702"/>
        <v>41980</v>
      </c>
      <c r="TO6" s="610">
        <f t="shared" ca="1" si="702"/>
        <v>41981</v>
      </c>
      <c r="TP6" s="610">
        <f t="shared" ca="1" si="702"/>
        <v>41982</v>
      </c>
      <c r="TQ6" s="610">
        <f t="shared" ca="1" si="702"/>
        <v>41983</v>
      </c>
      <c r="TR6" s="610">
        <f t="shared" ca="1" si="702"/>
        <v>41984</v>
      </c>
      <c r="TS6" s="610">
        <f t="shared" ca="1" si="702"/>
        <v>41985</v>
      </c>
      <c r="TT6" s="610">
        <f t="shared" ca="1" si="702"/>
        <v>41986</v>
      </c>
      <c r="TU6" s="610">
        <f t="shared" ca="1" si="702"/>
        <v>41987</v>
      </c>
      <c r="TV6" s="610">
        <f t="shared" ca="1" si="702"/>
        <v>41988</v>
      </c>
      <c r="TW6" s="610">
        <f t="shared" ca="1" si="702"/>
        <v>41989</v>
      </c>
      <c r="TX6" s="610">
        <f t="shared" ca="1" si="702"/>
        <v>41990</v>
      </c>
      <c r="TY6" s="610">
        <f t="shared" ca="1" si="702"/>
        <v>41991</v>
      </c>
      <c r="TZ6" s="610">
        <f t="shared" ca="1" si="702"/>
        <v>41992</v>
      </c>
      <c r="UA6" s="610">
        <f t="shared" ca="1" si="702"/>
        <v>41993</v>
      </c>
      <c r="UB6" s="610">
        <f t="shared" ca="1" si="702"/>
        <v>41994</v>
      </c>
      <c r="UC6" s="610">
        <f t="shared" ca="1" si="702"/>
        <v>41995</v>
      </c>
      <c r="UD6" s="610">
        <f t="shared" ca="1" si="702"/>
        <v>41996</v>
      </c>
      <c r="UE6" s="610">
        <f t="shared" ca="1" si="702"/>
        <v>41997</v>
      </c>
      <c r="UF6" s="610">
        <f t="shared" ca="1" si="702"/>
        <v>41998</v>
      </c>
      <c r="UG6" s="610">
        <f t="shared" ca="1" si="702"/>
        <v>41999</v>
      </c>
      <c r="UH6" s="610">
        <f t="shared" ca="1" si="702"/>
        <v>42000</v>
      </c>
      <c r="UI6" s="610">
        <f t="shared" ca="1" si="702"/>
        <v>42001</v>
      </c>
      <c r="UJ6" s="610">
        <f t="shared" ca="1" si="702"/>
        <v>42002</v>
      </c>
      <c r="UK6" s="610">
        <f t="shared" ca="1" si="702"/>
        <v>42003</v>
      </c>
      <c r="UL6" s="610">
        <f t="shared" ca="1" si="702"/>
        <v>42004</v>
      </c>
      <c r="UM6" s="610">
        <f t="shared" ca="1" si="702"/>
        <v>42005</v>
      </c>
      <c r="UN6" s="610">
        <f t="shared" ca="1" si="702"/>
        <v>42006</v>
      </c>
      <c r="UO6" s="610">
        <f t="shared" ca="1" si="702"/>
        <v>42007</v>
      </c>
      <c r="UP6" s="610">
        <f t="shared" ca="1" si="702"/>
        <v>42008</v>
      </c>
      <c r="UQ6" s="610">
        <f t="shared" ca="1" si="702"/>
        <v>42009</v>
      </c>
      <c r="UR6" s="610">
        <f t="shared" ca="1" si="702"/>
        <v>42010</v>
      </c>
      <c r="US6" s="610">
        <f t="shared" ca="1" si="702"/>
        <v>42011</v>
      </c>
      <c r="UT6" s="610">
        <f t="shared" ca="1" si="702"/>
        <v>42012</v>
      </c>
      <c r="UU6" s="610">
        <f t="shared" ca="1" si="702"/>
        <v>42013</v>
      </c>
      <c r="UV6" s="610">
        <f t="shared" ca="1" si="702"/>
        <v>42014</v>
      </c>
      <c r="UW6" s="610">
        <f t="shared" ca="1" si="702"/>
        <v>42015</v>
      </c>
      <c r="UX6" s="610">
        <f t="shared" ca="1" si="702"/>
        <v>42016</v>
      </c>
      <c r="UY6" s="610">
        <f t="shared" ca="1" si="702"/>
        <v>42017</v>
      </c>
      <c r="UZ6" s="610">
        <f t="shared" ca="1" si="702"/>
        <v>42018</v>
      </c>
      <c r="VA6" s="610">
        <f t="shared" ca="1" si="702"/>
        <v>42019</v>
      </c>
      <c r="VB6" s="610">
        <f t="shared" ca="1" si="702"/>
        <v>42020</v>
      </c>
      <c r="VC6" s="610">
        <f t="shared" ca="1" si="702"/>
        <v>42021</v>
      </c>
      <c r="VD6" s="610">
        <f t="shared" ca="1" si="702"/>
        <v>42022</v>
      </c>
      <c r="VE6" s="610">
        <f t="shared" ca="1" si="702"/>
        <v>42023</v>
      </c>
      <c r="VF6" s="610">
        <f t="shared" ca="1" si="702"/>
        <v>42024</v>
      </c>
      <c r="VG6" s="610">
        <f t="shared" ca="1" si="702"/>
        <v>42025</v>
      </c>
      <c r="VH6" s="610">
        <f t="shared" ca="1" si="702"/>
        <v>42026</v>
      </c>
      <c r="VI6" s="610">
        <f t="shared" ca="1" si="702"/>
        <v>42027</v>
      </c>
      <c r="VJ6" s="610">
        <f t="shared" ca="1" si="702"/>
        <v>42028</v>
      </c>
      <c r="VK6" s="610">
        <f t="shared" ca="1" si="702"/>
        <v>42029</v>
      </c>
      <c r="VL6" s="610">
        <f t="shared" ca="1" si="702"/>
        <v>42030</v>
      </c>
      <c r="VM6" s="610">
        <f t="shared" ca="1" si="702"/>
        <v>42031</v>
      </c>
      <c r="VN6" s="610">
        <f t="shared" ca="1" si="702"/>
        <v>42032</v>
      </c>
      <c r="VO6" s="610">
        <f t="shared" ca="1" si="702"/>
        <v>42033</v>
      </c>
      <c r="VP6" s="610">
        <f t="shared" ref="VP6:YA6" ca="1" si="703">VO$6+1</f>
        <v>42034</v>
      </c>
      <c r="VQ6" s="610">
        <f t="shared" ca="1" si="703"/>
        <v>42035</v>
      </c>
      <c r="VR6" s="610">
        <f t="shared" ca="1" si="703"/>
        <v>42036</v>
      </c>
      <c r="VS6" s="610">
        <f t="shared" ca="1" si="703"/>
        <v>42037</v>
      </c>
      <c r="VT6" s="610">
        <f t="shared" ca="1" si="703"/>
        <v>42038</v>
      </c>
      <c r="VU6" s="610">
        <f t="shared" ca="1" si="703"/>
        <v>42039</v>
      </c>
      <c r="VV6" s="610">
        <f t="shared" ca="1" si="703"/>
        <v>42040</v>
      </c>
      <c r="VW6" s="610">
        <f t="shared" ca="1" si="703"/>
        <v>42041</v>
      </c>
      <c r="VX6" s="610">
        <f t="shared" ca="1" si="703"/>
        <v>42042</v>
      </c>
      <c r="VY6" s="610">
        <f t="shared" ca="1" si="703"/>
        <v>42043</v>
      </c>
      <c r="VZ6" s="610">
        <f t="shared" ca="1" si="703"/>
        <v>42044</v>
      </c>
      <c r="WA6" s="610">
        <f t="shared" ca="1" si="703"/>
        <v>42045</v>
      </c>
      <c r="WB6" s="610">
        <f t="shared" ca="1" si="703"/>
        <v>42046</v>
      </c>
      <c r="WC6" s="610">
        <f t="shared" ca="1" si="703"/>
        <v>42047</v>
      </c>
      <c r="WD6" s="610">
        <f t="shared" ca="1" si="703"/>
        <v>42048</v>
      </c>
      <c r="WE6" s="610">
        <f t="shared" ca="1" si="703"/>
        <v>42049</v>
      </c>
      <c r="WF6" s="610">
        <f t="shared" ca="1" si="703"/>
        <v>42050</v>
      </c>
      <c r="WG6" s="610">
        <f t="shared" ca="1" si="703"/>
        <v>42051</v>
      </c>
      <c r="WH6" s="610">
        <f t="shared" ca="1" si="703"/>
        <v>42052</v>
      </c>
      <c r="WI6" s="610">
        <f t="shared" ca="1" si="703"/>
        <v>42053</v>
      </c>
      <c r="WJ6" s="610">
        <f t="shared" ca="1" si="703"/>
        <v>42054</v>
      </c>
      <c r="WK6" s="610">
        <f t="shared" ca="1" si="703"/>
        <v>42055</v>
      </c>
      <c r="WL6" s="610">
        <f t="shared" ca="1" si="703"/>
        <v>42056</v>
      </c>
      <c r="WM6" s="610">
        <f t="shared" ca="1" si="703"/>
        <v>42057</v>
      </c>
      <c r="WN6" s="610">
        <f t="shared" ca="1" si="703"/>
        <v>42058</v>
      </c>
      <c r="WO6" s="610">
        <f t="shared" ca="1" si="703"/>
        <v>42059</v>
      </c>
      <c r="WP6" s="610">
        <f t="shared" ca="1" si="703"/>
        <v>42060</v>
      </c>
      <c r="WQ6" s="610">
        <f t="shared" ca="1" si="703"/>
        <v>42061</v>
      </c>
      <c r="WR6" s="610">
        <f t="shared" ca="1" si="703"/>
        <v>42062</v>
      </c>
      <c r="WS6" s="610">
        <f t="shared" ca="1" si="703"/>
        <v>42063</v>
      </c>
      <c r="WT6" s="610">
        <f t="shared" ca="1" si="703"/>
        <v>42064</v>
      </c>
      <c r="WU6" s="610">
        <f t="shared" ca="1" si="703"/>
        <v>42065</v>
      </c>
      <c r="WV6" s="610">
        <f t="shared" ca="1" si="703"/>
        <v>42066</v>
      </c>
      <c r="WW6" s="610">
        <f t="shared" ca="1" si="703"/>
        <v>42067</v>
      </c>
      <c r="WX6" s="610">
        <f t="shared" ca="1" si="703"/>
        <v>42068</v>
      </c>
      <c r="WY6" s="610">
        <f t="shared" ca="1" si="703"/>
        <v>42069</v>
      </c>
      <c r="WZ6" s="610">
        <f t="shared" ca="1" si="703"/>
        <v>42070</v>
      </c>
      <c r="XA6" s="610">
        <f t="shared" ca="1" si="703"/>
        <v>42071</v>
      </c>
      <c r="XB6" s="610">
        <f t="shared" ca="1" si="703"/>
        <v>42072</v>
      </c>
      <c r="XC6" s="610">
        <f t="shared" ca="1" si="703"/>
        <v>42073</v>
      </c>
      <c r="XD6" s="610">
        <f t="shared" ca="1" si="703"/>
        <v>42074</v>
      </c>
      <c r="XE6" s="610">
        <f t="shared" ca="1" si="703"/>
        <v>42075</v>
      </c>
      <c r="XF6" s="610">
        <f t="shared" ca="1" si="703"/>
        <v>42076</v>
      </c>
      <c r="XG6" s="610">
        <f t="shared" ca="1" si="703"/>
        <v>42077</v>
      </c>
      <c r="XH6" s="610">
        <f t="shared" ca="1" si="703"/>
        <v>42078</v>
      </c>
      <c r="XI6" s="610">
        <f t="shared" ca="1" si="703"/>
        <v>42079</v>
      </c>
      <c r="XJ6" s="610">
        <f t="shared" ca="1" si="703"/>
        <v>42080</v>
      </c>
      <c r="XK6" s="610">
        <f t="shared" ca="1" si="703"/>
        <v>42081</v>
      </c>
      <c r="XL6" s="610">
        <f t="shared" ca="1" si="703"/>
        <v>42082</v>
      </c>
      <c r="XM6" s="610">
        <f t="shared" ca="1" si="703"/>
        <v>42083</v>
      </c>
      <c r="XN6" s="610">
        <f t="shared" ca="1" si="703"/>
        <v>42084</v>
      </c>
      <c r="XO6" s="610">
        <f t="shared" ca="1" si="703"/>
        <v>42085</v>
      </c>
      <c r="XP6" s="610">
        <f t="shared" ca="1" si="703"/>
        <v>42086</v>
      </c>
      <c r="XQ6" s="610">
        <f t="shared" ca="1" si="703"/>
        <v>42087</v>
      </c>
      <c r="XR6" s="610">
        <f t="shared" ca="1" si="703"/>
        <v>42088</v>
      </c>
      <c r="XS6" s="610">
        <f t="shared" ca="1" si="703"/>
        <v>42089</v>
      </c>
      <c r="XT6" s="610">
        <f t="shared" ca="1" si="703"/>
        <v>42090</v>
      </c>
      <c r="XU6" s="610">
        <f t="shared" ca="1" si="703"/>
        <v>42091</v>
      </c>
      <c r="XV6" s="610">
        <f t="shared" ca="1" si="703"/>
        <v>42092</v>
      </c>
      <c r="XW6" s="610">
        <f t="shared" ca="1" si="703"/>
        <v>42093</v>
      </c>
      <c r="XX6" s="610">
        <f t="shared" ca="1" si="703"/>
        <v>42094</v>
      </c>
      <c r="XY6" s="610">
        <f t="shared" ca="1" si="703"/>
        <v>42095</v>
      </c>
      <c r="XZ6" s="610">
        <f t="shared" ca="1" si="703"/>
        <v>42096</v>
      </c>
      <c r="YA6" s="610">
        <f t="shared" ca="1" si="703"/>
        <v>42097</v>
      </c>
      <c r="YB6" s="610">
        <f t="shared" ref="YB6:ZZ6" ca="1" si="704">YA$6+1</f>
        <v>42098</v>
      </c>
      <c r="YC6" s="610">
        <f t="shared" ca="1" si="704"/>
        <v>42099</v>
      </c>
      <c r="YD6" s="610">
        <f t="shared" ca="1" si="704"/>
        <v>42100</v>
      </c>
      <c r="YE6" s="610">
        <f t="shared" ca="1" si="704"/>
        <v>42101</v>
      </c>
      <c r="YF6" s="610">
        <f t="shared" ca="1" si="704"/>
        <v>42102</v>
      </c>
      <c r="YG6" s="610">
        <f t="shared" ca="1" si="704"/>
        <v>42103</v>
      </c>
      <c r="YH6" s="610">
        <f t="shared" ca="1" si="704"/>
        <v>42104</v>
      </c>
      <c r="YI6" s="610">
        <f t="shared" ca="1" si="704"/>
        <v>42105</v>
      </c>
      <c r="YJ6" s="610">
        <f t="shared" ca="1" si="704"/>
        <v>42106</v>
      </c>
      <c r="YK6" s="610">
        <f t="shared" ca="1" si="704"/>
        <v>42107</v>
      </c>
      <c r="YL6" s="610">
        <f t="shared" ca="1" si="704"/>
        <v>42108</v>
      </c>
      <c r="YM6" s="610">
        <f t="shared" ca="1" si="704"/>
        <v>42109</v>
      </c>
      <c r="YN6" s="610">
        <f t="shared" ca="1" si="704"/>
        <v>42110</v>
      </c>
      <c r="YO6" s="610">
        <f t="shared" ca="1" si="704"/>
        <v>42111</v>
      </c>
      <c r="YP6" s="610">
        <f t="shared" ca="1" si="704"/>
        <v>42112</v>
      </c>
      <c r="YQ6" s="610">
        <f t="shared" ca="1" si="704"/>
        <v>42113</v>
      </c>
      <c r="YR6" s="610">
        <f t="shared" ca="1" si="704"/>
        <v>42114</v>
      </c>
      <c r="YS6" s="610">
        <f t="shared" ca="1" si="704"/>
        <v>42115</v>
      </c>
      <c r="YT6" s="610">
        <f t="shared" ca="1" si="704"/>
        <v>42116</v>
      </c>
      <c r="YU6" s="610">
        <f t="shared" ca="1" si="704"/>
        <v>42117</v>
      </c>
      <c r="YV6" s="610">
        <f t="shared" ca="1" si="704"/>
        <v>42118</v>
      </c>
      <c r="YW6" s="610">
        <f t="shared" ca="1" si="704"/>
        <v>42119</v>
      </c>
      <c r="YX6" s="610">
        <f t="shared" ca="1" si="704"/>
        <v>42120</v>
      </c>
      <c r="YY6" s="610">
        <f t="shared" ca="1" si="704"/>
        <v>42121</v>
      </c>
      <c r="YZ6" s="610">
        <f t="shared" ca="1" si="704"/>
        <v>42122</v>
      </c>
      <c r="ZA6" s="610">
        <f t="shared" ca="1" si="704"/>
        <v>42123</v>
      </c>
      <c r="ZB6" s="610">
        <f t="shared" ca="1" si="704"/>
        <v>42124</v>
      </c>
      <c r="ZC6" s="610">
        <f t="shared" ca="1" si="704"/>
        <v>42125</v>
      </c>
      <c r="ZD6" s="610">
        <f t="shared" ca="1" si="704"/>
        <v>42126</v>
      </c>
      <c r="ZE6" s="610">
        <f t="shared" ca="1" si="704"/>
        <v>42127</v>
      </c>
      <c r="ZF6" s="610">
        <f t="shared" ca="1" si="704"/>
        <v>42128</v>
      </c>
      <c r="ZG6" s="610">
        <f t="shared" ca="1" si="704"/>
        <v>42129</v>
      </c>
      <c r="ZH6" s="610">
        <f t="shared" ca="1" si="704"/>
        <v>42130</v>
      </c>
      <c r="ZI6" s="610">
        <f t="shared" ca="1" si="704"/>
        <v>42131</v>
      </c>
      <c r="ZJ6" s="610">
        <f t="shared" ca="1" si="704"/>
        <v>42132</v>
      </c>
      <c r="ZK6" s="610">
        <f t="shared" ca="1" si="704"/>
        <v>42133</v>
      </c>
      <c r="ZL6" s="610">
        <f t="shared" ca="1" si="704"/>
        <v>42134</v>
      </c>
      <c r="ZM6" s="610">
        <f t="shared" ca="1" si="704"/>
        <v>42135</v>
      </c>
      <c r="ZN6" s="610">
        <f t="shared" ca="1" si="704"/>
        <v>42136</v>
      </c>
      <c r="ZO6" s="610">
        <f t="shared" ca="1" si="704"/>
        <v>42137</v>
      </c>
      <c r="ZP6" s="610">
        <f t="shared" ca="1" si="704"/>
        <v>42138</v>
      </c>
      <c r="ZQ6" s="610">
        <f t="shared" ca="1" si="704"/>
        <v>42139</v>
      </c>
      <c r="ZR6" s="610">
        <f t="shared" ca="1" si="704"/>
        <v>42140</v>
      </c>
      <c r="ZS6" s="610">
        <f t="shared" ca="1" si="704"/>
        <v>42141</v>
      </c>
      <c r="ZT6" s="610">
        <f t="shared" ca="1" si="704"/>
        <v>42142</v>
      </c>
      <c r="ZU6" s="610">
        <f t="shared" ca="1" si="704"/>
        <v>42143</v>
      </c>
      <c r="ZV6" s="610">
        <f t="shared" ca="1" si="704"/>
        <v>42144</v>
      </c>
      <c r="ZW6" s="610">
        <f t="shared" ca="1" si="704"/>
        <v>42145</v>
      </c>
      <c r="ZX6" s="610">
        <f t="shared" ca="1" si="704"/>
        <v>42146</v>
      </c>
      <c r="ZY6" s="610">
        <f t="shared" ca="1" si="704"/>
        <v>42147</v>
      </c>
      <c r="ZZ6" s="610">
        <f t="shared" ca="1" si="704"/>
        <v>42148</v>
      </c>
      <c r="AAA6" s="588"/>
      <c r="AAB6"/>
      <c r="AAC6"/>
      <c r="AAD6" s="112"/>
      <c r="AAE6" s="551" t="s">
        <v>260</v>
      </c>
      <c r="AAF6" s="583" t="s">
        <v>186</v>
      </c>
      <c r="AAG6" s="78">
        <f ca="1">WORKDAY(TODAY()-1,1,S.DDL_DEQClosed)</f>
        <v>41456</v>
      </c>
      <c r="AAH6" s="78">
        <f>S.BANNER.PostEQCEnd</f>
        <v>41778</v>
      </c>
      <c r="AAI6" s="77"/>
      <c r="AAJ6" s="98">
        <v>1</v>
      </c>
      <c r="AAK6" s="579">
        <f>IF(S.RuleType=2,14,28)</f>
        <v>28</v>
      </c>
      <c r="AAL6" s="76"/>
      <c r="AAM6" s="112"/>
      <c r="AAU6" s="44"/>
      <c r="ABK6" s="736"/>
      <c r="ABL6" s="736"/>
      <c r="ABM6" s="736"/>
      <c r="ABN6" s="736"/>
      <c r="ABO6" s="736"/>
      <c r="ABP6" s="736"/>
      <c r="ABQ6" s="736"/>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180</v>
      </c>
      <c r="G11" s="590">
        <f>S.EQCMeeting</f>
        <v>41717</v>
      </c>
      <c r="H11" s="585">
        <v>41717</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237</v>
      </c>
      <c r="AAP11" s="336">
        <f t="shared" ref="AAP11:AAS11" si="705">AAP20/30</f>
        <v>6.3</v>
      </c>
      <c r="AAQ11" s="336">
        <f t="shared" si="705"/>
        <v>5.5666666666666664</v>
      </c>
      <c r="AAR11" s="336">
        <f t="shared" si="705"/>
        <v>4.833333333333333</v>
      </c>
      <c r="AAS11" s="336">
        <f t="shared" si="705"/>
        <v>4.0999999999999996</v>
      </c>
      <c r="AAX11" s="23" t="s">
        <v>253</v>
      </c>
      <c r="AAY11" s="23" t="s">
        <v>253</v>
      </c>
      <c r="AAZ11" s="23" t="s">
        <v>253</v>
      </c>
      <c r="ABA11" s="23" t="s">
        <v>253</v>
      </c>
      <c r="ABB11" s="23" t="s">
        <v>0</v>
      </c>
    </row>
    <row r="12" spans="1:745" s="23" customFormat="1" ht="16.5" customHeight="1">
      <c r="A12" s="599"/>
      <c r="B12" s="764" t="str">
        <f>AAL12</f>
        <v>INVOLVED before Rulemaking Action Item</v>
      </c>
      <c r="C12" s="764"/>
      <c r="D12" s="764"/>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784" t="s">
        <v>236</v>
      </c>
      <c r="C13" s="785"/>
      <c r="D13" s="786" t="str">
        <f>AAI13</f>
        <v/>
      </c>
      <c r="E13" s="786"/>
      <c r="F13" s="787">
        <f t="shared" ref="F13:F15" ca="1" si="706">NETWORKDAYS(TODAY(),H13,S.DDL_DEQClosed)</f>
        <v>114</v>
      </c>
      <c r="G13" s="788">
        <f>AAG13</f>
        <v>41619</v>
      </c>
      <c r="H13" s="788">
        <f>AAH13</f>
        <v>41619</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41619</v>
      </c>
      <c r="AAH13" s="78">
        <f>G13</f>
        <v>41619</v>
      </c>
      <c r="AAI13" s="571" t="str">
        <f>IF(OR(G13&gt;=S.EQCMeeting,H13&gt;=S.EQCMeeting),"Must be less than H13","")</f>
        <v/>
      </c>
      <c r="AAJ13" s="81" t="b">
        <v>1</v>
      </c>
      <c r="AAK13" s="523"/>
      <c r="AAL13" s="65"/>
      <c r="AAM13" s="112"/>
      <c r="AAO13" s="109" t="s">
        <v>248</v>
      </c>
      <c r="AAP13" s="107">
        <f>IF(S.RuleType=1,28,21)</f>
        <v>28</v>
      </c>
      <c r="AAQ13" s="107">
        <f>IF(S.RuleType=1,21,14)</f>
        <v>21</v>
      </c>
      <c r="AAR13" s="107">
        <f>IF(S.RuleType=1,14,7)</f>
        <v>14</v>
      </c>
      <c r="AAS13" s="107">
        <f>IF(S.RuleType=1,7,0)</f>
        <v>7</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47" t="str">
        <f t="shared" ref="D14:D15" si="707">AAI14</f>
        <v/>
      </c>
      <c r="E14" s="747"/>
      <c r="F14" s="321">
        <f t="shared" ca="1" si="706"/>
        <v>76</v>
      </c>
      <c r="G14" s="586">
        <f t="shared" ref="G14:G15" si="708">AAG14</f>
        <v>41619</v>
      </c>
      <c r="H14" s="586">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41619</v>
      </c>
      <c r="AAH14" s="78">
        <f t="shared" ref="AAH14:AAH15" si="709">G14</f>
        <v>41619</v>
      </c>
      <c r="AAI14" s="571" t="str">
        <f>IF(OR(G14&gt;=S.EQCMeeting,H14&gt;=S.EQCMeeting),"Must be less than H13","")</f>
        <v/>
      </c>
      <c r="AAJ14" s="81" t="b">
        <v>1</v>
      </c>
      <c r="AAK14" s="523"/>
      <c r="AAL14" s="76"/>
      <c r="AAM14" s="112"/>
      <c r="AAO14" s="109" t="s">
        <v>238</v>
      </c>
      <c r="AAP14" s="107">
        <f>IF(S.InvolveSIP=TRUE,25,0)</f>
        <v>25</v>
      </c>
      <c r="AAQ14" s="107">
        <f>IF(S.InvolveSIP=TRUE,20,0)</f>
        <v>20</v>
      </c>
      <c r="AAR14" s="107">
        <f>IF(S.InvolveSIP=TRUE,15,0)</f>
        <v>15</v>
      </c>
      <c r="AAS14" s="107">
        <f>IF(S.InvolveSIP=TRUE,10,0)</f>
        <v>10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47" t="str">
        <f t="shared" si="707"/>
        <v/>
      </c>
      <c r="E15" s="747"/>
      <c r="F15" s="321">
        <f t="shared" ca="1" si="706"/>
        <v>114</v>
      </c>
      <c r="G15" s="586">
        <f t="shared" si="708"/>
        <v>41619</v>
      </c>
      <c r="H15" s="586">
        <f t="shared" ref="H14:H15" si="710">AAH15</f>
        <v>41619</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41619</v>
      </c>
      <c r="AAH15" s="78">
        <f t="shared" si="709"/>
        <v>41619</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247</v>
      </c>
      <c r="AAV15" s="100">
        <f>IF(S.InvolveSIP=FALSE,S.BANNER.OverviewStart,IF(WORKDAY(ABA15-46,1,S.DDL_DEQClosed)&lt;S.BANNER.OverviewStart,S.BANNER.OverviewStart,WORKDAY(ABA15-46,1,S.DDL_DEQClosed)))</f>
        <v>41761</v>
      </c>
      <c r="AAW15" s="100">
        <f>IF(S.InvolveCommittee=FALSE,S.BANNER.OverviewStart,WORKDAY(S.BANNER.OverviewStart+31,-1,S.DDL_DEQClosed))</f>
        <v>41369</v>
      </c>
      <c r="AAX15" s="100">
        <f>IF(S.DASApprovalRequired=TRUE,WORKDAY(AAY15-31,1,S.DDL_DEQClosed),IF(S.InvolveFee=TRUE,AAY15,S.BANNER.OverviewStart))</f>
        <v>41774</v>
      </c>
      <c r="AAY15" s="100">
        <f>IF(S.InvolveNotice=FALSE,S.BANNER.OverviewStart,VLOOKUP(AAZ15,VL_Bulletin,2,FALSE))</f>
        <v>41774</v>
      </c>
      <c r="AAZ15" s="100">
        <f>VLOOKUP(ABB15-120,VL_Bulletin,1,TRUE)</f>
        <v>41791</v>
      </c>
      <c r="ABA15" s="100">
        <f>IF(S.InvolveHearing=FALSE,S.BANNER.OverviewStart,WORKDAY(AAZ15+13,1,S.DDL_DEQClosed))</f>
        <v>41806</v>
      </c>
      <c r="ABB15" s="100">
        <f>ABB17+ABD17</f>
        <v>41927</v>
      </c>
      <c r="ABC15" s="320">
        <f>VLOOKUP(ABB15-ABD15,VL_EQCActivities,TRUE)</f>
        <v>41871</v>
      </c>
      <c r="ABD15" s="339">
        <f>VLOOKUP(ABB15,VL_EQCActivities,4,FALSE)</f>
        <v>56</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5" t="str">
        <f>AAL17</f>
        <v>1-State Implementation Plan (AQ rules)</v>
      </c>
      <c r="C17" s="765"/>
      <c r="D17" s="517"/>
      <c r="E17" s="555">
        <f t="shared" ref="E17" si="711">NETWORKDAYS(G17,H17,S.DDL_DEQClosed)</f>
        <v>242</v>
      </c>
      <c r="F17" s="321">
        <f t="shared" ref="F17" ca="1" si="712">NETWORKDAYS(TODAY(),H17,S.DDL_DEQClosed)</f>
        <v>190</v>
      </c>
      <c r="G17" s="522">
        <f t="shared" ref="G17" si="713">AAG17</f>
        <v>41379</v>
      </c>
      <c r="H17" s="521">
        <f>AAH17</f>
        <v>41731</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41731</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240</v>
      </c>
      <c r="AAP17" s="107">
        <f>IF(S.DASApprovalRequired=TRUE,50,IF(S.InvolveFee=TRUE,25,0))</f>
        <v>25</v>
      </c>
      <c r="AAQ17" s="107">
        <f>IF(S.DASApprovalRequired=TRUE,45,IF(S.InvolveFee=TRUE,20,0))</f>
        <v>20</v>
      </c>
      <c r="AAR17" s="107">
        <f>IF(S.DASApprovalRequired=TRUE,40,IF(S.InvolveFee=TRUE,15,0))</f>
        <v>15</v>
      </c>
      <c r="AAS17" s="107">
        <f>IF(S.DASApprovalRequired=TRUE,35,IF(S.InvolveFee=TRUE,10,0))</f>
        <v>10</v>
      </c>
      <c r="AAU17" s="101" t="s">
        <v>244</v>
      </c>
      <c r="AAV17" s="100">
        <f>IF(S.InvolveSIP=FALSE,S.BANNER.OverviewStart,IF(WORKDAY(ABA17-46,1,S.DDL_DEQClosed)&lt;S.BANNER.OverviewStart,S.BANNER.OverviewStart,WORKDAY(ABA17-46,1,S.DDL_DEQClosed)))</f>
        <v>41729</v>
      </c>
      <c r="AAW17" s="100">
        <f>IF(S.InvolveCommittee=FALSE,S.BANNER.OverviewStart,WORKDAY(S.BANNER.OverviewStart+26,-1,S.DDL_DEQClosed))</f>
        <v>41369</v>
      </c>
      <c r="AAX17" s="100">
        <f>IF(S.DASApprovalRequired=TRUE,WORKDAY(AAY17-31,1,S.DDL_DEQClosed),IF(S.InvolveFee=TRUE,AAY17,S.BANNER.OverviewStart))</f>
        <v>41744</v>
      </c>
      <c r="AAY17" s="100">
        <f>IF(S.InvolveNotice=FALSE,S.BANNER.OverviewStart,VLOOKUP(AAZ17,VL_Bulletin,2,FALSE))</f>
        <v>41744</v>
      </c>
      <c r="AAZ17" s="100">
        <f>VLOOKUP(ABB17-90,VL_Bulletin,1,TRUE)</f>
        <v>41760</v>
      </c>
      <c r="ABA17" s="100">
        <f>IF(S.InvolveHearing=FALSE,S.BANNER.OverviewStart,WORKDAY(AAZ17+13,1,S.DDL_DEQClosed))</f>
        <v>41774</v>
      </c>
      <c r="ABB17" s="100">
        <f>ABB18+ABD18</f>
        <v>41871</v>
      </c>
      <c r="ABC17" s="320">
        <f>VLOOKUP(ABB17-ABD17,VL_EQCActivities,TRUE)</f>
        <v>41808</v>
      </c>
      <c r="ABD17" s="339">
        <f>VLOOKUP(ABB17,VL_EQCActivities,4,FALSE)</f>
        <v>56</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245</v>
      </c>
      <c r="AAV18" s="100">
        <f>IF(S.InvolveSIP=FALSE,S.BANNER.OverviewStart,IF(WORKDAY(ABA18-46,1,S.DDL_DEQClosed)&lt;S.BANNER.OverviewStart,S.BANNER.OverviewStart,WORKDAY(ABA18-46,1,S.DDL_DEQClosed)))</f>
        <v>41701</v>
      </c>
      <c r="AAW18" s="100">
        <f>IF(S.InvolveCommittee=FALSE,S.BANNER.OverviewStart,WORKDAY(S.BANNER.OverviewStart+21,-1,S.DDL_DEQClosed))</f>
        <v>41369</v>
      </c>
      <c r="AAX18" s="100">
        <f>IF(S.DASApprovalRequired=TRUE,WORKDAY(AAY18-31,1,S.DDL_DEQClosed),IF(S.InvolveFee=TRUE,AAY18,S.BANNER.OverviewStart))</f>
        <v>41712</v>
      </c>
      <c r="AAY18" s="100">
        <f>IF(S.InvolveNotice=FALSE,S.BANNER.OverviewStart,VLOOKUP(AAZ18,VL_Bulletin,2,FALSE))</f>
        <v>41712</v>
      </c>
      <c r="AAZ18" s="100">
        <f>VLOOKUP(ABB18-60,VL_Bulletin,1,TRUE)</f>
        <v>41730</v>
      </c>
      <c r="ABA18" s="100">
        <f>IF(S.InvolveHearing=FALSE,S.BANNER.OverviewStart,WORKDAY(AAZ18+13,1,S.DDL_DEQClosed))</f>
        <v>41744</v>
      </c>
      <c r="ABB18" s="100">
        <f>ABB19+ABD19</f>
        <v>41808</v>
      </c>
      <c r="ABC18" s="320">
        <f>VLOOKUP(ABB18-ABD18,VL_EQCActivities,TRUE)</f>
        <v>41717</v>
      </c>
      <c r="ABD18" s="339">
        <f>VLOOKUP(ABB18,VL_EQCActivities,4,FALSE)</f>
        <v>63</v>
      </c>
    </row>
    <row r="19" spans="1:735" s="23" customFormat="1" ht="20.100000000000001" customHeight="1">
      <c r="A19" s="558"/>
      <c r="B19" s="326" t="str">
        <f t="shared" ref="B19:B28" si="714">AAL19</f>
        <v>2-Advisory Committee NOT involved</v>
      </c>
      <c r="C19" s="685"/>
      <c r="D19" s="326"/>
      <c r="E19" s="678">
        <f t="shared" ref="E19" si="715">NETWORKDAYS(G19,H19,S.DDL_DEQClosed)</f>
        <v>1</v>
      </c>
      <c r="F19" s="545">
        <f ca="1">NETWORKDAYS(TODAY(),G19,S.DDL_DEQClosed)</f>
        <v>-59</v>
      </c>
      <c r="G19" s="652">
        <f>AAG19</f>
        <v>41369</v>
      </c>
      <c r="H19" s="679">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41610</v>
      </c>
      <c r="AAW19" s="100">
        <f>IF(S.InvolveCommittee=FALSE,S.BANNER.OverviewStart,WORKDAY(S.BANNER.OverviewStart+11,-1,S.DDL_DEQClosed))</f>
        <v>41369</v>
      </c>
      <c r="AAX19" s="340">
        <f>IF(S.DASApprovalRequired=TRUE,WORKDAY(AAY19-31,1,S.DDL_DEQClosed),IF(S.InvolveFee=TRUE,AAY19,S.BANNER.OverviewStart))</f>
        <v>41621</v>
      </c>
      <c r="AAY19" s="100">
        <f>IF(S.InvolveNotice=FALSE,S.BANNER.OverviewStart,VLOOKUP(AAZ19,VL_Bulletin,2,FALSE))</f>
        <v>41621</v>
      </c>
      <c r="AAZ19" s="100">
        <f>VLOOKUP(ABB19-60,VL_Bulletin,1,TRUE)</f>
        <v>41640</v>
      </c>
      <c r="ABA19" s="100">
        <f>IF(S.InvolveHearing=FALSE,S.BANNER.OverviewStart,WORKDAY(AAZ19+13,1,S.DDL_DEQClosed))</f>
        <v>41654</v>
      </c>
      <c r="ABB19" s="100">
        <f>VLOOKUP(S.EQCMeeting,VL_EQCActivities,1,TRUE)</f>
        <v>41717</v>
      </c>
      <c r="ABC19" s="320">
        <f>VLOOKUP(ABB19-ABD19,VL_EQCActivities,TRUE)</f>
        <v>41619</v>
      </c>
      <c r="ABD19" s="339">
        <f>VLOOKUP(ABB19,VL_EQCActivities,4,FALSE)</f>
        <v>91</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45"/>
      <c r="AAP20" s="737">
        <f>SUM(AAP13:AAP19)</f>
        <v>189</v>
      </c>
      <c r="AAQ20" s="737">
        <f>SUM(AAQ13:AAQ19)</f>
        <v>167</v>
      </c>
      <c r="AAR20" s="737">
        <f>SUM(AAR13:AAR19)</f>
        <v>145</v>
      </c>
      <c r="AAS20" s="737">
        <f>SUM(AAS13:AAS19)</f>
        <v>123</v>
      </c>
      <c r="AAU20"/>
      <c r="AAV20"/>
      <c r="AAW20"/>
      <c r="AAX20"/>
      <c r="AAY20"/>
      <c r="AAZ20"/>
      <c r="ABA20"/>
      <c r="ABB20"/>
      <c r="ABC20"/>
      <c r="ABD20"/>
    </row>
    <row r="21" spans="1:735" ht="20.100000000000001" customHeight="1">
      <c r="A21" s="558"/>
      <c r="B21" s="130" t="str">
        <f t="shared" si="714"/>
        <v>3-Fees Involved</v>
      </c>
      <c r="C21" s="686"/>
      <c r="D21" s="133" t="s">
        <v>0</v>
      </c>
      <c r="E21" s="544">
        <f t="shared" ref="E21" si="716">NETWORKDAYS(G21,H21,S.DDL_DEQClosed)</f>
        <v>82</v>
      </c>
      <c r="F21" s="543">
        <f t="shared" ref="F21" ca="1" si="717">NETWORKDAYS(TODAY(),H21,S.DDL_DEQClosed)</f>
        <v>54</v>
      </c>
      <c r="G21" s="522">
        <f>AAG21</f>
        <v>41414</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1</v>
      </c>
      <c r="AAF21" s="112" t="s">
        <v>0</v>
      </c>
      <c r="AAG21" s="78">
        <f>IF(S.InvolveFee=TRUE,WORKDAY(S.BANNER.OverviewStart,30,S.DDL_DEQClosed),S.BANNER.OverviewStart)</f>
        <v>41414</v>
      </c>
      <c r="AAH21" s="78">
        <f>S.BANNER.FeeEnd</f>
        <v>41533</v>
      </c>
      <c r="AAI21" s="334" t="b">
        <f>IF(AND(S.InvolveFee,AAJ22=1),TRUE,FALSE)</f>
        <v>0</v>
      </c>
      <c r="AAJ21" s="81" t="b">
        <v>1</v>
      </c>
      <c r="AAK21" s="523"/>
      <c r="AAL21" s="83" t="str">
        <f>IF(S.InvolveFee=TRUE,"3-Fees Involved","3-Fees Not Involved")</f>
        <v>3-Fees Involved</v>
      </c>
      <c r="AAM21" s="112"/>
      <c r="AAN21"/>
      <c r="AAO21" s="745"/>
      <c r="AAP21" s="737"/>
      <c r="AAQ21" s="737"/>
      <c r="AAR21" s="737"/>
      <c r="AAS21" s="737"/>
      <c r="AAT21" s="23"/>
    </row>
    <row r="22" spans="1:735" s="23" customFormat="1" ht="20.100000000000001" customHeight="1">
      <c r="A22" s="558"/>
      <c r="B22" s="134" t="str">
        <f t="shared" si="714"/>
        <v>DAS - Fee approval required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1</v>
      </c>
      <c r="AAF22" s="583" t="s">
        <v>186</v>
      </c>
      <c r="AAG22" s="84"/>
      <c r="AAH22" s="84" t="s">
        <v>0</v>
      </c>
      <c r="AAI22" s="84"/>
      <c r="AAJ22" s="86">
        <v>2</v>
      </c>
      <c r="AAK22" s="523"/>
      <c r="AAL22" s="83" t="str">
        <f>IF(S.InvolveFee=TRUE,"DAS - Fee approval required","DAS - Fee approval not involved")</f>
        <v>DAS - Fee approval required</v>
      </c>
      <c r="AAM22" s="112"/>
      <c r="AAO22" s="23" t="s">
        <v>0</v>
      </c>
      <c r="AAP22"/>
      <c r="AAQ22"/>
      <c r="AAR22"/>
      <c r="AAS22"/>
      <c r="AAT22" s="23" t="s">
        <v>0</v>
      </c>
      <c r="ABB22"/>
    </row>
    <row r="23" spans="1:735" s="23" customFormat="1" ht="20.100000000000001" customHeight="1">
      <c r="A23" s="558"/>
      <c r="B23" s="134" t="str">
        <f t="shared" si="714"/>
        <v>DAS - Fee approval NOT required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1</v>
      </c>
      <c r="AAF23" s="583" t="s">
        <v>186</v>
      </c>
      <c r="AAG23" s="84"/>
      <c r="AAH23" s="84"/>
      <c r="AAI23" s="84"/>
      <c r="AAJ23" s="77"/>
      <c r="AAK23" s="341"/>
      <c r="AAL23" s="83" t="str">
        <f>IF(S.InvolveFee=TRUE,"DAS - Fee approval NOT required","DAS - Email notice not involved")</f>
        <v>DAS - Fee approval NOT required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63" t="str">
        <f t="shared" si="714"/>
        <v>4-Public Notice WITH hearing</v>
      </c>
      <c r="C25" s="763"/>
      <c r="D25" s="763"/>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73" t="str">
        <f>AAL26</f>
        <v>EPA - submit 45 days BEFORE 1st hearing (H31)</v>
      </c>
      <c r="C26" s="774"/>
      <c r="D26" s="774"/>
      <c r="E26" s="518" t="s">
        <v>0</v>
      </c>
      <c r="F26" s="321">
        <f t="shared" ref="F26" ca="1" si="718">NETWORKDAYS(TODAY(),H26,S.DDL_DEQClosed)</f>
        <v>65</v>
      </c>
      <c r="G26" s="650">
        <f>S.SubmitNoticeToEPA</f>
        <v>41548</v>
      </c>
      <c r="H26" s="322">
        <v>41548</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41540</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39" t="str">
        <f>AAL27</f>
        <v>DAS - email notification before Oregon Bulletin publication</v>
      </c>
      <c r="C27" s="739"/>
      <c r="D27" s="739"/>
      <c r="E27" s="518" t="s">
        <v>0</v>
      </c>
      <c r="F27" s="321">
        <f t="shared" ref="F27" ca="1" si="719">NETWORKDAYS(TODAY(),H27,S.DDL_DEQClosed)</f>
        <v>53</v>
      </c>
      <c r="G27" s="650">
        <f>S.SubmitFeeToDAS</f>
        <v>41530</v>
      </c>
      <c r="H27" s="322">
        <f>AAH27</f>
        <v>41530</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1</v>
      </c>
      <c r="AAF27" s="112" t="s">
        <v>0</v>
      </c>
      <c r="AAG27" s="65"/>
      <c r="AAH27" s="78">
        <f>IF(S.DASApprovalRequired=TRUE,WORKDAY(S.SubmitNoticeToSOS-31,1,S.DDL_DEQClosed),IF(S.InvolveFee=TRUE,S.SubmitNoticeToSOS,S.BANNER.OverviewStart))</f>
        <v>41530</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email notification before Oregon Bulletin publication</v>
      </c>
      <c r="AAM27" s="112"/>
      <c r="AAU27" s="44"/>
      <c r="AAX27" s="329"/>
      <c r="AAY27" s="329"/>
      <c r="AAZ27" s="329"/>
      <c r="ABA27" s="329"/>
      <c r="ABB27" s="329"/>
      <c r="ABC27" s="329"/>
      <c r="ABD27" s="329"/>
      <c r="ABE27" s="329"/>
      <c r="ABF27" s="329"/>
      <c r="ABG27" s="329"/>
    </row>
    <row r="28" spans="1:735" s="23" customFormat="1" ht="16.7" customHeight="1">
      <c r="A28" s="558" t="s">
        <v>0</v>
      </c>
      <c r="B28" s="739" t="str">
        <f t="shared" si="714"/>
        <v>SOS - submit on workday &lt;=15th of month BEFORE Bulletin (H29)</v>
      </c>
      <c r="C28" s="739"/>
      <c r="D28" s="739"/>
      <c r="E28" s="518"/>
      <c r="F28" s="321">
        <f ca="1">NETWORKDAYS(TODAY(),H28,S.DDL_DEQClosed)</f>
        <v>53</v>
      </c>
      <c r="G28" s="650">
        <f>S.SubmitNoticeToSOS</f>
        <v>41530</v>
      </c>
      <c r="H28" s="322">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43" t="str">
        <f>AAI29</f>
        <v/>
      </c>
      <c r="E29" s="744"/>
      <c r="F29" s="321">
        <f ca="1">NETWORKDAYS(TODAY(),H29,S.DDL_DEQClosed)</f>
        <v>65</v>
      </c>
      <c r="G29" s="651" t="s">
        <v>0</v>
      </c>
      <c r="H29" s="585">
        <v>41548</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41640</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38" t="str">
        <f>AAL31</f>
        <v>First Hearing =&gt; 15th workday AFTER Bulletin (H29)</v>
      </c>
      <c r="C31" s="738"/>
      <c r="D31" s="738"/>
      <c r="E31" s="515"/>
      <c r="F31" s="321">
        <f t="shared" ref="F31:F40" ca="1" si="721">NETWORKDAYS(TODAY(),H31,S.DDL_DEQClosed)</f>
        <v>92</v>
      </c>
      <c r="G31" s="650">
        <f>S.FirstHearingDate</f>
        <v>41585</v>
      </c>
      <c r="H31" s="322">
        <v>41585</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41562</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97</v>
      </c>
      <c r="G32" s="650">
        <f>S.CloseComment</f>
        <v>41593</v>
      </c>
      <c r="H32" s="322">
        <v>41593</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41590</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152</v>
      </c>
      <c r="G34" s="650">
        <f>S.SubmitStaffRpt</f>
        <v>41676</v>
      </c>
      <c r="H34" s="323">
        <f>AAH34</f>
        <v>41676</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41676</v>
      </c>
      <c r="AAI34" s="77"/>
      <c r="AAJ34" s="56"/>
      <c r="AAK34" s="580">
        <v>41</v>
      </c>
      <c r="AAL34" s="39" t="s">
        <v>326</v>
      </c>
      <c r="AAM34" s="112"/>
      <c r="AAU34" s="44"/>
    </row>
    <row r="35" spans="1:732" s="23" customFormat="1" ht="17.100000000000001" customHeight="1">
      <c r="A35" s="558"/>
      <c r="B35" s="143" t="s">
        <v>265</v>
      </c>
      <c r="C35" s="698" t="s">
        <v>72</v>
      </c>
      <c r="D35" s="138"/>
      <c r="E35" s="124"/>
      <c r="F35" s="321">
        <f ca="1">NETWORKDAYS(TODAY(),H35,S.DDL_DEQClosed)</f>
        <v>180</v>
      </c>
      <c r="G35" s="650">
        <f>H35</f>
        <v>41717</v>
      </c>
      <c r="H35" s="324">
        <f>AAH35</f>
        <v>41717</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41717</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127</v>
      </c>
      <c r="AAL36" s="116"/>
      <c r="AAM36" s="112"/>
      <c r="AAU36" s="44"/>
    </row>
    <row r="37" spans="1:732" s="23" customFormat="1" ht="17.100000000000001" customHeight="1">
      <c r="A37" s="558"/>
      <c r="B37" s="771" t="s">
        <v>251</v>
      </c>
      <c r="C37" s="771"/>
      <c r="D37" s="771"/>
      <c r="E37" s="124"/>
      <c r="F37" s="321">
        <f t="shared" ref="F37" ca="1" si="722">NETWORKDAYS(TODAY(),H37,S.DDL_DEQClosed)</f>
        <v>182</v>
      </c>
      <c r="G37" s="650">
        <f>S.FileRuleWithSOS</f>
        <v>41719</v>
      </c>
      <c r="H37" s="322">
        <f>AAH37</f>
        <v>41719</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41719</v>
      </c>
      <c r="AAI37" s="65"/>
      <c r="AAJ37" s="77"/>
      <c r="AAK37" s="341"/>
      <c r="AAL37" s="77"/>
      <c r="AAM37" s="112"/>
      <c r="AAU37" s="44"/>
    </row>
    <row r="38" spans="1:732" s="23" customFormat="1" ht="17.100000000000001" customHeight="1">
      <c r="A38" s="558"/>
      <c r="B38" s="142" t="str">
        <f>AAL38</f>
        <v>EPA - submit SIP</v>
      </c>
      <c r="C38" s="695"/>
      <c r="D38" s="142"/>
      <c r="E38" s="124"/>
      <c r="F38" s="321">
        <f t="shared" ref="F38" ca="1" si="723">NETWORKDAYS(TODAY(),H38,S.DDL_DEQClosed)</f>
        <v>190</v>
      </c>
      <c r="G38" s="650">
        <f>S.SubmitSIPToEPA.PostEQC</f>
        <v>41731</v>
      </c>
      <c r="H38" s="322">
        <f>AAH38</f>
        <v>41731</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41731</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71" t="str">
        <f>IF(S.InvolveFee=FALSE,"DAS - fees not involved",IF(AAJ22=1,"DAS - submit Part 2 within 10 days after EQC rulemaking action","DAS - email notification within 10 days after EQC rulemaking action"))</f>
        <v>DAS - email notification within 10 days after EQC rulemaking action</v>
      </c>
      <c r="C39" s="771"/>
      <c r="D39" s="771"/>
      <c r="E39" s="124"/>
      <c r="F39" s="321">
        <f t="shared" ref="F39" ca="1" si="724">NETWORKDAYS(TODAY(),H39,S.DDL_DEQClosed)</f>
        <v>183</v>
      </c>
      <c r="G39" s="650">
        <f>S.SubmitDASPart2</f>
        <v>41722</v>
      </c>
      <c r="H39" s="322">
        <f>AAH39</f>
        <v>41722</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1</v>
      </c>
      <c r="AAF39" s="112" t="s">
        <v>0</v>
      </c>
      <c r="AAG39" s="112" t="s">
        <v>0</v>
      </c>
      <c r="AAH39" s="78">
        <f>WORKDAY(S.EQCMeeting+5,0,S.DDL_DEQClosed)</f>
        <v>41722</v>
      </c>
      <c r="AAI39" s="65"/>
      <c r="AAJ39" s="77"/>
      <c r="AAK39" s="341"/>
      <c r="AAL39" s="83" t="str">
        <f>IF(S.InvolveFee=FALSE,"DAS - fees not involved",IF(AAJ22=1,"DAS - submit Part 2 within ten days after EQC rulemaking action","DAS - email notification within 10 days after EQC rulemaking action"))</f>
        <v>DAS - email notification within 10 days after EQC rulemaking action</v>
      </c>
      <c r="AAM39" s="112"/>
      <c r="AAU39" s="44"/>
      <c r="AAV39"/>
      <c r="AAW39"/>
      <c r="AAX39"/>
      <c r="AAY39"/>
      <c r="AAZ39"/>
      <c r="ABA39"/>
      <c r="ABB39"/>
      <c r="ABC39"/>
      <c r="ABD39"/>
    </row>
    <row r="40" spans="1:732" ht="17.100000000000001" customHeight="1">
      <c r="A40" s="558"/>
      <c r="B40" s="770" t="s">
        <v>266</v>
      </c>
      <c r="C40" s="770"/>
      <c r="D40" s="139" t="s">
        <v>0</v>
      </c>
      <c r="E40" s="124"/>
      <c r="F40" s="321">
        <f t="shared" ca="1" si="721"/>
        <v>182</v>
      </c>
      <c r="G40" s="650">
        <f>S.RuleEffective</f>
        <v>41719</v>
      </c>
      <c r="H40" s="322">
        <f>AAH40</f>
        <v>41719</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41719</v>
      </c>
      <c r="AAI40" s="78">
        <f>S.EQCMeeting+10</f>
        <v>41727</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76"/>
      <c r="F42" s="77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42"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42"/>
      <c r="F44" s="373">
        <f>NETWORKDAYS(S.BANNER.PlanningStart,S.BANNER.PlanningEnd,S.DDL_DEQClosed)</f>
        <v>125</v>
      </c>
      <c r="G44" s="616">
        <f>S.BANNER.OverviewStart</f>
        <v>41369</v>
      </c>
      <c r="H44" s="226">
        <f>AAH44</f>
        <v>41550</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41550</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336</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331</v>
      </c>
      <c r="C47" s="347"/>
      <c r="D47" s="169" t="s">
        <v>159</v>
      </c>
      <c r="E47" s="368">
        <f t="shared" ref="E47:E50" si="725">NETWORKDAYS(G47,H47,S.DDL_DEQClosed)</f>
        <v>1</v>
      </c>
      <c r="F47" s="368">
        <f ca="1">NETWORKDAYS(TODAY(),H47)</f>
        <v>-62</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-62</v>
      </c>
      <c r="G48" s="369">
        <f t="shared" ref="G48:G50" si="726">AAG48</f>
        <v>41369</v>
      </c>
      <c r="H48" s="369">
        <f t="shared" ref="H48:H49" si="727">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8"/>
      <c r="B49" s="348" t="s">
        <v>332</v>
      </c>
      <c r="C49" s="347"/>
      <c r="D49" s="169" t="s">
        <v>271</v>
      </c>
      <c r="E49" s="368">
        <f t="shared" si="725"/>
        <v>1</v>
      </c>
      <c r="F49" s="368">
        <f ca="1">NETWORKDAYS(TODAY(),H49)</f>
        <v>-62</v>
      </c>
      <c r="G49" s="369">
        <f t="shared" si="726"/>
        <v>41369</v>
      </c>
      <c r="H49" s="369">
        <f t="shared" si="727"/>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8"/>
      <c r="B50" s="349" t="s">
        <v>278</v>
      </c>
      <c r="C50" s="347"/>
      <c r="D50" s="169" t="s">
        <v>389</v>
      </c>
      <c r="E50" s="368">
        <f t="shared" si="725"/>
        <v>1</v>
      </c>
      <c r="F50" s="368">
        <f ca="1">NETWORKDAYS(TODAY(),H50)</f>
        <v>-62</v>
      </c>
      <c r="G50" s="369">
        <f t="shared" si="726"/>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41369</v>
      </c>
      <c r="AAH50" s="78">
        <f t="shared" si="728"/>
        <v>41369</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333</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367</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1</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340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-62</v>
      </c>
      <c r="G67" s="369">
        <f t="shared" ref="G67:H70" si="730">AAG67</f>
        <v>41369</v>
      </c>
      <c r="H67" s="369">
        <f t="shared" si="730"/>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374</v>
      </c>
      <c r="C68" s="347"/>
      <c r="D68" s="229" t="s">
        <v>158</v>
      </c>
      <c r="E68" s="368">
        <f>NETWORKDAYS(G68,H68,S.DDL_DEQClosed)</f>
        <v>1</v>
      </c>
      <c r="F68" s="368">
        <f ca="1">NETWORKDAYS(TODAY(),H68)</f>
        <v>-62</v>
      </c>
      <c r="G68" s="369">
        <f t="shared" si="730"/>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-62</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41369</v>
      </c>
      <c r="AAH69" s="78">
        <f>G69</f>
        <v>41369</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-62</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232</v>
      </c>
      <c r="C71" s="168"/>
      <c r="D71" s="371" t="s">
        <v>78</v>
      </c>
      <c r="E71" s="368">
        <f t="shared" ref="E71" si="732">NETWORKDAYS(G71,H71,S.DDL_DEQClosed)</f>
        <v>117</v>
      </c>
      <c r="F71" s="372">
        <f t="shared" ref="F71" ca="1" si="733">NETWORKDAYS(TODAY(),H71)</f>
        <v>67</v>
      </c>
      <c r="G71" s="537">
        <f>S.SIPStart</f>
        <v>41379</v>
      </c>
      <c r="H71" s="536">
        <f>AAH71</f>
        <v>41548</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1</v>
      </c>
      <c r="AAF71" s="112"/>
      <c r="AAG71" s="78">
        <f>S.SIPStart</f>
        <v>41379</v>
      </c>
      <c r="AAH71" s="78">
        <f>S.SubmitNoticeToEPA</f>
        <v>41548</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-56</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-56</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-56</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-56</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-56</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-56</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customHeight="1" outlineLevel="1" collapsed="1">
      <c r="A78" s="558"/>
      <c r="B78" s="362" t="s">
        <v>280</v>
      </c>
      <c r="C78" s="168"/>
      <c r="D78" s="371" t="s">
        <v>78</v>
      </c>
      <c r="E78" s="368">
        <f t="shared" si="735"/>
        <v>1</v>
      </c>
      <c r="F78" s="372">
        <f t="shared" ca="1" si="736"/>
        <v>67</v>
      </c>
      <c r="G78" s="536">
        <f>AAG78</f>
        <v>41548</v>
      </c>
      <c r="H78" s="537">
        <f>AAH78</f>
        <v>41548</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S.SubmitNoticeToEPA</f>
        <v>41548</v>
      </c>
      <c r="AAH78" s="78">
        <f>S.SubmitNoticeToEPA</f>
        <v>41548</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41" t="str">
        <f>AAL19</f>
        <v>2-Advisory Committee NOT involved</v>
      </c>
      <c r="C80" s="741"/>
      <c r="D80" s="741"/>
      <c r="E80" s="741"/>
      <c r="F80" s="741"/>
      <c r="G80" s="741"/>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41369</v>
      </c>
      <c r="AAH82" s="78">
        <f>S.BANNER.AdvisoryCommitteeEnd</f>
        <v>41369</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customHeight="1" outlineLevel="1">
      <c r="A84" s="558"/>
      <c r="B84" s="375" t="s">
        <v>368</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0</v>
      </c>
      <c r="AAF84" s="583" t="s">
        <v>186</v>
      </c>
      <c r="AAG84" s="39"/>
      <c r="AAH84" s="39" t="s">
        <v>0</v>
      </c>
      <c r="AAI84" s="77"/>
      <c r="AAJ84" s="77"/>
      <c r="AAK84" s="77"/>
      <c r="AAL84" s="65"/>
      <c r="AAM84" s="112"/>
      <c r="AAU84" s="44"/>
    </row>
    <row r="85" spans="1:732" ht="15.75" customHeight="1" outlineLevel="1">
      <c r="A85" s="558"/>
      <c r="B85" s="375" t="s">
        <v>334</v>
      </c>
      <c r="C85" s="673" t="s">
        <v>72</v>
      </c>
      <c r="D85" s="308" t="s">
        <v>378</v>
      </c>
      <c r="E85" s="653">
        <f t="shared" ref="E85:E97" si="742">NETWORKDAYS(G85,H85,S.DDL_DEQClosed)</f>
        <v>1</v>
      </c>
      <c r="F85" s="654">
        <f t="shared" ref="F85:F97" ca="1" si="743">NETWORKDAYS(TODAY(),H85)</f>
        <v>-62</v>
      </c>
      <c r="G85" s="655">
        <f t="shared" ref="G85:H126" si="744">AAG85</f>
        <v>41369</v>
      </c>
      <c r="H85" s="526">
        <f t="shared" si="744"/>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0</v>
      </c>
      <c r="AAF85" s="112" t="s">
        <v>0</v>
      </c>
      <c r="AAG85" s="78">
        <f>AAG82</f>
        <v>41369</v>
      </c>
      <c r="AAH85" s="78">
        <f>G85</f>
        <v>41369</v>
      </c>
      <c r="AAI85" s="77"/>
      <c r="AAJ85" s="77"/>
      <c r="AAK85" s="77"/>
      <c r="AAL85" s="65"/>
      <c r="AAM85" s="112"/>
      <c r="AAN85"/>
      <c r="AAT85" s="23"/>
      <c r="AAU85" s="44"/>
    </row>
    <row r="86" spans="1:732" s="23" customFormat="1" ht="15.75" customHeight="1" outlineLevel="1">
      <c r="A86" s="558"/>
      <c r="B86" s="387" t="s">
        <v>377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390</v>
      </c>
      <c r="C87" s="675" t="s">
        <v>127</v>
      </c>
      <c r="D87" s="385" t="s">
        <v>378</v>
      </c>
      <c r="E87" s="368"/>
      <c r="F87" s="492">
        <f ca="1">NETWORKDAYS(TODAY(),H87)</f>
        <v>-62</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0</v>
      </c>
      <c r="AAF87" s="112" t="s">
        <v>0</v>
      </c>
      <c r="AAG87" s="78">
        <f>H103</f>
        <v>41369</v>
      </c>
      <c r="AAH87" s="78">
        <f>G87</f>
        <v>41369</v>
      </c>
      <c r="AAI87" s="63"/>
      <c r="AAJ87" s="56"/>
      <c r="AAK87" s="56"/>
      <c r="AAL87" s="39"/>
      <c r="AAM87" s="112"/>
      <c r="AAN87"/>
      <c r="AAT87" s="23"/>
      <c r="AAU87" s="44"/>
    </row>
    <row r="88" spans="1:732" ht="15.75" customHeight="1" outlineLevel="1">
      <c r="A88" s="558"/>
      <c r="B88" s="348" t="s">
        <v>391</v>
      </c>
      <c r="C88" s="707" t="s">
        <v>188</v>
      </c>
      <c r="D88" s="385" t="s">
        <v>378</v>
      </c>
      <c r="E88" s="368">
        <f t="shared" ref="E88" si="745">NETWORKDAYS(G88,H88,S.DDL_DEQClosed)</f>
        <v>1</v>
      </c>
      <c r="F88" s="492">
        <f ca="1">NETWORKDAYS(TODAY(),H88)</f>
        <v>-62</v>
      </c>
      <c r="G88" s="383">
        <f t="shared" ref="G88:H88" si="746">AAG88</f>
        <v>41369</v>
      </c>
      <c r="H88" s="369">
        <f t="shared" si="746"/>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0</v>
      </c>
      <c r="AAF88" s="112" t="s">
        <v>0</v>
      </c>
      <c r="AAG88" s="78">
        <f>H87</f>
        <v>41369</v>
      </c>
      <c r="AAH88" s="78">
        <f>G88</f>
        <v>41369</v>
      </c>
      <c r="AAI88" s="63"/>
      <c r="AAJ88" s="56"/>
      <c r="AAK88" s="56"/>
      <c r="AAL88" s="39"/>
      <c r="AAM88" s="112"/>
      <c r="AAN88"/>
      <c r="AAT88" s="23"/>
      <c r="AAU88" s="44"/>
    </row>
    <row r="89" spans="1:732" s="23" customFormat="1" ht="15" customHeight="1" outlineLevel="1">
      <c r="A89" s="558"/>
      <c r="B89" s="732" t="s">
        <v>376</v>
      </c>
      <c r="C89" s="707" t="s">
        <v>188</v>
      </c>
      <c r="D89" s="308" t="s">
        <v>378</v>
      </c>
      <c r="E89" s="368">
        <f t="shared" ref="E89" si="747">NETWORKDAYS(G89,H89,S.DDL_DEQClosed)</f>
        <v>1</v>
      </c>
      <c r="F89" s="492">
        <f t="shared" ref="F89" ca="1" si="748">NETWORKDAYS(TODAY(),H89)</f>
        <v>-62</v>
      </c>
      <c r="G89" s="383">
        <f t="shared" ref="G89" si="749">AAG89</f>
        <v>41369</v>
      </c>
      <c r="H89" s="369">
        <f t="shared" ref="H89" si="750">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0</v>
      </c>
      <c r="AAF89" s="112" t="s">
        <v>0</v>
      </c>
      <c r="AAG89" s="78">
        <f>H104</f>
        <v>41369</v>
      </c>
      <c r="AAH89" s="78">
        <f>G89</f>
        <v>41369</v>
      </c>
      <c r="AAI89" s="63"/>
      <c r="AAJ89" s="56"/>
      <c r="AAK89" s="56"/>
      <c r="AAL89" s="39"/>
      <c r="AAM89" s="112"/>
      <c r="AAU89" s="44"/>
      <c r="AAV89"/>
      <c r="AAW89"/>
      <c r="AAX89"/>
      <c r="AAY89"/>
      <c r="AAZ89"/>
      <c r="ABA89"/>
      <c r="ABB89"/>
      <c r="ABC89"/>
      <c r="ABD89"/>
    </row>
    <row r="90" spans="1:732" ht="15.75" customHeight="1" outlineLevel="1">
      <c r="A90" s="558"/>
      <c r="B90" s="374" t="s">
        <v>369</v>
      </c>
      <c r="C90"/>
      <c r="D90" s="308" t="s">
        <v>378</v>
      </c>
      <c r="E90" s="368">
        <f t="shared" si="742"/>
        <v>1</v>
      </c>
      <c r="F90" s="492">
        <f t="shared" ca="1" si="743"/>
        <v>-62</v>
      </c>
      <c r="G90" s="383">
        <f t="shared" si="744"/>
        <v>41369</v>
      </c>
      <c r="H90" s="369">
        <f t="shared" si="744"/>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0</v>
      </c>
      <c r="AAF90" s="112" t="s">
        <v>0</v>
      </c>
      <c r="AAG90" s="78">
        <f>H85</f>
        <v>41369</v>
      </c>
      <c r="AAH90" s="78">
        <f t="shared" ref="AAH90:AAH97" si="751">G90</f>
        <v>41369</v>
      </c>
      <c r="AAI90" s="77"/>
      <c r="AAJ90" s="77"/>
      <c r="AAK90" s="77"/>
      <c r="AAL90" s="65"/>
      <c r="AAM90" s="112"/>
      <c r="AAN90"/>
      <c r="AAT90" s="23"/>
      <c r="AAU90" s="44"/>
    </row>
    <row r="91" spans="1:732" ht="15.75" customHeight="1" outlineLevel="1">
      <c r="A91" s="558"/>
      <c r="B91" s="375" t="s">
        <v>69</v>
      </c>
      <c r="C91" s="168"/>
      <c r="D91" s="308" t="s">
        <v>166</v>
      </c>
      <c r="E91" s="368">
        <f t="shared" si="742"/>
        <v>1</v>
      </c>
      <c r="F91" s="492">
        <f t="shared" ca="1" si="743"/>
        <v>-62</v>
      </c>
      <c r="G91" s="383">
        <f t="shared" si="744"/>
        <v>41369</v>
      </c>
      <c r="H91" s="369">
        <f t="shared" si="744"/>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0</v>
      </c>
      <c r="AAF91" s="112" t="s">
        <v>0</v>
      </c>
      <c r="AAG91" s="78">
        <f t="shared" ref="AAG91:AAG97" si="752">H90</f>
        <v>41369</v>
      </c>
      <c r="AAH91" s="78">
        <f t="shared" si="751"/>
        <v>41369</v>
      </c>
      <c r="AAI91" s="77"/>
      <c r="AAJ91" s="77"/>
      <c r="AAK91" s="77"/>
      <c r="AAL91" s="65"/>
      <c r="AAM91" s="112"/>
      <c r="AAN91"/>
      <c r="AAT91" s="23"/>
      <c r="AAU91" s="44"/>
    </row>
    <row r="92" spans="1:732" ht="15.75" customHeight="1" outlineLevel="1">
      <c r="A92" s="558"/>
      <c r="B92" s="681" t="s">
        <v>370</v>
      </c>
      <c r="C92" s="239"/>
      <c r="D92" s="308" t="s">
        <v>378</v>
      </c>
      <c r="E92" s="368">
        <f>NETWORKDAYS(G92,H92,S.DDL_DEQClosed)</f>
        <v>1</v>
      </c>
      <c r="F92" s="492">
        <f ca="1">NETWORKDAYS(TODAY(),H92)</f>
        <v>-62</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0</v>
      </c>
      <c r="AAF92" s="112" t="s">
        <v>0</v>
      </c>
      <c r="AAG92" s="78">
        <f>H91</f>
        <v>41369</v>
      </c>
      <c r="AAH92" s="78">
        <f>G92</f>
        <v>41369</v>
      </c>
      <c r="AAI92" s="77"/>
      <c r="AAJ92" s="77"/>
      <c r="AAK92" s="77"/>
      <c r="AAL92" s="65"/>
      <c r="AAM92" s="112"/>
      <c r="AAN92"/>
      <c r="AAT92" s="23"/>
      <c r="AAU92" s="44"/>
    </row>
    <row r="93" spans="1:732" ht="15.75"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0</v>
      </c>
      <c r="AAF93" s="583" t="s">
        <v>186</v>
      </c>
      <c r="AAG93" s="39"/>
      <c r="AAH93" s="39" t="s">
        <v>0</v>
      </c>
      <c r="AAI93" s="77"/>
      <c r="AAJ93" s="77"/>
      <c r="AAK93" s="77"/>
      <c r="AAL93" s="65"/>
      <c r="AAM93" s="112"/>
      <c r="AAN93"/>
      <c r="AAT93" s="23"/>
      <c r="AAU93" s="44"/>
    </row>
    <row r="94" spans="1:732" ht="15.75" customHeight="1" outlineLevel="1">
      <c r="A94" s="558"/>
      <c r="B94" s="377" t="s">
        <v>371</v>
      </c>
      <c r="C94" s="673" t="s">
        <v>72</v>
      </c>
      <c r="D94" s="308" t="s">
        <v>158</v>
      </c>
      <c r="E94" s="368">
        <f t="shared" si="742"/>
        <v>1</v>
      </c>
      <c r="F94" s="492">
        <f t="shared" ca="1" si="743"/>
        <v>-62</v>
      </c>
      <c r="G94" s="383">
        <f t="shared" si="744"/>
        <v>41369</v>
      </c>
      <c r="H94" s="369">
        <f t="shared" si="744"/>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0</v>
      </c>
      <c r="AAF94" s="112" t="s">
        <v>0</v>
      </c>
      <c r="AAG94" s="78">
        <f>H92</f>
        <v>41369</v>
      </c>
      <c r="AAH94" s="78">
        <f>G94</f>
        <v>41369</v>
      </c>
      <c r="AAI94" s="77"/>
      <c r="AAJ94" s="77"/>
      <c r="AAK94" s="77"/>
      <c r="AAL94" s="65"/>
      <c r="AAM94" s="112"/>
      <c r="AAN94"/>
      <c r="AAT94" s="23"/>
      <c r="AAU94" s="44"/>
    </row>
    <row r="95" spans="1:732" ht="15.75" customHeight="1" outlineLevel="1">
      <c r="A95" s="558"/>
      <c r="B95" s="377" t="s">
        <v>372</v>
      </c>
      <c r="C95" s="239"/>
      <c r="D95" s="308" t="s">
        <v>385</v>
      </c>
      <c r="E95" s="368">
        <f t="shared" si="742"/>
        <v>1</v>
      </c>
      <c r="F95" s="492">
        <f t="shared" ca="1" si="743"/>
        <v>-62</v>
      </c>
      <c r="G95" s="383">
        <f t="shared" si="744"/>
        <v>41369</v>
      </c>
      <c r="H95" s="369">
        <f t="shared" si="744"/>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0</v>
      </c>
      <c r="AAF95" s="112" t="s">
        <v>0</v>
      </c>
      <c r="AAG95" s="78">
        <f t="shared" si="752"/>
        <v>41369</v>
      </c>
      <c r="AAH95" s="78">
        <f t="shared" si="751"/>
        <v>41369</v>
      </c>
      <c r="AAI95" s="77"/>
      <c r="AAJ95" s="77"/>
      <c r="AAK95" s="77"/>
      <c r="AAL95" s="65"/>
      <c r="AAM95" s="112"/>
      <c r="AAN95"/>
      <c r="AAT95" s="23"/>
      <c r="AAU95" s="44"/>
    </row>
    <row r="96" spans="1:732" ht="15.75" customHeight="1" outlineLevel="1">
      <c r="A96" s="558"/>
      <c r="B96" s="377" t="s">
        <v>373</v>
      </c>
      <c r="C96" s="239"/>
      <c r="D96" s="308" t="s">
        <v>158</v>
      </c>
      <c r="E96" s="368">
        <f t="shared" si="742"/>
        <v>1</v>
      </c>
      <c r="F96" s="492">
        <f t="shared" ca="1" si="743"/>
        <v>-62</v>
      </c>
      <c r="G96" s="383">
        <f t="shared" si="744"/>
        <v>41369</v>
      </c>
      <c r="H96" s="369">
        <f t="shared" si="744"/>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0</v>
      </c>
      <c r="AAF96" s="112" t="s">
        <v>0</v>
      </c>
      <c r="AAG96" s="78">
        <f t="shared" si="752"/>
        <v>41369</v>
      </c>
      <c r="AAH96" s="78">
        <f t="shared" si="751"/>
        <v>41369</v>
      </c>
      <c r="AAI96" s="77"/>
      <c r="AAJ96" s="77"/>
      <c r="AAK96" s="77"/>
      <c r="AAL96" s="65"/>
      <c r="AAM96" s="112"/>
      <c r="AAN96"/>
      <c r="AAT96" s="23"/>
      <c r="AAU96" s="44"/>
    </row>
    <row r="97" spans="1:732" ht="15.75" customHeight="1" outlineLevel="1">
      <c r="A97" s="558"/>
      <c r="B97" s="378" t="s">
        <v>212</v>
      </c>
      <c r="C97" s="239"/>
      <c r="D97" s="308" t="s">
        <v>378</v>
      </c>
      <c r="E97" s="368">
        <f t="shared" si="742"/>
        <v>1</v>
      </c>
      <c r="F97" s="492">
        <f t="shared" ca="1" si="743"/>
        <v>-62</v>
      </c>
      <c r="G97" s="383">
        <f t="shared" si="744"/>
        <v>41369</v>
      </c>
      <c r="H97" s="369">
        <f t="shared" si="744"/>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0</v>
      </c>
      <c r="AAF97" s="112" t="s">
        <v>0</v>
      </c>
      <c r="AAG97" s="78">
        <f t="shared" si="752"/>
        <v>41369</v>
      </c>
      <c r="AAH97" s="78">
        <f t="shared" si="751"/>
        <v>41369</v>
      </c>
      <c r="AAI97" s="77"/>
      <c r="AAJ97" s="77"/>
      <c r="AAK97" s="77"/>
      <c r="AAL97" s="65"/>
      <c r="AAM97" s="112"/>
      <c r="AAN97"/>
      <c r="AAT97" s="23"/>
      <c r="AAU97" s="44"/>
    </row>
    <row r="98" spans="1:732" ht="81.75" customHeight="1" outlineLevel="1">
      <c r="A98" s="558"/>
      <c r="B98" s="740" t="s">
        <v>362</v>
      </c>
      <c r="C98" s="740"/>
      <c r="D98" s="740"/>
      <c r="E98" s="740"/>
      <c r="F98" s="740"/>
      <c r="G98" s="740"/>
      <c r="H98" s="740"/>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0</v>
      </c>
      <c r="AAF98" s="583" t="s">
        <v>186</v>
      </c>
      <c r="AAG98" s="76"/>
      <c r="AAH98" s="76"/>
      <c r="AAI98" s="76"/>
      <c r="AAJ98" s="57"/>
      <c r="AAK98" s="57"/>
      <c r="AAL98" s="40"/>
      <c r="AAM98" s="112"/>
      <c r="AAN98"/>
      <c r="AAT98" s="23"/>
      <c r="AAU98" s="44"/>
    </row>
    <row r="99" spans="1:732" ht="15.75"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0</v>
      </c>
      <c r="AAF99" s="583" t="s">
        <v>186</v>
      </c>
      <c r="AAG99" s="63"/>
      <c r="AAH99" s="63"/>
      <c r="AAI99" s="63"/>
      <c r="AAJ99" s="56"/>
      <c r="AAK99" s="56"/>
      <c r="AAL99" s="39"/>
      <c r="AAM99" s="112"/>
      <c r="AAN99"/>
      <c r="AAT99" s="23"/>
      <c r="AAU99" s="44"/>
    </row>
    <row r="100" spans="1:732" ht="15.75" customHeight="1" outlineLevel="1">
      <c r="A100" s="558"/>
      <c r="B100" s="387" t="s">
        <v>356</v>
      </c>
      <c r="C100" s="168"/>
      <c r="D100" s="308" t="s">
        <v>94</v>
      </c>
      <c r="E100" s="368">
        <f t="shared" ref="E100:E108" si="753">NETWORKDAYS(G100,H100,S.DDL_DEQClosed)</f>
        <v>1</v>
      </c>
      <c r="F100" s="492">
        <f t="shared" ref="F100:F108" ca="1" si="754">NETWORKDAYS(TODAY(),H100)</f>
        <v>-62</v>
      </c>
      <c r="G100" s="383">
        <f t="shared" si="744"/>
        <v>41369</v>
      </c>
      <c r="H100" s="369">
        <f t="shared" si="744"/>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335</v>
      </c>
      <c r="C101" s="168"/>
      <c r="D101" s="384" t="s">
        <v>95</v>
      </c>
      <c r="E101" s="368">
        <f t="shared" si="753"/>
        <v>1</v>
      </c>
      <c r="F101" s="492">
        <f t="shared" ca="1" si="754"/>
        <v>-62</v>
      </c>
      <c r="G101" s="383">
        <f t="shared" si="744"/>
        <v>41369</v>
      </c>
      <c r="H101" s="369">
        <f t="shared" si="744"/>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0</v>
      </c>
      <c r="AAF101" s="112" t="s">
        <v>0</v>
      </c>
      <c r="AAG101" s="78">
        <f>H100</f>
        <v>41369</v>
      </c>
      <c r="AAH101" s="78">
        <f>G101</f>
        <v>41369</v>
      </c>
      <c r="AAI101" s="63"/>
      <c r="AAJ101" s="56"/>
      <c r="AAK101" s="56"/>
      <c r="AAL101" s="39"/>
      <c r="AAM101" s="112"/>
      <c r="AAN101"/>
      <c r="AAT101" s="23"/>
      <c r="AAU101" s="44"/>
    </row>
    <row r="102" spans="1:732" s="23" customFormat="1" ht="15.75" customHeight="1" outlineLevel="1">
      <c r="A102" s="558"/>
      <c r="B102" s="387" t="s">
        <v>207</v>
      </c>
      <c r="C102" s="673" t="s">
        <v>72</v>
      </c>
      <c r="D102" s="308" t="s">
        <v>166</v>
      </c>
      <c r="E102" s="368"/>
      <c r="F102" s="492">
        <f t="shared" ref="F102" ca="1" si="755">NETWORKDAYS(TODAY(),H102)</f>
        <v>-62</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0</v>
      </c>
      <c r="AAF102" s="112" t="s">
        <v>0</v>
      </c>
      <c r="AAG102" s="78">
        <f>H101</f>
        <v>41369</v>
      </c>
      <c r="AAH102" s="78">
        <f t="shared" ref="AAH102:AAH106" si="756">G102</f>
        <v>41369</v>
      </c>
      <c r="AAI102" s="63"/>
      <c r="AAJ102" s="56"/>
      <c r="AAK102" s="56"/>
      <c r="AAL102" s="39"/>
      <c r="AAM102" s="112"/>
      <c r="AAU102" s="44"/>
      <c r="AAV102"/>
      <c r="AAW102"/>
      <c r="AAX102"/>
      <c r="AAY102"/>
      <c r="AAZ102"/>
      <c r="ABA102"/>
      <c r="ABB102"/>
      <c r="ABC102"/>
      <c r="ABD102"/>
    </row>
    <row r="103" spans="1:732" ht="15.75" customHeight="1" outlineLevel="1">
      <c r="A103" s="558"/>
      <c r="B103" s="387" t="s">
        <v>213</v>
      </c>
      <c r="C103" s="168"/>
      <c r="D103" s="384" t="s">
        <v>95</v>
      </c>
      <c r="E103" s="368">
        <f t="shared" si="753"/>
        <v>1</v>
      </c>
      <c r="F103" s="492">
        <f t="shared" ca="1" si="754"/>
        <v>-62</v>
      </c>
      <c r="G103" s="383">
        <f t="shared" si="744"/>
        <v>41369</v>
      </c>
      <c r="H103" s="369">
        <f t="shared" si="744"/>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0</v>
      </c>
      <c r="AAF103" s="112" t="s">
        <v>0</v>
      </c>
      <c r="AAG103" s="78">
        <f>H102</f>
        <v>41369</v>
      </c>
      <c r="AAH103" s="78">
        <f t="shared" si="756"/>
        <v>41369</v>
      </c>
      <c r="AAI103" s="63"/>
      <c r="AAJ103" s="56"/>
      <c r="AAK103" s="56"/>
      <c r="AAL103" s="65" t="s">
        <v>0</v>
      </c>
      <c r="AAM103" s="112"/>
      <c r="AAN103"/>
      <c r="AAT103" s="23"/>
      <c r="AAU103" s="44"/>
    </row>
    <row r="104" spans="1:732" ht="15" customHeight="1" outlineLevel="1">
      <c r="A104" s="558"/>
      <c r="B104" s="375" t="s">
        <v>130</v>
      </c>
      <c r="C104" s="676" t="s">
        <v>93</v>
      </c>
      <c r="D104" s="308" t="s">
        <v>378</v>
      </c>
      <c r="E104" s="368">
        <f>NETWORKDAYS(G104,H104,S.DDL_DEQClosed)</f>
        <v>1</v>
      </c>
      <c r="F104" s="492">
        <f ca="1">NETWORKDAYS(TODAY(),H104)</f>
        <v>-62</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0</v>
      </c>
      <c r="AAF104" s="112" t="s">
        <v>0</v>
      </c>
      <c r="AAG104" s="78">
        <f>H106</f>
        <v>41369</v>
      </c>
      <c r="AAH104" s="78">
        <f>G104</f>
        <v>41369</v>
      </c>
      <c r="AAI104" s="63"/>
      <c r="AAJ104" s="56"/>
      <c r="AAK104" s="56"/>
      <c r="AAL104" s="39"/>
      <c r="AAM104" s="112"/>
      <c r="AAN104"/>
      <c r="AAT104" s="23"/>
      <c r="AAU104" s="44"/>
    </row>
    <row r="105" spans="1:732" ht="15.75" customHeight="1" outlineLevel="1">
      <c r="A105" s="558"/>
      <c r="B105" s="375" t="s">
        <v>375</v>
      </c>
      <c r="C105" s="168"/>
      <c r="D105" s="308" t="s">
        <v>167</v>
      </c>
      <c r="E105" s="368">
        <f t="shared" si="753"/>
        <v>1</v>
      </c>
      <c r="F105" s="492">
        <f t="shared" ca="1" si="754"/>
        <v>-62</v>
      </c>
      <c r="G105" s="383">
        <f t="shared" si="744"/>
        <v>41369</v>
      </c>
      <c r="H105" s="369">
        <f t="shared" si="744"/>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0</v>
      </c>
      <c r="AAF105" s="112" t="s">
        <v>0</v>
      </c>
      <c r="AAG105" s="78">
        <f>H88</f>
        <v>41369</v>
      </c>
      <c r="AAH105" s="78">
        <f t="shared" si="756"/>
        <v>41369</v>
      </c>
      <c r="AAI105" s="63"/>
      <c r="AAJ105" s="56"/>
      <c r="AAK105" s="56"/>
      <c r="AAL105" s="39"/>
      <c r="AAM105" s="112"/>
      <c r="AAN105"/>
      <c r="AAT105" s="23"/>
      <c r="AAU105" s="44"/>
    </row>
    <row r="106" spans="1:732" ht="15" customHeight="1" outlineLevel="1">
      <c r="A106" s="558"/>
      <c r="B106" s="343" t="s">
        <v>208</v>
      </c>
      <c r="C106" s="168"/>
      <c r="D106" s="308" t="s">
        <v>166</v>
      </c>
      <c r="E106" s="368">
        <f t="shared" si="753"/>
        <v>1</v>
      </c>
      <c r="F106" s="492">
        <f t="shared" ca="1" si="754"/>
        <v>-62</v>
      </c>
      <c r="G106" s="383">
        <f t="shared" si="744"/>
        <v>41369</v>
      </c>
      <c r="H106" s="369">
        <f t="shared" si="744"/>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0</v>
      </c>
      <c r="AAF106" s="112" t="s">
        <v>0</v>
      </c>
      <c r="AAG106" s="78">
        <f t="shared" ref="AAG106" si="757">H105</f>
        <v>41369</v>
      </c>
      <c r="AAH106" s="78">
        <f t="shared" si="756"/>
        <v>41369</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62</v>
      </c>
      <c r="C107" s="168"/>
      <c r="D107" s="769"/>
      <c r="E107" s="769"/>
      <c r="F107" s="769"/>
      <c r="G107" s="399">
        <f ca="1">TODAY()</f>
        <v>41456</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0</v>
      </c>
      <c r="AAF107" s="583" t="s">
        <v>186</v>
      </c>
      <c r="AAG107" s="39" t="s">
        <v>0</v>
      </c>
      <c r="AAH107" s="39" t="s">
        <v>0</v>
      </c>
      <c r="AAI107" s="39"/>
      <c r="AAJ107" s="56"/>
      <c r="AAK107" s="56"/>
      <c r="AAL107" s="39"/>
      <c r="AAM107" s="112"/>
      <c r="AAN107"/>
      <c r="AAT107" s="23"/>
      <c r="AAU107" s="44"/>
    </row>
    <row r="108" spans="1:732" ht="15" customHeight="1" outlineLevel="2">
      <c r="A108" s="558"/>
      <c r="B108" s="375" t="s">
        <v>59</v>
      </c>
      <c r="C108" s="347"/>
      <c r="D108" s="308" t="s">
        <v>378</v>
      </c>
      <c r="E108" s="368">
        <f t="shared" si="753"/>
        <v>1</v>
      </c>
      <c r="F108" s="492">
        <f t="shared" ca="1" si="754"/>
        <v>-62</v>
      </c>
      <c r="G108" s="383">
        <f t="shared" si="744"/>
        <v>41369</v>
      </c>
      <c r="H108" s="369">
        <f t="shared" si="744"/>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0</v>
      </c>
      <c r="AAF108" s="112"/>
      <c r="AAG108" s="78">
        <f>H104</f>
        <v>41369</v>
      </c>
      <c r="AAH108" s="78">
        <f t="shared" ref="AAH108" si="758">G108</f>
        <v>41369</v>
      </c>
      <c r="AAI108" s="63"/>
      <c r="AAJ108" s="56"/>
      <c r="AAK108" s="56"/>
      <c r="AAL108" s="39"/>
      <c r="AAM108" s="112"/>
      <c r="AAN108"/>
      <c r="AAT108" s="23"/>
      <c r="AAU108" s="44"/>
    </row>
    <row r="109" spans="1:732" ht="15"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0</v>
      </c>
      <c r="AAF109" s="583" t="s">
        <v>186</v>
      </c>
      <c r="AAG109" s="63"/>
      <c r="AAH109" s="76"/>
      <c r="AAI109" s="76"/>
      <c r="AAJ109" s="56"/>
      <c r="AAK109" s="56"/>
      <c r="AAL109" s="39"/>
      <c r="AAM109" s="112"/>
      <c r="AAN109"/>
      <c r="AAT109" s="23"/>
      <c r="AAU109" s="44"/>
    </row>
    <row r="110" spans="1:732" ht="15" customHeight="1" outlineLevel="2">
      <c r="A110" s="558"/>
      <c r="B110" s="377" t="str">
        <f ca="1">"Draft AGENDA."&amp;TEXT($G$107,"mm.dd.yy")&amp;""</f>
        <v>Draft AGENDA.07.01.13</v>
      </c>
      <c r="C110" s="231" t="s">
        <v>72</v>
      </c>
      <c r="D110" s="308" t="s">
        <v>57</v>
      </c>
      <c r="E110" s="368">
        <f t="shared" ref="E110:E121" si="759">NETWORKDAYS(G110,H110,S.DDL_DEQClosed)</f>
        <v>1</v>
      </c>
      <c r="F110" s="492">
        <f t="shared" ref="F110:F121" ca="1" si="760">NETWORKDAYS(TODAY(),H110)</f>
        <v>-62</v>
      </c>
      <c r="G110" s="383">
        <f t="shared" si="744"/>
        <v>41369</v>
      </c>
      <c r="H110" s="369">
        <f t="shared" si="744"/>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customHeight="1" outlineLevel="2">
      <c r="A111" s="558"/>
      <c r="B111" s="391" t="s">
        <v>211</v>
      </c>
      <c r="C111" s="390"/>
      <c r="D111" s="308" t="s">
        <v>57</v>
      </c>
      <c r="E111" s="368">
        <f t="shared" si="759"/>
        <v>1</v>
      </c>
      <c r="F111" s="492">
        <f t="shared" ca="1" si="760"/>
        <v>-62</v>
      </c>
      <c r="G111" s="383">
        <f t="shared" si="744"/>
        <v>41369</v>
      </c>
      <c r="H111" s="369">
        <f t="shared" si="744"/>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0</v>
      </c>
      <c r="AAF111" s="112" t="s">
        <v>0</v>
      </c>
      <c r="AAG111" s="78">
        <f>H110</f>
        <v>41369</v>
      </c>
      <c r="AAH111" s="78">
        <f t="shared" ref="AAH111:AAH121" si="761">G111</f>
        <v>41369</v>
      </c>
      <c r="AAI111" s="63"/>
      <c r="AAJ111" s="56"/>
      <c r="AAK111" s="56"/>
      <c r="AAL111" s="56"/>
      <c r="AAM111" s="112"/>
      <c r="AAN111"/>
      <c r="AAT111" s="23"/>
      <c r="AAU111" s="44"/>
    </row>
    <row r="112" spans="1:732" ht="15" customHeight="1" outlineLevel="2">
      <c r="A112" s="558"/>
      <c r="B112" s="391" t="s">
        <v>211</v>
      </c>
      <c r="C112" s="390"/>
      <c r="D112" s="308" t="s">
        <v>57</v>
      </c>
      <c r="E112" s="368">
        <f t="shared" si="759"/>
        <v>1</v>
      </c>
      <c r="F112" s="492">
        <f t="shared" ca="1" si="760"/>
        <v>-62</v>
      </c>
      <c r="G112" s="383">
        <f t="shared" si="744"/>
        <v>41369</v>
      </c>
      <c r="H112" s="369">
        <f t="shared" si="744"/>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0</v>
      </c>
      <c r="AAF112" s="112" t="s">
        <v>0</v>
      </c>
      <c r="AAG112" s="78">
        <f>H111</f>
        <v>41369</v>
      </c>
      <c r="AAH112" s="78">
        <f t="shared" si="761"/>
        <v>41369</v>
      </c>
      <c r="AAI112" s="63"/>
      <c r="AAJ112" s="56"/>
      <c r="AAK112" s="56"/>
      <c r="AAL112" s="56"/>
      <c r="AAM112" s="112"/>
      <c r="AAN112"/>
      <c r="AAT112" s="23"/>
      <c r="AAU112" s="44"/>
    </row>
    <row r="113" spans="1:732" ht="15" customHeight="1" outlineLevel="2">
      <c r="A113" s="558"/>
      <c r="B113" s="391" t="s">
        <v>211</v>
      </c>
      <c r="C113" s="390"/>
      <c r="D113" s="308" t="s">
        <v>57</v>
      </c>
      <c r="E113" s="368">
        <f t="shared" si="759"/>
        <v>1</v>
      </c>
      <c r="F113" s="492">
        <f t="shared" ca="1" si="760"/>
        <v>-62</v>
      </c>
      <c r="G113" s="383">
        <f t="shared" si="744"/>
        <v>41369</v>
      </c>
      <c r="H113" s="369">
        <f t="shared" si="744"/>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0</v>
      </c>
      <c r="AAF113" s="112" t="s">
        <v>0</v>
      </c>
      <c r="AAG113" s="78">
        <f>H112</f>
        <v>41369</v>
      </c>
      <c r="AAH113" s="78">
        <f t="shared" si="761"/>
        <v>41369</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211</v>
      </c>
      <c r="C114" s="390"/>
      <c r="D114" s="308" t="s">
        <v>57</v>
      </c>
      <c r="E114" s="368">
        <f t="shared" si="759"/>
        <v>1</v>
      </c>
      <c r="F114" s="492">
        <f t="shared" ca="1" si="760"/>
        <v>-62</v>
      </c>
      <c r="G114" s="383">
        <f t="shared" si="744"/>
        <v>41369</v>
      </c>
      <c r="H114" s="369">
        <f t="shared" si="744"/>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0</v>
      </c>
      <c r="AAF114" s="112" t="s">
        <v>0</v>
      </c>
      <c r="AAG114" s="78">
        <f t="shared" ref="AAG114:AAG119" si="762">H113</f>
        <v>41369</v>
      </c>
      <c r="AAH114" s="78">
        <f t="shared" si="761"/>
        <v>41369</v>
      </c>
      <c r="AAI114" s="63"/>
      <c r="AAJ114" s="56"/>
      <c r="AAK114" s="56"/>
      <c r="AAL114" s="56"/>
      <c r="AAM114" s="112"/>
      <c r="AAN114"/>
      <c r="AAT114" s="23"/>
      <c r="AAU114" s="44"/>
    </row>
    <row r="115" spans="1:732" s="23" customFormat="1" ht="15"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0</v>
      </c>
      <c r="AAF115" s="583" t="s">
        <v>186</v>
      </c>
      <c r="AAG115" s="39"/>
      <c r="AAH115" s="39"/>
      <c r="AAI115" s="39"/>
      <c r="AAJ115" s="56"/>
      <c r="AAK115" s="56"/>
      <c r="AAL115" s="56"/>
      <c r="AAM115" s="112"/>
      <c r="AAU115" s="44"/>
    </row>
    <row r="116" spans="1:732" ht="15" customHeight="1" outlineLevel="2">
      <c r="A116" s="558"/>
      <c r="B116" s="393" t="str">
        <f ca="1">"Draft optional PRESENTATION."&amp;TEXT($G$107,"mm.dd.yy")&amp;""</f>
        <v>Draft optional PRESENTATION.07.01.13</v>
      </c>
      <c r="C116" s="231" t="s">
        <v>72</v>
      </c>
      <c r="D116" s="308" t="s">
        <v>57</v>
      </c>
      <c r="E116" s="368">
        <f t="shared" si="759"/>
        <v>1</v>
      </c>
      <c r="F116" s="492">
        <f t="shared" ca="1" si="760"/>
        <v>-62</v>
      </c>
      <c r="G116" s="383">
        <f t="shared" si="744"/>
        <v>41369</v>
      </c>
      <c r="H116" s="369">
        <f t="shared" si="744"/>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0</v>
      </c>
      <c r="AAF116" s="112" t="s">
        <v>0</v>
      </c>
      <c r="AAG116" s="78">
        <f>H114</f>
        <v>41369</v>
      </c>
      <c r="AAH116" s="78">
        <f t="shared" si="761"/>
        <v>41369</v>
      </c>
      <c r="AAI116" s="63"/>
      <c r="AAJ116" s="56"/>
      <c r="AAK116" s="56"/>
      <c r="AAL116" s="56"/>
      <c r="AAM116" s="112"/>
      <c r="AAN116"/>
      <c r="AAT116" s="23"/>
      <c r="AAU116" s="44"/>
    </row>
    <row r="117" spans="1:732" s="23" customFormat="1" ht="15" customHeight="1" outlineLevel="2">
      <c r="A117" s="558"/>
      <c r="B117" s="393" t="s">
        <v>215</v>
      </c>
      <c r="C117" s="390"/>
      <c r="D117" s="308" t="s">
        <v>57</v>
      </c>
      <c r="E117" s="368">
        <f t="shared" ref="E117" si="763">NETWORKDAYS(G117,H117,S.DDL_DEQClosed)</f>
        <v>1</v>
      </c>
      <c r="F117" s="492">
        <f t="shared" ref="F117" ca="1" si="764">NETWORKDAYS(TODAY(),H117)</f>
        <v>-62</v>
      </c>
      <c r="G117" s="383">
        <f t="shared" ref="G117" si="765">AAG117</f>
        <v>41369</v>
      </c>
      <c r="H117" s="369">
        <f t="shared" ref="H117" si="766">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0</v>
      </c>
      <c r="AAF117" s="112" t="s">
        <v>0</v>
      </c>
      <c r="AAG117" s="78">
        <f t="shared" ref="AAG117" si="768">H116</f>
        <v>41369</v>
      </c>
      <c r="AAH117" s="78">
        <f t="shared" ref="AAH117" si="769">G117</f>
        <v>41369</v>
      </c>
      <c r="AAI117" s="63"/>
      <c r="AAJ117" s="56"/>
      <c r="AAK117" s="56"/>
      <c r="AAL117" s="56"/>
      <c r="AAM117" s="112"/>
      <c r="AAU117" s="44"/>
      <c r="AAV117"/>
      <c r="AAW117"/>
      <c r="AAX117"/>
      <c r="AAY117"/>
      <c r="AAZ117"/>
      <c r="ABA117"/>
      <c r="ABB117"/>
      <c r="ABC117"/>
      <c r="ABD117"/>
    </row>
    <row r="118" spans="1:732" ht="15" customHeight="1" outlineLevel="2">
      <c r="A118" s="558"/>
      <c r="B118" s="393" t="s">
        <v>209</v>
      </c>
      <c r="C118" s="390"/>
      <c r="D118" s="308" t="s">
        <v>57</v>
      </c>
      <c r="E118" s="368">
        <f t="shared" si="759"/>
        <v>1</v>
      </c>
      <c r="F118" s="492">
        <f t="shared" ca="1" si="760"/>
        <v>-62</v>
      </c>
      <c r="G118" s="383">
        <f t="shared" si="744"/>
        <v>41369</v>
      </c>
      <c r="H118" s="369">
        <f t="shared" si="744"/>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0</v>
      </c>
      <c r="AAF118" s="112" t="s">
        <v>0</v>
      </c>
      <c r="AAG118" s="78">
        <f>H117</f>
        <v>41369</v>
      </c>
      <c r="AAH118" s="78">
        <f t="shared" si="761"/>
        <v>41369</v>
      </c>
      <c r="AAI118" s="63"/>
      <c r="AAJ118" s="56"/>
      <c r="AAK118" s="56"/>
      <c r="AAL118" s="56"/>
      <c r="AAM118" s="112"/>
      <c r="AAN118"/>
      <c r="AAT118" s="23"/>
      <c r="AAU118" s="44"/>
    </row>
    <row r="119" spans="1:732" ht="15" customHeight="1" outlineLevel="2">
      <c r="A119" s="558"/>
      <c r="B119" s="393" t="s">
        <v>210</v>
      </c>
      <c r="C119" s="390"/>
      <c r="D119" s="308" t="s">
        <v>57</v>
      </c>
      <c r="E119" s="368">
        <f t="shared" si="759"/>
        <v>1</v>
      </c>
      <c r="F119" s="492">
        <f t="shared" ca="1" si="760"/>
        <v>-62</v>
      </c>
      <c r="G119" s="383">
        <f t="shared" si="744"/>
        <v>41369</v>
      </c>
      <c r="H119" s="369">
        <f t="shared" si="744"/>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0</v>
      </c>
      <c r="AAF119" s="112" t="s">
        <v>0</v>
      </c>
      <c r="AAG119" s="78">
        <f t="shared" si="762"/>
        <v>41369</v>
      </c>
      <c r="AAH119" s="78">
        <f t="shared" si="761"/>
        <v>41369</v>
      </c>
      <c r="AAI119" s="63"/>
      <c r="AAJ119" s="56"/>
      <c r="AAK119" s="56"/>
      <c r="AAL119" s="56"/>
      <c r="AAM119" s="112"/>
      <c r="AAN119"/>
      <c r="AAT119" s="23"/>
      <c r="AAU119" s="44"/>
    </row>
    <row r="120" spans="1:732" ht="15"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0</v>
      </c>
      <c r="AAF120" s="583" t="s">
        <v>186</v>
      </c>
      <c r="AAG120" s="39"/>
      <c r="AAH120" s="39"/>
      <c r="AAI120" s="39"/>
      <c r="AAJ120" s="56"/>
      <c r="AAK120" s="56"/>
      <c r="AAL120" s="56"/>
      <c r="AAM120" s="112"/>
      <c r="AAN120"/>
      <c r="AAT120" s="23"/>
      <c r="AAU120" s="44"/>
    </row>
    <row r="121" spans="1:732" ht="15" customHeight="1" outlineLevel="2">
      <c r="A121" s="558"/>
      <c r="B121" s="377" t="str">
        <f ca="1">"Draft COMMITTEE.NOTICE."&amp;TEXT($G$107,"mm.dd.yy")&amp;""</f>
        <v>Draft COMMITTEE.NOTICE.07.01.13</v>
      </c>
      <c r="C121" s="390"/>
      <c r="D121" s="308" t="s">
        <v>158</v>
      </c>
      <c r="E121" s="368">
        <f t="shared" si="759"/>
        <v>1</v>
      </c>
      <c r="F121" s="492">
        <f t="shared" ca="1" si="760"/>
        <v>-62</v>
      </c>
      <c r="G121" s="383">
        <f t="shared" si="744"/>
        <v>41369</v>
      </c>
      <c r="H121" s="369">
        <f t="shared" si="744"/>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0</v>
      </c>
      <c r="AAF121" s="112" t="s">
        <v>0</v>
      </c>
      <c r="AAG121" s="78">
        <f>H119</f>
        <v>41369</v>
      </c>
      <c r="AAH121" s="78">
        <f t="shared" si="761"/>
        <v>41369</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0</v>
      </c>
      <c r="AAF122" s="583" t="s">
        <v>186</v>
      </c>
      <c r="AAG122" s="63"/>
      <c r="AAH122" s="76" t="s">
        <v>0</v>
      </c>
      <c r="AAI122" s="77"/>
      <c r="AAJ122" s="77"/>
      <c r="AAK122" s="77"/>
      <c r="AAL122" s="56"/>
      <c r="AAM122" s="112"/>
      <c r="AAN122"/>
      <c r="AAT122" s="23"/>
      <c r="AAU122" s="44"/>
    </row>
    <row r="123" spans="1:732" ht="15" customHeight="1" outlineLevel="2">
      <c r="A123" s="558"/>
      <c r="B123" s="387" t="s">
        <v>214</v>
      </c>
      <c r="C123" s="347"/>
      <c r="D123" s="308" t="s">
        <v>166</v>
      </c>
      <c r="E123" s="368">
        <f>NETWORKDAYS(G123,H123,S.DDL_DEQClosed)</f>
        <v>1</v>
      </c>
      <c r="F123" s="492">
        <f ca="1">NETWORKDAYS(TODAY(),H123)</f>
        <v>-62</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0</v>
      </c>
      <c r="AAF123" s="112"/>
      <c r="AAG123" s="78">
        <f>H121</f>
        <v>41369</v>
      </c>
      <c r="AAH123" s="78">
        <f>G123</f>
        <v>41369</v>
      </c>
      <c r="AAI123" s="77"/>
      <c r="AAJ123" s="77"/>
      <c r="AAK123" s="77"/>
      <c r="AAL123" s="56"/>
      <c r="AAM123" s="112"/>
      <c r="AAN123"/>
      <c r="AAT123" s="23"/>
      <c r="AAU123" s="44"/>
    </row>
    <row r="124" spans="1:732" ht="15" customHeight="1" outlineLevel="2">
      <c r="A124" s="558"/>
      <c r="B124" s="243" t="s">
        <v>56</v>
      </c>
      <c r="C124" s="168"/>
      <c r="D124" s="308" t="s">
        <v>378</v>
      </c>
      <c r="E124" s="368">
        <f t="shared" ref="E124:E126" si="770">NETWORKDAYS(G124,H124,S.DDL_DEQClosed)</f>
        <v>1</v>
      </c>
      <c r="F124" s="492">
        <f t="shared" ref="F124:F126" ca="1" si="771">NETWORKDAYS(TODAY(),H124)</f>
        <v>-62</v>
      </c>
      <c r="G124" s="383">
        <f t="shared" si="744"/>
        <v>41369</v>
      </c>
      <c r="H124" s="369">
        <f t="shared" si="744"/>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0</v>
      </c>
      <c r="AAF124" s="112"/>
      <c r="AAG124" s="78">
        <f>H123</f>
        <v>41369</v>
      </c>
      <c r="AAH124" s="78">
        <f t="shared" ref="AAH124:AAH126" si="772">G124</f>
        <v>41369</v>
      </c>
      <c r="AAI124" s="77"/>
      <c r="AAJ124" s="77"/>
      <c r="AAK124" s="77"/>
      <c r="AAL124" s="56"/>
      <c r="AAM124" s="112"/>
      <c r="AAN124"/>
      <c r="AAT124" s="23"/>
      <c r="AAU124" s="44"/>
    </row>
    <row r="125" spans="1:732" ht="15" customHeight="1" outlineLevel="2">
      <c r="A125" s="558"/>
      <c r="B125" s="247" t="str">
        <f ca="1">"Draft MINUTES."&amp;TEXT($G$107,"mm.dd.yy")&amp;""</f>
        <v>Draft MINUTES.07.01.13</v>
      </c>
      <c r="C125" s="231" t="s">
        <v>72</v>
      </c>
      <c r="D125" s="278" t="s">
        <v>158</v>
      </c>
      <c r="E125" s="368">
        <f t="shared" si="770"/>
        <v>1</v>
      </c>
      <c r="F125" s="492">
        <f t="shared" ca="1" si="771"/>
        <v>-62</v>
      </c>
      <c r="G125" s="383">
        <f t="shared" si="744"/>
        <v>41369</v>
      </c>
      <c r="H125" s="369">
        <f t="shared" si="744"/>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0</v>
      </c>
      <c r="AAF125" s="112"/>
      <c r="AAG125" s="78">
        <f t="shared" ref="AAG125:AAG126" si="773">H124</f>
        <v>41369</v>
      </c>
      <c r="AAH125" s="78">
        <f t="shared" si="772"/>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55</v>
      </c>
      <c r="C126" s="168"/>
      <c r="D126" s="308" t="s">
        <v>378</v>
      </c>
      <c r="E126" s="368">
        <f t="shared" si="770"/>
        <v>1</v>
      </c>
      <c r="F126" s="492">
        <f t="shared" ca="1" si="771"/>
        <v>-62</v>
      </c>
      <c r="G126" s="383">
        <f t="shared" si="744"/>
        <v>41369</v>
      </c>
      <c r="H126" s="369">
        <f t="shared" si="744"/>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0</v>
      </c>
      <c r="AAF126" s="112"/>
      <c r="AAG126" s="78">
        <f t="shared" si="773"/>
        <v>41369</v>
      </c>
      <c r="AAH126" s="78">
        <f t="shared" si="772"/>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61</v>
      </c>
      <c r="C127" s="168"/>
      <c r="D127" s="769"/>
      <c r="E127" s="769"/>
      <c r="F127" s="769"/>
      <c r="G127" s="399">
        <f ca="1">TODAY()</f>
        <v>41456</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0</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378</v>
      </c>
      <c r="E128" s="368">
        <f t="shared" ref="E128" si="774">NETWORKDAYS(G128,H128,S.DDL_DEQClosed)</f>
        <v>1</v>
      </c>
      <c r="F128" s="492">
        <f t="shared" ref="F128" ca="1" si="775">NETWORKDAYS(TODAY(),H128)</f>
        <v>-62</v>
      </c>
      <c r="G128" s="383">
        <f t="shared" ref="G128" si="776">AAG128</f>
        <v>41369</v>
      </c>
      <c r="H128" s="369">
        <f t="shared" ref="H128" si="777">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0</v>
      </c>
      <c r="AAF128" s="112"/>
      <c r="AAG128" s="78">
        <f>H125</f>
        <v>41369</v>
      </c>
      <c r="AAH128" s="78">
        <f t="shared" ref="AAH128" si="778">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0</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AGENDA.07.01.13</v>
      </c>
      <c r="C130" s="231" t="s">
        <v>72</v>
      </c>
      <c r="D130" s="308" t="s">
        <v>57</v>
      </c>
      <c r="E130" s="368">
        <f t="shared" ref="E130:E134" si="779">NETWORKDAYS(G130,H130,S.DDL_DEQClosed)</f>
        <v>1</v>
      </c>
      <c r="F130" s="492">
        <f t="shared" ref="F130:F134" ca="1" si="780">NETWORKDAYS(TODAY(),H130)</f>
        <v>-62</v>
      </c>
      <c r="G130" s="383">
        <f t="shared" ref="G130:G134" si="781">AAG130</f>
        <v>41369</v>
      </c>
      <c r="H130" s="369">
        <f t="shared" ref="H130:H134" si="782">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-62</v>
      </c>
      <c r="G131" s="383">
        <f t="shared" si="781"/>
        <v>41369</v>
      </c>
      <c r="H131" s="369">
        <f t="shared" si="782"/>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0</v>
      </c>
      <c r="AAF131" s="112" t="s">
        <v>0</v>
      </c>
      <c r="AAG131" s="78">
        <f>H130</f>
        <v>41369</v>
      </c>
      <c r="AAH131" s="78">
        <f t="shared" ref="AAH131:AAH134" si="783">G131</f>
        <v>41369</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-62</v>
      </c>
      <c r="G132" s="383">
        <f t="shared" si="781"/>
        <v>41369</v>
      </c>
      <c r="H132" s="369">
        <f t="shared" si="782"/>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0</v>
      </c>
      <c r="AAF132" s="112" t="s">
        <v>0</v>
      </c>
      <c r="AAG132" s="78">
        <f>H131</f>
        <v>41369</v>
      </c>
      <c r="AAH132" s="78">
        <f t="shared" si="783"/>
        <v>41369</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-62</v>
      </c>
      <c r="G133" s="383">
        <f t="shared" si="781"/>
        <v>41369</v>
      </c>
      <c r="H133" s="369">
        <f t="shared" si="782"/>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0</v>
      </c>
      <c r="AAF133" s="112" t="s">
        <v>0</v>
      </c>
      <c r="AAG133" s="78">
        <f>H132</f>
        <v>41369</v>
      </c>
      <c r="AAH133" s="78">
        <f t="shared" si="783"/>
        <v>41369</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-62</v>
      </c>
      <c r="G134" s="383">
        <f t="shared" si="781"/>
        <v>41369</v>
      </c>
      <c r="H134" s="369">
        <f t="shared" si="782"/>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0</v>
      </c>
      <c r="AAF134" s="112" t="s">
        <v>0</v>
      </c>
      <c r="AAG134" s="78">
        <f t="shared" ref="AAG134" si="784">H133</f>
        <v>41369</v>
      </c>
      <c r="AAH134" s="78">
        <f t="shared" si="783"/>
        <v>41369</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0</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PRESENTATION.07.01.13</v>
      </c>
      <c r="C136" s="231" t="s">
        <v>72</v>
      </c>
      <c r="D136" s="308" t="s">
        <v>57</v>
      </c>
      <c r="E136" s="368">
        <f t="shared" ref="E136:E139" si="785">NETWORKDAYS(G136,H136,S.DDL_DEQClosed)</f>
        <v>1</v>
      </c>
      <c r="F136" s="492">
        <f t="shared" ref="F136:F139" ca="1" si="786">NETWORKDAYS(TODAY(),H136)</f>
        <v>-62</v>
      </c>
      <c r="G136" s="383">
        <f t="shared" ref="G136:G139" si="787">AAG136</f>
        <v>41369</v>
      </c>
      <c r="H136" s="369">
        <f t="shared" ref="H136:H139" si="788">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0</v>
      </c>
      <c r="AAF136" s="112" t="s">
        <v>0</v>
      </c>
      <c r="AAG136" s="78">
        <f>H134</f>
        <v>41369</v>
      </c>
      <c r="AAH136" s="78">
        <f t="shared" ref="AAH136:AAH139" si="789">G136</f>
        <v>41369</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-62</v>
      </c>
      <c r="G137" s="383">
        <f t="shared" si="787"/>
        <v>41369</v>
      </c>
      <c r="H137" s="369">
        <f t="shared" si="788"/>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0</v>
      </c>
      <c r="AAF137" s="112" t="s">
        <v>0</v>
      </c>
      <c r="AAG137" s="78">
        <f t="shared" ref="AAG137" si="790">H136</f>
        <v>41369</v>
      </c>
      <c r="AAH137" s="78">
        <f t="shared" si="789"/>
        <v>41369</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-62</v>
      </c>
      <c r="G138" s="383">
        <f t="shared" si="787"/>
        <v>41369</v>
      </c>
      <c r="H138" s="369">
        <f t="shared" si="788"/>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0</v>
      </c>
      <c r="AAF138" s="112" t="s">
        <v>0</v>
      </c>
      <c r="AAG138" s="78">
        <f>H137</f>
        <v>41369</v>
      </c>
      <c r="AAH138" s="78">
        <f t="shared" si="789"/>
        <v>41369</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-62</v>
      </c>
      <c r="G139" s="383">
        <f t="shared" si="787"/>
        <v>41369</v>
      </c>
      <c r="H139" s="369">
        <f t="shared" si="788"/>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0</v>
      </c>
      <c r="AAF139" s="112" t="s">
        <v>0</v>
      </c>
      <c r="AAG139" s="78">
        <f t="shared" ref="AAG139" si="791">H138</f>
        <v>41369</v>
      </c>
      <c r="AAH139" s="78">
        <f t="shared" si="789"/>
        <v>41369</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0</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COMMITTEE.NOTICE.07.01.13</v>
      </c>
      <c r="C141" s="239"/>
      <c r="D141" s="308" t="s">
        <v>158</v>
      </c>
      <c r="E141" s="368">
        <f t="shared" ref="E141" si="792">NETWORKDAYS(G141,H141,S.DDL_DEQClosed)</f>
        <v>1</v>
      </c>
      <c r="F141" s="492">
        <f t="shared" ref="F141" ca="1" si="793">NETWORKDAYS(TODAY(),H141)</f>
        <v>-62</v>
      </c>
      <c r="G141" s="383">
        <f t="shared" ref="G141" si="794">AAG141</f>
        <v>41369</v>
      </c>
      <c r="H141" s="369">
        <f t="shared" ref="H141" si="795">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0</v>
      </c>
      <c r="AAF141" s="112" t="s">
        <v>0</v>
      </c>
      <c r="AAG141" s="78">
        <f>H139</f>
        <v>41369</v>
      </c>
      <c r="AAH141" s="78">
        <f t="shared" ref="AAH141" si="796">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0</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-62</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378</v>
      </c>
      <c r="E144" s="368">
        <f t="shared" ref="E144:E146" si="797">NETWORKDAYS(G144,H144,S.DDL_DEQClosed)</f>
        <v>1</v>
      </c>
      <c r="F144" s="492">
        <f t="shared" ref="F144:F146" ca="1" si="798">NETWORKDAYS(TODAY(),H144)</f>
        <v>-62</v>
      </c>
      <c r="G144" s="383">
        <f t="shared" ref="G144:G146" si="799">AAG144</f>
        <v>41369</v>
      </c>
      <c r="H144" s="369">
        <f t="shared" ref="H144:H146" si="800">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0</v>
      </c>
      <c r="AAF144" s="112"/>
      <c r="AAG144" s="78">
        <f>H143</f>
        <v>41369</v>
      </c>
      <c r="AAH144" s="78">
        <f t="shared" ref="AAH144:AAH146" si="801">G144</f>
        <v>41369</v>
      </c>
      <c r="AAI144" s="77"/>
      <c r="AAJ144" s="77"/>
      <c r="AAK144" s="77"/>
      <c r="AAL144" s="56"/>
      <c r="AAM144" s="112"/>
      <c r="AAU144" s="44"/>
    </row>
    <row r="145" spans="1:723" s="23" customFormat="1" ht="15" hidden="1" customHeight="1" outlineLevel="2">
      <c r="A145" s="558"/>
      <c r="B145" s="404" t="str">
        <f ca="1">"Draft MINUTES."&amp;TEXT($G$127,"mm.dd.yy")&amp;""</f>
        <v>Draft MINUTES.07.01.13</v>
      </c>
      <c r="C145" s="231" t="s">
        <v>72</v>
      </c>
      <c r="D145" s="278" t="s">
        <v>158</v>
      </c>
      <c r="E145" s="368">
        <f t="shared" si="797"/>
        <v>1</v>
      </c>
      <c r="F145" s="492">
        <f t="shared" ca="1" si="798"/>
        <v>-62</v>
      </c>
      <c r="G145" s="383">
        <f t="shared" si="799"/>
        <v>41369</v>
      </c>
      <c r="H145" s="369">
        <f t="shared" si="800"/>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0</v>
      </c>
      <c r="AAF145" s="112"/>
      <c r="AAG145" s="78">
        <f t="shared" ref="AAG145:AAG146" si="802">H144</f>
        <v>41369</v>
      </c>
      <c r="AAH145" s="78">
        <f t="shared" si="801"/>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378</v>
      </c>
      <c r="E146" s="368">
        <f t="shared" si="797"/>
        <v>1</v>
      </c>
      <c r="F146" s="492">
        <f t="shared" ca="1" si="798"/>
        <v>-62</v>
      </c>
      <c r="G146" s="383">
        <f t="shared" si="799"/>
        <v>41369</v>
      </c>
      <c r="H146" s="369">
        <f t="shared" si="800"/>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0</v>
      </c>
      <c r="AAF146" s="112"/>
      <c r="AAG146" s="78">
        <f t="shared" si="802"/>
        <v>41369</v>
      </c>
      <c r="AAH146" s="78">
        <f t="shared" si="801"/>
        <v>41369</v>
      </c>
      <c r="AAI146" s="77"/>
      <c r="AAJ146" s="77"/>
      <c r="AAK146" s="77"/>
      <c r="AAL146" s="56"/>
      <c r="AAM146" s="112"/>
      <c r="AAU146" s="44"/>
    </row>
    <row r="147" spans="1:723" s="23" customFormat="1" ht="18" customHeight="1" outlineLevel="1" collapsed="1">
      <c r="A147" s="558"/>
      <c r="B147" s="244" t="s">
        <v>60</v>
      </c>
      <c r="C147" s="168"/>
      <c r="D147" s="769"/>
      <c r="E147" s="769"/>
      <c r="F147" s="769"/>
      <c r="G147" s="388">
        <f ca="1">TODAY()</f>
        <v>41456</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0</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378</v>
      </c>
      <c r="E148" s="379">
        <f t="shared" ref="E148" si="803">NETWORKDAYS(G148,H148,S.DDL_DEQClosed)</f>
        <v>1</v>
      </c>
      <c r="F148" s="492">
        <f t="shared" ref="F148" ca="1" si="804">NETWORKDAYS(TODAY(),H148)</f>
        <v>-62</v>
      </c>
      <c r="G148" s="381">
        <f t="shared" ref="G148" si="805">AAG148</f>
        <v>41369</v>
      </c>
      <c r="H148" s="382">
        <f t="shared" ref="H148" si="806">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0</v>
      </c>
      <c r="AAF148" s="112"/>
      <c r="AAG148" s="78">
        <f>H145</f>
        <v>41369</v>
      </c>
      <c r="AAH148" s="78">
        <f t="shared" ref="AAH148" si="807">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0</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AGENDA.07.01.13</v>
      </c>
      <c r="C150" s="231" t="s">
        <v>72</v>
      </c>
      <c r="D150" s="169" t="s">
        <v>57</v>
      </c>
      <c r="E150" s="379">
        <f t="shared" ref="E150:E154" si="809">NETWORKDAYS(G150,H150,S.DDL_DEQClosed)</f>
        <v>1</v>
      </c>
      <c r="F150" s="492">
        <f t="shared" ref="F150:F154" ca="1" si="810">NETWORKDAYS(TODAY(),H150)</f>
        <v>-62</v>
      </c>
      <c r="G150" s="381">
        <f t="shared" ref="G150:G154" si="811">AAG150</f>
        <v>41369</v>
      </c>
      <c r="H150" s="382">
        <f t="shared" ref="H150:H154" si="812">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-62</v>
      </c>
      <c r="G151" s="381">
        <f t="shared" si="811"/>
        <v>41369</v>
      </c>
      <c r="H151" s="382">
        <f t="shared" si="812"/>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0</v>
      </c>
      <c r="AAF151" s="112" t="s">
        <v>0</v>
      </c>
      <c r="AAG151" s="78">
        <f>H150</f>
        <v>41369</v>
      </c>
      <c r="AAH151" s="78">
        <f t="shared" ref="AAH151:AAH154" si="813">G151</f>
        <v>41369</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-62</v>
      </c>
      <c r="G152" s="381">
        <f t="shared" si="811"/>
        <v>41369</v>
      </c>
      <c r="H152" s="382">
        <f t="shared" si="812"/>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0</v>
      </c>
      <c r="AAF152" s="112" t="s">
        <v>0</v>
      </c>
      <c r="AAG152" s="78">
        <f>H151</f>
        <v>41369</v>
      </c>
      <c r="AAH152" s="78">
        <f t="shared" si="813"/>
        <v>41369</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-62</v>
      </c>
      <c r="G153" s="381">
        <f t="shared" si="811"/>
        <v>41369</v>
      </c>
      <c r="H153" s="382">
        <f t="shared" si="812"/>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0</v>
      </c>
      <c r="AAF153" s="112" t="s">
        <v>0</v>
      </c>
      <c r="AAG153" s="78">
        <f>H152</f>
        <v>41369</v>
      </c>
      <c r="AAH153" s="78">
        <f t="shared" si="813"/>
        <v>41369</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-62</v>
      </c>
      <c r="G154" s="381">
        <f t="shared" si="811"/>
        <v>41369</v>
      </c>
      <c r="H154" s="382">
        <f t="shared" si="812"/>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0</v>
      </c>
      <c r="AAF154" s="112" t="s">
        <v>0</v>
      </c>
      <c r="AAG154" s="78">
        <f t="shared" ref="AAG154" si="814">H153</f>
        <v>41369</v>
      </c>
      <c r="AAH154" s="78">
        <f t="shared" si="813"/>
        <v>41369</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0</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PRESENTATION.07.01.13</v>
      </c>
      <c r="C156" s="231" t="s">
        <v>72</v>
      </c>
      <c r="D156" s="169" t="s">
        <v>57</v>
      </c>
      <c r="E156" s="379">
        <f t="shared" ref="E156:E159" si="815">NETWORKDAYS(G156,H156,S.DDL_DEQClosed)</f>
        <v>1</v>
      </c>
      <c r="F156" s="492">
        <f t="shared" ref="F156:F159" ca="1" si="816">NETWORKDAYS(TODAY(),H156)</f>
        <v>-62</v>
      </c>
      <c r="G156" s="381">
        <f t="shared" ref="G156:G159" si="817">AAG156</f>
        <v>41369</v>
      </c>
      <c r="H156" s="382">
        <f t="shared" ref="H156:H159" si="818">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0</v>
      </c>
      <c r="AAF156" s="112" t="s">
        <v>0</v>
      </c>
      <c r="AAG156" s="78">
        <f>H154</f>
        <v>41369</v>
      </c>
      <c r="AAH156" s="78">
        <f t="shared" ref="AAH156:AAH159" si="819">G156</f>
        <v>41369</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-62</v>
      </c>
      <c r="G157" s="381">
        <f t="shared" si="817"/>
        <v>41369</v>
      </c>
      <c r="H157" s="382">
        <f t="shared" si="818"/>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0</v>
      </c>
      <c r="AAF157" s="112" t="s">
        <v>0</v>
      </c>
      <c r="AAG157" s="78">
        <f t="shared" ref="AAG157" si="820">H156</f>
        <v>41369</v>
      </c>
      <c r="AAH157" s="78">
        <f t="shared" si="819"/>
        <v>41369</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-62</v>
      </c>
      <c r="G158" s="381">
        <f t="shared" si="817"/>
        <v>41369</v>
      </c>
      <c r="H158" s="382">
        <f t="shared" si="818"/>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0</v>
      </c>
      <c r="AAF158" s="112" t="s">
        <v>0</v>
      </c>
      <c r="AAG158" s="78">
        <f>H157</f>
        <v>41369</v>
      </c>
      <c r="AAH158" s="78">
        <f t="shared" si="819"/>
        <v>41369</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-62</v>
      </c>
      <c r="G159" s="381">
        <f t="shared" si="817"/>
        <v>41369</v>
      </c>
      <c r="H159" s="382">
        <f t="shared" si="818"/>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0</v>
      </c>
      <c r="AAF159" s="112" t="s">
        <v>0</v>
      </c>
      <c r="AAG159" s="78">
        <f t="shared" ref="AAG159" si="821">H158</f>
        <v>41369</v>
      </c>
      <c r="AAH159" s="78">
        <f t="shared" si="819"/>
        <v>41369</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0</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COMMITTEE.NOTICE.07.01.13</v>
      </c>
      <c r="C161" s="239"/>
      <c r="D161" s="169" t="s">
        <v>158</v>
      </c>
      <c r="E161" s="379">
        <f t="shared" ref="E161" si="822">NETWORKDAYS(G161,H161,S.DDL_DEQClosed)</f>
        <v>1</v>
      </c>
      <c r="F161" s="492">
        <f t="shared" ref="F161" ca="1" si="823">NETWORKDAYS(TODAY(),H161)</f>
        <v>-62</v>
      </c>
      <c r="G161" s="381">
        <f t="shared" ref="G161" si="824">AAG161</f>
        <v>41369</v>
      </c>
      <c r="H161" s="382">
        <f t="shared" ref="H161" si="825">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0</v>
      </c>
      <c r="AAF161" s="112" t="s">
        <v>0</v>
      </c>
      <c r="AAG161" s="78">
        <f>H159</f>
        <v>41369</v>
      </c>
      <c r="AAH161" s="78">
        <f t="shared" ref="AAH161" si="826">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0</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-62</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378</v>
      </c>
      <c r="E164" s="379">
        <f t="shared" ref="E164:E166" si="827">NETWORKDAYS(G164,H164,S.DDL_DEQClosed)</f>
        <v>1</v>
      </c>
      <c r="F164" s="492">
        <f t="shared" ref="F164:F166" ca="1" si="828">NETWORKDAYS(TODAY(),H164)</f>
        <v>-62</v>
      </c>
      <c r="G164" s="381">
        <f t="shared" ref="G164:G166" si="829">AAG164</f>
        <v>41369</v>
      </c>
      <c r="H164" s="382">
        <f t="shared" ref="H164:H166" si="830">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0</v>
      </c>
      <c r="AAF164" s="112"/>
      <c r="AAG164" s="78">
        <f>H163</f>
        <v>41369</v>
      </c>
      <c r="AAH164" s="78">
        <f t="shared" ref="AAH164:AAH166" si="831">G164</f>
        <v>41369</v>
      </c>
      <c r="AAI164" s="77"/>
      <c r="AAJ164" s="77"/>
      <c r="AAK164" s="77"/>
      <c r="AAL164" s="56"/>
      <c r="AAM164" s="112"/>
      <c r="AAU164" s="44"/>
    </row>
    <row r="165" spans="1:723" s="23" customFormat="1" ht="15" hidden="1" customHeight="1" outlineLevel="2">
      <c r="A165" s="558"/>
      <c r="B165" s="404" t="str">
        <f ca="1">"Draft MINUTES."&amp;TEXT($G$147,"mm.dd.yy")&amp;""</f>
        <v>Draft MINUTES.07.01.13</v>
      </c>
      <c r="C165" s="231" t="s">
        <v>72</v>
      </c>
      <c r="D165" s="248" t="s">
        <v>158</v>
      </c>
      <c r="E165" s="379">
        <f t="shared" si="827"/>
        <v>1</v>
      </c>
      <c r="F165" s="492">
        <f t="shared" ca="1" si="828"/>
        <v>-62</v>
      </c>
      <c r="G165" s="381">
        <f t="shared" si="829"/>
        <v>41369</v>
      </c>
      <c r="H165" s="382">
        <f t="shared" si="830"/>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0</v>
      </c>
      <c r="AAF165" s="112"/>
      <c r="AAG165" s="78">
        <f t="shared" ref="AAG165:AAG166" si="832">H164</f>
        <v>41369</v>
      </c>
      <c r="AAH165" s="78">
        <f t="shared" si="831"/>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378</v>
      </c>
      <c r="E166" s="379">
        <f t="shared" si="827"/>
        <v>1</v>
      </c>
      <c r="F166" s="492">
        <f t="shared" ca="1" si="828"/>
        <v>-62</v>
      </c>
      <c r="G166" s="381">
        <f t="shared" si="829"/>
        <v>41369</v>
      </c>
      <c r="H166" s="382">
        <f t="shared" si="830"/>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0</v>
      </c>
      <c r="AAF166" s="112"/>
      <c r="AAG166" s="78">
        <f t="shared" si="832"/>
        <v>41369</v>
      </c>
      <c r="AAH166" s="78">
        <f t="shared" si="831"/>
        <v>41369</v>
      </c>
      <c r="AAI166" s="77"/>
      <c r="AAJ166" s="77"/>
      <c r="AAK166" s="77"/>
      <c r="AAL166" s="56"/>
      <c r="AAM166" s="112"/>
      <c r="AAU166" s="44"/>
    </row>
    <row r="167" spans="1:723" s="23" customFormat="1" ht="18" customHeight="1" outlineLevel="1" collapsed="1">
      <c r="A167" s="558"/>
      <c r="B167" s="244" t="s">
        <v>96</v>
      </c>
      <c r="C167" s="168"/>
      <c r="D167" s="769"/>
      <c r="E167" s="769"/>
      <c r="F167" s="769"/>
      <c r="G167" s="406">
        <f ca="1">TODAY()</f>
        <v>41456</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0</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378</v>
      </c>
      <c r="E168" s="368">
        <f t="shared" ref="E168" si="833">NETWORKDAYS(G168,H168,S.DDL_DEQClosed)</f>
        <v>1</v>
      </c>
      <c r="F168" s="492">
        <f t="shared" ref="F168" ca="1" si="834">NETWORKDAYS(TODAY(),H168)</f>
        <v>-62</v>
      </c>
      <c r="G168" s="383">
        <f t="shared" ref="G168" si="835">AAG168</f>
        <v>41369</v>
      </c>
      <c r="H168" s="369">
        <f t="shared" ref="H168" si="836">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0</v>
      </c>
      <c r="AAF168" s="112"/>
      <c r="AAG168" s="78">
        <f>H165</f>
        <v>41369</v>
      </c>
      <c r="AAH168" s="78">
        <f t="shared" ref="AAH168" si="837">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0</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AGENDA.07.01.13</v>
      </c>
      <c r="C170" s="231" t="s">
        <v>72</v>
      </c>
      <c r="D170" s="169" t="s">
        <v>57</v>
      </c>
      <c r="E170" s="368">
        <f t="shared" ref="E170:E174" si="838">NETWORKDAYS(G170,H170,S.DDL_DEQClosed)</f>
        <v>1</v>
      </c>
      <c r="F170" s="492">
        <f t="shared" ref="F170:F174" ca="1" si="839">NETWORKDAYS(TODAY(),H170)</f>
        <v>-62</v>
      </c>
      <c r="G170" s="383">
        <f t="shared" ref="G170:G174" si="840">AAG170</f>
        <v>41369</v>
      </c>
      <c r="H170" s="369">
        <f t="shared" ref="H170:H174" si="841">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-62</v>
      </c>
      <c r="G171" s="383">
        <f t="shared" si="840"/>
        <v>41369</v>
      </c>
      <c r="H171" s="369">
        <f t="shared" si="841"/>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0</v>
      </c>
      <c r="AAF171" s="112" t="s">
        <v>0</v>
      </c>
      <c r="AAG171" s="78">
        <f>H170</f>
        <v>41369</v>
      </c>
      <c r="AAH171" s="78">
        <f t="shared" ref="AAH171:AAH174" si="842">G171</f>
        <v>41369</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-62</v>
      </c>
      <c r="G172" s="383">
        <f t="shared" si="840"/>
        <v>41369</v>
      </c>
      <c r="H172" s="369">
        <f t="shared" si="841"/>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0</v>
      </c>
      <c r="AAF172" s="112" t="s">
        <v>0</v>
      </c>
      <c r="AAG172" s="78">
        <f>H171</f>
        <v>41369</v>
      </c>
      <c r="AAH172" s="78">
        <f t="shared" si="842"/>
        <v>41369</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-62</v>
      </c>
      <c r="G173" s="383">
        <f t="shared" si="840"/>
        <v>41369</v>
      </c>
      <c r="H173" s="369">
        <f t="shared" si="841"/>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0</v>
      </c>
      <c r="AAF173" s="112" t="s">
        <v>0</v>
      </c>
      <c r="AAG173" s="78">
        <f>H172</f>
        <v>41369</v>
      </c>
      <c r="AAH173" s="78">
        <f t="shared" si="842"/>
        <v>41369</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-62</v>
      </c>
      <c r="G174" s="383">
        <f t="shared" si="840"/>
        <v>41369</v>
      </c>
      <c r="H174" s="369">
        <f t="shared" si="841"/>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0</v>
      </c>
      <c r="AAF174" s="112" t="s">
        <v>0</v>
      </c>
      <c r="AAG174" s="78">
        <f t="shared" ref="AAG174" si="843">H173</f>
        <v>41369</v>
      </c>
      <c r="AAH174" s="78">
        <f t="shared" si="842"/>
        <v>41369</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0</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PRESENTATION.07.01.13</v>
      </c>
      <c r="C176" s="231" t="s">
        <v>72</v>
      </c>
      <c r="D176" s="169" t="s">
        <v>57</v>
      </c>
      <c r="E176" s="368">
        <f t="shared" ref="E176:E179" si="844">NETWORKDAYS(G176,H176,S.DDL_DEQClosed)</f>
        <v>1</v>
      </c>
      <c r="F176" s="492">
        <f t="shared" ref="F176:F179" ca="1" si="845">NETWORKDAYS(TODAY(),H176)</f>
        <v>-62</v>
      </c>
      <c r="G176" s="383">
        <f t="shared" ref="G176:G179" si="846">AAG176</f>
        <v>41369</v>
      </c>
      <c r="H176" s="369">
        <f t="shared" ref="H176:H179" si="847">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0</v>
      </c>
      <c r="AAF176" s="112" t="s">
        <v>0</v>
      </c>
      <c r="AAG176" s="78">
        <f>H174</f>
        <v>41369</v>
      </c>
      <c r="AAH176" s="78">
        <f t="shared" ref="AAH176:AAH179" si="848">G176</f>
        <v>41369</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-62</v>
      </c>
      <c r="G177" s="383">
        <f t="shared" si="846"/>
        <v>41369</v>
      </c>
      <c r="H177" s="369">
        <f t="shared" si="847"/>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0</v>
      </c>
      <c r="AAF177" s="112" t="s">
        <v>0</v>
      </c>
      <c r="AAG177" s="78">
        <f t="shared" ref="AAG177" si="849">H176</f>
        <v>41369</v>
      </c>
      <c r="AAH177" s="78">
        <f t="shared" si="848"/>
        <v>41369</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-62</v>
      </c>
      <c r="G178" s="383">
        <f t="shared" si="846"/>
        <v>41369</v>
      </c>
      <c r="H178" s="369">
        <f t="shared" si="847"/>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0</v>
      </c>
      <c r="AAF178" s="112" t="s">
        <v>0</v>
      </c>
      <c r="AAG178" s="78">
        <f>H177</f>
        <v>41369</v>
      </c>
      <c r="AAH178" s="78">
        <f t="shared" si="848"/>
        <v>41369</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-62</v>
      </c>
      <c r="G179" s="383">
        <f t="shared" si="846"/>
        <v>41369</v>
      </c>
      <c r="H179" s="369">
        <f t="shared" si="847"/>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0</v>
      </c>
      <c r="AAF179" s="112" t="s">
        <v>0</v>
      </c>
      <c r="AAG179" s="78">
        <f t="shared" ref="AAG179" si="850">H178</f>
        <v>41369</v>
      </c>
      <c r="AAH179" s="78">
        <f t="shared" si="848"/>
        <v>41369</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0</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COMMITTEE.NOTICE.07.01.13</v>
      </c>
      <c r="C181" s="239"/>
      <c r="D181" s="169" t="s">
        <v>158</v>
      </c>
      <c r="E181" s="368">
        <f t="shared" ref="E181" si="851">NETWORKDAYS(G181,H181,S.DDL_DEQClosed)</f>
        <v>1</v>
      </c>
      <c r="F181" s="492">
        <f t="shared" ref="F181" ca="1" si="852">NETWORKDAYS(TODAY(),H181)</f>
        <v>-62</v>
      </c>
      <c r="G181" s="383">
        <f t="shared" ref="G181" si="853">AAG181</f>
        <v>41369</v>
      </c>
      <c r="H181" s="369">
        <f t="shared" ref="H181" si="854">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0</v>
      </c>
      <c r="AAF181" s="112" t="s">
        <v>0</v>
      </c>
      <c r="AAG181" s="78">
        <f>H179</f>
        <v>41369</v>
      </c>
      <c r="AAH181" s="78">
        <f t="shared" ref="AAH181" si="856">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0</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-62</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378</v>
      </c>
      <c r="E184" s="368">
        <f t="shared" ref="E184:E186" si="857">NETWORKDAYS(G184,H184,S.DDL_DEQClosed)</f>
        <v>1</v>
      </c>
      <c r="F184" s="492">
        <f t="shared" ref="F184:F186" ca="1" si="858">NETWORKDAYS(TODAY(),H184)</f>
        <v>-62</v>
      </c>
      <c r="G184" s="383">
        <f t="shared" ref="G184:G186" si="859">AAG184</f>
        <v>41369</v>
      </c>
      <c r="H184" s="369">
        <f t="shared" ref="H184:H186" si="860">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0</v>
      </c>
      <c r="AAF184" s="112"/>
      <c r="AAG184" s="78">
        <f>H183</f>
        <v>41369</v>
      </c>
      <c r="AAH184" s="78">
        <f t="shared" ref="AAH184:AAH186" si="861">G184</f>
        <v>41369</v>
      </c>
      <c r="AAI184" s="77"/>
      <c r="AAJ184" s="77"/>
      <c r="AAK184" s="77"/>
      <c r="AAL184" s="56"/>
      <c r="AAM184" s="112"/>
      <c r="AAU184" s="44"/>
    </row>
    <row r="185" spans="1:723" s="23" customFormat="1" ht="15" hidden="1" customHeight="1" outlineLevel="2">
      <c r="A185" s="558"/>
      <c r="B185" s="404" t="str">
        <f ca="1">"Draft MINUTES."&amp;TEXT($G$167,"mm.dd.yy")&amp;""</f>
        <v>Draft MINUTES.07.01.13</v>
      </c>
      <c r="C185" s="231" t="s">
        <v>72</v>
      </c>
      <c r="D185" s="248" t="s">
        <v>158</v>
      </c>
      <c r="E185" s="368">
        <f t="shared" si="857"/>
        <v>1</v>
      </c>
      <c r="F185" s="492">
        <f t="shared" ca="1" si="858"/>
        <v>-62</v>
      </c>
      <c r="G185" s="383">
        <f t="shared" si="859"/>
        <v>41369</v>
      </c>
      <c r="H185" s="369">
        <f t="shared" si="860"/>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0</v>
      </c>
      <c r="AAF185" s="112"/>
      <c r="AAG185" s="78">
        <f t="shared" ref="AAG185:AAG186" si="862">H184</f>
        <v>41369</v>
      </c>
      <c r="AAH185" s="78">
        <f t="shared" si="861"/>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378</v>
      </c>
      <c r="E186" s="368">
        <f t="shared" si="857"/>
        <v>1</v>
      </c>
      <c r="F186" s="492">
        <f t="shared" ca="1" si="858"/>
        <v>-62</v>
      </c>
      <c r="G186" s="383">
        <f t="shared" si="859"/>
        <v>41369</v>
      </c>
      <c r="H186" s="369">
        <f t="shared" si="860"/>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0</v>
      </c>
      <c r="AAF186" s="112"/>
      <c r="AAG186" s="78">
        <f t="shared" si="862"/>
        <v>41369</v>
      </c>
      <c r="AAH186" s="78">
        <f t="shared" si="861"/>
        <v>41369</v>
      </c>
      <c r="AAI186" s="77"/>
      <c r="AAJ186" s="77"/>
      <c r="AAK186" s="77"/>
      <c r="AAL186" s="56"/>
      <c r="AAM186" s="112"/>
      <c r="AAU186" s="44"/>
    </row>
    <row r="187" spans="1:723" s="23" customFormat="1" ht="18" customHeight="1" outlineLevel="1" collapsed="1">
      <c r="A187" s="558"/>
      <c r="B187" s="244" t="s">
        <v>154</v>
      </c>
      <c r="C187" s="168"/>
      <c r="D187" s="769"/>
      <c r="E187" s="769"/>
      <c r="F187" s="769"/>
      <c r="G187" s="406">
        <f ca="1">TODAY()</f>
        <v>41456</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0</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378</v>
      </c>
      <c r="E188" s="368">
        <f t="shared" ref="E188" si="863">NETWORKDAYS(G188,H188,S.DDL_DEQClosed)</f>
        <v>1</v>
      </c>
      <c r="F188" s="492">
        <f t="shared" ref="F188" ca="1" si="864">NETWORKDAYS(TODAY(),H188)</f>
        <v>-62</v>
      </c>
      <c r="G188" s="383">
        <f t="shared" ref="G188" si="865">AAG188</f>
        <v>41369</v>
      </c>
      <c r="H188" s="369">
        <f t="shared" ref="H188" si="866">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0</v>
      </c>
      <c r="AAF188" s="112"/>
      <c r="AAG188" s="78">
        <f>H185</f>
        <v>41369</v>
      </c>
      <c r="AAH188" s="78">
        <f t="shared" ref="AAH188" si="867">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0</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AGENDA.07.01.13</v>
      </c>
      <c r="C190" s="231" t="s">
        <v>72</v>
      </c>
      <c r="D190" s="308" t="s">
        <v>57</v>
      </c>
      <c r="E190" s="368">
        <f t="shared" ref="E190:E194" si="868">NETWORKDAYS(G190,H190,S.DDL_DEQClosed)</f>
        <v>1</v>
      </c>
      <c r="F190" s="492">
        <f t="shared" ref="F190:F194" ca="1" si="869">NETWORKDAYS(TODAY(),H190)</f>
        <v>-62</v>
      </c>
      <c r="G190" s="383">
        <f>AAG190</f>
        <v>41369</v>
      </c>
      <c r="H190" s="369">
        <f t="shared" ref="H190:H194" si="870">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-62</v>
      </c>
      <c r="G191" s="383">
        <f t="shared" ref="G191:G194" si="871">AAG191</f>
        <v>41369</v>
      </c>
      <c r="H191" s="369">
        <f t="shared" si="870"/>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0</v>
      </c>
      <c r="AAF191" s="112" t="s">
        <v>0</v>
      </c>
      <c r="AAG191" s="78">
        <f>H190</f>
        <v>41369</v>
      </c>
      <c r="AAH191" s="78">
        <f t="shared" ref="AAH191:AAH194" si="872">G191</f>
        <v>41369</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-62</v>
      </c>
      <c r="G192" s="383">
        <f t="shared" si="871"/>
        <v>41369</v>
      </c>
      <c r="H192" s="369">
        <f t="shared" si="870"/>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0</v>
      </c>
      <c r="AAF192" s="112" t="s">
        <v>0</v>
      </c>
      <c r="AAG192" s="78">
        <f>H191</f>
        <v>41369</v>
      </c>
      <c r="AAH192" s="78">
        <f t="shared" si="872"/>
        <v>41369</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-62</v>
      </c>
      <c r="G193" s="383">
        <f t="shared" si="871"/>
        <v>41369</v>
      </c>
      <c r="H193" s="369">
        <f t="shared" si="870"/>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0</v>
      </c>
      <c r="AAF193" s="112" t="s">
        <v>0</v>
      </c>
      <c r="AAG193" s="78">
        <f>H192</f>
        <v>41369</v>
      </c>
      <c r="AAH193" s="78">
        <f t="shared" si="872"/>
        <v>41369</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-62</v>
      </c>
      <c r="G194" s="383">
        <f t="shared" si="871"/>
        <v>41369</v>
      </c>
      <c r="H194" s="369">
        <f t="shared" si="870"/>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0</v>
      </c>
      <c r="AAF194" s="112" t="s">
        <v>0</v>
      </c>
      <c r="AAG194" s="78">
        <f t="shared" ref="AAG194" si="873">H193</f>
        <v>41369</v>
      </c>
      <c r="AAH194" s="78">
        <f t="shared" si="872"/>
        <v>41369</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0</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PRESENTATION.07.01.13</v>
      </c>
      <c r="C196" s="231" t="s">
        <v>72</v>
      </c>
      <c r="D196" s="308" t="s">
        <v>57</v>
      </c>
      <c r="E196" s="368">
        <f t="shared" ref="E196:E199" si="874">NETWORKDAYS(G196,H196,S.DDL_DEQClosed)</f>
        <v>1</v>
      </c>
      <c r="F196" s="492">
        <f t="shared" ref="F196:F199" ca="1" si="875">NETWORKDAYS(TODAY(),H196)</f>
        <v>-62</v>
      </c>
      <c r="G196" s="383">
        <f t="shared" ref="G196:G199" si="876">AAG196</f>
        <v>41369</v>
      </c>
      <c r="H196" s="369">
        <f t="shared" ref="H196:H199" si="877">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0</v>
      </c>
      <c r="AAF196" s="112" t="s">
        <v>0</v>
      </c>
      <c r="AAG196" s="78">
        <f>H194</f>
        <v>41369</v>
      </c>
      <c r="AAH196" s="78">
        <f t="shared" ref="AAH196:AAH199" si="878">G196</f>
        <v>41369</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-62</v>
      </c>
      <c r="G197" s="383">
        <f t="shared" si="876"/>
        <v>41369</v>
      </c>
      <c r="H197" s="369">
        <f t="shared" si="877"/>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0</v>
      </c>
      <c r="AAF197" s="112" t="s">
        <v>0</v>
      </c>
      <c r="AAG197" s="78">
        <f t="shared" ref="AAG197" si="879">H196</f>
        <v>41369</v>
      </c>
      <c r="AAH197" s="78">
        <f t="shared" si="878"/>
        <v>41369</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-62</v>
      </c>
      <c r="G198" s="383">
        <f t="shared" si="876"/>
        <v>41369</v>
      </c>
      <c r="H198" s="369">
        <f t="shared" si="877"/>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0</v>
      </c>
      <c r="AAF198" s="112" t="s">
        <v>0</v>
      </c>
      <c r="AAG198" s="78">
        <f>H197</f>
        <v>41369</v>
      </c>
      <c r="AAH198" s="78">
        <f t="shared" si="878"/>
        <v>41369</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-62</v>
      </c>
      <c r="G199" s="383">
        <f t="shared" si="876"/>
        <v>41369</v>
      </c>
      <c r="H199" s="369">
        <f t="shared" si="877"/>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0</v>
      </c>
      <c r="AAF199" s="112" t="s">
        <v>0</v>
      </c>
      <c r="AAG199" s="78">
        <f t="shared" ref="AAG199" si="880">H198</f>
        <v>41369</v>
      </c>
      <c r="AAH199" s="78">
        <f t="shared" si="878"/>
        <v>41369</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0</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COMMITTEE.NOTICE.07.01.13</v>
      </c>
      <c r="C201" s="239"/>
      <c r="D201" s="308" t="s">
        <v>158</v>
      </c>
      <c r="E201" s="368">
        <f t="shared" ref="E201" si="881">NETWORKDAYS(G201,H201,S.DDL_DEQClosed)</f>
        <v>1</v>
      </c>
      <c r="F201" s="492">
        <f t="shared" ref="F201" ca="1" si="882">NETWORKDAYS(TODAY(),H201)</f>
        <v>-62</v>
      </c>
      <c r="G201" s="383">
        <f t="shared" ref="G201" si="883">AAG201</f>
        <v>41369</v>
      </c>
      <c r="H201" s="369">
        <f t="shared" ref="H201" si="884">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0</v>
      </c>
      <c r="AAF201" s="112" t="s">
        <v>0</v>
      </c>
      <c r="AAG201" s="78">
        <f>H199</f>
        <v>41369</v>
      </c>
      <c r="AAH201" s="78">
        <f t="shared" ref="AAH201" si="885">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0</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-62</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378</v>
      </c>
      <c r="E204" s="368">
        <f t="shared" ref="E204:E206" si="886">NETWORKDAYS(G204,H204,S.DDL_DEQClosed)</f>
        <v>1</v>
      </c>
      <c r="F204" s="492">
        <f t="shared" ref="F204:F206" ca="1" si="887">NETWORKDAYS(TODAY(),H204)</f>
        <v>-62</v>
      </c>
      <c r="G204" s="383">
        <f t="shared" ref="G204:G206" si="888">AAG204</f>
        <v>41369</v>
      </c>
      <c r="H204" s="369">
        <f t="shared" ref="H204:H206" si="889">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0</v>
      </c>
      <c r="AAF204" s="112"/>
      <c r="AAG204" s="78">
        <f>H203</f>
        <v>41369</v>
      </c>
      <c r="AAH204" s="78">
        <f t="shared" ref="AAH204:AAH206" si="890">G204</f>
        <v>41369</v>
      </c>
      <c r="AAI204" s="77"/>
      <c r="AAJ204" s="77"/>
      <c r="AAK204" s="77"/>
      <c r="AAL204" s="56"/>
      <c r="AAM204" s="112"/>
      <c r="AAU204" s="44"/>
    </row>
    <row r="205" spans="1:732" s="23" customFormat="1" ht="15" hidden="1" customHeight="1" outlineLevel="2">
      <c r="A205" s="558"/>
      <c r="B205" s="404" t="str">
        <f ca="1">"Draft MINUTES."&amp;TEXT($G$187,"mm.dd.yy")&amp;""</f>
        <v>Draft MINUTES.07.01.13</v>
      </c>
      <c r="C205" s="231" t="s">
        <v>72</v>
      </c>
      <c r="D205" s="278" t="s">
        <v>158</v>
      </c>
      <c r="E205" s="368">
        <f t="shared" si="886"/>
        <v>1</v>
      </c>
      <c r="F205" s="492">
        <f t="shared" ca="1" si="887"/>
        <v>-62</v>
      </c>
      <c r="G205" s="383">
        <f t="shared" si="888"/>
        <v>41369</v>
      </c>
      <c r="H205" s="369">
        <f t="shared" si="889"/>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0</v>
      </c>
      <c r="AAF205" s="112"/>
      <c r="AAG205" s="78">
        <f t="shared" ref="AAG205:AAG206" si="891">H204</f>
        <v>41369</v>
      </c>
      <c r="AAH205" s="78">
        <f t="shared" si="890"/>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378</v>
      </c>
      <c r="E206" s="368">
        <f t="shared" si="886"/>
        <v>1</v>
      </c>
      <c r="F206" s="492">
        <f t="shared" ca="1" si="887"/>
        <v>-62</v>
      </c>
      <c r="G206" s="383">
        <f t="shared" si="888"/>
        <v>41369</v>
      </c>
      <c r="H206" s="369">
        <f t="shared" si="889"/>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0</v>
      </c>
      <c r="AAF206" s="112"/>
      <c r="AAG206" s="78">
        <f t="shared" si="891"/>
        <v>41369</v>
      </c>
      <c r="AAH206" s="78">
        <f t="shared" si="890"/>
        <v>41369</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68" t="str">
        <f>AAL209</f>
        <v>3-Fees Involved</v>
      </c>
      <c r="C209" s="768"/>
      <c r="D209" s="768"/>
      <c r="E209" s="768"/>
      <c r="F209" s="768"/>
      <c r="G209" s="768"/>
      <c r="H209" s="768"/>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Involved</v>
      </c>
      <c r="AAM209" s="112"/>
      <c r="AAU209" s="44"/>
    </row>
    <row r="210" spans="1:732" s="23" customFormat="1" ht="18"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82</v>
      </c>
      <c r="G211" s="314">
        <f>AAG211</f>
        <v>41414</v>
      </c>
      <c r="H211" s="253">
        <f>AAH211</f>
        <v>41533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41414</v>
      </c>
      <c r="AAH211" s="78">
        <f>WORKDAY(S.SubmitNoticeToSOS+2,1,S.DDL_DEQClosed)</f>
        <v>41533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144</v>
      </c>
      <c r="C213" s="168"/>
      <c r="D213" s="498" t="s">
        <v>378</v>
      </c>
      <c r="E213" s="491">
        <f>NETWORKDAYS(G213,H213,S.DDL_DEQClosed)</f>
        <v>1</v>
      </c>
      <c r="F213" s="372">
        <f ca="1">NETWORKDAYS(TODAY(),H213)</f>
        <v>-31</v>
      </c>
      <c r="G213" s="369">
        <f>AAG213</f>
        <v>41414</v>
      </c>
      <c r="H213" s="369">
        <f>AAH213</f>
        <v>41414</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1</v>
      </c>
      <c r="AAF213" s="112" t="s">
        <v>0</v>
      </c>
      <c r="AAG213" s="78">
        <f>S.BANNER.FeeStart</f>
        <v>41414</v>
      </c>
      <c r="AAH213" s="78">
        <f>G213</f>
        <v>41414</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customHeight="1" outlineLevel="1">
      <c r="A214" s="558"/>
      <c r="B214" s="532" t="str">
        <f>AAL214</f>
        <v>DAS notice required</v>
      </c>
      <c r="C214" s="531"/>
      <c r="D214" s="498" t="s">
        <v>378</v>
      </c>
      <c r="E214" s="491">
        <f t="shared" ref="E214" si="892">NETWORKDAYS(G214,H214,S.DDL_DEQClosed)</f>
        <v>81</v>
      </c>
      <c r="F214" s="372">
        <f ca="1">NETWORKDAYS(TODAY(),H214)</f>
        <v>55</v>
      </c>
      <c r="G214" s="369">
        <f>AAG214</f>
        <v>41414</v>
      </c>
      <c r="H214" s="369">
        <f>AAH214</f>
        <v>41530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1</v>
      </c>
      <c r="AAF214" s="583" t="s">
        <v>186</v>
      </c>
      <c r="AAG214" s="78">
        <f>S.BANNER.FeeStart</f>
        <v>41414</v>
      </c>
      <c r="AAH214" s="78">
        <f>S.SubmitNoticeToSOS</f>
        <v>41530</v>
      </c>
      <c r="AAI214" s="77"/>
      <c r="AAJ214" s="77"/>
      <c r="AAK214" s="77"/>
      <c r="AAL214" s="89" t="str">
        <f>IF(S.DASApprovalRequired=TRUE,"See DAS approval sequence below",IF(S.InvolveFee=TRUE,"DAS notice required","No DAS involvement"))</f>
        <v>DAS notice required</v>
      </c>
      <c r="AAM214" s="112"/>
      <c r="AAU214" s="44"/>
      <c r="AAV214"/>
      <c r="AAW214"/>
      <c r="AAX214"/>
      <c r="AAY214"/>
      <c r="AAZ214"/>
      <c r="ABA214"/>
      <c r="ABB214"/>
      <c r="ABC214"/>
      <c r="ABD214"/>
    </row>
    <row r="215" spans="1:732" s="23" customFormat="1" ht="15"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1</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1</v>
      </c>
      <c r="AAF216" s="583" t="s">
        <v>186</v>
      </c>
      <c r="AAG216" s="76"/>
      <c r="AAH216" s="76"/>
      <c r="AAI216" s="77"/>
      <c r="AAJ216" s="77"/>
      <c r="AAK216" s="77"/>
      <c r="AAL216" s="89" t="str">
        <f>"b. "&amp;S.CodeName&amp;"FEE.SUPPORT.DOCS"</f>
        <v>b. FEE.SUPPORT.DOCS</v>
      </c>
      <c r="AAM216" s="112"/>
      <c r="AAN216"/>
      <c r="AAT216" s="23"/>
      <c r="AAU216" s="44"/>
    </row>
    <row r="217" spans="1:732" ht="15"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1</v>
      </c>
      <c r="AAF217" s="583" t="s">
        <v>186</v>
      </c>
      <c r="AAG217" s="76"/>
      <c r="AAH217" s="76"/>
      <c r="AAI217" s="76"/>
      <c r="AAJ217" s="57"/>
      <c r="AAK217" s="57"/>
      <c r="AAL217" s="80"/>
      <c r="AAM217" s="112"/>
      <c r="AAN217"/>
      <c r="AAT217" s="23"/>
      <c r="AAU217" s="44"/>
    </row>
    <row r="218" spans="1:732" ht="15"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1</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DAS notice required above</v>
      </c>
      <c r="C219" s="531"/>
      <c r="D219" s="498" t="s">
        <v>378</v>
      </c>
      <c r="E219" s="491">
        <f t="shared" ref="E219:E225" si="893">NETWORKDAYS(G219,H219,S.DDL_DEQClosed)</f>
        <v>60</v>
      </c>
      <c r="F219" s="372">
        <f ca="1">NETWORKDAYS(TODAY(),H219)</f>
        <v>33</v>
      </c>
      <c r="G219" s="369">
        <f>AAG219</f>
        <v>41414</v>
      </c>
      <c r="H219" s="369">
        <f>AAH219</f>
        <v>41500</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0</v>
      </c>
      <c r="AAF219" s="112" t="s">
        <v>0</v>
      </c>
      <c r="AAG219" s="78">
        <f>S.BANNER.FeeStart</f>
        <v>41414</v>
      </c>
      <c r="AAH219" s="78">
        <f>WORKDAY(S.SubmitNoticeToSOS-29,-1,S.DDL_DEQClosed)</f>
        <v>41500</v>
      </c>
      <c r="AAI219" s="77"/>
      <c r="AAJ219" s="77"/>
      <c r="AAK219" s="77"/>
      <c r="AAL219" s="89" t="str">
        <f>IF(S.DASApprovalRequired=TRUE,"DAS Fee approval sequence",IF(S.InvolveFee=TRUE,"DAS notice required above","No DAS involvement"))</f>
        <v>DAS notice required above</v>
      </c>
      <c r="AAM219" s="112"/>
      <c r="AAN219"/>
      <c r="AAT219" s="23"/>
      <c r="AAU219" s="44"/>
    </row>
    <row r="220" spans="1:732" s="23" customFormat="1" ht="15"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0</v>
      </c>
      <c r="AAF221" s="583" t="s">
        <v>186</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186</v>
      </c>
      <c r="AAG224" s="76"/>
      <c r="AAH224" s="76"/>
      <c r="AAI224" s="77"/>
      <c r="AAJ224" s="77"/>
      <c r="AAK224" s="77"/>
      <c r="AAL224" s="80"/>
      <c r="AAM224" s="112"/>
      <c r="AAN224"/>
      <c r="AAT224" s="23"/>
      <c r="AAU224" s="44"/>
    </row>
    <row r="225" spans="1:732" ht="15" outlineLevel="1">
      <c r="A225" s="558"/>
      <c r="B225" s="258" t="s">
        <v>268</v>
      </c>
      <c r="C225" s="239"/>
      <c r="D225" s="501" t="s">
        <v>378</v>
      </c>
      <c r="E225" s="491">
        <f t="shared" si="893"/>
        <v>1</v>
      </c>
      <c r="F225" s="372">
        <f t="shared" ref="F225:F229" ca="1" si="895">NETWORKDAYS(TODAY(),H225)</f>
        <v>33</v>
      </c>
      <c r="G225" s="369">
        <f>AAG225</f>
        <v>41500</v>
      </c>
      <c r="H225" s="369">
        <f t="shared" ref="H225:H229" si="896">AAH225</f>
        <v>41500</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0</v>
      </c>
      <c r="AAF225" s="112"/>
      <c r="AAG225" s="78">
        <f>H219</f>
        <v>41500</v>
      </c>
      <c r="AAH225" s="78">
        <f>G225</f>
        <v>41500</v>
      </c>
      <c r="AAI225" s="77"/>
      <c r="AAJ225" s="77"/>
      <c r="AAK225" s="77"/>
      <c r="AAL225" s="80"/>
      <c r="AAM225" s="112"/>
      <c r="AAN225"/>
      <c r="AAT225" s="23"/>
      <c r="AAU225" s="44"/>
    </row>
    <row r="226" spans="1:732" ht="15" outlineLevel="1">
      <c r="A226" s="558"/>
      <c r="B226" s="259" t="s">
        <v>118</v>
      </c>
      <c r="C226" s="239"/>
      <c r="D226" s="279" t="s">
        <v>171</v>
      </c>
      <c r="E226" s="491">
        <f>NETWORKDAYS(G226,H226,S.DDL_DEQClosed)</f>
        <v>1</v>
      </c>
      <c r="F226" s="372">
        <f t="shared" ca="1" si="895"/>
        <v>33</v>
      </c>
      <c r="G226" s="369">
        <f t="shared" ref="G226:G229" si="897">AAG226</f>
        <v>41500</v>
      </c>
      <c r="H226" s="369">
        <f t="shared" si="896"/>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H225</f>
        <v>41500</v>
      </c>
      <c r="AAH226" s="78">
        <f t="shared" ref="AAH226:AAH229" si="898">G226</f>
        <v>41500</v>
      </c>
      <c r="AAI226" s="77"/>
      <c r="AAJ226" s="77"/>
      <c r="AAK226" s="77"/>
      <c r="AAL226" s="80"/>
      <c r="AAM226" s="112"/>
      <c r="AAN226"/>
      <c r="AAT226" s="23"/>
      <c r="AAU226" s="44"/>
    </row>
    <row r="227" spans="1:732" ht="15" outlineLevel="1">
      <c r="A227" s="558"/>
      <c r="B227" s="261" t="s">
        <v>119</v>
      </c>
      <c r="C227" s="239"/>
      <c r="D227" s="279" t="s">
        <v>171</v>
      </c>
      <c r="E227" s="491">
        <f>NETWORKDAYS(G227,H227,S.DDL_DEQClosed)</f>
        <v>1</v>
      </c>
      <c r="F227" s="372">
        <f t="shared" ca="1" si="895"/>
        <v>33</v>
      </c>
      <c r="G227" s="369">
        <f t="shared" si="897"/>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 t="shared" ref="AAG227:AAG229" si="899">H226</f>
        <v>41500</v>
      </c>
      <c r="AAH227" s="78">
        <f t="shared" si="898"/>
        <v>41500</v>
      </c>
      <c r="AAI227" s="77"/>
      <c r="AAJ227" s="77"/>
      <c r="AAK227" s="77"/>
      <c r="AAL227" s="80"/>
      <c r="AAM227" s="112"/>
      <c r="AAN227"/>
      <c r="AAT227" s="23"/>
      <c r="AAU227" s="44"/>
    </row>
    <row r="228" spans="1:732" ht="15" outlineLevel="1">
      <c r="A228" s="558"/>
      <c r="B228" s="262" t="s">
        <v>120</v>
      </c>
      <c r="C228" s="239"/>
      <c r="D228" s="279" t="s">
        <v>171</v>
      </c>
      <c r="E228" s="491">
        <f>NETWORKDAYS(G228,H228,S.DDL_DEQClosed)</f>
        <v>1</v>
      </c>
      <c r="F228" s="372">
        <f t="shared" ca="1" si="895"/>
        <v>33</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si="899"/>
        <v>41500</v>
      </c>
      <c r="AAH228" s="78">
        <f t="shared" si="898"/>
        <v>41500</v>
      </c>
      <c r="AAI228" s="77"/>
      <c r="AAJ228" s="77"/>
      <c r="AAK228" s="77"/>
      <c r="AAL228" s="80"/>
      <c r="AAM228" s="112"/>
      <c r="AAN228"/>
      <c r="AAT228" s="23"/>
      <c r="AAU228" s="44"/>
    </row>
    <row r="229" spans="1:732" ht="15" outlineLevel="1">
      <c r="A229" s="558"/>
      <c r="B229" s="263" t="s">
        <v>121</v>
      </c>
      <c r="C229" s="239"/>
      <c r="D229" s="279" t="s">
        <v>171</v>
      </c>
      <c r="E229" s="491">
        <f>NETWORKDAYS(G229,H229,S.DDL_DEQClosed)</f>
        <v>1</v>
      </c>
      <c r="F229" s="372">
        <f t="shared" ca="1" si="895"/>
        <v>33</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41500</v>
      </c>
      <c r="AAH229" s="78">
        <f t="shared" si="898"/>
        <v>41500</v>
      </c>
      <c r="AAI229" s="77"/>
      <c r="AAJ229" s="77"/>
      <c r="AAK229" s="77"/>
      <c r="AAL229" s="80"/>
      <c r="AAM229" s="112"/>
      <c r="AAN229"/>
      <c r="AAT229" s="23"/>
      <c r="AAU229" s="44"/>
    </row>
    <row r="230" spans="1:732" ht="82.5" customHeight="1" outlineLevel="1">
      <c r="A230" s="558"/>
      <c r="B230" s="756" t="s">
        <v>361</v>
      </c>
      <c r="C230" s="756"/>
      <c r="D230" s="756"/>
      <c r="E230" s="756"/>
      <c r="F230" s="756"/>
      <c r="G230" s="756"/>
      <c r="H230" s="756"/>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0</v>
      </c>
      <c r="AAF230" s="583" t="s">
        <v>186</v>
      </c>
      <c r="AAG230" s="63"/>
      <c r="AAH230" s="63"/>
      <c r="AAI230" s="77"/>
      <c r="AAJ230" s="77"/>
      <c r="AAK230" s="77"/>
      <c r="AAL230" s="80"/>
      <c r="AAM230" s="112"/>
      <c r="AAN230"/>
      <c r="AAT230" s="23"/>
      <c r="AAU230" s="44"/>
    </row>
    <row r="231" spans="1:732" ht="15"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186</v>
      </c>
      <c r="AAG231" s="63"/>
      <c r="AAH231" s="63"/>
      <c r="AAI231" s="77"/>
      <c r="AAJ231" s="77"/>
      <c r="AAK231" s="77"/>
      <c r="AAL231" s="80"/>
      <c r="AAM231" s="112"/>
      <c r="AAN231"/>
      <c r="AAT231" s="23"/>
      <c r="AAU231" s="44"/>
    </row>
    <row r="232" spans="1:732" ht="15.75" outlineLevel="1">
      <c r="A232" s="558"/>
      <c r="B232" s="760" t="s">
        <v>117</v>
      </c>
      <c r="C232" s="760"/>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186</v>
      </c>
      <c r="AAG232" s="76"/>
      <c r="AAH232" s="76"/>
      <c r="AAI232" s="77"/>
      <c r="AAJ232" s="77"/>
      <c r="AAK232" s="77"/>
      <c r="AAL232" s="80"/>
      <c r="AAM232" s="112"/>
      <c r="AAN232"/>
      <c r="AAT232" s="23"/>
      <c r="AAU232" s="44"/>
    </row>
    <row r="233" spans="1:732" ht="15" outlineLevel="1">
      <c r="A233" s="558"/>
      <c r="B233" s="265" t="s">
        <v>143</v>
      </c>
      <c r="C233" s="713"/>
      <c r="D233" s="278" t="s">
        <v>172</v>
      </c>
      <c r="E233" s="491">
        <f>NETWORKDAYS(G233,H233,S.DDL_DEQClosed)</f>
        <v>1</v>
      </c>
      <c r="F233" s="372">
        <f ca="1">NETWORKDAYS(TODAY(),H233)</f>
        <v>33</v>
      </c>
      <c r="G233" s="369">
        <f t="shared" ref="G233:H234" si="900">AAG233</f>
        <v>41500</v>
      </c>
      <c r="H233" s="370">
        <f>AAH233</f>
        <v>41500</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0</v>
      </c>
      <c r="AAF233" s="112"/>
      <c r="AAG233" s="78">
        <f>H229</f>
        <v>41500</v>
      </c>
      <c r="AAH233" s="78">
        <f>G233</f>
        <v>41500</v>
      </c>
      <c r="AAI233" s="77"/>
      <c r="AAJ233" s="77"/>
      <c r="AAK233" s="77"/>
      <c r="AAL233" s="80"/>
      <c r="AAM233" s="112"/>
      <c r="AAN233"/>
      <c r="AAT233" s="23"/>
      <c r="AAU233" s="44"/>
    </row>
    <row r="234" spans="1:732" ht="15" outlineLevel="1">
      <c r="A234" s="558"/>
      <c r="B234" s="265" t="s">
        <v>54</v>
      </c>
      <c r="C234" s="713"/>
      <c r="D234" s="278" t="s">
        <v>379</v>
      </c>
      <c r="E234" s="491">
        <f>NETWORKDAYS(G234,H234,S.DDL_DEQClosed)</f>
        <v>1</v>
      </c>
      <c r="F234" s="372">
        <f ca="1">NETWORKDAYS(TODAY(),H234)</f>
        <v>33</v>
      </c>
      <c r="G234" s="369">
        <f t="shared" si="900"/>
        <v>41500</v>
      </c>
      <c r="H234" s="369">
        <f t="shared" si="900"/>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H233</f>
        <v>41500</v>
      </c>
      <c r="AAH234" s="78">
        <f>G234</f>
        <v>41500</v>
      </c>
      <c r="AAI234" s="77"/>
      <c r="AAJ234" s="77"/>
      <c r="AAK234" s="77"/>
      <c r="AAL234" s="80"/>
      <c r="AAM234" s="112"/>
      <c r="AAN234"/>
      <c r="AAT234" s="23"/>
      <c r="AAU234" s="44"/>
    </row>
    <row r="235" spans="1:732" ht="15" outlineLevel="1">
      <c r="A235" s="558"/>
      <c r="B235" s="761" t="s">
        <v>109</v>
      </c>
      <c r="C235" s="761"/>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59" t="s">
        <v>295</v>
      </c>
      <c r="C236" s="759"/>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202</v>
      </c>
      <c r="E237" s="491">
        <f t="shared" ref="E237:E238" si="901">NETWORKDAYS(G237,H237,S.DDL_DEQClosed)</f>
        <v>1</v>
      </c>
      <c r="F237" s="372">
        <f ca="1">NETWORKDAYS(TODAY(),G237)</f>
        <v>55</v>
      </c>
      <c r="G237" s="656">
        <f>AAG237</f>
        <v>41530</v>
      </c>
      <c r="H237" s="370">
        <f>AAH237</f>
        <v>41530</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0</v>
      </c>
      <c r="AAF237" s="112"/>
      <c r="AAG237" s="78">
        <f>S.SubmitFeeToDAS</f>
        <v>41530</v>
      </c>
      <c r="AAH237" s="78">
        <f>S.SubmitFeeToDAS</f>
        <v>41530</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53</v>
      </c>
      <c r="C238" s="168"/>
      <c r="D238" s="278" t="s">
        <v>74</v>
      </c>
      <c r="E238" s="491">
        <f t="shared" si="901"/>
        <v>1</v>
      </c>
      <c r="F238" s="372">
        <f t="shared" ref="F238:F244" ca="1" si="902">NETWORKDAYS(TODAY(),H238)</f>
        <v>61</v>
      </c>
      <c r="G238" s="369">
        <f>AAG238</f>
        <v>41540</v>
      </c>
      <c r="H238" s="370">
        <f t="shared" ref="G238:H247" si="903">AAH238</f>
        <v>41540</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0</v>
      </c>
      <c r="AAF238" s="112"/>
      <c r="AAG238" s="78">
        <f>WORKDAY(G237+9,1,S.DDL_DEQClosed)</f>
        <v>41540</v>
      </c>
      <c r="AAH238" s="78">
        <f t="shared" ref="AAH238:AAH244" si="904">G238</f>
        <v>41540</v>
      </c>
      <c r="AAI238" s="77"/>
      <c r="AAJ238" s="77"/>
      <c r="AAK238" s="77"/>
      <c r="AAL238" s="80"/>
      <c r="AAM238" s="112"/>
      <c r="AAN238"/>
      <c r="AAT238" s="23"/>
      <c r="AAU238" s="44"/>
    </row>
    <row r="239" spans="1:732" s="23" customFormat="1" ht="15" outlineLevel="1">
      <c r="A239" s="558"/>
      <c r="B239" s="230" t="s">
        <v>180</v>
      </c>
      <c r="C239" s="168"/>
      <c r="D239" s="278" t="s">
        <v>202</v>
      </c>
      <c r="E239" s="491">
        <f>NETWORKDAYS(G239,H239,S.DDL_DEQClosed)</f>
        <v>1</v>
      </c>
      <c r="F239" s="372">
        <f t="shared" ref="F239" ca="1" si="905">NETWORKDAYS(TODAY(),H239)</f>
        <v>61</v>
      </c>
      <c r="G239" s="497">
        <f>AAG239</f>
        <v>41540</v>
      </c>
      <c r="H239" s="496">
        <f t="shared" ref="H239" si="906">AAH239</f>
        <v>41540</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0</v>
      </c>
      <c r="AAF239" s="112"/>
      <c r="AAG239" s="78">
        <f>H238</f>
        <v>41540</v>
      </c>
      <c r="AAH239" s="78">
        <f t="shared" ref="AAH239" si="907">G239</f>
        <v>41540</v>
      </c>
      <c r="AAI239" s="77"/>
      <c r="AAJ239" s="77"/>
      <c r="AAK239" s="77"/>
      <c r="AAL239" s="80"/>
      <c r="AAM239" s="112"/>
      <c r="AAU239" s="44"/>
      <c r="AAV239"/>
      <c r="AAW239"/>
      <c r="AAX239"/>
      <c r="AAY239"/>
      <c r="AAZ239"/>
      <c r="ABA239"/>
      <c r="ABB239"/>
      <c r="ABC239"/>
      <c r="ABD239"/>
    </row>
    <row r="240" spans="1:732" ht="18" customHeight="1" outlineLevel="1">
      <c r="A240" s="558"/>
      <c r="B240" s="757" t="s">
        <v>298</v>
      </c>
      <c r="C240" s="758"/>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0</v>
      </c>
      <c r="AAF240" s="583" t="s">
        <v>186</v>
      </c>
      <c r="AAG240" s="76"/>
      <c r="AAH240" s="76"/>
      <c r="AAI240" s="77"/>
      <c r="AAJ240" s="77"/>
      <c r="AAK240" s="77"/>
      <c r="AAL240" s="80"/>
      <c r="AAM240" s="112"/>
      <c r="AAN240"/>
      <c r="AAT240" s="23"/>
      <c r="AAU240" s="44"/>
    </row>
    <row r="241" spans="1:732" ht="15" outlineLevel="1">
      <c r="A241" s="558"/>
      <c r="B241" s="259" t="s">
        <v>97</v>
      </c>
      <c r="C241" s="239"/>
      <c r="D241" s="260" t="s">
        <v>173</v>
      </c>
      <c r="E241" s="491">
        <f>NETWORKDAYS(G241,H241,S.DDL_DEQClosed)</f>
        <v>1</v>
      </c>
      <c r="F241" s="372">
        <f t="shared" ca="1" si="902"/>
        <v>61</v>
      </c>
      <c r="G241" s="369">
        <f t="shared" si="903"/>
        <v>41540</v>
      </c>
      <c r="H241" s="369">
        <f t="shared" si="903"/>
        <v>41540</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0</v>
      </c>
      <c r="AAF241" s="112"/>
      <c r="AAG241" s="78">
        <f>H239</f>
        <v>41540</v>
      </c>
      <c r="AAH241" s="78">
        <f t="shared" si="904"/>
        <v>41540</v>
      </c>
      <c r="AAI241" s="77"/>
      <c r="AAJ241" s="77"/>
      <c r="AAK241" s="77"/>
      <c r="AAL241" s="80"/>
      <c r="AAM241" s="112"/>
      <c r="AAN241"/>
      <c r="AAT241" s="23"/>
      <c r="AAU241" s="44"/>
    </row>
    <row r="242" spans="1:732" ht="15" outlineLevel="1">
      <c r="A242" s="558"/>
      <c r="B242" s="261" t="s">
        <v>98</v>
      </c>
      <c r="C242" s="239"/>
      <c r="D242" s="260" t="s">
        <v>173</v>
      </c>
      <c r="E242" s="491">
        <f>NETWORKDAYS(G242,H242,S.DDL_DEQClosed)</f>
        <v>1</v>
      </c>
      <c r="F242" s="372">
        <f t="shared" ca="1" si="902"/>
        <v>61</v>
      </c>
      <c r="G242" s="369">
        <f t="shared" si="903"/>
        <v>41540</v>
      </c>
      <c r="H242" s="369">
        <f t="shared" si="903"/>
        <v>41540</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 t="shared" ref="AAG242:AAG244" si="908">H241</f>
        <v>41540</v>
      </c>
      <c r="AAH242" s="78">
        <f t="shared" si="904"/>
        <v>41540</v>
      </c>
      <c r="AAI242" s="77"/>
      <c r="AAJ242" s="77"/>
      <c r="AAK242" s="77"/>
      <c r="AAL242" s="80"/>
      <c r="AAM242" s="112"/>
      <c r="AAN242"/>
      <c r="AAT242" s="23"/>
      <c r="AAU242" s="44"/>
    </row>
    <row r="243" spans="1:732" ht="15" outlineLevel="1">
      <c r="A243" s="558"/>
      <c r="B243" s="262" t="s">
        <v>99</v>
      </c>
      <c r="C243" s="239"/>
      <c r="D243" s="260" t="s">
        <v>173</v>
      </c>
      <c r="E243" s="491">
        <f>NETWORKDAYS(G243,H243,S.DDL_DEQClosed)</f>
        <v>1</v>
      </c>
      <c r="F243" s="372">
        <f t="shared" ca="1" si="902"/>
        <v>61</v>
      </c>
      <c r="G243" s="369">
        <f t="shared" si="903"/>
        <v>41540</v>
      </c>
      <c r="H243" s="369">
        <f t="shared" si="903"/>
        <v>41540</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si="908"/>
        <v>41540</v>
      </c>
      <c r="AAH243" s="78">
        <f t="shared" si="904"/>
        <v>41540</v>
      </c>
      <c r="AAI243" s="77"/>
      <c r="AAJ243" s="77"/>
      <c r="AAK243" s="77"/>
      <c r="AAL243" s="80"/>
      <c r="AAM243" s="112"/>
      <c r="AAN243"/>
      <c r="AAT243" s="23"/>
      <c r="AAU243" s="44"/>
      <c r="AAV243" s="23"/>
      <c r="AAW243" s="23"/>
      <c r="AAX243" s="23"/>
      <c r="AAY243" s="23"/>
      <c r="AAZ243" s="23"/>
      <c r="ABA243" s="23"/>
      <c r="ABB243" s="23"/>
      <c r="ABC243" s="23"/>
      <c r="ABD243" s="23"/>
    </row>
    <row r="244" spans="1:732" ht="15" outlineLevel="1">
      <c r="A244" s="558"/>
      <c r="B244" s="267" t="s">
        <v>100</v>
      </c>
      <c r="C244" s="239"/>
      <c r="D244" s="260" t="s">
        <v>173</v>
      </c>
      <c r="E244" s="491">
        <f>NETWORKDAYS(G244,H244,S.DDL_DEQClosed)</f>
        <v>1</v>
      </c>
      <c r="F244" s="372">
        <f t="shared" ca="1" si="902"/>
        <v>61</v>
      </c>
      <c r="G244" s="369">
        <f t="shared" si="903"/>
        <v>41540</v>
      </c>
      <c r="H244" s="369">
        <f t="shared" si="903"/>
        <v>41540</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41540</v>
      </c>
      <c r="AAH244" s="78">
        <f t="shared" si="904"/>
        <v>41540</v>
      </c>
      <c r="AAI244" s="77"/>
      <c r="AAJ244" s="77"/>
      <c r="AAK244" s="77"/>
      <c r="AAL244" s="80"/>
      <c r="AAM244" s="112"/>
      <c r="AAN244"/>
      <c r="AAT244" s="23"/>
      <c r="AAU244" s="44"/>
    </row>
    <row r="245" spans="1:732" s="23" customFormat="1" ht="87" customHeight="1" outlineLevel="1">
      <c r="A245" s="558"/>
      <c r="B245" s="756" t="s">
        <v>361</v>
      </c>
      <c r="C245" s="756"/>
      <c r="D245" s="756"/>
      <c r="E245" s="756"/>
      <c r="F245" s="756"/>
      <c r="G245" s="756"/>
      <c r="H245" s="756"/>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0</v>
      </c>
      <c r="AAF245" s="583" t="s">
        <v>186</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0</v>
      </c>
      <c r="AAF246" s="583" t="s">
        <v>186</v>
      </c>
      <c r="AAG246" s="76"/>
      <c r="AAH246" s="76"/>
      <c r="AAI246" s="77"/>
      <c r="AAJ246" s="77"/>
      <c r="AAK246" s="77"/>
      <c r="AAL246" s="80"/>
      <c r="AAM246" s="112"/>
      <c r="AAN246"/>
      <c r="AAT246" s="23"/>
      <c r="AAU246" s="44"/>
    </row>
    <row r="247" spans="1:732" ht="18" customHeight="1" outlineLevel="1">
      <c r="A247" s="558"/>
      <c r="B247" s="757" t="s">
        <v>327</v>
      </c>
      <c r="C247" s="758"/>
      <c r="D247" s="278" t="s">
        <v>166</v>
      </c>
      <c r="E247" s="491">
        <f>NETWORKDAYS(G247,H247,S.DDL_DEQClosed)</f>
        <v>1</v>
      </c>
      <c r="F247" s="372">
        <f ca="1">NETWORKDAYS(TODAY(),H247)</f>
        <v>61</v>
      </c>
      <c r="G247" s="370">
        <f>AAG247</f>
        <v>41540</v>
      </c>
      <c r="H247" s="496">
        <f t="shared" si="903"/>
        <v>41540</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0</v>
      </c>
      <c r="AAF247" s="112"/>
      <c r="AAG247" s="78">
        <f>H244</f>
        <v>41540</v>
      </c>
      <c r="AAH247" s="78">
        <f>G247</f>
        <v>41540</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68" t="str">
        <f>AAL25</f>
        <v>4-Public Notice WITH hearing</v>
      </c>
      <c r="C249" s="768"/>
      <c r="D249" s="768"/>
      <c r="E249" s="768"/>
      <c r="F249" s="768"/>
      <c r="G249" s="768"/>
      <c r="H249" s="768"/>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155</v>
      </c>
      <c r="G251" s="253">
        <f>AAG251</f>
        <v>41369</v>
      </c>
      <c r="H251" s="663">
        <f>AAH251</f>
        <v>41593</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41593</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296</v>
      </c>
      <c r="C254" s="168"/>
      <c r="D254" s="755" t="s">
        <v>297</v>
      </c>
      <c r="E254" s="755"/>
      <c r="F254" s="755"/>
      <c r="G254" s="668">
        <f>AAG254</f>
        <v>41585</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186</v>
      </c>
      <c r="AAG254" s="78">
        <f>S.FirstHearingDate</f>
        <v>41585</v>
      </c>
      <c r="AAH254" s="39" t="s">
        <v>0</v>
      </c>
      <c r="AAI254" s="39"/>
      <c r="AAJ254" s="56"/>
      <c r="AAK254" s="56"/>
      <c r="AAL254" s="56"/>
      <c r="AAM254" s="112"/>
      <c r="AAU254" s="44"/>
    </row>
    <row r="255" spans="1:732" s="23" customFormat="1" ht="15" outlineLevel="1">
      <c r="A255" s="558"/>
      <c r="B255" s="488" t="s">
        <v>216</v>
      </c>
      <c r="C255" s="168"/>
      <c r="D255" s="755" t="s">
        <v>297</v>
      </c>
      <c r="E255" s="755"/>
      <c r="F255" s="755"/>
      <c r="G255" s="528">
        <f>AAG255</f>
        <v>41585</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186</v>
      </c>
      <c r="AAG255" s="78">
        <f>G254</f>
        <v>41585</v>
      </c>
      <c r="AAH255" s="530" t="str">
        <f>H254</f>
        <v>5 p.m.</v>
      </c>
      <c r="AAI255" s="77"/>
      <c r="AAJ255" s="77"/>
      <c r="AAK255" s="77"/>
      <c r="AAL255" s="79"/>
      <c r="AAM255" s="112"/>
      <c r="AAU255" s="44"/>
    </row>
    <row r="256" spans="1:732" s="23" customFormat="1" ht="15" outlineLevel="1">
      <c r="A256" s="558"/>
      <c r="B256" s="488" t="s">
        <v>217</v>
      </c>
      <c r="C256" s="168"/>
      <c r="D256" s="755" t="s">
        <v>297</v>
      </c>
      <c r="E256" s="755"/>
      <c r="F256" s="755"/>
      <c r="G256" s="528">
        <f t="shared" ref="G256:G261" si="910">AAG256</f>
        <v>41585</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186</v>
      </c>
      <c r="AAG256" s="78">
        <f>G254</f>
        <v>41585</v>
      </c>
      <c r="AAH256" s="530" t="str">
        <f>H254</f>
        <v>5 p.m.</v>
      </c>
      <c r="AAI256" s="77"/>
      <c r="AAJ256" s="57"/>
      <c r="AAK256" s="57"/>
      <c r="AAL256" s="80"/>
      <c r="AAM256" s="112"/>
      <c r="AAU256" s="44"/>
    </row>
    <row r="257" spans="1:732" s="23" customFormat="1" ht="15" outlineLevel="1">
      <c r="A257" s="558"/>
      <c r="B257" s="488" t="s">
        <v>218</v>
      </c>
      <c r="C257" s="168"/>
      <c r="D257" s="755" t="s">
        <v>297</v>
      </c>
      <c r="E257" s="755"/>
      <c r="F257" s="755"/>
      <c r="G257" s="528">
        <f t="shared" si="910"/>
        <v>41585</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186</v>
      </c>
      <c r="AAG257" s="78">
        <f>G254</f>
        <v>41585</v>
      </c>
      <c r="AAH257" s="530" t="str">
        <f>H254</f>
        <v>5 p.m.</v>
      </c>
      <c r="AAI257" s="77"/>
      <c r="AAJ257" s="57"/>
      <c r="AAK257" s="57"/>
      <c r="AAL257" s="80"/>
      <c r="AAM257" s="112"/>
      <c r="AAU257" s="44"/>
    </row>
    <row r="258" spans="1:732" s="23" customFormat="1" ht="15" outlineLevel="1">
      <c r="A258" s="558"/>
      <c r="B258" s="488" t="s">
        <v>219</v>
      </c>
      <c r="C258" s="168"/>
      <c r="D258" s="755" t="s">
        <v>297</v>
      </c>
      <c r="E258" s="755"/>
      <c r="F258" s="755"/>
      <c r="G258" s="528">
        <f t="shared" si="910"/>
        <v>41585</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186</v>
      </c>
      <c r="AAG258" s="78">
        <f>G254</f>
        <v>41585</v>
      </c>
      <c r="AAH258" s="530" t="str">
        <f>H254</f>
        <v>5 p.m.</v>
      </c>
      <c r="AAI258" s="77"/>
      <c r="AAJ258" s="57"/>
      <c r="AAK258" s="57"/>
      <c r="AAL258" s="80"/>
      <c r="AAM258" s="112"/>
      <c r="AAU258" s="44"/>
    </row>
    <row r="259" spans="1:732" s="23" customFormat="1" ht="15" outlineLevel="1">
      <c r="A259" s="558"/>
      <c r="B259" s="488" t="s">
        <v>220</v>
      </c>
      <c r="C259" s="168"/>
      <c r="D259" s="755" t="s">
        <v>297</v>
      </c>
      <c r="E259" s="755"/>
      <c r="F259" s="755"/>
      <c r="G259" s="528">
        <f t="shared" si="910"/>
        <v>41585</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186</v>
      </c>
      <c r="AAG259" s="78">
        <f>G254</f>
        <v>41585</v>
      </c>
      <c r="AAH259" s="530" t="str">
        <f>H254</f>
        <v>5 p.m.</v>
      </c>
      <c r="AAI259" s="77"/>
      <c r="AAJ259" s="57"/>
      <c r="AAK259" s="57"/>
      <c r="AAL259" s="80"/>
      <c r="AAM259" s="112"/>
      <c r="AAU259" s="44"/>
    </row>
    <row r="260" spans="1:732" s="23" customFormat="1" ht="15" outlineLevel="1">
      <c r="A260" s="558"/>
      <c r="B260" s="488" t="s">
        <v>221</v>
      </c>
      <c r="C260" s="168"/>
      <c r="D260" s="755" t="s">
        <v>297</v>
      </c>
      <c r="E260" s="755"/>
      <c r="F260" s="755"/>
      <c r="G260" s="528">
        <f t="shared" si="910"/>
        <v>41585</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186</v>
      </c>
      <c r="AAG260" s="78">
        <f>G254</f>
        <v>41585</v>
      </c>
      <c r="AAH260" s="530" t="str">
        <f>H254</f>
        <v>5 p.m.</v>
      </c>
      <c r="AAI260" s="77"/>
      <c r="AAJ260" s="57"/>
      <c r="AAK260" s="57"/>
      <c r="AAL260" s="80"/>
      <c r="AAM260" s="112"/>
      <c r="AAU260" s="44"/>
    </row>
    <row r="261" spans="1:732" s="23" customFormat="1" ht="15">
      <c r="A261" s="558"/>
      <c r="B261" s="489" t="s">
        <v>222</v>
      </c>
      <c r="C261" s="168"/>
      <c r="D261" s="755" t="s">
        <v>297</v>
      </c>
      <c r="E261" s="755"/>
      <c r="F261" s="755"/>
      <c r="G261" s="528">
        <f t="shared" si="910"/>
        <v>41585</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186</v>
      </c>
      <c r="AAG261" s="78">
        <f>G254</f>
        <v>41585</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181</v>
      </c>
      <c r="C262" s="168"/>
      <c r="D262" s="277" t="s">
        <v>166</v>
      </c>
      <c r="E262" s="368">
        <f>NETWORKDAYS(G262,H262,S.DDL_DEQClosed)</f>
        <v>1</v>
      </c>
      <c r="F262" s="492">
        <f t="shared" ref="F262" ca="1" si="912">NETWORKDAYS(TODAY(),H262)</f>
        <v>-62</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186</v>
      </c>
      <c r="AAG263" s="76" t="s">
        <v>0</v>
      </c>
      <c r="AAH263" s="76"/>
      <c r="AAI263" s="76"/>
      <c r="AAJ263" s="87"/>
      <c r="AAK263" s="87"/>
      <c r="AAL263" s="57"/>
      <c r="AAM263" s="112"/>
      <c r="AAN263"/>
      <c r="AAT263" s="23"/>
      <c r="AAU263" s="44"/>
    </row>
    <row r="264" spans="1:732" ht="15" outlineLevel="2">
      <c r="A264" s="558"/>
      <c r="B264" s="430" t="s">
        <v>357</v>
      </c>
      <c r="C264" s="490"/>
      <c r="D264" s="278" t="s">
        <v>380</v>
      </c>
      <c r="E264" s="368">
        <f t="shared" ref="E264:E269" si="916">NETWORKDAYS(G264,H264,S.DDL_DEQClosed)</f>
        <v>1</v>
      </c>
      <c r="F264" s="492">
        <f t="shared" ref="F264:F269" ca="1" si="917">NETWORKDAYS(TODAY(),H264)</f>
        <v>-62</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41369</v>
      </c>
      <c r="AAH264" s="78">
        <f>G264</f>
        <v>41369</v>
      </c>
      <c r="AAI264" s="63"/>
      <c r="AAJ264" s="57"/>
      <c r="AAK264" s="57"/>
      <c r="AAL264" s="57" t="s">
        <v>0</v>
      </c>
      <c r="AAM264" s="112"/>
      <c r="AAN264"/>
      <c r="AAT264" s="23"/>
      <c r="AAU264" s="44"/>
    </row>
    <row r="265" spans="1:732" ht="15" outlineLevel="2">
      <c r="A265" s="558"/>
      <c r="B265" s="430" t="s">
        <v>103</v>
      </c>
      <c r="C265" s="490"/>
      <c r="D265" s="278" t="s">
        <v>386</v>
      </c>
      <c r="E265" s="368">
        <f t="shared" si="916"/>
        <v>1</v>
      </c>
      <c r="F265" s="492">
        <f t="shared" ca="1" si="917"/>
        <v>-62</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41369</v>
      </c>
      <c r="AAH265" s="78">
        <f t="shared" ref="AAH265:AAH269" si="919">G265</f>
        <v>41369</v>
      </c>
      <c r="AAI265" s="63"/>
      <c r="AAJ265" s="57"/>
      <c r="AAK265" s="57"/>
      <c r="AAL265" s="57"/>
      <c r="AAM265" s="112"/>
      <c r="AAN265"/>
      <c r="AAT265" s="23"/>
      <c r="AAU265" s="44"/>
    </row>
    <row r="266" spans="1:732" ht="15" outlineLevel="2">
      <c r="A266" s="558"/>
      <c r="B266" s="431" t="s">
        <v>104</v>
      </c>
      <c r="C266" s="490"/>
      <c r="D266" s="279" t="s">
        <v>16</v>
      </c>
      <c r="E266" s="368">
        <f t="shared" si="916"/>
        <v>1</v>
      </c>
      <c r="F266" s="492">
        <f t="shared" ca="1" si="917"/>
        <v>-62</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41369</v>
      </c>
      <c r="AAH266" s="78">
        <f t="shared" si="919"/>
        <v>41369</v>
      </c>
      <c r="AAI266" s="63"/>
      <c r="AAJ266" s="57"/>
      <c r="AAK266" s="57"/>
      <c r="AAL266" s="57"/>
      <c r="AAM266" s="112"/>
      <c r="AAN266"/>
      <c r="AAT266" s="23"/>
      <c r="AAU266" s="44"/>
    </row>
    <row r="267" spans="1:732" ht="15" outlineLevel="2">
      <c r="A267" s="558"/>
      <c r="B267" s="432" t="s">
        <v>105</v>
      </c>
      <c r="C267" s="490"/>
      <c r="D267" s="279" t="s">
        <v>16</v>
      </c>
      <c r="E267" s="368">
        <f t="shared" si="916"/>
        <v>1</v>
      </c>
      <c r="F267" s="492">
        <f t="shared" ca="1" si="917"/>
        <v>-62</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41369</v>
      </c>
      <c r="AAH267" s="78">
        <f t="shared" si="919"/>
        <v>41369</v>
      </c>
      <c r="AAI267" s="63"/>
      <c r="AAJ267" s="57"/>
      <c r="AAK267" s="57"/>
      <c r="AAL267" s="57"/>
      <c r="AAM267" s="112"/>
      <c r="AAN267"/>
      <c r="AAT267" s="23"/>
      <c r="AAU267" s="44"/>
    </row>
    <row r="268" spans="1:732" ht="15" outlineLevel="2">
      <c r="A268" s="558"/>
      <c r="B268" s="433" t="s">
        <v>106</v>
      </c>
      <c r="C268" s="490"/>
      <c r="D268" s="279" t="s">
        <v>16</v>
      </c>
      <c r="E268" s="368">
        <f t="shared" si="916"/>
        <v>1</v>
      </c>
      <c r="F268" s="492">
        <f t="shared" ca="1" si="917"/>
        <v>-62</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4" t="s">
        <v>107</v>
      </c>
      <c r="C269" s="490"/>
      <c r="D269" s="279" t="s">
        <v>16</v>
      </c>
      <c r="E269" s="368">
        <f t="shared" si="916"/>
        <v>1</v>
      </c>
      <c r="F269" s="492">
        <f t="shared" ca="1" si="917"/>
        <v>-62</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186</v>
      </c>
      <c r="AAG270" s="63"/>
      <c r="AAH270" s="63"/>
      <c r="AAI270" s="63"/>
      <c r="AAJ270" s="57"/>
      <c r="AAK270" s="57"/>
      <c r="AAL270" s="57"/>
      <c r="AAM270" s="112"/>
      <c r="AAN270"/>
      <c r="AAT270" s="23"/>
      <c r="AAU270" s="44"/>
    </row>
    <row r="271" spans="1:732" ht="15" outlineLevel="1">
      <c r="A271" s="558"/>
      <c r="B271" s="415" t="s">
        <v>287</v>
      </c>
      <c r="C271" s="168"/>
      <c r="D271" s="277" t="s">
        <v>158</v>
      </c>
      <c r="E271" s="368">
        <f>NETWORKDAYS(G271,H271,S.DDL_DEQClosed)</f>
        <v>91</v>
      </c>
      <c r="F271" s="492">
        <f t="shared" ref="F271:F288" ca="1" si="921">NETWORKDAYS(TODAY(),H271)</f>
        <v>34</v>
      </c>
      <c r="G271" s="369">
        <f t="shared" si="913"/>
        <v>41369</v>
      </c>
      <c r="H271" s="369">
        <f>AAH271</f>
        <v>41501</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41369</v>
      </c>
      <c r="AAH271" s="78">
        <f>G300</f>
        <v>41501</v>
      </c>
      <c r="AAI271" s="63"/>
      <c r="AAJ271" s="57"/>
      <c r="AAK271" s="57"/>
      <c r="AAL271" s="57"/>
      <c r="AAM271" s="112"/>
      <c r="AAN271"/>
      <c r="AAT271" s="23"/>
      <c r="AAU271" s="44"/>
    </row>
    <row r="272" spans="1:732" ht="87.75" customHeight="1" outlineLevel="1">
      <c r="A272" s="558"/>
      <c r="B272" s="781" t="s">
        <v>360</v>
      </c>
      <c r="C272" s="781"/>
      <c r="D272" s="781"/>
      <c r="E272" s="781"/>
      <c r="F272" s="781"/>
      <c r="G272" s="781"/>
      <c r="H272" s="781"/>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186</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378</v>
      </c>
      <c r="E273" s="368">
        <f t="shared" ref="E273:E276" si="922">NETWORKDAYS(G273,H273,S.DDL_DEQClosed)</f>
        <v>33</v>
      </c>
      <c r="F273" s="492">
        <f t="shared" ca="1" si="921"/>
        <v>34</v>
      </c>
      <c r="G273" s="369">
        <v>41456</v>
      </c>
      <c r="H273" s="369">
        <v>41501</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41369</v>
      </c>
      <c r="AAH273" s="78">
        <f>H271</f>
        <v>41501</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72</v>
      </c>
      <c r="D274" s="277" t="s">
        <v>158</v>
      </c>
      <c r="E274" s="368">
        <f t="shared" si="922"/>
        <v>91</v>
      </c>
      <c r="F274" s="492">
        <f t="shared" ca="1" si="921"/>
        <v>34</v>
      </c>
      <c r="G274" s="369">
        <f t="shared" si="913"/>
        <v>41369</v>
      </c>
      <c r="H274" s="369">
        <f>AAH274</f>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41369</v>
      </c>
      <c r="AAH274" s="78">
        <f>H271</f>
        <v>41501</v>
      </c>
      <c r="AAI274" s="77"/>
      <c r="AAJ274" s="77"/>
      <c r="AAK274" s="77"/>
      <c r="AAL274" s="89" t="str">
        <f>"b. "&amp;S.CodeName&amp;"PROPOSED.RULES"</f>
        <v>b. PROPOSED.RULES</v>
      </c>
      <c r="AAM274" s="112"/>
      <c r="AAN274"/>
      <c r="AAT274" s="23"/>
      <c r="AAU274" s="44"/>
    </row>
    <row r="275" spans="1:732" s="23" customFormat="1" ht="15" outlineLevel="1">
      <c r="A275" s="558"/>
      <c r="B275" s="417" t="s">
        <v>191</v>
      </c>
      <c r="C275" s="168"/>
      <c r="D275" s="278" t="s">
        <v>158</v>
      </c>
      <c r="E275" s="368">
        <f t="shared" si="922"/>
        <v>91</v>
      </c>
      <c r="F275" s="492">
        <f t="shared" ref="F275" ca="1" si="923">NETWORKDAYS(TODAY(),H275)</f>
        <v>34</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41369</v>
      </c>
      <c r="AAH275" s="78">
        <f>H271</f>
        <v>41501</v>
      </c>
      <c r="AAI275" s="77"/>
      <c r="AAJ275" s="77"/>
      <c r="AAK275" s="77"/>
      <c r="AAL275" s="57"/>
      <c r="AAM275" s="112"/>
      <c r="AAU275" s="44"/>
      <c r="AAV275"/>
      <c r="AAW275"/>
      <c r="AAX275"/>
      <c r="AAY275"/>
      <c r="AAZ275"/>
      <c r="ABA275"/>
      <c r="ABB275"/>
      <c r="ABC275"/>
      <c r="ABD275"/>
    </row>
    <row r="276" spans="1:732" ht="15" outlineLevel="1">
      <c r="A276" s="558"/>
      <c r="B276" s="418" t="s">
        <v>392</v>
      </c>
      <c r="C276" s="168"/>
      <c r="D276" s="277" t="s">
        <v>378</v>
      </c>
      <c r="E276" s="368">
        <f t="shared" si="922"/>
        <v>33</v>
      </c>
      <c r="F276" s="492">
        <f t="shared" ca="1" si="921"/>
        <v>34</v>
      </c>
      <c r="G276" s="369">
        <v>41456</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41369</v>
      </c>
      <c r="AAH276" s="78">
        <f>H271</f>
        <v>41501</v>
      </c>
      <c r="AAI276" s="77"/>
      <c r="AAJ276" s="77"/>
      <c r="AAK276" s="77"/>
      <c r="AAL276" s="57"/>
      <c r="AAM276" s="112"/>
      <c r="AAN276"/>
      <c r="AAT276" s="23"/>
      <c r="AAU276" s="44"/>
    </row>
    <row r="277" spans="1:732" ht="15"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186</v>
      </c>
      <c r="AAG277" s="76"/>
      <c r="AAH277" s="76"/>
      <c r="AAI277" s="77"/>
      <c r="AAJ277" s="77"/>
      <c r="AAK277" s="77"/>
      <c r="AAL277" s="57"/>
      <c r="AAM277" s="112"/>
      <c r="AAN277"/>
      <c r="AAT277" s="23"/>
      <c r="AAU277" s="44"/>
    </row>
    <row r="278" spans="1:732" ht="15"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186</v>
      </c>
      <c r="AAG278" s="76"/>
      <c r="AAH278" s="76"/>
      <c r="AAI278" s="76"/>
      <c r="AAJ278" s="57"/>
      <c r="AAK278" s="57"/>
      <c r="AAL278" s="57"/>
      <c r="AAM278" s="112"/>
      <c r="AAN278"/>
      <c r="AAT278" s="23"/>
      <c r="AAU278" s="44"/>
    </row>
    <row r="279" spans="1:732" ht="15"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186</v>
      </c>
      <c r="AAG279" s="76"/>
      <c r="AAH279" s="76"/>
      <c r="AAI279" s="76"/>
      <c r="AAJ279" s="57"/>
      <c r="AAK279" s="57"/>
      <c r="AAL279" s="57"/>
      <c r="AAM279" s="112"/>
      <c r="AAN279"/>
      <c r="AAT279" s="23"/>
      <c r="AAU279" s="44"/>
    </row>
    <row r="280" spans="1:732" ht="16.5"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186</v>
      </c>
      <c r="AAG280" s="76"/>
      <c r="AAH280" s="76"/>
      <c r="AAI280" s="76" t="s">
        <v>0</v>
      </c>
      <c r="AAJ280" s="57"/>
      <c r="AAK280" s="57"/>
      <c r="AAL280" s="57"/>
      <c r="AAM280" s="112"/>
      <c r="AAN280"/>
      <c r="AAT280" s="23"/>
      <c r="AAU280" s="44"/>
    </row>
    <row r="281" spans="1:732" ht="15"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186</v>
      </c>
      <c r="AAG281" s="76"/>
      <c r="AAH281" s="76"/>
      <c r="AAI281" s="76"/>
      <c r="AAJ281" s="57"/>
      <c r="AAK281" s="57"/>
      <c r="AAL281" s="57"/>
      <c r="AAM281" s="112"/>
      <c r="AAN281"/>
      <c r="AAT281" s="23"/>
      <c r="AAU281" s="44"/>
    </row>
    <row r="282" spans="1:732" ht="15" outlineLevel="1">
      <c r="A282" s="558"/>
      <c r="B282" s="419" t="s">
        <v>366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1</v>
      </c>
      <c r="AAF282" s="583" t="s">
        <v>186</v>
      </c>
      <c r="AAG282" s="76"/>
      <c r="AAH282" s="76"/>
      <c r="AAI282" s="76"/>
      <c r="AAJ282" s="57"/>
      <c r="AAK282" s="57"/>
      <c r="AAL282" s="88" t="str">
        <f>IF(S.InvolveFee=TRUE,"Integrate FEE.INSERT","Delete Fee section")</f>
        <v>Integrate FEE.INSERT</v>
      </c>
      <c r="AAM282" s="112"/>
      <c r="AAN282"/>
      <c r="AAT282" s="23"/>
      <c r="AAU282" s="44"/>
    </row>
    <row r="283" spans="1:732" ht="15"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c r="B284" s="410" t="str">
        <f>AAL284</f>
        <v>d. SUPPORTING.DOCS</v>
      </c>
      <c r="C284" s="168"/>
      <c r="D284" s="277" t="s">
        <v>378</v>
      </c>
      <c r="E284" s="368">
        <f>NETWORKDAYS(G284,H284,S.DDL_DEQClosed)</f>
        <v>91</v>
      </c>
      <c r="F284" s="492">
        <f t="shared" ca="1" si="921"/>
        <v>34</v>
      </c>
      <c r="G284" s="369">
        <f t="shared" ref="G284" si="924">AAG284</f>
        <v>41369</v>
      </c>
      <c r="H284" s="369">
        <f>AAH284</f>
        <v>41501</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41501</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49</v>
      </c>
      <c r="E285" s="368">
        <f t="shared" ref="E285:E288" si="925">NETWORKDAYS(G285,H285,S.DDL_DEQClosed)</f>
        <v>91</v>
      </c>
      <c r="F285" s="492">
        <f t="shared" ca="1" si="921"/>
        <v>34</v>
      </c>
      <c r="G285" s="369">
        <f t="shared" ref="G285:G287" si="926">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41501</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72</v>
      </c>
      <c r="D286" s="277" t="s">
        <v>381</v>
      </c>
      <c r="E286" s="368">
        <f t="shared" si="925"/>
        <v>91</v>
      </c>
      <c r="F286" s="492">
        <f t="shared" ca="1" si="921"/>
        <v>34</v>
      </c>
      <c r="G286" s="369">
        <f t="shared" si="926"/>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41501</v>
      </c>
      <c r="AAI286" s="77"/>
      <c r="AAJ286" s="77"/>
      <c r="AAK286" s="77"/>
      <c r="AAL286" s="89" t="str">
        <f>"Draft "&amp;S.CodeName&amp;"##AD if needed"</f>
        <v>Draft ##AD if needed</v>
      </c>
      <c r="AAM286" s="112"/>
      <c r="AAN286"/>
      <c r="AAT286" s="23"/>
      <c r="AAU286" s="44"/>
    </row>
    <row r="287" spans="1:732" ht="15" outlineLevel="1">
      <c r="A287" s="558"/>
      <c r="B287" s="416" t="s">
        <v>108</v>
      </c>
      <c r="C287" s="168"/>
      <c r="D287" s="278" t="s">
        <v>158</v>
      </c>
      <c r="E287" s="368">
        <f t="shared" si="925"/>
        <v>91</v>
      </c>
      <c r="F287" s="492">
        <f t="shared" ca="1" si="921"/>
        <v>34</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41501</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317</v>
      </c>
      <c r="C288" s="239"/>
      <c r="D288" s="277" t="s">
        <v>158</v>
      </c>
      <c r="E288" s="368">
        <f t="shared" si="925"/>
        <v>91</v>
      </c>
      <c r="F288" s="492">
        <f t="shared" ca="1" si="921"/>
        <v>34</v>
      </c>
      <c r="G288" s="369">
        <f t="shared" ref="G288" si="927">AAG288</f>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41501</v>
      </c>
      <c r="AAI288" s="77"/>
      <c r="AAJ288" s="662" t="s">
        <v>0</v>
      </c>
      <c r="AAK288" s="77"/>
      <c r="AAL288" s="57"/>
      <c r="AAM288" s="112"/>
      <c r="AAN288"/>
      <c r="AAT288" s="23"/>
      <c r="AAU288" s="44"/>
    </row>
    <row r="289" spans="1:732" ht="15.75"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Fiscal impact statement</v>
      </c>
      <c r="AAM290" s="112"/>
      <c r="AAN290"/>
      <c r="AAT290" s="23"/>
      <c r="AAU290" s="44"/>
    </row>
    <row r="291" spans="1:732" ht="15.75"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186</v>
      </c>
      <c r="AAG293" s="76"/>
      <c r="AAH293" s="76"/>
      <c r="AAI293" s="77"/>
      <c r="AAJ293" s="77"/>
      <c r="AAK293" s="77"/>
      <c r="AAL293" s="80"/>
      <c r="AAM293" s="112"/>
      <c r="AAN293"/>
      <c r="AAT293" s="23"/>
      <c r="AAU293" s="44"/>
    </row>
    <row r="294" spans="1:732" ht="15.75" customHeight="1" outlineLevel="1">
      <c r="A294" s="558"/>
      <c r="B294" s="424" t="s">
        <v>79</v>
      </c>
      <c r="C294" s="239"/>
      <c r="D294" s="279" t="s">
        <v>16</v>
      </c>
      <c r="E294" s="368">
        <f>NETWORKDAYS(G294,H294,S.DDL_DEQClosed)</f>
        <v>1</v>
      </c>
      <c r="F294" s="492">
        <f ca="1">NETWORKDAYS(TODAY(),H294)</f>
        <v>34</v>
      </c>
      <c r="G294" s="369">
        <f t="shared" ref="G294:G297" si="929">AAG294</f>
        <v>41501</v>
      </c>
      <c r="H294" s="369">
        <f>AAH294</f>
        <v>41501</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41501</v>
      </c>
      <c r="AAH294" s="78">
        <f t="shared" ref="AAH294:AAH297" si="930">G294</f>
        <v>41501</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1</v>
      </c>
      <c r="F295" s="492">
        <f ca="1">NETWORKDAYS(TODAY(),H295)</f>
        <v>34</v>
      </c>
      <c r="G295" s="369">
        <f t="shared" si="929"/>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41501</v>
      </c>
      <c r="AAH295" s="78">
        <f t="shared" si="930"/>
        <v>41501</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34</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7" t="s">
        <v>82</v>
      </c>
      <c r="C297" s="239"/>
      <c r="D297" s="279" t="s">
        <v>16</v>
      </c>
      <c r="E297" s="368">
        <f>NETWORKDAYS(G297,H297,S.DDL_DEQClosed)</f>
        <v>1</v>
      </c>
      <c r="F297" s="492">
        <f ca="1">NETWORKDAYS(TODAY(),H297)</f>
        <v>34</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86.25" customHeight="1" outlineLevel="1">
      <c r="A298" s="558"/>
      <c r="B298" s="782" t="s">
        <v>359</v>
      </c>
      <c r="C298" s="782"/>
      <c r="D298" s="782"/>
      <c r="E298" s="782"/>
      <c r="F298" s="782"/>
      <c r="G298" s="782"/>
      <c r="H298" s="782"/>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91</v>
      </c>
      <c r="C300" s="168"/>
      <c r="D300" s="279" t="s">
        <v>382</v>
      </c>
      <c r="E300" s="368">
        <f>NETWORKDAYS(G300,H300,S.DDL_DEQClosed)</f>
        <v>1</v>
      </c>
      <c r="F300" s="492">
        <f ca="1">NETWORKDAYS(TODAY(),H300)</f>
        <v>34</v>
      </c>
      <c r="G300" s="369">
        <f t="shared" ref="G300:H300" si="931">AAG300</f>
        <v>41501</v>
      </c>
      <c r="H300" s="370">
        <f t="shared" si="931"/>
        <v>41501</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41501</v>
      </c>
      <c r="AAH300" s="78">
        <f>G300</f>
        <v>41501</v>
      </c>
      <c r="AAI300" s="77"/>
      <c r="AAJ300" s="662" t="s">
        <v>0</v>
      </c>
      <c r="AAK300" s="77"/>
      <c r="AAL300" s="57"/>
      <c r="AAM300" s="112"/>
      <c r="AAN300"/>
      <c r="AAT300" s="23"/>
      <c r="AAU300" s="44"/>
    </row>
    <row r="301" spans="1:732" s="23" customFormat="1" ht="15" outlineLevel="1">
      <c r="A301" s="558"/>
      <c r="B301" s="412" t="s">
        <v>176</v>
      </c>
      <c r="C301" s="168"/>
      <c r="D301" s="277" t="s">
        <v>190</v>
      </c>
      <c r="E301" s="368">
        <f>NETWORKDAYS(G301,H301,S.DDL_DEQClosed)</f>
        <v>1</v>
      </c>
      <c r="F301" s="492">
        <f ca="1">NETWORKDAYS(TODAY(),H301)</f>
        <v>34</v>
      </c>
      <c r="G301" s="496">
        <f>AAG301</f>
        <v>41501</v>
      </c>
      <c r="H301" s="497">
        <f>AAH301</f>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41501</v>
      </c>
      <c r="AAH301" s="78">
        <f>G301</f>
        <v>41501</v>
      </c>
      <c r="AAI301" s="77"/>
      <c r="AAJ301" s="77"/>
      <c r="AAK301" s="77"/>
      <c r="AAL301" s="57"/>
      <c r="AAM301" s="112"/>
      <c r="AAU301" s="44"/>
      <c r="AAV301"/>
      <c r="AAW301"/>
      <c r="AAX301"/>
      <c r="AAY301"/>
      <c r="AAZ301"/>
      <c r="ABA301"/>
      <c r="ABB301"/>
      <c r="ABC301"/>
      <c r="ABD301"/>
    </row>
    <row r="302" spans="1:732" ht="15"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186</v>
      </c>
      <c r="AAG302" s="76"/>
      <c r="AAH302" s="76"/>
      <c r="AAI302" s="77"/>
      <c r="AAJ302" s="77"/>
      <c r="AAK302" s="77"/>
      <c r="AAL302" s="57"/>
      <c r="AAM302" s="112"/>
      <c r="AAN302"/>
      <c r="AAT302" s="23"/>
      <c r="AAU302" s="44"/>
    </row>
    <row r="303" spans="1:732" ht="15.75"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186</v>
      </c>
      <c r="AAG303" s="76"/>
      <c r="AAH303" s="76"/>
      <c r="AAI303" s="77" t="s">
        <v>0</v>
      </c>
      <c r="AAJ303" s="77"/>
      <c r="AAK303" s="77"/>
      <c r="AAL303" s="57"/>
      <c r="AAM303" s="112"/>
      <c r="AAN303"/>
      <c r="AAT303" s="23"/>
      <c r="AAU303" s="44"/>
    </row>
    <row r="304" spans="1:732" ht="15" outlineLevel="1">
      <c r="A304" s="558"/>
      <c r="B304" s="414" t="s">
        <v>187</v>
      </c>
      <c r="C304" s="168"/>
      <c r="D304" s="278" t="s">
        <v>158</v>
      </c>
      <c r="E304" s="368">
        <f>NETWORKDAYS(G304,H304,S.DDL_DEQClosed)</f>
        <v>1</v>
      </c>
      <c r="F304" s="492">
        <f ca="1">NETWORKDAYS(TODAY(),H304)</f>
        <v>39</v>
      </c>
      <c r="G304" s="497">
        <f t="shared" ref="G304:H306" si="932">AAG304</f>
        <v>41508</v>
      </c>
      <c r="H304" s="496">
        <f t="shared" si="932"/>
        <v>41508</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41508</v>
      </c>
      <c r="AAH304" s="78">
        <f>WORKDAY(G301,5,S.DDL_DEQClosed)</f>
        <v>41508</v>
      </c>
      <c r="AAI304" s="77"/>
      <c r="AAJ304" s="77"/>
      <c r="AAK304" s="77"/>
      <c r="AAL304" s="57"/>
      <c r="AAM304" s="112"/>
      <c r="AAN304"/>
      <c r="AAT304" s="23"/>
      <c r="AAU304" s="44"/>
    </row>
    <row r="305" spans="1:732" ht="15" outlineLevel="1">
      <c r="A305" s="558"/>
      <c r="B305" s="415" t="s">
        <v>68</v>
      </c>
      <c r="C305" s="168"/>
      <c r="D305" s="277" t="s">
        <v>378</v>
      </c>
      <c r="E305" s="368">
        <f>NETWORKDAYS(G305,H305,S.DDL_DEQClosed)</f>
        <v>12</v>
      </c>
      <c r="F305" s="492">
        <f ca="1">NETWORKDAYS(TODAY(),H305)</f>
        <v>51</v>
      </c>
      <c r="G305" s="496">
        <f t="shared" si="932"/>
        <v>41508</v>
      </c>
      <c r="H305" s="496">
        <f t="shared" si="932"/>
        <v>41526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41508</v>
      </c>
      <c r="AAH305" s="78">
        <f>G308</f>
        <v>41526</v>
      </c>
      <c r="AAI305" s="77"/>
      <c r="AAJ305" s="77"/>
      <c r="AAK305" s="77"/>
      <c r="AAL305" s="57"/>
      <c r="AAM305" s="112"/>
      <c r="AAN305"/>
      <c r="AAT305" s="23"/>
      <c r="AAU305" s="44"/>
    </row>
    <row r="306" spans="1:732" ht="15" outlineLevel="1">
      <c r="A306" s="558"/>
      <c r="B306" s="415" t="s">
        <v>51</v>
      </c>
      <c r="C306" s="168"/>
      <c r="D306" s="277" t="s">
        <v>158</v>
      </c>
      <c r="E306" s="368">
        <f>NETWORKDAYS(G306,H306,S.DDL_DEQClosed)</f>
        <v>12</v>
      </c>
      <c r="F306" s="492">
        <f ca="1">NETWORKDAYS(TODAY(),H306)</f>
        <v>51</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41508</v>
      </c>
      <c r="AAH306" s="78">
        <f>G309</f>
        <v>41526</v>
      </c>
      <c r="AAI306" s="77"/>
      <c r="AAJ306" s="77"/>
      <c r="AAK306" s="77"/>
      <c r="AAL306" s="57"/>
      <c r="AAM306" s="112"/>
      <c r="AAN306"/>
      <c r="AAT306" s="23"/>
      <c r="AAU306" s="44"/>
    </row>
    <row r="307" spans="1:732" ht="15" outlineLevel="1">
      <c r="A307" s="558"/>
      <c r="B307" s="672" t="s">
        <v>342</v>
      </c>
      <c r="C307" s="168"/>
      <c r="D307" s="277" t="s">
        <v>158</v>
      </c>
      <c r="E307" s="368">
        <f t="shared" ref="E307:E309" si="933">NETWORKDAYS(G307,H307,S.DDL_DEQClosed)</f>
        <v>3</v>
      </c>
      <c r="F307" s="492">
        <f t="shared" ref="F307:F312" ca="1" si="934">NETWORKDAYS(TODAY(),H307)</f>
        <v>53</v>
      </c>
      <c r="G307" s="369">
        <f t="shared" ref="G307:H309" si="935">AAG307</f>
        <v>41526</v>
      </c>
      <c r="H307" s="369">
        <f>AAH307</f>
        <v>41528</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41526</v>
      </c>
      <c r="AAH307" s="78">
        <f>S.MgrNoticeApproval</f>
        <v>41528</v>
      </c>
      <c r="AAI307" s="77"/>
      <c r="AAJ307" s="77"/>
      <c r="AAK307" s="77"/>
      <c r="AAL307" s="89" t="str">
        <f>"Obtain "&amp;S.CodeName&amp;" BUDGET-REVIEW.FISCAL.4.00"</f>
        <v>Obtain  BUDGET-REVIEW.FISCAL.4.00</v>
      </c>
      <c r="AAM307" s="112"/>
      <c r="AAN307"/>
      <c r="AAT307" s="23"/>
      <c r="AAU307" s="44"/>
    </row>
    <row r="308" spans="1:732" ht="15" outlineLevel="1">
      <c r="A308" s="558"/>
      <c r="B308" s="416" t="s">
        <v>343</v>
      </c>
      <c r="C308" s="168"/>
      <c r="D308" s="277" t="s">
        <v>158</v>
      </c>
      <c r="E308" s="368">
        <f t="shared" si="933"/>
        <v>1</v>
      </c>
      <c r="F308" s="492">
        <f t="shared" ca="1" si="934"/>
        <v>51</v>
      </c>
      <c r="G308" s="369">
        <f t="shared" si="935"/>
        <v>41526</v>
      </c>
      <c r="H308" s="370">
        <f t="shared" si="935"/>
        <v>41526</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41526</v>
      </c>
      <c r="AAH308" s="78">
        <f t="shared" ref="AAH308:AAH310" si="936">G308</f>
        <v>41526</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319</v>
      </c>
      <c r="C309" s="168"/>
      <c r="D309" s="279" t="s">
        <v>318</v>
      </c>
      <c r="E309" s="368">
        <f t="shared" si="933"/>
        <v>3</v>
      </c>
      <c r="F309" s="492">
        <f t="shared" ca="1" si="934"/>
        <v>53</v>
      </c>
      <c r="G309" s="369">
        <f>AAG309</f>
        <v>41526</v>
      </c>
      <c r="H309" s="369">
        <f t="shared" si="935"/>
        <v>41528</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41526</v>
      </c>
      <c r="AAH309" s="78">
        <f>G310</f>
        <v>41528</v>
      </c>
      <c r="AAI309" s="77"/>
      <c r="AAJ309" s="77"/>
      <c r="AAK309" s="77"/>
      <c r="AAL309" s="57"/>
      <c r="AAM309" s="112"/>
      <c r="AAN309"/>
      <c r="AAT309" s="23"/>
      <c r="AAU309" s="44"/>
    </row>
    <row r="310" spans="1:732" ht="15.75" customHeight="1" outlineLevel="1">
      <c r="A310" s="558"/>
      <c r="B310" s="415" t="s">
        <v>292</v>
      </c>
      <c r="C310" s="168"/>
      <c r="D310" s="277" t="s">
        <v>158</v>
      </c>
      <c r="E310" s="448">
        <f>NETWORKDAYS(G310,H310,S.DDL_DEQClosed)</f>
        <v>1</v>
      </c>
      <c r="F310" s="492">
        <f t="shared" ca="1" si="934"/>
        <v>53</v>
      </c>
      <c r="G310" s="369">
        <f>AAG310</f>
        <v>41528</v>
      </c>
      <c r="H310" s="370">
        <f>AAH310</f>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41528</v>
      </c>
      <c r="AAH310" s="78">
        <f t="shared" si="936"/>
        <v>41528</v>
      </c>
      <c r="AAI310" s="77"/>
      <c r="AAJ310" s="77"/>
      <c r="AAK310" s="77"/>
      <c r="AAL310" s="57"/>
      <c r="AAM310" s="112"/>
      <c r="AAN310"/>
      <c r="AAT310" s="23"/>
      <c r="AAU310" s="44"/>
    </row>
    <row r="311" spans="1:732" ht="15" outlineLevel="1">
      <c r="A311" s="558"/>
      <c r="B311" s="343" t="s">
        <v>50</v>
      </c>
      <c r="C311" s="168"/>
      <c r="D311" s="277" t="s">
        <v>49</v>
      </c>
      <c r="E311" s="448">
        <f t="shared" ref="E311" si="937">NETWORKDAYS(G311,H311,S.DDL_DEQClosed)</f>
        <v>1</v>
      </c>
      <c r="F311" s="492">
        <f t="shared" ca="1" si="934"/>
        <v>53</v>
      </c>
      <c r="G311" s="472">
        <f t="shared" ref="G311:H312" si="938">AAG311</f>
        <v>41528</v>
      </c>
      <c r="H311" s="369">
        <f t="shared" si="938"/>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41528</v>
      </c>
      <c r="AAH311" s="78">
        <f t="shared" ref="AAH311" si="939">G311</f>
        <v>41528</v>
      </c>
      <c r="AAI311" s="77"/>
      <c r="AAJ311" s="77"/>
      <c r="AAK311" s="77"/>
      <c r="AAL311" s="57" t="s">
        <v>0</v>
      </c>
      <c r="AAM311" s="112"/>
      <c r="AAN311"/>
      <c r="AAT311" s="23"/>
      <c r="AAU311" s="44"/>
    </row>
    <row r="312" spans="1:732" ht="15" outlineLevel="1">
      <c r="A312" s="558"/>
      <c r="B312" s="343" t="s">
        <v>230</v>
      </c>
      <c r="C312" s="168"/>
      <c r="D312" s="277" t="s">
        <v>387</v>
      </c>
      <c r="E312" s="448">
        <f>NETWORKDAYS(G312,H312,S.DDL_DEQClosed)</f>
        <v>3</v>
      </c>
      <c r="F312" s="492">
        <f t="shared" ca="1" si="934"/>
        <v>55</v>
      </c>
      <c r="G312" s="369">
        <f t="shared" si="938"/>
        <v>41528</v>
      </c>
      <c r="H312" s="656">
        <f t="shared" si="938"/>
        <v>41530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41528</v>
      </c>
      <c r="AAH312" s="78">
        <f>S.SubmitNoticeToSOS</f>
        <v>41530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c r="B314" s="132" t="s">
        <v>282</v>
      </c>
      <c r="C314" s="231" t="s">
        <v>72</v>
      </c>
      <c r="D314" s="229" t="s">
        <v>203</v>
      </c>
      <c r="E314" s="372">
        <f t="shared" ref="E314" si="941">NETWORKDAYS(G314,H314,S.DDL_DEQClosed)</f>
        <v>13</v>
      </c>
      <c r="F314" s="492">
        <f t="shared" ref="F314" ca="1" si="942">NETWORKDAYS(TODAY(),H314,S.DDL_DEQClosed)</f>
        <v>65</v>
      </c>
      <c r="G314" s="665">
        <f>AAG314</f>
        <v>41530</v>
      </c>
      <c r="H314" s="664">
        <f>AAH314</f>
        <v>41548</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41530</v>
      </c>
      <c r="AAH314" s="78">
        <f>S.PublicNoticeInBulletin</f>
        <v>41548</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186</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186</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customHeight="1" outlineLevel="1">
      <c r="A320" s="558"/>
      <c r="B320" s="533" t="str">
        <f>AAL323</f>
        <v>DAS notification for fees that don't require approval</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1</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1</v>
      </c>
      <c r="AAF321" s="583" t="s">
        <v>186</v>
      </c>
      <c r="AAG321" s="76"/>
      <c r="AAH321" s="76"/>
      <c r="AAI321" s="77"/>
      <c r="AAJ321" s="77"/>
      <c r="AAK321" s="77"/>
      <c r="AAL321" s="89" t="str">
        <f>S.CodeName&amp;"DAS.EXEMPT.EMAIL"</f>
        <v>DAS.EXEMPT.EMAIL</v>
      </c>
      <c r="AAM321" s="112"/>
      <c r="AAN321"/>
      <c r="AAT321" s="23"/>
      <c r="AAU321" s="44"/>
    </row>
    <row r="322" spans="1:723" ht="15"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1</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c r="B323" s="407" t="s">
        <v>175</v>
      </c>
      <c r="C323" s="168"/>
      <c r="D323" s="277" t="s">
        <v>168</v>
      </c>
      <c r="E323" s="448">
        <f t="shared" ref="E323" si="943">NETWORKDAYS(G323,H323,S.DDL_DEQClosed)</f>
        <v>1</v>
      </c>
      <c r="F323" s="492">
        <f t="shared" ref="F323" ca="1" si="944">NETWORKDAYS(TODAY(),H323)</f>
        <v>55</v>
      </c>
      <c r="G323" s="472">
        <f t="shared" ref="G323:H323" si="945">AAG323</f>
        <v>41530</v>
      </c>
      <c r="H323" s="369">
        <f t="shared" si="945"/>
        <v>41530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41530</v>
      </c>
      <c r="AAH323" s="78">
        <f>G323</f>
        <v>41530</v>
      </c>
      <c r="AAI323" s="77"/>
      <c r="AAJ323" s="77"/>
      <c r="AAK323" s="77"/>
      <c r="AAL323" s="89" t="str">
        <f>IF(S.DASApprovalRequired=TRUE,"No DAS involvement at this point",IF(S.InvolveFee=TRUE,"DAS notification for fees that don't require approval","No DAS involvement"))</f>
        <v>DAS notification for fees that don't require approval</v>
      </c>
      <c r="AAM323" s="112"/>
      <c r="AAN323"/>
      <c r="AAT323" s="23"/>
      <c r="AAU323" s="44"/>
    </row>
    <row r="324" spans="1:723" ht="15"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186</v>
      </c>
      <c r="AAG327" s="76"/>
      <c r="AAH327" s="76"/>
      <c r="AAI327" s="77"/>
      <c r="AAJ327" s="77"/>
      <c r="AAK327" s="77"/>
      <c r="AAL327" s="57"/>
      <c r="AAM327" s="112"/>
      <c r="AAN327"/>
      <c r="AAT327" s="23"/>
      <c r="AAU327" s="44"/>
    </row>
    <row r="328" spans="1:723" ht="15"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186</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186</v>
      </c>
      <c r="AAG329" s="76"/>
      <c r="AAH329" s="76"/>
      <c r="AAI329" s="77"/>
      <c r="AAJ329" s="77"/>
      <c r="AAK329" s="77"/>
      <c r="AAL329" s="89" t="s">
        <v>328</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174</v>
      </c>
      <c r="C332" s="168"/>
      <c r="D332" s="277" t="s">
        <v>172</v>
      </c>
      <c r="E332" s="448">
        <f t="shared" ref="E332" si="948">NETWORKDAYS(G332,H332,S.DDL_DEQClosed)</f>
        <v>1</v>
      </c>
      <c r="F332" s="492">
        <f t="shared" ref="F332" ca="1" si="949">NETWORKDAYS(TODAY(),H332)</f>
        <v>55</v>
      </c>
      <c r="G332" s="472">
        <f t="shared" ref="G332:H332" si="950">AAG332</f>
        <v>41530</v>
      </c>
      <c r="H332" s="369">
        <f t="shared" si="950"/>
        <v>41530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41530</v>
      </c>
      <c r="AAH332" s="78">
        <f>G332</f>
        <v>41530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186</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186</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80" t="str">
        <f>AAL340</f>
        <v>5-Public Comment and Testimony</v>
      </c>
      <c r="C340" s="780"/>
      <c r="D340" s="780"/>
      <c r="E340" s="780"/>
      <c r="F340" s="780"/>
      <c r="G340" s="780"/>
      <c r="H340" s="780"/>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114</v>
      </c>
      <c r="G342" s="253">
        <f>AAG342</f>
        <v>41509</v>
      </c>
      <c r="H342" s="274">
        <f>AAH342</f>
        <v>41676</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41509</v>
      </c>
      <c r="AAH342" s="78">
        <f>S.SubmitStaffRpt</f>
        <v>41676</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c r="B344" s="438" t="s">
        <v>224</v>
      </c>
      <c r="C344" s="168"/>
      <c r="D344" s="277" t="s">
        <v>166</v>
      </c>
      <c r="E344" s="448">
        <f>NETWORKDAYS(G344,H344,S.DDL_DEQClosed)</f>
        <v>54</v>
      </c>
      <c r="F344" s="491">
        <f ca="1">NETWORKDAYS(TODAY(),H344)</f>
        <v>94</v>
      </c>
      <c r="G344" s="449">
        <f>AAG344</f>
        <v>41509</v>
      </c>
      <c r="H344" s="449">
        <f>AAH344</f>
        <v>41585</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41509</v>
      </c>
      <c r="AAH344" s="78">
        <f>S.FirstHearingDate</f>
        <v>41585</v>
      </c>
      <c r="AAI344" s="77"/>
      <c r="AAJ344" s="77"/>
      <c r="AAK344" s="77"/>
      <c r="AAL344" s="57"/>
      <c r="AAM344" s="112"/>
      <c r="AAN344"/>
      <c r="AAT344" s="23"/>
      <c r="AAU344" s="44"/>
    </row>
    <row r="345" spans="1:732" ht="15"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186</v>
      </c>
      <c r="AAG345" s="76"/>
      <c r="AAH345" s="76"/>
      <c r="AAI345" s="77"/>
      <c r="AAJ345" s="77"/>
      <c r="AAK345" s="77"/>
      <c r="AAL345" s="57"/>
      <c r="AAM345" s="112"/>
      <c r="AAN345"/>
      <c r="AAT345" s="23"/>
      <c r="AAU345" s="44"/>
    </row>
    <row r="346" spans="1:732" ht="15"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186</v>
      </c>
      <c r="AAG346" s="76"/>
      <c r="AAH346" s="76"/>
      <c r="AAI346" s="77"/>
      <c r="AAJ346" s="77"/>
      <c r="AAK346" s="77"/>
      <c r="AAL346" s="57"/>
      <c r="AAM346" s="112"/>
      <c r="AAN346"/>
      <c r="AAT346" s="23"/>
      <c r="AAU346" s="44"/>
    </row>
    <row r="347" spans="1:732" ht="15" customHeight="1" outlineLevel="1">
      <c r="A347" s="558"/>
      <c r="B347" s="438" t="s">
        <v>162</v>
      </c>
      <c r="C347" s="296"/>
      <c r="D347" s="277" t="s">
        <v>378</v>
      </c>
      <c r="E347" s="448">
        <f>NETWORKDAYS(G347,H347,S.DDL_DEQClosed)</f>
        <v>54</v>
      </c>
      <c r="F347" s="491">
        <f ca="1">NETWORKDAYS(TODAY(),H347)</f>
        <v>94</v>
      </c>
      <c r="G347" s="449">
        <f>AAG347</f>
        <v>41509</v>
      </c>
      <c r="H347" s="449">
        <f>AAH347</f>
        <v>41585</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41509</v>
      </c>
      <c r="AAH347" s="78">
        <f>S.FirstHearingDate</f>
        <v>41585</v>
      </c>
      <c r="AAI347" s="77"/>
      <c r="AAJ347" s="77"/>
      <c r="AAK347" s="77"/>
      <c r="AAL347" s="57"/>
      <c r="AAM347" s="112"/>
      <c r="AAN347"/>
      <c r="AAT347" s="23"/>
      <c r="AAU347" s="44"/>
    </row>
    <row r="348" spans="1:732" ht="15"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186</v>
      </c>
      <c r="AAG351" s="76"/>
      <c r="AAH351" s="76"/>
      <c r="AAI351" s="77"/>
      <c r="AAJ351" s="77"/>
      <c r="AAK351" s="77"/>
      <c r="AAL351" s="57"/>
      <c r="AAM351" s="112"/>
      <c r="AAN351"/>
      <c r="AAT351" s="23"/>
      <c r="AAU351" s="44"/>
    </row>
    <row r="352" spans="1:732" ht="15"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186</v>
      </c>
      <c r="AAG352" s="76"/>
      <c r="AAH352" s="76"/>
      <c r="AAI352" s="77"/>
      <c r="AAJ352" s="77"/>
      <c r="AAK352" s="77"/>
      <c r="AAL352" s="57"/>
      <c r="AAM352" s="112"/>
      <c r="AAN352"/>
      <c r="AAT352" s="23"/>
      <c r="AAU352" s="44"/>
    </row>
    <row r="353" spans="1:723" ht="15" customHeight="1" outlineLevel="1">
      <c r="A353" s="558"/>
      <c r="B353" s="443" t="s">
        <v>31</v>
      </c>
      <c r="C353" s="297"/>
      <c r="D353" s="279" t="s">
        <v>378</v>
      </c>
      <c r="E353" s="368">
        <f t="shared" ref="E353:E357" si="952">NETWORKDAYS(G353,H353,S.DDL_DEQClosed)</f>
        <v>1</v>
      </c>
      <c r="F353" s="491">
        <f t="shared" ref="F353:F357" ca="1" si="953">NETWORKDAYS(TODAY(),H353)</f>
        <v>40</v>
      </c>
      <c r="G353" s="449">
        <f>AAG353</f>
        <v>41509</v>
      </c>
      <c r="H353" s="449">
        <f>AAH353</f>
        <v>41509</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41509</v>
      </c>
      <c r="AAH353" s="78">
        <f>G353</f>
        <v>41509</v>
      </c>
      <c r="AAI353" s="77"/>
      <c r="AAJ353" s="77"/>
      <c r="AAK353" s="77"/>
      <c r="AAL353" s="56"/>
      <c r="AAM353" s="112"/>
      <c r="AAN353"/>
      <c r="AAT353" s="23"/>
      <c r="AAU353" s="44"/>
    </row>
    <row r="354" spans="1:723" ht="15" customHeight="1" outlineLevel="1">
      <c r="A354" s="558"/>
      <c r="B354" s="444" t="s">
        <v>85</v>
      </c>
      <c r="C354" s="297"/>
      <c r="D354" s="279" t="s">
        <v>378</v>
      </c>
      <c r="E354" s="368">
        <f t="shared" si="952"/>
        <v>1</v>
      </c>
      <c r="F354" s="491">
        <f t="shared" ca="1" si="953"/>
        <v>40</v>
      </c>
      <c r="G354" s="449">
        <f t="shared" ref="G354:H357" si="954">AAG354</f>
        <v>41509</v>
      </c>
      <c r="H354" s="449">
        <f t="shared" si="954"/>
        <v>41509</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41509</v>
      </c>
      <c r="AAH354" s="78">
        <f t="shared" ref="AAH354:AAH357" si="956">G354</f>
        <v>41509</v>
      </c>
      <c r="AAI354" s="77"/>
      <c r="AAJ354" s="77"/>
      <c r="AAK354" s="77"/>
      <c r="AAL354" s="57"/>
      <c r="AAM354" s="112"/>
      <c r="AAN354"/>
      <c r="AAT354" s="23"/>
      <c r="AAU354" s="44"/>
    </row>
    <row r="355" spans="1:723" ht="15" customHeight="1" outlineLevel="1">
      <c r="A355" s="558"/>
      <c r="B355" s="445" t="s">
        <v>86</v>
      </c>
      <c r="C355" s="297"/>
      <c r="D355" s="279" t="s">
        <v>378</v>
      </c>
      <c r="E355" s="368">
        <f t="shared" si="952"/>
        <v>1</v>
      </c>
      <c r="F355" s="491">
        <f t="shared" ca="1" si="953"/>
        <v>40</v>
      </c>
      <c r="G355" s="449">
        <f t="shared" si="954"/>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41509</v>
      </c>
      <c r="AAH355" s="78">
        <f t="shared" si="956"/>
        <v>41509</v>
      </c>
      <c r="AAI355" s="77"/>
      <c r="AAJ355" s="77"/>
      <c r="AAK355" s="77"/>
      <c r="AAL355" s="57"/>
      <c r="AAM355" s="112"/>
      <c r="AAN355"/>
      <c r="AAT355" s="23"/>
      <c r="AAU355" s="44"/>
    </row>
    <row r="356" spans="1:723" ht="15" customHeight="1" outlineLevel="1">
      <c r="A356" s="558"/>
      <c r="B356" s="446" t="s">
        <v>87</v>
      </c>
      <c r="C356" s="297"/>
      <c r="D356" s="279" t="s">
        <v>378</v>
      </c>
      <c r="E356" s="368">
        <f t="shared" si="952"/>
        <v>1</v>
      </c>
      <c r="F356" s="491">
        <f t="shared" ca="1" si="953"/>
        <v>40</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7" t="s">
        <v>88</v>
      </c>
      <c r="C357" s="297"/>
      <c r="D357" s="279" t="s">
        <v>378</v>
      </c>
      <c r="E357" s="368">
        <f t="shared" si="952"/>
        <v>1</v>
      </c>
      <c r="F357" s="491">
        <f t="shared" ca="1" si="953"/>
        <v>40</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87.75" customHeight="1" outlineLevel="1">
      <c r="A358" s="558"/>
      <c r="B358" s="756" t="s">
        <v>358</v>
      </c>
      <c r="C358" s="756"/>
      <c r="D358" s="756"/>
      <c r="E358" s="756"/>
      <c r="F358" s="756"/>
      <c r="G358" s="756"/>
      <c r="H358" s="756"/>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186</v>
      </c>
      <c r="AAG358" s="63"/>
      <c r="AAH358" s="63"/>
      <c r="AAI358" s="77"/>
      <c r="AAJ358" s="77"/>
      <c r="AAK358" s="77"/>
      <c r="AAL358" s="57"/>
      <c r="AAM358" s="112"/>
      <c r="AAN358"/>
      <c r="AAT358" s="23"/>
      <c r="AAU358" s="44"/>
    </row>
    <row r="359" spans="1:723" ht="15"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186</v>
      </c>
      <c r="AAG359" s="63"/>
      <c r="AAH359" s="63"/>
      <c r="AAI359" s="77"/>
      <c r="AAJ359" s="77"/>
      <c r="AAK359" s="77"/>
      <c r="AAL359" s="56"/>
      <c r="AAM359" s="112"/>
      <c r="AAN359"/>
      <c r="AAT359" s="23"/>
      <c r="AAU359" s="44"/>
    </row>
    <row r="360" spans="1:723" ht="15" customHeight="1" outlineLevel="1">
      <c r="A360" s="558"/>
      <c r="B360" s="458" t="s">
        <v>102</v>
      </c>
      <c r="C360" s="459"/>
      <c r="D360" s="277" t="s">
        <v>16</v>
      </c>
      <c r="E360" s="368">
        <f>NETWORKDAYS(G360,H360,S.DDL_DEQClosed)</f>
        <v>1</v>
      </c>
      <c r="F360" s="491">
        <f ca="1">NETWORKDAYS(TODAY(),H360)</f>
        <v>40</v>
      </c>
      <c r="G360" s="449">
        <f t="shared" ref="G360:H360" si="957">AAG360</f>
        <v>41509</v>
      </c>
      <c r="H360" s="449">
        <f t="shared" si="957"/>
        <v>41509</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41509</v>
      </c>
      <c r="AAH360" s="78">
        <f>G360</f>
        <v>41509</v>
      </c>
      <c r="AAI360" s="77"/>
      <c r="AAJ360" s="77"/>
      <c r="AAK360" s="77"/>
      <c r="AAL360" s="57"/>
      <c r="AAM360" s="112"/>
      <c r="AAN360"/>
      <c r="AAT360" s="23"/>
      <c r="AAU360" s="44"/>
    </row>
    <row r="361" spans="1:723" ht="15"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186</v>
      </c>
      <c r="AAG361" s="63"/>
      <c r="AAH361" s="63"/>
      <c r="AAI361" s="77"/>
      <c r="AAJ361" s="77"/>
      <c r="AAK361" s="77"/>
      <c r="AAL361" s="57"/>
      <c r="AAM361" s="112"/>
      <c r="AAN361"/>
      <c r="AAT361" s="23"/>
      <c r="AAU361" s="44"/>
    </row>
    <row r="362" spans="1:723" ht="15" customHeight="1" outlineLevel="1">
      <c r="A362" s="558"/>
      <c r="B362" s="778" t="str">
        <f t="shared" ref="B362" si="958">AAL362</f>
        <v>Hold hearings (change dates under Overview of Key Dates)</v>
      </c>
      <c r="C362" s="779"/>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383</v>
      </c>
      <c r="E363" s="368">
        <f t="shared" ref="E363:E371" si="959">NETWORKDAYS(G363,H363,S.DDL_DEQClosed)</f>
        <v>1</v>
      </c>
      <c r="F363" s="491">
        <f t="shared" ref="F363:F371" ca="1" si="960">NETWORKDAYS(TODAY(),H363)</f>
        <v>94</v>
      </c>
      <c r="G363" s="455">
        <f>S.FirstHearingDate</f>
        <v>41585</v>
      </c>
      <c r="H363" s="456">
        <f>S.FirstHearingDate</f>
        <v>41585</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383</v>
      </c>
      <c r="E364" s="368">
        <f t="shared" si="959"/>
        <v>1</v>
      </c>
      <c r="F364" s="491">
        <f t="shared" ca="1" si="960"/>
        <v>94</v>
      </c>
      <c r="G364" s="455">
        <f>S.2ndHearingDate</f>
        <v>41585</v>
      </c>
      <c r="H364" s="456">
        <f>S.2ndHearingDate</f>
        <v>41585</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383</v>
      </c>
      <c r="E365" s="368">
        <f t="shared" si="959"/>
        <v>1</v>
      </c>
      <c r="F365" s="491">
        <f t="shared" ca="1" si="960"/>
        <v>94</v>
      </c>
      <c r="G365" s="455">
        <f>S.3rdHearingDate</f>
        <v>41585</v>
      </c>
      <c r="H365" s="456">
        <f>S.3rdHearingDate</f>
        <v>41585</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383</v>
      </c>
      <c r="E366" s="368">
        <f t="shared" si="959"/>
        <v>1</v>
      </c>
      <c r="F366" s="491">
        <f t="shared" ca="1" si="960"/>
        <v>94</v>
      </c>
      <c r="G366" s="455">
        <f>S.4thHearingDate</f>
        <v>41585</v>
      </c>
      <c r="H366" s="456">
        <f>S.4thHearingDate</f>
        <v>41585</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383</v>
      </c>
      <c r="E367" s="368">
        <f t="shared" si="959"/>
        <v>1</v>
      </c>
      <c r="F367" s="491">
        <f t="shared" ca="1" si="960"/>
        <v>94</v>
      </c>
      <c r="G367" s="455">
        <f>S.5thHearingDate</f>
        <v>41585</v>
      </c>
      <c r="H367" s="456">
        <f>S.5thHearingDate</f>
        <v>41585</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383</v>
      </c>
      <c r="E368" s="368">
        <f t="shared" si="959"/>
        <v>1</v>
      </c>
      <c r="F368" s="491">
        <f t="shared" ca="1" si="960"/>
        <v>94</v>
      </c>
      <c r="G368" s="455">
        <f>S.6thHearingDate</f>
        <v>41585</v>
      </c>
      <c r="H368" s="456">
        <f>S.6thHearingDate</f>
        <v>41585</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383</v>
      </c>
      <c r="E369" s="368">
        <f t="shared" si="959"/>
        <v>1</v>
      </c>
      <c r="F369" s="491">
        <f t="shared" ca="1" si="960"/>
        <v>94</v>
      </c>
      <c r="G369" s="455">
        <f>S.7thHearingDate</f>
        <v>41585</v>
      </c>
      <c r="H369" s="456">
        <f>S.7thHearingDate</f>
        <v>41585</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383</v>
      </c>
      <c r="E370" s="368">
        <f t="shared" si="959"/>
        <v>1</v>
      </c>
      <c r="F370" s="491">
        <f t="shared" ca="1" si="960"/>
        <v>94</v>
      </c>
      <c r="G370" s="455">
        <f>S.LastHearingDate</f>
        <v>41585</v>
      </c>
      <c r="H370" s="456">
        <f>S.LastHearingDate</f>
        <v>41585</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44</v>
      </c>
      <c r="E371" s="368">
        <f t="shared" si="959"/>
        <v>6</v>
      </c>
      <c r="F371" s="491">
        <f t="shared" ca="1" si="960"/>
        <v>100</v>
      </c>
      <c r="G371" s="449">
        <f t="shared" ref="G371:H377" si="961">AAG371</f>
        <v>41585</v>
      </c>
      <c r="H371" s="449">
        <f t="shared" si="961"/>
        <v>41593</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41585</v>
      </c>
      <c r="AAH371" s="78">
        <f>S.CloseComment</f>
        <v>41593</v>
      </c>
      <c r="AAI371" s="64"/>
      <c r="AAJ371" s="79"/>
      <c r="AAK371" s="79"/>
      <c r="AAL371" s="89" t="str">
        <f>"Add info to "&amp;S.CodeName&amp;"COMMENTS"</f>
        <v>Add info to COMMENTS</v>
      </c>
      <c r="AAM371" s="112"/>
      <c r="AAN371"/>
      <c r="AAT371" s="23"/>
      <c r="AAU371" s="44"/>
    </row>
    <row r="372" spans="1:732" s="23" customFormat="1" ht="15" customHeight="1" outlineLevel="1">
      <c r="A372" s="558" t="s">
        <v>231</v>
      </c>
      <c r="B372" s="461" t="str">
        <f>AAL372</f>
        <v>Add PO report to STAFF.RPT</v>
      </c>
      <c r="C372" s="168"/>
      <c r="D372" s="277" t="s">
        <v>44</v>
      </c>
      <c r="E372" s="368">
        <f t="shared" ref="E372" si="962">NETWORKDAYS(G372,H372,S.DDL_DEQClosed)</f>
        <v>6</v>
      </c>
      <c r="F372" s="491">
        <f t="shared" ref="F372" ca="1" si="963">NETWORKDAYS(TODAY(),H372)</f>
        <v>100</v>
      </c>
      <c r="G372" s="449">
        <f t="shared" ref="G372" si="964">AAG372</f>
        <v>41585</v>
      </c>
      <c r="H372" s="449">
        <f t="shared" ref="H372" si="965">AAH372</f>
        <v>41593</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41585</v>
      </c>
      <c r="AAH372" s="78">
        <f>S.CloseComment</f>
        <v>41593</v>
      </c>
      <c r="AAI372" s="64"/>
      <c r="AAJ372" s="77"/>
      <c r="AAK372" s="77"/>
      <c r="AAL372" s="89" t="str">
        <f>"Add PO report to "&amp;S.CodeName&amp;"STAFF.RPT"</f>
        <v>Add PO report to STAFF.RPT</v>
      </c>
      <c r="AAM372" s="112"/>
      <c r="AAU372" s="44"/>
    </row>
    <row r="373" spans="1:732" ht="18" customHeight="1" outlineLevel="1">
      <c r="A373" s="558"/>
      <c r="B373" s="299" t="s">
        <v>43</v>
      </c>
      <c r="C373" s="721"/>
      <c r="D373" s="197"/>
      <c r="E373" s="160"/>
      <c r="F373" s="160"/>
      <c r="G373" s="145"/>
      <c r="H373" s="658">
        <f>S.CloseComment</f>
        <v>41593</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41593</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223</v>
      </c>
      <c r="C376" s="168"/>
      <c r="D376" s="277" t="s">
        <v>166</v>
      </c>
      <c r="E376" s="368">
        <f t="shared" ref="E376:E382" si="967">NETWORKDAYS(G376,H376,S.DDL_DEQClosed)</f>
        <v>100</v>
      </c>
      <c r="F376" s="491">
        <f t="shared" ref="F376:F386" ca="1" si="968">NETWORKDAYS(TODAY(),H376)</f>
        <v>159</v>
      </c>
      <c r="G376" s="449">
        <f>AAG376</f>
        <v>41530</v>
      </c>
      <c r="H376" s="449">
        <f t="shared" si="961"/>
        <v>41676</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41530</v>
      </c>
      <c r="AAH376" s="78">
        <f>S.SubmitStaffRpt</f>
        <v>41676</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166</v>
      </c>
      <c r="E377" s="448">
        <f t="shared" si="967"/>
        <v>86</v>
      </c>
      <c r="F377" s="491">
        <f t="shared" ca="1" si="968"/>
        <v>159</v>
      </c>
      <c r="G377" s="449">
        <f>AAG377</f>
        <v>41550</v>
      </c>
      <c r="H377" s="449">
        <f t="shared" si="961"/>
        <v>41676</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41550</v>
      </c>
      <c r="AAH377" s="78">
        <f>S.SubmitStaffRpt</f>
        <v>41676</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186</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192</v>
      </c>
      <c r="C380" s="168"/>
      <c r="D380" s="277" t="s">
        <v>378</v>
      </c>
      <c r="E380" s="448">
        <f t="shared" ref="E380" si="969">NETWORKDAYS(G380,H380,S.DDL_DEQClosed)</f>
        <v>86</v>
      </c>
      <c r="F380" s="491">
        <f t="shared" ref="F380" ca="1" si="970">NETWORKDAYS(TODAY(),H380)</f>
        <v>159</v>
      </c>
      <c r="G380" s="449">
        <f t="shared" ref="G380:G386" si="971">AAG380</f>
        <v>41550</v>
      </c>
      <c r="H380" s="449">
        <f t="shared" ref="H380:H386" si="972">AAH380</f>
        <v>41676</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41550</v>
      </c>
      <c r="AAH380" s="78">
        <f t="shared" ref="AAH380:AAH386" si="974">S.SubmitStaffRpt</f>
        <v>41676</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193</v>
      </c>
      <c r="C381" s="168"/>
      <c r="D381" s="277" t="s">
        <v>378</v>
      </c>
      <c r="E381" s="448">
        <f t="shared" ref="E381" si="975">NETWORKDAYS(G381,H381,S.DDL_DEQClosed)</f>
        <v>86</v>
      </c>
      <c r="F381" s="491">
        <f t="shared" ref="F381" ca="1" si="976">NETWORKDAYS(TODAY(),H381)</f>
        <v>159</v>
      </c>
      <c r="G381" s="449">
        <f t="shared" si="971"/>
        <v>41550</v>
      </c>
      <c r="H381" s="449">
        <f t="shared" si="972"/>
        <v>41676</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41550</v>
      </c>
      <c r="AAH381" s="78">
        <f t="shared" si="974"/>
        <v>41676</v>
      </c>
      <c r="AAI381" s="77"/>
      <c r="AAJ381" s="80"/>
      <c r="AAK381" s="80"/>
      <c r="AAL381" s="57"/>
      <c r="AAM381" s="112"/>
      <c r="AAU381" s="44"/>
      <c r="AAV381"/>
      <c r="AAW381"/>
      <c r="AAX381"/>
      <c r="AAY381"/>
      <c r="AAZ381"/>
      <c r="ABA381"/>
      <c r="ABB381"/>
      <c r="ABC381"/>
      <c r="ABD381"/>
    </row>
    <row r="382" spans="1:732" ht="15" customHeight="1" outlineLevel="1">
      <c r="A382" s="558"/>
      <c r="B382" s="465" t="s">
        <v>179</v>
      </c>
      <c r="C382" s="239"/>
      <c r="D382" s="277" t="s">
        <v>378</v>
      </c>
      <c r="E382" s="448">
        <f t="shared" si="967"/>
        <v>86</v>
      </c>
      <c r="F382" s="491">
        <f t="shared" ca="1" si="968"/>
        <v>159</v>
      </c>
      <c r="G382" s="449">
        <f t="shared" si="971"/>
        <v>41550</v>
      </c>
      <c r="H382" s="449">
        <f t="shared" si="972"/>
        <v>41676</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41550</v>
      </c>
      <c r="AAH382" s="78">
        <f t="shared" si="974"/>
        <v>41676</v>
      </c>
      <c r="AAI382" s="77"/>
      <c r="AAJ382" s="57"/>
      <c r="AAK382" s="57"/>
      <c r="AAL382" s="57"/>
      <c r="AAM382" s="112"/>
      <c r="AAN382"/>
      <c r="AAT382" s="23"/>
      <c r="AAU382" s="44"/>
    </row>
    <row r="383" spans="1:732" ht="15" customHeight="1" outlineLevel="1">
      <c r="A383" s="558"/>
      <c r="B383" s="424" t="s">
        <v>79</v>
      </c>
      <c r="C383" s="239"/>
      <c r="D383" s="279" t="s">
        <v>16</v>
      </c>
      <c r="E383" s="368">
        <f>NETWORKDAYS(G383,H383,S.DDL_DEQClosed)</f>
        <v>86</v>
      </c>
      <c r="F383" s="491">
        <f t="shared" ca="1" si="968"/>
        <v>159</v>
      </c>
      <c r="G383" s="449">
        <f t="shared" si="971"/>
        <v>41550</v>
      </c>
      <c r="H383" s="449">
        <f t="shared" si="972"/>
        <v>41676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41676</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86</v>
      </c>
      <c r="F384" s="491">
        <f t="shared" ca="1" si="968"/>
        <v>159</v>
      </c>
      <c r="G384" s="449">
        <f t="shared" si="971"/>
        <v>41550</v>
      </c>
      <c r="H384" s="449">
        <f t="shared" si="972"/>
        <v>41676</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41676</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86</v>
      </c>
      <c r="F385" s="491">
        <f t="shared" ca="1" si="968"/>
        <v>159</v>
      </c>
      <c r="G385" s="449">
        <f t="shared" si="971"/>
        <v>41550</v>
      </c>
      <c r="H385" s="449">
        <f t="shared" si="972"/>
        <v>41676</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41676</v>
      </c>
      <c r="AAI385" s="77"/>
      <c r="AAJ385" s="57"/>
      <c r="AAK385" s="57"/>
      <c r="AAL385" s="57"/>
      <c r="AAM385" s="112"/>
      <c r="AAN385"/>
      <c r="AAT385" s="23"/>
      <c r="AAU385" s="44"/>
    </row>
    <row r="386" spans="1:732" ht="15" customHeight="1" outlineLevel="1">
      <c r="A386" s="558"/>
      <c r="B386" s="427" t="s">
        <v>82</v>
      </c>
      <c r="C386" s="239"/>
      <c r="D386" s="279" t="s">
        <v>16</v>
      </c>
      <c r="E386" s="368">
        <f>NETWORKDAYS(G386,H386,S.DDL_DEQClosed)</f>
        <v>86</v>
      </c>
      <c r="F386" s="491">
        <f t="shared" ca="1" si="968"/>
        <v>159</v>
      </c>
      <c r="G386" s="449">
        <f t="shared" si="971"/>
        <v>41550</v>
      </c>
      <c r="H386" s="449">
        <f t="shared" si="972"/>
        <v>41676</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41676</v>
      </c>
      <c r="AAI386" s="77"/>
      <c r="AAJ386" s="57"/>
      <c r="AAK386" s="57"/>
      <c r="AAL386" s="57"/>
      <c r="AAM386" s="112"/>
      <c r="AAN386"/>
      <c r="AAT386" s="23"/>
      <c r="AAU386" s="44"/>
    </row>
    <row r="387" spans="1:732" ht="96.75" customHeight="1" outlineLevel="1">
      <c r="A387" s="558"/>
      <c r="B387" s="756" t="s">
        <v>363</v>
      </c>
      <c r="C387" s="756"/>
      <c r="D387" s="756"/>
      <c r="E387" s="756"/>
      <c r="F387" s="756"/>
      <c r="G387" s="756"/>
      <c r="H387" s="756"/>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186</v>
      </c>
      <c r="AAG388" s="63"/>
      <c r="AAH388" s="63"/>
      <c r="AAI388" s="77"/>
      <c r="AAJ388" s="57"/>
      <c r="AAK388" s="57"/>
      <c r="AAL388" s="57"/>
      <c r="AAM388" s="112"/>
      <c r="AAN388"/>
      <c r="AAT388" s="23"/>
      <c r="AAU388" s="44"/>
    </row>
    <row r="389" spans="1:732" ht="15" customHeight="1" outlineLevel="1">
      <c r="A389" s="558"/>
      <c r="B389" s="343" t="s">
        <v>156</v>
      </c>
      <c r="C389" s="168"/>
      <c r="D389" s="277" t="s">
        <v>166</v>
      </c>
      <c r="E389" s="448">
        <f t="shared" ref="E389" si="977">NETWORKDAYS(G389,H389,S.DDL_DEQClosed)</f>
        <v>1</v>
      </c>
      <c r="F389" s="491">
        <f t="shared" ref="F389" ca="1" si="978">NETWORKDAYS(TODAY(),H389)</f>
        <v>159</v>
      </c>
      <c r="G389" s="449">
        <f t="shared" ref="G389:H389" si="979">AAG389</f>
        <v>41676</v>
      </c>
      <c r="H389" s="455">
        <f t="shared" si="979"/>
        <v>41676</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41676</v>
      </c>
      <c r="AAH389" s="78">
        <f>G389</f>
        <v>41676</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77" t="s">
        <v>101</v>
      </c>
      <c r="C391" s="777"/>
      <c r="D391" s="777"/>
      <c r="E391" s="777"/>
      <c r="F391" s="777"/>
      <c r="G391" s="777"/>
      <c r="H391" s="777"/>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128</v>
      </c>
      <c r="G393" s="302">
        <f>AAG393</f>
        <v>41530</v>
      </c>
      <c r="H393" s="303">
        <f>AAH393</f>
        <v>41717</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41530</v>
      </c>
      <c r="AAH393" s="78">
        <f>S.EQCMeeting</f>
        <v>41717</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100</v>
      </c>
      <c r="F395" s="491">
        <f t="shared" ref="F395" ca="1" si="981">NETWORKDAYS(TODAY(),H395)</f>
        <v>159</v>
      </c>
      <c r="G395" s="437">
        <f t="shared" ref="G395:H395" si="982">AAG395</f>
        <v>41530</v>
      </c>
      <c r="H395" s="437">
        <f t="shared" si="982"/>
        <v>41676</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41530</v>
      </c>
      <c r="AAH395" s="78">
        <f>S.SubmitStaffRpt</f>
        <v>41676</v>
      </c>
      <c r="AAI395" s="77"/>
      <c r="AAJ395" s="57"/>
      <c r="AAK395" s="57"/>
      <c r="AAL395" s="57"/>
      <c r="AAM395" s="112"/>
      <c r="AAN395"/>
      <c r="AAT395" s="23"/>
      <c r="AAU395" s="44"/>
    </row>
    <row r="396" spans="1:732" s="23" customFormat="1" ht="15" customHeight="1" outlineLevel="1">
      <c r="A396" s="558" t="s">
        <v>231</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393</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394</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330</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186</v>
      </c>
      <c r="AAG400" s="117"/>
      <c r="AAH400" s="117"/>
      <c r="AAI400" s="77"/>
      <c r="AAJ400" s="57"/>
      <c r="AAK400" s="57"/>
      <c r="AAL400" s="57"/>
      <c r="AAM400" s="112"/>
      <c r="AAN400"/>
      <c r="AAT400" s="23"/>
      <c r="AAU400" s="44"/>
    </row>
    <row r="401" spans="1:732" ht="15"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186</v>
      </c>
      <c r="AAG401" s="117"/>
      <c r="AAH401" s="117"/>
      <c r="AAI401" s="77"/>
      <c r="AAJ401" s="57"/>
      <c r="AAK401" s="57"/>
      <c r="AAL401" s="57"/>
      <c r="AAM401" s="112"/>
      <c r="AAN401"/>
      <c r="AAT401" s="23"/>
      <c r="AAU401" s="44"/>
    </row>
    <row r="402" spans="1:732" ht="15"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186</v>
      </c>
      <c r="AAG402" s="117"/>
      <c r="AAH402" s="117"/>
      <c r="AAI402" s="77"/>
      <c r="AAJ402" s="57"/>
      <c r="AAK402" s="57"/>
      <c r="AAL402" s="57"/>
      <c r="AAM402" s="112"/>
      <c r="AAN402"/>
      <c r="AAT402" s="23"/>
      <c r="AAU402" s="44"/>
    </row>
    <row r="403" spans="1:732" ht="15"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186</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186</v>
      </c>
      <c r="AAG404" s="117"/>
      <c r="AAH404" s="117"/>
      <c r="AAI404" s="77"/>
      <c r="AAJ404" s="57"/>
      <c r="AAK404" s="57"/>
      <c r="AAL404" s="57"/>
      <c r="AAM404" s="112"/>
      <c r="AAN404"/>
      <c r="AAT404" s="23"/>
      <c r="AAU404" s="44"/>
    </row>
    <row r="405" spans="1:732" ht="15"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378</v>
      </c>
      <c r="E406" s="436">
        <f t="shared" ref="E406" si="984">NETWORKDAYS(G406,H406,S.DDL_DEQClosed)</f>
        <v>100</v>
      </c>
      <c r="F406" s="491">
        <f t="shared" ref="F406" ca="1" si="985">NETWORKDAYS(TODAY(),H406)</f>
        <v>159</v>
      </c>
      <c r="G406" s="437">
        <f t="shared" ref="G406:H406" si="986">AAG406</f>
        <v>41530</v>
      </c>
      <c r="H406" s="437">
        <f t="shared" si="986"/>
        <v>41676</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41530</v>
      </c>
      <c r="AAH406" s="78">
        <f t="shared" ref="AAH406" si="987">S.SubmitStaffRpt</f>
        <v>41676</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100</v>
      </c>
      <c r="F415" s="491">
        <f t="shared" ref="F415" ca="1" si="989">NETWORKDAYS(TODAY(),H415)</f>
        <v>159</v>
      </c>
      <c r="G415" s="437">
        <f t="shared" ref="G415:H415" si="990">AAG415</f>
        <v>41530</v>
      </c>
      <c r="H415" s="437">
        <f t="shared" si="990"/>
        <v>41676</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41530</v>
      </c>
      <c r="AAH415" s="78">
        <f t="shared" ref="AAH415" si="991">S.SubmitStaffRpt</f>
        <v>41676</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364</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384</v>
      </c>
      <c r="E421" s="379">
        <f>NETWORKDAYS(G421,H421,S.DDL_DEQClosed)</f>
        <v>100</v>
      </c>
      <c r="F421" s="491">
        <f t="shared" ref="F421:F424" ca="1" si="993">NETWORKDAYS(TODAY(),H421)</f>
        <v>159</v>
      </c>
      <c r="G421" s="437">
        <f t="shared" ref="G421:H424" si="994">AAG421</f>
        <v>41530</v>
      </c>
      <c r="H421" s="437">
        <f t="shared" si="994"/>
        <v>41676</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41530</v>
      </c>
      <c r="AAH421" s="78">
        <f>S.SubmitStaffRpt</f>
        <v>41676</v>
      </c>
      <c r="AAI421" s="77"/>
      <c r="AAJ421" s="57"/>
      <c r="AAK421" s="57"/>
      <c r="AAL421" s="57"/>
      <c r="AAM421" s="112"/>
      <c r="AAN421"/>
      <c r="AAT421" s="23"/>
      <c r="AAU421" s="44"/>
    </row>
    <row r="422" spans="1:723" ht="15" customHeight="1" outlineLevel="1">
      <c r="A422" s="558"/>
      <c r="B422" s="485" t="s">
        <v>113</v>
      </c>
      <c r="C422" s="239"/>
      <c r="D422" s="279" t="s">
        <v>384</v>
      </c>
      <c r="E422" s="379">
        <f>NETWORKDAYS(G422,H422,S.DDL_DEQClosed)</f>
        <v>1</v>
      </c>
      <c r="F422" s="491">
        <f t="shared" ca="1" si="993"/>
        <v>159</v>
      </c>
      <c r="G422" s="437">
        <f t="shared" si="994"/>
        <v>41676</v>
      </c>
      <c r="H422" s="437">
        <f t="shared" si="994"/>
        <v>41676</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41676</v>
      </c>
      <c r="AAH422" s="78">
        <f>S.SubmitStaffRpt</f>
        <v>41676</v>
      </c>
      <c r="AAI422" s="77"/>
      <c r="AAJ422" s="57"/>
      <c r="AAK422" s="57"/>
      <c r="AAL422" s="57"/>
      <c r="AAM422" s="112"/>
      <c r="AAN422"/>
      <c r="AAT422" s="23"/>
      <c r="AAU422" s="44"/>
    </row>
    <row r="423" spans="1:723" ht="15" customHeight="1" outlineLevel="1">
      <c r="A423" s="558"/>
      <c r="B423" s="424" t="s">
        <v>114</v>
      </c>
      <c r="C423" s="239"/>
      <c r="D423" s="279" t="s">
        <v>384</v>
      </c>
      <c r="E423" s="379">
        <f>NETWORKDAYS(G423,H423,S.DDL_DEQClosed)</f>
        <v>1</v>
      </c>
      <c r="F423" s="491">
        <f t="shared" ca="1" si="993"/>
        <v>159</v>
      </c>
      <c r="G423" s="437">
        <f t="shared" si="994"/>
        <v>41676</v>
      </c>
      <c r="H423" s="437">
        <f t="shared" si="994"/>
        <v>41676</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41676</v>
      </c>
      <c r="AAH423" s="78">
        <f>S.SubmitStaffRpt</f>
        <v>41676</v>
      </c>
      <c r="AAI423" s="77"/>
      <c r="AAJ423" s="57"/>
      <c r="AAK423" s="57"/>
      <c r="AAL423" s="57"/>
      <c r="AAM423" s="112"/>
      <c r="AAN423"/>
      <c r="AAT423" s="23"/>
      <c r="AAU423" s="44"/>
    </row>
    <row r="424" spans="1:723" ht="15" customHeight="1" outlineLevel="1">
      <c r="A424" s="558"/>
      <c r="B424" s="425" t="s">
        <v>115</v>
      </c>
      <c r="C424" s="239"/>
      <c r="D424" s="279" t="s">
        <v>384</v>
      </c>
      <c r="E424" s="379">
        <f>NETWORKDAYS(G424,H424,S.DDL_DEQClosed)</f>
        <v>1</v>
      </c>
      <c r="F424" s="491">
        <f t="shared" ca="1" si="993"/>
        <v>159</v>
      </c>
      <c r="G424" s="437">
        <f t="shared" si="994"/>
        <v>41676</v>
      </c>
      <c r="H424" s="437">
        <f t="shared" si="994"/>
        <v>41676</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41676</v>
      </c>
      <c r="AAH424" s="78">
        <f>S.SubmitStaffRpt</f>
        <v>41676</v>
      </c>
      <c r="AAI424" s="77"/>
      <c r="AAJ424" s="57"/>
      <c r="AAK424" s="57"/>
      <c r="AAL424" s="57"/>
      <c r="AAM424" s="112"/>
      <c r="AAN424"/>
      <c r="AAT424" s="23"/>
      <c r="AAU424" s="44"/>
    </row>
    <row r="425" spans="1:723" ht="89.25" customHeight="1" outlineLevel="1">
      <c r="A425" s="558"/>
      <c r="B425" s="756" t="s">
        <v>365</v>
      </c>
      <c r="C425" s="756"/>
      <c r="D425" s="756"/>
      <c r="E425" s="756"/>
      <c r="F425" s="756"/>
      <c r="G425" s="756"/>
      <c r="H425" s="756"/>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1</v>
      </c>
      <c r="F427" s="491">
        <f t="shared" ref="F427" ca="1" si="995">NETWORKDAYS(TODAY(),H427)</f>
        <v>159</v>
      </c>
      <c r="G427" s="472">
        <f t="shared" ref="G427:H433" si="996">AAG427</f>
        <v>41676</v>
      </c>
      <c r="H427" s="370">
        <f>AAH427</f>
        <v>41676</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41676</v>
      </c>
      <c r="AAH427" s="78">
        <f>S.SubmitStaffRpt</f>
        <v>41676</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159</v>
      </c>
      <c r="G428" s="455">
        <f t="shared" ref="G428:H428" si="997">AAG428</f>
        <v>41676</v>
      </c>
      <c r="H428" s="473">
        <f t="shared" si="997"/>
        <v>41676</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41676</v>
      </c>
      <c r="AAH428" s="78">
        <f>S.SubmitStaffRpt</f>
        <v>41676</v>
      </c>
      <c r="AAI428" s="77"/>
      <c r="AAJ428" s="57"/>
      <c r="AAK428" s="57"/>
      <c r="AAL428" s="57"/>
      <c r="AAM428" s="112"/>
      <c r="AAN428"/>
      <c r="AAT428" s="23"/>
      <c r="AAU428" s="44"/>
    </row>
    <row r="429" spans="1:723" ht="15" customHeight="1" outlineLevel="1">
      <c r="A429" s="558"/>
      <c r="B429" s="666" t="s">
        <v>123</v>
      </c>
      <c r="C429" s="723"/>
      <c r="D429" s="277" t="s">
        <v>388</v>
      </c>
      <c r="E429" s="448">
        <f>NETWORKDAYS(G429,H429,S.DDL_DEQClosed)</f>
        <v>4</v>
      </c>
      <c r="F429" s="491">
        <f ca="1">NETWORKDAYS(TODAY(),H429)</f>
        <v>162</v>
      </c>
      <c r="G429" s="472">
        <f t="shared" si="996"/>
        <v>41676</v>
      </c>
      <c r="H429" s="472">
        <f t="shared" si="996"/>
        <v>41681</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41676</v>
      </c>
      <c r="AAH429" s="78">
        <f>WORKDAY(S.SubmitStaffRpt+4,1, S.DDL_DEQClosed)</f>
        <v>41681</v>
      </c>
      <c r="AAI429" s="77"/>
      <c r="AAJ429" s="57"/>
      <c r="AAK429" s="57"/>
      <c r="AAL429" s="57"/>
      <c r="AAM429" s="112"/>
      <c r="AAN429"/>
      <c r="AAT429" s="23"/>
      <c r="AAU429" s="44"/>
    </row>
    <row r="430" spans="1:723" ht="15" customHeight="1" outlineLevel="1">
      <c r="A430" s="558"/>
      <c r="B430" s="133" t="s">
        <v>32</v>
      </c>
      <c r="C430" s="723"/>
      <c r="D430" s="277" t="s">
        <v>380</v>
      </c>
      <c r="E430" s="448">
        <f>NETWORKDAYS(G430,H430,S.DDL_DEQClosed)</f>
        <v>127</v>
      </c>
      <c r="F430" s="491">
        <f ca="1">NETWORKDAYS(TODAY(),H430)</f>
        <v>187</v>
      </c>
      <c r="G430" s="472">
        <f t="shared" si="996"/>
        <v>41530</v>
      </c>
      <c r="H430" s="472">
        <f t="shared" si="996"/>
        <v>41716</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41530</v>
      </c>
      <c r="AAH430" s="78">
        <f>S.EQCMeeting-1</f>
        <v>41716</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378</v>
      </c>
      <c r="E432" s="368">
        <f>NETWORKDAYS(G432,H432,S.DDL_DEQClosed)</f>
        <v>1</v>
      </c>
      <c r="F432" s="491">
        <f ca="1">NETWORKDAYS(TODAY(),H432)</f>
        <v>187</v>
      </c>
      <c r="G432" s="472">
        <f t="shared" si="996"/>
        <v>41716</v>
      </c>
      <c r="H432" s="472">
        <f t="shared" si="996"/>
        <v>41716</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41716</v>
      </c>
      <c r="AAH432" s="78">
        <f>G432</f>
        <v>41716</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187</v>
      </c>
      <c r="G433" s="472">
        <f t="shared" si="996"/>
        <v>41716</v>
      </c>
      <c r="H433" s="472">
        <f t="shared" si="996"/>
        <v>41716</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41716</v>
      </c>
      <c r="AAH433" s="78">
        <f>G433</f>
        <v>41716</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41717</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41717</v>
      </c>
      <c r="AAH436" s="78">
        <f>S.EQCMeeting</f>
        <v>41717</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77" t="s">
        <v>184</v>
      </c>
      <c r="C438" s="777"/>
      <c r="D438" s="777"/>
      <c r="E438" s="777"/>
      <c r="F438" s="777"/>
      <c r="G438" s="777"/>
      <c r="H438" s="777"/>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41676</v>
      </c>
      <c r="H440" s="274">
        <f>AAH440</f>
        <v>41778</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41676</v>
      </c>
      <c r="AAH440" s="78">
        <f>WORKDAY(S.EQCMeeting+60,1,S.DDL_DEQClosed)</f>
        <v>41778</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8">NETWORKDAYS(G443,H443,S.DDL_DEQClosed)</f>
        <v>1</v>
      </c>
      <c r="F443" s="372">
        <f t="shared" ref="F443:F458" ca="1" si="999">NETWORKDAYS(TODAY(),H443)</f>
        <v>188</v>
      </c>
      <c r="G443" s="471">
        <f>AAG443</f>
        <v>41717</v>
      </c>
      <c r="H443" s="369">
        <f>AAH443</f>
        <v>41717</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41717</v>
      </c>
      <c r="AAH443" s="78">
        <f>G443</f>
        <v>41717</v>
      </c>
      <c r="AAI443" s="77"/>
      <c r="AAJ443" s="57" t="s">
        <v>0</v>
      </c>
      <c r="AAK443" s="57"/>
      <c r="AAL443" s="57"/>
      <c r="AAM443" s="112"/>
      <c r="AAN443"/>
      <c r="AAT443" s="23"/>
      <c r="AAU443" s="44"/>
    </row>
    <row r="444" spans="1:732" ht="15.75" customHeight="1" outlineLevel="2">
      <c r="A444" s="558"/>
      <c r="B444" s="467" t="str">
        <f>"EQC.RULES."&amp;TEXT(S.EQCMeeting,"m.d.yyyy")</f>
        <v>EQC.RULES.3.19.2014</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EQC.RULES.3.19.2014</v>
      </c>
      <c r="AAM444" s="112"/>
      <c r="AAN444"/>
      <c r="AAT444" s="23"/>
      <c r="AAU444" s="44"/>
    </row>
    <row r="445" spans="1:732" ht="15.75" customHeight="1" outlineLevel="2">
      <c r="A445" s="558"/>
      <c r="B445" s="467" t="str">
        <f>AAL445</f>
        <v>EQC.REDLINE.3.19.2014</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EQC.REDLINE.3.19.2014</v>
      </c>
      <c r="AAM445" s="112"/>
      <c r="AAN445"/>
      <c r="AAT445" s="23"/>
      <c r="AAU445" s="44"/>
    </row>
    <row r="446" spans="1:732" ht="15.75" customHeight="1" outlineLevel="2">
      <c r="A446" s="558"/>
      <c r="B446" s="467" t="s">
        <v>350</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351</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See DAS notification below</v>
      </c>
      <c r="C448" s="193"/>
      <c r="D448" s="277" t="s">
        <v>161</v>
      </c>
      <c r="E448" s="368">
        <f t="shared" ref="E448" si="1000">NETWORKDAYS(G448,H448,S.DDL_DEQClosed)</f>
        <v>60</v>
      </c>
      <c r="F448" s="372">
        <f ca="1">NETWORKDAYS(TODAY(),H448)</f>
        <v>33</v>
      </c>
      <c r="G448" s="369">
        <f>AAG448</f>
        <v>41414</v>
      </c>
      <c r="H448" s="369">
        <f>AAH448</f>
        <v>41500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41414</v>
      </c>
      <c r="AAH448" s="78">
        <f>S.SubmitNoticeToSOS-30</f>
        <v>41500</v>
      </c>
      <c r="AAI448" s="77"/>
      <c r="AAJ448" s="77"/>
      <c r="AAK448" s="77"/>
      <c r="AAL448" s="89" t="str">
        <f>IF(S.DASApprovalRequired=TRUE,"DAS fee approval - Part 2",IF(S.InvolveFee=TRUE,"See DAS notification below","Fees not involved"))</f>
        <v>See DAS notification below</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353</v>
      </c>
      <c r="C452" s="168"/>
      <c r="D452" s="315" t="s">
        <v>378</v>
      </c>
      <c r="E452" s="368">
        <f t="shared" si="998"/>
        <v>1</v>
      </c>
      <c r="F452" s="372">
        <f t="shared" ca="1" si="999"/>
        <v>231</v>
      </c>
      <c r="G452" s="472">
        <f t="shared" ref="G452:H458" si="1001">AAG452</f>
        <v>41778</v>
      </c>
      <c r="H452" s="369">
        <f t="shared" si="1001"/>
        <v>41778</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41778</v>
      </c>
      <c r="AAH452" s="78">
        <f t="shared" ref="AAH452:AAH458" si="1003">S.BANNER.PostEQCEnd</f>
        <v>41778</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354</v>
      </c>
      <c r="C453" s="168"/>
      <c r="D453" s="277" t="s">
        <v>21</v>
      </c>
      <c r="E453" s="368">
        <f t="shared" si="998"/>
        <v>1</v>
      </c>
      <c r="F453" s="372">
        <f t="shared" ca="1" si="999"/>
        <v>231</v>
      </c>
      <c r="G453" s="472">
        <f t="shared" si="1001"/>
        <v>41778</v>
      </c>
      <c r="H453" s="369">
        <f t="shared" si="1001"/>
        <v>41778</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41778</v>
      </c>
      <c r="AAH453" s="78">
        <f t="shared" si="1003"/>
        <v>41778</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355</v>
      </c>
      <c r="C454" s="168"/>
      <c r="D454" s="277" t="s">
        <v>21</v>
      </c>
      <c r="E454" s="368">
        <f t="shared" ref="E454" si="1004">NETWORKDAYS(G454,H454,S.DDL_DEQClosed)</f>
        <v>1</v>
      </c>
      <c r="F454" s="372">
        <f t="shared" ref="F454" ca="1" si="1005">NETWORKDAYS(TODAY(),H454)</f>
        <v>231</v>
      </c>
      <c r="G454" s="472">
        <f t="shared" ref="G454" si="1006">AAG454</f>
        <v>41778</v>
      </c>
      <c r="H454" s="369">
        <f t="shared" ref="H454" si="1007">AAH454</f>
        <v>41778</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1002"/>
        <v>41778</v>
      </c>
      <c r="AAH454" s="78">
        <f t="shared" si="1003"/>
        <v>41778</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344</v>
      </c>
      <c r="C455" s="231" t="s">
        <v>72</v>
      </c>
      <c r="D455" s="277" t="s">
        <v>378</v>
      </c>
      <c r="E455" s="368">
        <f t="shared" si="998"/>
        <v>1</v>
      </c>
      <c r="F455" s="372">
        <f t="shared" ca="1" si="999"/>
        <v>231</v>
      </c>
      <c r="G455" s="472">
        <f t="shared" si="1001"/>
        <v>41778</v>
      </c>
      <c r="H455" s="369">
        <f t="shared" si="1001"/>
        <v>41778</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1002"/>
        <v>41778</v>
      </c>
      <c r="AAH455" s="78">
        <f t="shared" si="1003"/>
        <v>41778</v>
      </c>
      <c r="AAI455" s="77"/>
      <c r="AAJ455" s="77"/>
      <c r="AAK455" s="77"/>
      <c r="AAL455" s="89" t="str">
        <f>S.CodeName&amp; "COMMITTEE.THANK.YOU"</f>
        <v>COMMITTEE.THANK.YOU</v>
      </c>
      <c r="AAM455" s="112"/>
      <c r="AAN455"/>
      <c r="AAT455" s="23"/>
      <c r="AAU455" s="44"/>
    </row>
    <row r="456" spans="1:732" ht="15.75" customHeight="1" outlineLevel="2">
      <c r="A456" s="558"/>
      <c r="B456" s="416" t="s">
        <v>345</v>
      </c>
      <c r="C456" s="168"/>
      <c r="D456" s="277" t="s">
        <v>378</v>
      </c>
      <c r="E456" s="368">
        <f t="shared" si="998"/>
        <v>1</v>
      </c>
      <c r="F456" s="372">
        <f t="shared" ca="1" si="999"/>
        <v>231</v>
      </c>
      <c r="G456" s="472">
        <f t="shared" si="1001"/>
        <v>41778</v>
      </c>
      <c r="H456" s="369">
        <f t="shared" si="1001"/>
        <v>41778</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1002"/>
        <v>41778</v>
      </c>
      <c r="AAH456" s="78">
        <f t="shared" si="1003"/>
        <v>41778</v>
      </c>
      <c r="AAI456" s="77"/>
      <c r="AAJ456" s="77"/>
      <c r="AAK456" s="77"/>
      <c r="AAL456" s="89" t="str">
        <f>S.CodeName&amp; "COMMITTEE.SURVEY"</f>
        <v>COMMITTEE.SURVEY</v>
      </c>
      <c r="AAM456" s="112"/>
      <c r="AAN456"/>
      <c r="AAT456" s="23"/>
      <c r="AAU456" s="44"/>
    </row>
    <row r="457" spans="1:732" ht="15.75" customHeight="1" outlineLevel="2">
      <c r="A457" s="558"/>
      <c r="B457" s="416" t="s">
        <v>346</v>
      </c>
      <c r="C457" s="168"/>
      <c r="D457" s="277" t="s">
        <v>378</v>
      </c>
      <c r="E457" s="368">
        <f t="shared" si="998"/>
        <v>1</v>
      </c>
      <c r="F457" s="372">
        <f t="shared" ca="1" si="999"/>
        <v>231</v>
      </c>
      <c r="G457" s="472">
        <f t="shared" si="1001"/>
        <v>41778</v>
      </c>
      <c r="H457" s="369">
        <f t="shared" si="1001"/>
        <v>41778</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41778</v>
      </c>
      <c r="AAH457" s="78">
        <f t="shared" si="1003"/>
        <v>41778</v>
      </c>
      <c r="AAI457" s="77"/>
      <c r="AAJ457" s="77"/>
      <c r="AAK457" s="77"/>
      <c r="AAL457" s="89" t="str">
        <f>S.CodeName&amp; "YourName.EMAILS"</f>
        <v>YourName.EMAILS</v>
      </c>
      <c r="AAM457" s="112"/>
      <c r="AAN457"/>
      <c r="AAT457" s="23"/>
      <c r="AAU457" s="44"/>
    </row>
    <row r="458" spans="1:732" ht="15.75" customHeight="1" outlineLevel="2">
      <c r="A458" s="558"/>
      <c r="B458" s="416" t="s">
        <v>347</v>
      </c>
      <c r="C458" s="168"/>
      <c r="D458" s="277" t="s">
        <v>378</v>
      </c>
      <c r="E458" s="368">
        <f t="shared" si="998"/>
        <v>1</v>
      </c>
      <c r="F458" s="372">
        <f t="shared" ca="1" si="999"/>
        <v>231</v>
      </c>
      <c r="G458" s="472">
        <f t="shared" si="1001"/>
        <v>41778</v>
      </c>
      <c r="H458" s="369">
        <f t="shared" si="1001"/>
        <v>41778</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41778</v>
      </c>
      <c r="AAH458" s="78">
        <f t="shared" si="1003"/>
        <v>41778</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8">NETWORKDAYS(G460,H460,S.DDL_DEQClosed)</f>
        <v>1</v>
      </c>
      <c r="F460" s="372">
        <f t="shared" ref="F460" ca="1" si="1009">NETWORKDAYS(TODAY(),H460)</f>
        <v>190</v>
      </c>
      <c r="G460" s="449">
        <f>AAG460</f>
        <v>41719</v>
      </c>
      <c r="H460" s="370">
        <f>AAH460</f>
        <v>41719</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41719</v>
      </c>
      <c r="AAH460" s="78">
        <f>S.FileRuleWithSOS</f>
        <v>41719</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10">NETWORKDAYS(G461,H461,S.DDL_DEQClosed)</f>
        <v>1</v>
      </c>
      <c r="F461" s="372">
        <f t="shared" ref="F461" ca="1" si="1011">NETWORKDAYS(TODAY(),H461)</f>
        <v>190</v>
      </c>
      <c r="G461" s="455">
        <f>AAG461</f>
        <v>41719</v>
      </c>
      <c r="H461" s="473">
        <f>AAH461</f>
        <v>41719</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41719</v>
      </c>
      <c r="AAH461" s="78">
        <f>S.FileRuleWithSOS</f>
        <v>41719</v>
      </c>
      <c r="AAI461" s="77"/>
      <c r="AAJ461" s="77"/>
      <c r="AAK461" s="77"/>
      <c r="AAL461" s="57"/>
      <c r="AAM461" s="112"/>
      <c r="AAU461" s="44"/>
      <c r="AAV461"/>
      <c r="AAW461"/>
      <c r="AAX461"/>
      <c r="AAY461"/>
      <c r="AAZ461"/>
      <c r="ABA461"/>
      <c r="ABB461"/>
      <c r="ABC461"/>
      <c r="ABD461"/>
    </row>
    <row r="462" spans="1:732" ht="15.75" customHeight="1" outlineLevel="2">
      <c r="A462" s="558"/>
      <c r="B462" s="467" t="s">
        <v>349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DAS notification for fees that don't require approval</v>
      </c>
      <c r="C464" s="193"/>
      <c r="D464" s="277" t="s">
        <v>203</v>
      </c>
      <c r="E464" s="379">
        <f t="shared" ref="E464" si="1012">NETWORKDAYS(G464,H464,S.DDL_DEQClosed)</f>
        <v>180</v>
      </c>
      <c r="F464" s="380">
        <f ca="1">NETWORKDAYS(TODAY(),H464)</f>
        <v>159</v>
      </c>
      <c r="G464" s="382">
        <f>AAG464</f>
        <v>41414</v>
      </c>
      <c r="H464" s="382">
        <f>AAH464</f>
        <v>41676</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1</v>
      </c>
      <c r="AAF464" s="112"/>
      <c r="AAG464" s="78">
        <f>S.BANNER.FeeStart</f>
        <v>41414</v>
      </c>
      <c r="AAH464" s="78">
        <f>S.SubmitStaffRpt</f>
        <v>41676</v>
      </c>
      <c r="AAI464" s="77"/>
      <c r="AAJ464" s="57"/>
      <c r="AAK464" s="57"/>
      <c r="AAL464" s="89" t="str">
        <f>IF(S.DASApprovalRequired=TRUE,"See DAS fee approval - Part 2 above",IF(S.InvolveFee=TRUE,"DAS notification for fees that don't require approval","No DAS involvement"))</f>
        <v>DAS notification for fees that don't require approval</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1</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1</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1</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3">NETWORKDAYS(G469,H469,S.DDL_DEQClosed)</f>
        <v>1</v>
      </c>
      <c r="F469" s="372">
        <f t="shared" ref="F469" ca="1" si="1014">NETWORKDAYS(TODAY(),H469)</f>
        <v>231</v>
      </c>
      <c r="G469" s="449">
        <f t="shared" ref="G469:H469" si="1015">AAG469</f>
        <v>41778</v>
      </c>
      <c r="H469" s="449">
        <f t="shared" si="1015"/>
        <v>41778</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41778</v>
      </c>
      <c r="AAH469" s="78">
        <f>S.BANNER.PostEQCEnd</f>
        <v>41778</v>
      </c>
      <c r="AAI469" s="77"/>
      <c r="AAJ469" s="60"/>
      <c r="AAK469" s="60"/>
      <c r="AAL469" s="42"/>
      <c r="AAM469" s="112"/>
      <c r="AAN469"/>
      <c r="AAT469" s="23"/>
      <c r="AAU469" s="44"/>
    </row>
    <row r="470" spans="1:732" ht="15">
      <c r="A470" s="558"/>
      <c r="B470" s="144"/>
      <c r="C470" s="690"/>
      <c r="D470" s="145"/>
      <c r="E470" s="146"/>
      <c r="F470" s="146"/>
      <c r="G470" s="145"/>
      <c r="H470" s="333" t="str">
        <f ca="1">CELL("address")</f>
        <v>$G$32</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2C8F340BF595B47BFCA96D560AED0C2" ma:contentTypeVersion="" ma:contentTypeDescription="Create a new document." ma:contentTypeScope="" ma:versionID="bd9b1a5ef3959a5586e144f636810f69">
  <xsd:schema xmlns:xsd="http://www.w3.org/2001/XMLSchema" xmlns:xs="http://www.w3.org/2001/XMLSchema" xmlns:p="http://schemas.microsoft.com/office/2006/metadata/properties" xmlns:ns2="$ListId:docs;" targetNamespace="http://schemas.microsoft.com/office/2006/metadata/properties" ma:root="true" ma:fieldsID="57c8f91f9b72b987bc697b1abe536703"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Blank</Category>
  </documentManagement>
</p:properties>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A263DAD0-2B8A-4897-A4FA-F1995F6DBA81}"/>
</file>

<file path=customXml/itemProps3.xml><?xml version="1.0" encoding="utf-8"?>
<ds:datastoreItem xmlns:ds="http://schemas.openxmlformats.org/officeDocument/2006/customXml" ds:itemID="{77C33C1E-8DEB-4FB9-85EE-E1D6884B15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PCAdmin</cp:lastModifiedBy>
  <cp:lastPrinted>2013-03-08T20:27:01Z</cp:lastPrinted>
  <dcterms:created xsi:type="dcterms:W3CDTF">2012-04-11T21:44:01Z</dcterms:created>
  <dcterms:modified xsi:type="dcterms:W3CDTF">2013-07-01T19:26:05Z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0x01010012C8F340BF595B47BFCA96D560AED0C2</vt:lpwstr>
  </property>
</Properties>
</file>