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<sst xmlns="http://schemas.openxmlformats.org/spreadsheetml/2006/main" count="3141" uniqueCount="1122">
  <si>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</si>
  <si>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</si>
  <si>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</si>
  <si>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</si>
  <si>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</si>
  <si>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</si>
  <si>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</si>
  <si>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</si>
  <si>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</si>
  <si>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</si>
  <si>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</si>
  <si>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</si>
  <si>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</si>
  <si>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</si>
  <si>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</si>
  <si>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</si>
  <si>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</si>
  <si>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</si>
  <si>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</si>
  <si>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</si>
  <si>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</si>
  <si>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</si>
  <si>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</si>
  <si>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</si>
  <si>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</si>
  <si>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</si>
  <si>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</si>
  <si>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</si>
  <si>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</si>
  <si>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</si>
  <si>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</si>
  <si>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</si>
  <si>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</si>
  <si>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</si>
  <si>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</si>
  <si>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</si>
  <si>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</si>
  <si>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</si>
  <si>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</si>
  <si>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</si>
  <si>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</si>
  <si>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</si>
  <si>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</si>
  <si>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</si>
  <si>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</si>
  <si>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</si>
  <si>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</si>
  <si>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</si>
  <si>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</si>
  <si>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</si>
  <si>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</si>
  <si>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</si>
  <si>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</si>
  <si>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</si>
  <si>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</si>
  <si>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</si>
  <si>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</si>
  <si>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</si>
  <si>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</si>
  <si>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</si>
  <si>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</si>
  <si>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</si>
  <si>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</si>
  <si>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</si>
  <si>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</si>
  <si>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</si>
  <si>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</si>
  <si>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</si>
  <si>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</si>
  <si>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</si>
  <si>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</si>
  <si>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</si>
  <si>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</si>
  <si>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</si>
  <si>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</si>
  <si>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</si>
  <si>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</si>
  <si>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</si>
  <si>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</si>
  <si>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</si>
  <si>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</si>
  <si>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</si>
  <si>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</si>
  <si>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</si>
  <si>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</si>
  <si>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</si>
  <si>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</si>
  <si>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</si>
  <si>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</si>
  <si>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</si>
  <si>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</si>
  <si>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</si>
  <si>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</si>
  <si>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</si>
  <si>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</si>
  <si>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</si>
  <si>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</si>
  <si>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</si>
  <si>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</si>
  <si>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</si>
  <si>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</si>
  <si>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</si>
  <si>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</si>
  <si>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</si>
  <si>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</si>
  <si>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</si>
  <si>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</si>
  <si>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</si>
  <si>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</si>
  <si>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</si>
  <si>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</si>
  <si>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</si>
  <si>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</si>
  <si>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</si>
  <si>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</si>
  <si>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</si>
  <si>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</si>
  <si>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</si>
  <si>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</si>
  <si>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</si>
  <si>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</si>
  <si>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</si>
  <si>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</si>
  <si>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</si>
  <si>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</si>
  <si>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</si>
  <si>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</si>
  <si>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</si>
  <si>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</si>
  <si>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</si>
  <si>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</si>
  <si>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</si>
  <si>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</si>
  <si>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</si>
  <si>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</si>
  <si>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</si>
  <si>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</si>
  <si>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</si>
  <si>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</si>
  <si>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</si>
  <si>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</si>
  <si>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</si>
  <si>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</si>
  <si>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</si>
  <si>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</si>
  <si>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</si>
  <si>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</si>
  <si>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</si>
  <si>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</si>
  <si>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</si>
  <si>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</si>
  <si>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</si>
  <si>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</si>
  <si>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</si>
  <si>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</si>
  <si>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</si>
  <si>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</si>
  <si>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</si>
  <si>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</si>
  <si>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</si>
  <si>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</si>
  <si>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</si>
  <si>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</si>
  <si>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</si>
  <si>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</si>
  <si>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</si>
  <si>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</si>
  <si>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</si>
  <si>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</si>
  <si>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</si>
  <si>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</si>
  <si>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</si>
  <si>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</si>
  <si>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</si>
  <si>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</si>
  <si>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</si>
  <si>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</si>
  <si>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</si>
  <si>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</si>
  <si>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</si>
  <si>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</si>
  <si>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</si>
  <si>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</si>
  <si>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</si>
  <si>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</si>
  <si>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</si>
  <si>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</si>
  <si>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</si>
  <si>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</si>
  <si>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</si>
  <si>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</si>
  <si>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</si>
  <si>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</si>
  <si>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</si>
  <si>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</si>
  <si>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</si>
  <si>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</si>
  <si>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</si>
  <si>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</si>
  <si>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</si>
  <si>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</si>
  <si>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</si>
  <si>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</si>
  <si>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</si>
  <si>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</si>
  <si>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</si>
  <si>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</si>
  <si>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</si>
  <si>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</si>
  <si>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</si>
  <si>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</si>
  <si>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</si>
  <si>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</si>
  <si>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</si>
  <si>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</si>
  <si>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</si>
  <si>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</si>
  <si>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</si>
  <si>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</si>
  <si>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</si>
  <si>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</si>
  <si>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</si>
  <si>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</si>
  <si>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</si>
  <si>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</si>
  <si>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</si>
  <si>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</si>
  <si>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</si>
  <si>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</si>
  <si>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</si>
  <si>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</si>
  <si>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</si>
  <si>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</si>
  <si>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</si>
  <si>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</si>
  <si>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</si>
  <si>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</si>
  <si>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</si>
  <si>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</si>
  <si>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</si>
  <si>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</si>
  <si>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</si>
  <si>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</si>
  <si>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</si>
  <si>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</si>
  <si>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</si>
  <si>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</si>
  <si>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</si>
  <si>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</si>
  <si>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</si>
  <si>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</si>
  <si>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</si>
  <si>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</si>
  <si>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</si>
  <si>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</si>
  <si>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</si>
  <si>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</si>
  <si>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</si>
  <si>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</si>
  <si>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</si>
  <si>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</si>
  <si>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</si>
  <si>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</si>
  <si>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</si>
  <si>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</si>
  <si>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</si>
  <si>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</si>
  <si>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</si>
  <si>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</si>
  <si>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</si>
  <si>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</si>
  <si>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</si>
  <si>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</si>
  <si>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</si>
  <si>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</si>
  <si>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</si>
  <si>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</si>
  <si>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</si>
  <si>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</si>
  <si>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</si>
  <si>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</si>
  <si>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</si>
  <si>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</si>
  <si>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</si>
  <si>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</si>
  <si>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</si>
  <si>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</si>
  <si>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</si>
  <si>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</si>
  <si>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</si>
  <si>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</si>
  <si>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</si>
  <si>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</si>
  <si>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</si>
  <si>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</si>
  <si>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</si>
  <si>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</si>
  <si>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</si>
  <si>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</si>
  <si>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</si>
  <si>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</si>
  <si>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</si>
  <si>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</si>
  <si>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</si>
  <si>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</si>
  <si>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</si>
  <si>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</si>
  <si>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</si>
  <si>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</si>
  <si>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</si>
  <si>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</si>
  <si>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</si>
  <si>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</si>
  <si>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</si>
  <si>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</si>
  <si>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</si>
  <si>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</si>
  <si>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</si>
  <si>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</si>
  <si>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</si>
  <si>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</si>
  <si>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</si>
  <si>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</si>
  <si>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</si>
  <si>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</si>
  <si>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</si>
  <si>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</si>
  <si>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</si>
  <si>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</si>
  <si>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</si>
  <si>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</si>
  <si>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</si>
  <si>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</si>
  <si>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</si>
  <si>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</si>
  <si>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</si>
  <si>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</si>
  <si>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</si>
  <si>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</si>
  <si>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</si>
  <si>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</si>
  <si>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</si>
  <si>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</si>
  <si>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</si>
  <si>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</si>
  <si>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</si>
  <si>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</si>
  <si>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</si>
  <si>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</si>
  <si>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</si>
  <si>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</si>
  <si>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</si>
  <si>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</si>
  <si>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</si>
  <si>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</si>
  <si>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</si>
  <si>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</si>
  <si>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</si>
  <si>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</si>
  <si>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</si>
  <si>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</si>
  <si>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</si>
  <si>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</si>
  <si>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</si>
  <si>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</si>
  <si>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</si>
  <si>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</si>
  <si>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</si>
  <si>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</si>
  <si>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</si>
  <si>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</si>
  <si>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</si>
  <si>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</si>
  <si>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</si>
  <si>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</si>
  <si>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</si>
  <si>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</si>
  <si>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</si>
  <si>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</si>
  <si>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</si>
  <si>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</si>
  <si>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</si>
  <si>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</si>
  <si>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</si>
  <si>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</si>
  <si>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</si>
  <si>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</si>
  <si>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</si>
  <si>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</si>
  <si>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</si>
  <si>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</si>
  <si>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</si>
  <si>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</si>
  <si>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</si>
  <si>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</si>
  <si>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</si>
  <si>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</si>
  <si>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</si>
  <si>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</si>
  <si>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</si>
  <si>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</si>
  <si>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</si>
  <si>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</si>
  <si>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</si>
  <si>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</si>
  <si>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</si>
  <si>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</si>
  <si>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</si>
  <si>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</si>
  <si>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</si>
  <si>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</si>
  <si>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</si>
  <si>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</si>
  <si>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</si>
  <si>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</si>
  <si>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</si>
  <si>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</si>
  <si>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</si>
  <si>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</si>
  <si>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</si>
  <si>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</si>
  <si>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</si>
  <si>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</si>
  <si>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</si>
  <si>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</si>
  <si>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</si>
  <si>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</si>
  <si>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</si>
  <si>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</si>
  <si>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</si>
  <si>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</si>
  <si>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</si>
  <si>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</si>
  <si>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</si>
  <si>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</si>
  <si>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</si>
  <si>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</si>
  <si>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</si>
  <si>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</si>
  <si>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</si>
  <si>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</si>
  <si>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</si>
  <si>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</si>
  <si>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</si>
  <si>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</si>
  <si>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</si>
  <si>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</si>
  <si>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</si>
  <si>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</si>
  <si>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</si>
  <si>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</si>
  <si>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</si>
  <si>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</si>
  <si>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</si>
  <si>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</si>
  <si>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</si>
  <si>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</si>
  <si>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</si>
  <si>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</si>
  <si>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</si>
  <si>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</si>
  <si>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</si>
  <si>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</si>
  <si>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</si>
  <si>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</si>
  <si>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</si>
  <si>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</si>
  <si>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</si>
  <si>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</si>
  <si>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</si>
  <si>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</si>
  <si>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</si>
  <si>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</si>
  <si>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</si>
  <si>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</si>
  <si>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</si>
  <si>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</si>
  <si>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</si>
  <si>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</si>
  <si>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</si>
  <si>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</si>
  <si>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</si>
  <si>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</si>
  <si>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</si>
  <si>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</si>
  <si>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</si>
  <si>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</si>
  <si>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</si>
  <si>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</si>
  <si>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</si>
  <si>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</si>
  <si>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</si>
  <si>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</si>
  <si>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</si>
  <si>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</si>
  <si>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</si>
  <si>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</si>
  <si>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</si>
  <si>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</si>
  <si>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</si>
  <si>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</si>
  <si>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</si>
  <si>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</si>
  <si>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</si>
  <si>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</si>
  <si>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</si>
  <si>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</si>
  <si>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</si>
  <si>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</si>
  <si>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</si>
  <si>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</si>
  <si>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</si>
  <si>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</si>
  <si>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</si>
  <si>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</si>
  <si>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</si>
  <si>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</si>
  <si>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</si>
  <si>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</si>
  <si>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</si>
  <si>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</si>
  <si>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</si>
  <si>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</si>
  <si>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</si>
  <si>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</si>
  <si>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</si>
  <si>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</si>
  <si>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</si>
  <si>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</si>
  <si>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</si>
  <si>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</si>
  <si>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</si>
  <si>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</si>
  <si>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</si>
  <si>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</si>
  <si>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</si>
  <si>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</si>
  <si>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</si>
  <si>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</si>
  <si>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</si>
  <si>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</si>
  <si>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</si>
  <si>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</si>
  <si>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</si>
  <si>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</si>
  <si>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</si>
  <si>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</si>
  <si>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</si>
  <si>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</si>
  <si>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</si>
  <si>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</si>
  <si>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</si>
  <si>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</si>
  <si>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</si>
  <si>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</si>
  <si>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</si>
  <si>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</si>
  <si>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</si>
  <si>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</si>
  <si>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</si>
  <si>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</si>
  <si>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</si>
  <si>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</si>
  <si>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</si>
  <si>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</si>
  <si>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</si>
  <si>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</si>
  <si>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</si>
  <si>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</si>
  <si>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</si>
  <si>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</si>
  <si>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</si>
  <si>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</si>
  <si>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</si>
  <si>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</si>
  <si>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</si>
  <si>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</si>
  <si>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</si>
  <si>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</si>
  <si>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</si>
  <si>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</si>
  <si>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</si>
  <si>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</si>
  <si>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</si>
  <si>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</si>
  <si>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</si>
  <si>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</si>
  <si>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</si>
  <si>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</si>
  <si>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</si>
  <si>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</si>
  <si>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</si>
  <si>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</si>
  <si>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</si>
  <si>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</si>
  <si>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</si>
  <si>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</si>
  <si>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</si>
  <si>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</si>
  <si>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</si>
  <si>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</si>
  <si>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</si>
  <si>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</si>
  <si>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</si>
  <si>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</si>
  <si>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</si>
  <si>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</si>
  <si>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</si>
  <si>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</si>
  <si>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</si>
  <si>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</si>
  <si>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</si>
  <si>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</si>
  <si>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</si>
  <si>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</si>
  <si>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</si>
  <si>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</si>
  <si>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</si>
  <si>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</si>
  <si>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</si>
  <si>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</si>
  <si>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</si>
  <si>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</si>
  <si>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</si>
  <si>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</si>
  <si>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</si>
  <si>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</si>
  <si>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</si>
  <si>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</si>
  <si>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</si>
  <si>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</si>
  <si>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</si>
  <si>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</si>
  <si>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</si>
  <si>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</si>
  <si>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</si>
  <si>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</si>
  <si>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</si>
  <si>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</si>
  <si>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</si>
  <si>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</si>
  <si>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</si>
  <si>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</si>
  <si>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</si>
  <si>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</si>
  <si>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</si>
  <si>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</si>
  <si>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</si>
  <si>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</si>
  <si>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</si>
  <si>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</si>
  <si>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</si>
  <si>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</si>
  <si>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</si>
  <si>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</si>
  <si>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</si>
  <si>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</si>
  <si>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</si>
  <si>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</si>
  <si>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</si>
  <si>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</si>
  <si>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</si>
  <si>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</si>
  <si>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</si>
  <si>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</si>
  <si>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</si>
  <si>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</si>
  <si>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</si>
  <si>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</si>
  <si>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</si>
  <si>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</si>
  <si>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</si>
  <si>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</si>
  <si>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</si>
  <si>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</si>
  <si>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</si>
  <si>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</si>
  <si>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</si>
  <si>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</si>
  <si>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</si>
  <si>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</si>
  <si>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</si>
  <si>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</si>
  <si>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</si>
  <si>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</si>
  <si>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</si>
  <si>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</si>
  <si>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</si>
  <si>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</si>
  <si>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</si>
  <si>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</si>
  <si>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</si>
  <si>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</si>
  <si>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</si>
  <si>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</si>
  <si>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</si>
  <si>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</si>
  <si>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</si>
  <si>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</si>
  <si>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</si>
  <si>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</si>
  <si>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</si>
  <si>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</si>
  <si>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</si>
  <si>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</si>
  <si>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</si>
  <si>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</si>
  <si>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</si>
  <si>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</si>
  <si>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</si>
  <si>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</si>
  <si>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</si>
  <si>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</si>
  <si>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</si>
  <si>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</si>
  <si>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</si>
  <si>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</si>
  <si>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</si>
  <si>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</si>
  <si>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</si>
  <si>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</si>
  <si>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</si>
  <si>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</si>
  <si>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</si>
  <si>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</si>
  <si>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</si>
  <si>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</si>
  <si>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</si>
  <si>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</si>
  <si>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</si>
  <si>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</si>
  <si>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</si>
  <si>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</si>
  <si>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</si>
  <si>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</si>
  <si>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</si>
  <si>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</si>
  <si>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</si>
  <si>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</si>
  <si>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</si>
  <si>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</si>
  <si>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</si>
  <si>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</si>
  <si>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</si>
  <si>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</si>
  <si>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</si>
  <si>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</si>
  <si>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</si>
  <si>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</si>
  <si>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</si>
  <si>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</si>
  <si>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</si>
  <si>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</si>
  <si>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</si>
  <si>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</si>
  <si>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</si>
  <si>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</si>
  <si>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</si>
  <si>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</si>
  <si>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</si>
  <si>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</si>
  <si>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</si>
  <si>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</si>
  <si>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</si>
  <si>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</si>
  <si>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</si>
  <si>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</si>
  <si>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</si>
  <si>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</si>
  <si>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</si>
  <si>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</si>
  <si>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</si>
  <si>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</si>
  <si>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</si>
  <si>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</si>
  <si>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</si>
  <si>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</si>
  <si>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</si>
  <si>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</si>
  <si>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</si>
  <si>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</si>
  <si>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</si>
  <si>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</si>
  <si>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</si>
  <si>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</si>
  <si>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</si>
  <si>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</si>
  <si>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</si>
  <si>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</si>
  <si>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</si>
  <si>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</si>
  <si>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</si>
  <si>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</si>
  <si>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</si>
  <si>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</si>
  <si>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</si>
  <si>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</si>
  <si>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</si>
  <si>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</si>
  <si>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</si>
  <si>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</si>
  <si>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</si>
  <si>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</si>
  <si>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</si>
  <si>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</si>
  <si>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</si>
  <si>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</si>
  <si>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</si>
  <si>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</si>
  <si>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</si>
  <si>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</si>
  <si>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</si>
  <si>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</si>
  <si>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</si>
  <si>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</si>
  <si>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</si>
  <si>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</si>
  <si>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</si>
  <si>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</si>
  <si>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</si>
  <si>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</si>
  <si>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</si>
  <si>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</si>
  <si>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</si>
  <si>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</si>
  <si>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</si>
  <si>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</si>
  <si>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</si>
  <si>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</si>
  <si>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</si>
  <si>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</si>
  <si>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</si>
  <si>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</si>
  <si>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</si>
  <si>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</si>
  <si>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</si>
  <si>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</si>
  <si>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</si>
  <si>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</si>
  <si>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</si>
  <si>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</si>
  <si>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</si>
  <si>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</si>
  <si>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</si>
  <si>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</si>
  <si>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</si>
  <si>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</si>
  <si>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</si>
  <si>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</si>
  <si>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</si>
  <si>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</si>
  <si>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</si>
  <si>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</si>
  <si>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</si>
  <si>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</si>
  <si>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</si>
  <si>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</si>
  <si>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</si>
  <si>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</si>
  <si>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</si>
  <si>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</si>
  <si>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</si>
  <si>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</si>
  <si>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</si>
  <si>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</si>
  <si>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</si>
  <si>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</si>
  <si>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</si>
  <si>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</si>
  <si>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</si>
  <si>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</si>
  <si>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</si>
  <si>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</si>
  <si>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</si>
  <si>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</si>
  <si>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</si>
  <si>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</si>
  <si>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</si>
  <si>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</si>
  <si>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</si>
  <si>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</si>
  <si>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</si>
  <si>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</si>
  <si>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</si>
  <si>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</si>
  <si>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</si>
  <si>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</si>
  <si>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</si>
  <si>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</si>
  <si>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</si>
  <si>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</si>
  <si>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</si>
  <si>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</si>
  <si>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</si>
  <si>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</si>
  <si>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</si>
  <si>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</si>
  <si>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</si>
  <si>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</si>
  <si>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</si>
  <si>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</si>
  <si>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</si>
  <si>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</si>
  <si>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</si>
  <si>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</si>
  <si>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</si>
  <si>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</si>
  <si>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</si>
  <si>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</si>
  <si>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</si>
  <si>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</si>
  <si>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</si>
  <si>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</si>
  <si>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</si>
  <si>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</si>
  <si>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</si>
  <si>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</si>
  <si>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</si>
  <si>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</si>
  <si>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</si>
  <si>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</si>
  <si>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</si>
  <si>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</si>
  <si>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</si>
  <si>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</si>
  <si>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</si>
  <si>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</si>
  <si>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</si>
  <si>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</si>
  <si>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</si>
  <si>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</si>
  <si>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</si>
  <si>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</si>
  <si>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</si>
  <si>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</si>
  <si>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</si>
  <si>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</si>
  <si>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</si>
  <si>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</si>
  <si>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</si>
  <si>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</si>
  <si>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</si>
  <si>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</si>
  <si>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</si>
  <si>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</si>
  <si>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</si>
  <si>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</si>
  <si>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</si>
  <si>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</si>
  <si>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</si>
  <si>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</si>
  <si>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</si>
  <si>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</si>
  <si>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</si>
  <si>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</si>
  <si>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</si>
  <si>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</si>
  <si>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</si>
  <si>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</si>
  <si>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</si>
  <si>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</si>
  <si>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</si>
  <si>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</si>
  <si>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</si>
  <si>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</si>
  <si>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</si>
  <si>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</si>
  <si>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</si>
  <si>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</si>
  <si>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</si>
  <si>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</si>
  <si>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</si>
  <si>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</si>
  <si>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</si>
  <si>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</si>
  <si>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</si>
  <si>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</si>
  <si>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</si>
  <si>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</si>
  <si>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</si>
  <si>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</si>
  <si>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</si>
  <si>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</si>
  <si>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</si>
  <si>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</si>
  <si>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</si>
  <si>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</si>
  <si>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</si>
  <si>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</si>
  <si>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</si>
  <si>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</si>
  <si>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</si>
  <si>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</si>
  <si>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</si>
  <si>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</si>
  <si>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</si>
  <si>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</si>
  <si>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</si>
  <si>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</si>
  <si>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</si>
  <si>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</si>
  <si>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</si>
  <si>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</si>
  <si>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</si>
  <si>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</si>
  <si>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</si>
  <si>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</si>
  <si>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</si>
  <si>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</si>
  <si>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</si>
  <si>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</si>
  <si>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</si>
  <si>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</si>
  <si>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</si>
  <si>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</si>
  <si>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</si>
  <si>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</si>
  <si>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</si>
  <si>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</si>
  <si>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</si>
  <si>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</si>
  <si>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</si>
  <si>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</si>
  <si>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</si>
  <si>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</si>
  <si>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</si>
  <si>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</si>
  <si>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</si>
  <si>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</si>
  <si>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</si>
  <si>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</si>
  <si>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</si>
  <si>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</si>
  <si>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</si>
  <si>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</si>
  <si>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</si>
  <si>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</si>
  <si>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</si>
  <si>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</si>
  <si>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</si>
  <si>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</si>
  <si>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</si>
  <si>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</si>
  <si>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</si>
  <si>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</si>
  <si>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</si>
  <si>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</si>
  <si>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</si>
  <si>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</si>
  <si>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</si>
  <si>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</si>
  <si>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</si>
  <si>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</si>
  <si>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</si>
  <si>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</si>
  <si>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</si>
  <si>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</si>
  <si>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</si>
  <si>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</si>
  <si>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</si>
  <si>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</si>
  <si>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</si>
  <si>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</si>
  <si>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</si>
  <si>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</si>
  <si>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</si>
  <si>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</si>
  <si>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</si>
  <si>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</si>
  <si>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</si>
  <si>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</si>
  <si>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</si>
  <si>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</si>
  <si>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</si>
  <si>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</si>
  <si>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</si>
  <si>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</si>
  <si>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</si>
  <si>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</si>
  <si>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</si>
  <si>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</si>
  <si>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</si>
  <si>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</si>
  <si>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</si>
  <si>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</si>
  <si>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</si>
  <si>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</si>
  <si>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</si>
  <si>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</si>
  <si>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</si>
  <si>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</si>
  <si>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</si>
  <si>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</si>
  <si>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</si>
  <si>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</si>
  <si>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</si>
  <si>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</si>
  <si>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</si>
  <si>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</si>
  <si>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</si>
  <si>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</si>
  <si>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</si>
  <si>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</si>
  <si>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</si>
  <si>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</si>
  <si>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</si>
  <si>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</si>
  <si>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</si>
  <si>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</si>
  <si>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</si>
  <si>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</si>
  <si>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</si>
  <si>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Plan updates need to conform with existing policy and meet requirements of CAA</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</si>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</sst>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352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oneCellAnchor>
    <xdr:from>
      <xdr:col>13</xdr:col>
      <xdr:colOff>47625</xdr:colOff>
      <xdr:row>7</xdr:row>
      <xdr:rowOff>1</xdr:rowOff>
    </xdr:from>
    <xdr:ext cx="3981450" cy="2228849"/>
    <xdr:sp macro="" textlink="" fLocksText="0">
      <xdr:nvSpPr>
        <xdr:cNvPr id="14" name="Line Callout 1 13"/>
        <xdr:cNvSpPr/>
      </xdr:nvSpPr>
      <xdr:spPr>
        <a:xfrm>
          <a:off x="7286625" y="2705101"/>
          <a:ext cx="3981450" cy="2228849"/>
        </a:xfrm>
        <a:prstGeom prst="borderCallout1">
          <a:avLst>
            <a:gd name="adj1" fmla="val 17212"/>
            <a:gd name="adj2" fmla="val -4153"/>
            <a:gd name="adj3" fmla="val -64999"/>
            <a:gd name="adj4" fmla="val -1283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latin typeface="Verdana" pitchFamily="34" charset="0"/>
              <a:ea typeface="Verdana" pitchFamily="34" charset="0"/>
              <a:cs typeface="Verdana" pitchFamily="34" charset="0"/>
            </a:rPr>
            <a:t>                                                       05/19/14</a:t>
          </a:r>
          <a:r>
            <a:rPr lang="en-US" sz="1000" b="1" baseline="0">
              <a:solidFill>
                <a:sysClr val="windowText" lastClr="000000"/>
              </a:solidFill>
              <a:latin typeface="Verdana" pitchFamily="34" charset="0"/>
              <a:ea typeface="Verdana" pitchFamily="34" charset="0"/>
              <a:cs typeface="Verdana"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Verdana" pitchFamily="34" charset="0"/>
              <a:ea typeface="Verdana" pitchFamily="34" charset="0"/>
              <a:cs typeface="Verdana" pitchFamily="34" charset="0"/>
            </a:rPr>
            <a:t>David, Please edit for clarity. Here's my attempt at understanding what we're doing. -Andrea </a:t>
          </a:r>
          <a:endParaRPr lang="en-US" sz="1000" b="1">
            <a:solidFill>
              <a:sysClr val="windowText" lastClr="000000"/>
            </a:solidFill>
            <a:latin typeface="Verdana" pitchFamily="34" charset="0"/>
            <a:ea typeface="Verdana" pitchFamily="34" charset="0"/>
            <a:cs typeface="Verdan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b="0">
              <a:solidFill>
                <a:sysClr val="windowText" lastClr="000000"/>
              </a:solidFill>
              <a:latin typeface="Verdana" pitchFamily="34" charset="0"/>
              <a:ea typeface="Verdana" pitchFamily="34" charset="0"/>
              <a:cs typeface="Verdana" pitchFamily="34" charset="0"/>
            </a:rPr>
            <a:t>The Clean Air Act requires DEQ to maintain federally-approved air quality maintenance plans to keep CO and PM10 in Grants Pass below harmful levels. DEQ is proposing a second round of 10-year maintenance plans for these pollutants, effective until 2024, because the community's first 10-year maintenance plans expire this year. Grants Pass no longer exceeds federal air quality standards for these pollutants, so these will be limited maintenance plans, which are simpler and easier to adopt for communities which have improved air quality.  Both plans require a State Implementation Plan revision and approval by EPA.   </a:t>
          </a:r>
        </a:p>
        <a:p>
          <a:r>
            <a:rPr lang="en-US" sz="900" b="0" baseline="0">
              <a:solidFill>
                <a:sysClr val="windowText" lastClr="000000"/>
              </a:solidFill>
              <a:latin typeface="Verdana" pitchFamily="34" charset="0"/>
              <a:ea typeface="Verdana" pitchFamily="34" charset="0"/>
              <a:cs typeface="Verdana" pitchFamily="34" charset="0"/>
            </a:rPr>
            <a:t> </a:t>
          </a:r>
          <a:endParaRPr lang="en-US" sz="900" b="0">
            <a:solidFill>
              <a:sysClr val="windowText" lastClr="000000"/>
            </a:solidFill>
            <a:latin typeface="Verdana" pitchFamily="34" charset="0"/>
            <a:ea typeface="Verdana" pitchFamily="34" charset="0"/>
            <a:cs typeface="Verdana" pitchFamily="34" charset="0"/>
          </a:endParaRP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2" t="s">
        <v>101</v>
      </c>
      <c r="E2" s="1392"/>
      <c r="F2" s="1392"/>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5" t="s">
        <v>1027</v>
      </c>
      <c r="E4" s="1405"/>
      <c r="F4" s="1405"/>
      <c r="G4" s="1405"/>
      <c r="H4" s="1405"/>
      <c r="I4" s="1405"/>
      <c r="J4" s="1405"/>
      <c r="K4" s="1405"/>
      <c r="L4" s="1405"/>
      <c r="M4" s="1405"/>
      <c r="N4" s="1405"/>
      <c r="O4" s="1405"/>
      <c r="P4" s="1405"/>
      <c r="Q4" s="1405"/>
      <c r="R4" s="1405"/>
      <c r="S4" s="1405"/>
      <c r="T4" s="1405"/>
      <c r="U4" s="206"/>
      <c r="V4" s="563"/>
      <c r="W4" s="161"/>
      <c r="X4" s="161"/>
      <c r="Y4" s="146"/>
      <c r="Z4" s="146"/>
      <c r="AA4" s="146"/>
      <c r="AB4" s="146"/>
      <c r="AC4" s="146"/>
      <c r="AD4" s="146"/>
      <c r="AE4" s="146"/>
    </row>
    <row r="5" spans="1:31" s="66" customFormat="1" ht="15.75" customHeight="1">
      <c r="A5" s="601"/>
      <c r="B5" s="563"/>
      <c r="C5" s="202"/>
      <c r="D5" s="1406" t="s">
        <v>0</v>
      </c>
      <c r="E5" s="1407"/>
      <c r="F5" s="1407"/>
      <c r="G5" s="1407"/>
      <c r="H5" s="1407"/>
      <c r="I5" s="1407"/>
      <c r="J5" s="1407"/>
      <c r="K5" s="1407"/>
      <c r="L5" s="1407"/>
      <c r="M5" s="1407"/>
      <c r="N5" s="1407"/>
      <c r="O5" s="1407"/>
      <c r="P5" s="1407"/>
      <c r="Q5" s="1407"/>
      <c r="R5" s="1407"/>
      <c r="S5" s="1407"/>
      <c r="T5" s="140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1" t="s">
        <v>542</v>
      </c>
      <c r="G7" s="1411"/>
      <c r="H7" s="1411"/>
      <c r="I7" s="1411"/>
      <c r="J7" s="1411"/>
      <c r="K7" s="1411"/>
      <c r="L7" s="1411"/>
      <c r="M7" s="1411"/>
      <c r="N7" s="1411"/>
      <c r="O7" s="1411"/>
      <c r="P7" s="1411"/>
      <c r="Q7" s="1411"/>
      <c r="R7" s="1411"/>
      <c r="S7" s="1411"/>
      <c r="T7" s="1411"/>
      <c r="U7" s="206"/>
      <c r="V7" s="851"/>
      <c r="W7" s="1153" t="s">
        <v>1104</v>
      </c>
      <c r="X7" s="846"/>
      <c r="Y7" s="38"/>
      <c r="Z7" s="38"/>
      <c r="AA7" s="38"/>
      <c r="AB7" s="38"/>
      <c r="AC7" s="38"/>
      <c r="AD7" s="38"/>
      <c r="AE7" s="226"/>
    </row>
    <row r="8" spans="1:31" s="843" customFormat="1" ht="33.75" customHeight="1">
      <c r="A8" s="852"/>
      <c r="B8" s="851"/>
      <c r="C8" s="202"/>
      <c r="D8" s="657"/>
      <c r="E8" s="1115"/>
      <c r="F8" s="1411"/>
      <c r="G8" s="1411"/>
      <c r="H8" s="1411"/>
      <c r="I8" s="1411"/>
      <c r="J8" s="1411"/>
      <c r="K8" s="1411"/>
      <c r="L8" s="1411"/>
      <c r="M8" s="1411"/>
      <c r="N8" s="1411"/>
      <c r="O8" s="1411"/>
      <c r="P8" s="1411"/>
      <c r="Q8" s="1411"/>
      <c r="R8" s="1411"/>
      <c r="S8" s="1411"/>
      <c r="T8" s="1411"/>
      <c r="U8" s="206"/>
      <c r="V8" s="851"/>
      <c r="W8" s="1153" t="s">
        <v>1103</v>
      </c>
      <c r="X8" s="846"/>
      <c r="Y8" s="38"/>
      <c r="Z8" s="38"/>
      <c r="AA8" s="38"/>
      <c r="AB8" s="38"/>
      <c r="AC8" s="38"/>
      <c r="AD8" s="38"/>
      <c r="AE8" s="226"/>
    </row>
    <row r="9" spans="1:31" s="66" customFormat="1" ht="24" customHeight="1">
      <c r="A9" s="601"/>
      <c r="B9" s="563"/>
      <c r="C9" s="202"/>
      <c r="D9" s="120"/>
      <c r="E9" s="114"/>
      <c r="F9" s="1414" t="s">
        <v>249</v>
      </c>
      <c r="G9" s="1414"/>
      <c r="H9" s="1414" t="s">
        <v>250</v>
      </c>
      <c r="I9" s="1414"/>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2" t="s">
        <v>54</v>
      </c>
      <c r="E11" s="1412"/>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2" t="s">
        <v>211</v>
      </c>
      <c r="E12" s="1412"/>
      <c r="F12" s="242">
        <v>2013</v>
      </c>
      <c r="G12" s="243">
        <v>1</v>
      </c>
      <c r="H12" s="1032">
        <v>2013</v>
      </c>
      <c r="I12" s="243">
        <v>1</v>
      </c>
      <c r="J12" s="1415" t="str">
        <f>IF(AD12="not involved",AD12,"")</f>
        <v>not involved</v>
      </c>
      <c r="K12" s="1416"/>
      <c r="L12" s="1416"/>
      <c r="M12" s="1416"/>
      <c r="N12" s="1416"/>
      <c r="O12" s="1416"/>
      <c r="P12" s="1416"/>
      <c r="Q12" s="1416"/>
      <c r="R12" s="1416"/>
      <c r="S12" s="1416"/>
      <c r="T12" s="1416"/>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2" t="s">
        <v>513</v>
      </c>
      <c r="E13" s="1412"/>
      <c r="F13" s="242">
        <v>2014</v>
      </c>
      <c r="G13" s="243">
        <v>3</v>
      </c>
      <c r="H13" s="1032">
        <v>2014</v>
      </c>
      <c r="I13" s="243">
        <v>4</v>
      </c>
      <c r="J13" s="1415" t="str">
        <f>IF(AD13="not involved",AD13,"")</f>
        <v/>
      </c>
      <c r="K13" s="1416"/>
      <c r="L13" s="1416"/>
      <c r="M13" s="1416"/>
      <c r="N13" s="1416"/>
      <c r="O13" s="1416"/>
      <c r="P13" s="1416"/>
      <c r="Q13" s="1416"/>
      <c r="R13" s="1416"/>
      <c r="S13" s="1416"/>
      <c r="T13" s="1416"/>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2" t="s">
        <v>514</v>
      </c>
      <c r="E14" s="1412"/>
      <c r="F14" s="242">
        <v>2014</v>
      </c>
      <c r="G14" s="243">
        <v>4</v>
      </c>
      <c r="H14" s="237"/>
      <c r="I14" s="237"/>
      <c r="J14" s="1418" t="str">
        <f t="shared" ref="J14:J15" si="0">AE14</f>
        <v/>
      </c>
      <c r="K14" s="1418"/>
      <c r="L14" s="1418"/>
      <c r="M14" s="1418"/>
      <c r="N14" s="1418"/>
      <c r="O14" s="1418"/>
      <c r="P14" s="1418"/>
      <c r="Q14" s="1418"/>
      <c r="R14" s="1418"/>
      <c r="S14" s="1418"/>
      <c r="T14" s="1418"/>
      <c r="U14" s="1419"/>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2" t="s">
        <v>55</v>
      </c>
      <c r="E15" s="1412"/>
      <c r="F15" s="242">
        <v>2014</v>
      </c>
      <c r="G15" s="243">
        <v>4</v>
      </c>
      <c r="H15" s="237"/>
      <c r="I15" s="237"/>
      <c r="J15" s="1418" t="str">
        <f t="shared" si="0"/>
        <v/>
      </c>
      <c r="K15" s="1418"/>
      <c r="L15" s="1418"/>
      <c r="M15" s="1418"/>
      <c r="N15" s="1418"/>
      <c r="O15" s="1418"/>
      <c r="P15" s="1418"/>
      <c r="Q15" s="1418"/>
      <c r="R15" s="1418"/>
      <c r="S15" s="1418"/>
      <c r="T15" s="1418"/>
      <c r="U15" s="1419"/>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9" t="s">
        <v>242</v>
      </c>
      <c r="E16" s="1409"/>
      <c r="F16" s="140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3" t="s">
        <v>219</v>
      </c>
      <c r="G17" s="1413"/>
      <c r="H17" s="1413"/>
      <c r="I17" s="246"/>
      <c r="J17" s="215"/>
      <c r="K17" s="1410" t="s">
        <v>244</v>
      </c>
      <c r="L17" s="1410"/>
      <c r="M17" s="1410"/>
      <c r="N17" s="1410"/>
      <c r="O17" s="1410"/>
      <c r="P17" s="1410"/>
      <c r="Q17" s="1410"/>
      <c r="R17" s="1410"/>
      <c r="S17" s="1410"/>
      <c r="T17" s="1410"/>
      <c r="U17" s="209"/>
      <c r="V17" s="563"/>
      <c r="W17" s="162" t="s">
        <v>0</v>
      </c>
      <c r="X17" s="174"/>
      <c r="Y17" s="115" t="s">
        <v>0</v>
      </c>
      <c r="Z17" s="115"/>
      <c r="AA17" s="115"/>
      <c r="AB17" s="115"/>
      <c r="AC17" s="115"/>
      <c r="AD17" s="115"/>
      <c r="AE17" s="115" t="s">
        <v>0</v>
      </c>
    </row>
    <row r="18" spans="1:31" s="2" customFormat="1" ht="29.25" customHeight="1">
      <c r="A18" s="601"/>
      <c r="B18" s="563"/>
      <c r="C18" s="211"/>
      <c r="D18" s="1400" t="s">
        <v>217</v>
      </c>
      <c r="E18" s="1401"/>
      <c r="F18" s="1401"/>
      <c r="G18" s="1404"/>
      <c r="H18" s="1404"/>
      <c r="I18" s="1404"/>
      <c r="J18" s="1404"/>
      <c r="K18" s="1332"/>
      <c r="L18" s="1332"/>
      <c r="M18" s="1332"/>
      <c r="N18" s="1332"/>
      <c r="O18" s="1332"/>
      <c r="P18" s="1332"/>
      <c r="Q18" s="1332"/>
      <c r="R18" s="1332"/>
      <c r="S18" s="1332"/>
      <c r="T18" s="133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1" t="s">
        <v>416</v>
      </c>
      <c r="E20" s="1361"/>
      <c r="F20" s="230"/>
      <c r="G20" s="230"/>
      <c r="H20" s="1420" t="s">
        <v>0</v>
      </c>
      <c r="I20" s="1421"/>
      <c r="J20" s="1421"/>
      <c r="K20" s="1340" t="s">
        <v>4</v>
      </c>
      <c r="L20" s="1341"/>
      <c r="M20" s="1341"/>
      <c r="N20" s="1341"/>
      <c r="O20" s="1341"/>
      <c r="P20" s="1341"/>
      <c r="Q20" s="1341"/>
      <c r="R20" s="1341"/>
      <c r="S20" s="1341"/>
      <c r="T20" s="1342"/>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7" t="s">
        <v>247</v>
      </c>
      <c r="I21" s="1417"/>
      <c r="J21" s="1417"/>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5"/>
      <c r="E27" s="1356"/>
      <c r="F27" s="1356"/>
      <c r="G27" s="1356"/>
      <c r="H27" s="1356"/>
      <c r="I27" s="1356"/>
      <c r="J27" s="1356"/>
      <c r="K27" s="1356"/>
      <c r="L27" s="1356"/>
      <c r="M27" s="1356"/>
      <c r="N27" s="1356"/>
      <c r="O27" s="1356"/>
      <c r="P27" s="1356"/>
      <c r="Q27" s="1356"/>
      <c r="R27" s="1356"/>
      <c r="S27" s="1356"/>
      <c r="T27" s="1357"/>
      <c r="U27" s="201"/>
      <c r="V27" s="563"/>
      <c r="X27" s="161"/>
      <c r="Y27" s="122"/>
      <c r="Z27" s="122"/>
      <c r="AA27" s="147"/>
      <c r="AB27" s="844"/>
      <c r="AC27" s="844"/>
      <c r="AD27" s="844"/>
      <c r="AE27" s="147"/>
    </row>
    <row r="28" spans="1:31">
      <c r="B28" s="563"/>
      <c r="C28" s="213"/>
      <c r="D28" s="214"/>
      <c r="E28" s="214"/>
      <c r="F28" s="214"/>
      <c r="G28" s="214"/>
      <c r="H28" s="1272">
        <f ca="1">TODAY()</f>
        <v>41778</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0" workbookViewId="0">
      <selection activeCell="V17" sqref="V17"/>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6" t="s">
        <v>306</v>
      </c>
      <c r="Y1" s="1436"/>
      <c r="Z1" s="1436"/>
      <c r="AA1" s="626"/>
      <c r="AB1" s="147"/>
    </row>
    <row r="2" spans="1:59" s="74" customFormat="1" ht="30" customHeight="1" thickBot="1">
      <c r="A2" s="602"/>
      <c r="B2" s="563"/>
      <c r="C2" s="1101">
        <v>7</v>
      </c>
      <c r="D2" s="1392" t="s">
        <v>298</v>
      </c>
      <c r="E2" s="1392"/>
      <c r="F2" s="1392"/>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6" t="s">
        <v>1117</v>
      </c>
      <c r="F5" s="1441"/>
      <c r="G5" s="1442"/>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6" t="s">
        <v>0</v>
      </c>
      <c r="F6" s="1441"/>
      <c r="G6" s="1442"/>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4" t="s">
        <v>284</v>
      </c>
      <c r="K7" s="1385"/>
      <c r="L7" s="1385"/>
      <c r="M7" s="1385"/>
      <c r="N7" s="1385"/>
      <c r="O7" s="1385"/>
      <c r="P7" s="1385"/>
      <c r="Q7" s="1385"/>
      <c r="R7" s="1385"/>
      <c r="S7" s="1386"/>
      <c r="T7" s="201"/>
      <c r="U7" s="563"/>
      <c r="V7" s="573" t="s">
        <v>767</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2" t="s">
        <v>280</v>
      </c>
      <c r="I8" s="1423"/>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24"/>
      <c r="I10" s="1425"/>
      <c r="J10" s="1425"/>
      <c r="K10" s="1425"/>
      <c r="L10" s="1425"/>
      <c r="M10" s="1425"/>
      <c r="N10" s="1425"/>
      <c r="O10" s="1425"/>
      <c r="P10" s="1425"/>
      <c r="Q10" s="1425"/>
      <c r="R10" s="1425"/>
      <c r="S10" s="1426"/>
      <c r="T10" s="206"/>
      <c r="U10" s="563"/>
      <c r="V10" s="575"/>
      <c r="W10" s="285"/>
      <c r="X10" s="284" t="b">
        <v>0</v>
      </c>
      <c r="Y10" s="1437" t="str">
        <f>IF($X10=FALSE,"",IF(COUNTIF($X$11:$X16,TRUE)=0,LOWER($D10),IF(COUNTIF($X$11:$X16,TRUE)=1,LOWER($D10)&amp;" and ",LOWER($D10)&amp;", ")))</f>
        <v/>
      </c>
      <c r="Z10" s="1437"/>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28"/>
      <c r="I11" s="1429"/>
      <c r="J11" s="1429"/>
      <c r="K11" s="1429"/>
      <c r="L11" s="1429"/>
      <c r="M11" s="1429"/>
      <c r="N11" s="1429"/>
      <c r="O11" s="1429"/>
      <c r="P11" s="1429"/>
      <c r="Q11" s="1429"/>
      <c r="R11" s="1429"/>
      <c r="S11" s="1430"/>
      <c r="T11" s="206"/>
      <c r="U11" s="563"/>
      <c r="V11" s="575"/>
      <c r="W11" s="285"/>
      <c r="X11" s="284" t="b">
        <v>0</v>
      </c>
      <c r="Y11" s="1437" t="str">
        <f>IF($X11=FALSE,"",IF(COUNTIF($X$12:$X16,TRUE)=0,LOWER($D11),IF(COUNTIF($X$12:$X16,TRUE)=1,LOWER($D11)&amp;" and ",LOWER($D11)&amp;", ")))</f>
        <v/>
      </c>
      <c r="Z11" s="1437"/>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8" t="s">
        <v>142</v>
      </c>
      <c r="E12" s="1338"/>
      <c r="F12" s="1338"/>
      <c r="G12" s="1338"/>
      <c r="H12" s="1433"/>
      <c r="I12" s="1433"/>
      <c r="J12" s="1433"/>
      <c r="K12" s="1433"/>
      <c r="L12" s="1433"/>
      <c r="M12" s="1433"/>
      <c r="N12" s="1433"/>
      <c r="O12" s="1433"/>
      <c r="P12" s="1433"/>
      <c r="Q12" s="1433"/>
      <c r="R12" s="1433"/>
      <c r="S12" s="1433"/>
      <c r="T12" s="206"/>
      <c r="U12" s="563"/>
      <c r="V12" s="575"/>
      <c r="W12" s="285"/>
      <c r="X12" s="284" t="b">
        <v>0</v>
      </c>
      <c r="Y12" s="1437" t="str">
        <f>IF($X12=FALSE,"",IF(COUNTIF($X$13:$X16,TRUE)=0,LOWER($D12),IF(COUNTIF($X$13:$X16,TRUE)=1,LOWER($D12)&amp;" and ",LOWER($D12)&amp;", ")))</f>
        <v/>
      </c>
      <c r="Z12" s="1437"/>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8" t="s">
        <v>301</v>
      </c>
      <c r="E13" s="1338"/>
      <c r="F13" s="1338"/>
      <c r="G13" s="1338"/>
      <c r="H13" s="1424"/>
      <c r="I13" s="1425"/>
      <c r="J13" s="1425"/>
      <c r="K13" s="1425"/>
      <c r="L13" s="1425"/>
      <c r="M13" s="1425"/>
      <c r="N13" s="1425"/>
      <c r="O13" s="1425"/>
      <c r="P13" s="1425"/>
      <c r="Q13" s="1425"/>
      <c r="R13" s="1425"/>
      <c r="S13" s="1426"/>
      <c r="T13" s="206"/>
      <c r="U13" s="563"/>
      <c r="V13" s="575"/>
      <c r="W13" s="285"/>
      <c r="X13" s="284" t="b">
        <v>0</v>
      </c>
      <c r="Y13" s="1437" t="str">
        <f>IF($X13=FALSE,"",IF(COUNTIF($X$14:$X16,TRUE)=0,LOWER($D13),IF(COUNTIF($X$14:$X16,TRUE)=1,LOWER($D13)&amp;" and ",LOWER($D13)&amp;", ")))</f>
        <v/>
      </c>
      <c r="Z13" s="1437"/>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8" t="s">
        <v>431</v>
      </c>
      <c r="E14" s="1338"/>
      <c r="F14" s="1338"/>
      <c r="G14" s="1338"/>
      <c r="H14" s="1424"/>
      <c r="I14" s="1425"/>
      <c r="J14" s="1425"/>
      <c r="K14" s="1425"/>
      <c r="L14" s="1425"/>
      <c r="M14" s="1425"/>
      <c r="N14" s="1425"/>
      <c r="O14" s="1425"/>
      <c r="P14" s="1425"/>
      <c r="Q14" s="1425"/>
      <c r="R14" s="1425"/>
      <c r="S14" s="1426"/>
      <c r="T14" s="206"/>
      <c r="U14" s="563"/>
      <c r="V14" s="575"/>
      <c r="W14" s="285"/>
      <c r="X14" s="284" t="b">
        <v>0</v>
      </c>
      <c r="Y14" s="1437" t="str">
        <f>IF($X14=FALSE,"",IF(COUNTIF($X$15:$X16,TRUE)=0,LOWER($D14),IF(COUNTIF($X$15:$X16,TRUE)=1,LOWER($D14)&amp;" and ",LOWER($D14)&amp;", ")))</f>
        <v/>
      </c>
      <c r="Z14" s="1437"/>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1" t="s">
        <v>299</v>
      </c>
      <c r="E15" s="1431"/>
      <c r="F15" s="1431"/>
      <c r="G15" s="1432"/>
      <c r="H15" s="1424" t="s">
        <v>1116</v>
      </c>
      <c r="I15" s="1425"/>
      <c r="J15" s="1425"/>
      <c r="K15" s="1425"/>
      <c r="L15" s="1425"/>
      <c r="M15" s="1425"/>
      <c r="N15" s="1425"/>
      <c r="O15" s="1425"/>
      <c r="P15" s="1425"/>
      <c r="Q15" s="1425"/>
      <c r="R15" s="1425"/>
      <c r="S15" s="1426"/>
      <c r="T15" s="206"/>
      <c r="U15" s="563"/>
      <c r="V15" s="575"/>
      <c r="W15" s="285"/>
      <c r="X15" s="284" t="b">
        <v>1</v>
      </c>
      <c r="Y15" s="1437" t="str">
        <f>IF($X15=FALSE,"",IF($X$16=FALSE,LOWER($D15),LOWER($D15)&amp;" and "))</f>
        <v>enter custom financial consequence here</v>
      </c>
      <c r="Z15" s="1437"/>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7" t="s">
        <v>299</v>
      </c>
      <c r="E16" s="1337"/>
      <c r="F16" s="1337"/>
      <c r="G16" s="1337"/>
      <c r="H16" s="1424"/>
      <c r="I16" s="1425"/>
      <c r="J16" s="1425"/>
      <c r="K16" s="1425"/>
      <c r="L16" s="1425"/>
      <c r="M16" s="1425"/>
      <c r="N16" s="1425"/>
      <c r="O16" s="1425"/>
      <c r="P16" s="1425"/>
      <c r="Q16" s="1425"/>
      <c r="R16" s="1425"/>
      <c r="S16" s="1426"/>
      <c r="T16" s="206"/>
      <c r="U16" s="563"/>
      <c r="V16" s="575"/>
      <c r="W16" s="285"/>
      <c r="X16" s="284" t="b">
        <v>0</v>
      </c>
      <c r="Y16" s="1437" t="str">
        <f>IF($X16=FALSE,"",LOWER($D16))</f>
        <v/>
      </c>
      <c r="Z16" s="1437"/>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8" t="str">
        <f>IF(COUNTIF(X10:X16,TRUE),Y10&amp;Y11&amp;Y12&amp;Y13&amp;Y14&amp;Y15&amp;Y16&amp;".","")</f>
        <v>enter custom financial consequence here.</v>
      </c>
      <c r="Y17" s="1439"/>
      <c r="Z17" s="1440"/>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7" t="s">
        <v>305</v>
      </c>
      <c r="E18" s="1427"/>
      <c r="F18" s="1427"/>
      <c r="G18" s="348"/>
      <c r="H18" s="1454" t="s">
        <v>302</v>
      </c>
      <c r="I18" s="1454"/>
      <c r="J18" s="1454"/>
      <c r="K18" s="1454"/>
      <c r="L18" s="1454"/>
      <c r="M18" s="1454"/>
      <c r="N18" s="1454"/>
      <c r="O18" s="1454"/>
      <c r="P18" s="1454"/>
      <c r="Q18" s="1454"/>
      <c r="R18" s="1454"/>
      <c r="S18" s="1454"/>
      <c r="T18" s="349"/>
      <c r="U18" s="563"/>
      <c r="V18" s="584"/>
      <c r="W18" s="286"/>
      <c r="X18" s="1457" t="str">
        <f>IF(COUNTIF(X19:X21,FALSE)=3,"Does not apply","Required")</f>
        <v>Does not apply</v>
      </c>
      <c r="Y18" s="1457"/>
      <c r="Z18" s="1457"/>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3" t="str">
        <f>X18</f>
        <v>Does not apply</v>
      </c>
      <c r="I19" s="1453"/>
      <c r="J19" s="1453"/>
      <c r="K19" s="1453"/>
      <c r="L19" s="1453"/>
      <c r="M19" s="1453"/>
      <c r="N19" s="1453"/>
      <c r="O19" s="1453"/>
      <c r="P19" s="1453"/>
      <c r="Q19" s="1453"/>
      <c r="R19" s="1453"/>
      <c r="S19" s="1453"/>
      <c r="T19" s="349"/>
      <c r="U19" s="563"/>
      <c r="W19" s="286"/>
      <c r="X19" s="284" t="b">
        <v>0</v>
      </c>
      <c r="Y19" s="1437" t="str">
        <f>IF($X19=FALSE,"",IF(COUNTIF($X$20:$X21,TRUE)=0,LOWER($D19),IF(COUNTIF($X$20:$X21,TRUE)=1,LOWER($D19)&amp;" and ",LOWER($D19)&amp;", ")))</f>
        <v/>
      </c>
      <c r="Z19" s="1437"/>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9" t="s">
        <v>303</v>
      </c>
      <c r="I20" s="1459"/>
      <c r="J20" s="1459"/>
      <c r="K20" s="1459"/>
      <c r="L20" s="1459"/>
      <c r="M20" s="1459"/>
      <c r="N20" s="1459"/>
      <c r="O20" s="1459"/>
      <c r="P20" s="1459"/>
      <c r="Q20" s="1459"/>
      <c r="R20" s="1459"/>
      <c r="S20" s="1459"/>
      <c r="T20" s="349"/>
      <c r="U20" s="563"/>
      <c r="V20" s="584"/>
      <c r="W20" s="286"/>
      <c r="X20" s="284" t="b">
        <v>0</v>
      </c>
      <c r="Y20" s="1437" t="str">
        <f>IF($X20=FALSE,"",IF($X$21=FALSE,LOWER($D20),LOWER($D20)&amp;" and "))</f>
        <v/>
      </c>
      <c r="Z20" s="1458"/>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9" t="s">
        <v>304</v>
      </c>
      <c r="I21" s="1459"/>
      <c r="J21" s="1459"/>
      <c r="K21" s="1459"/>
      <c r="L21" s="1459"/>
      <c r="M21" s="1459"/>
      <c r="N21" s="1459"/>
      <c r="O21" s="1459"/>
      <c r="P21" s="1459"/>
      <c r="Q21" s="1459"/>
      <c r="R21" s="1459"/>
      <c r="S21" s="1459"/>
      <c r="T21" s="349"/>
      <c r="U21" s="563"/>
      <c r="V21" s="584"/>
      <c r="W21" s="286"/>
      <c r="X21" s="284" t="b">
        <v>0</v>
      </c>
      <c r="Y21" s="1437" t="str">
        <f>IF($X21=FALSE,"",LOWER($D21))</f>
        <v/>
      </c>
      <c r="Z21" s="1458"/>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3" t="s">
        <v>516</v>
      </c>
      <c r="H23" s="1464"/>
      <c r="I23" s="1464"/>
      <c r="J23" s="1464"/>
      <c r="K23" s="1464"/>
      <c r="L23" s="1464"/>
      <c r="M23" s="1464"/>
      <c r="N23" s="1464"/>
      <c r="O23" s="1464"/>
      <c r="P23" s="1464"/>
      <c r="Q23" s="1464"/>
      <c r="R23" s="1464"/>
      <c r="S23" s="1465"/>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5" t="s">
        <v>113</v>
      </c>
      <c r="E24" s="1455"/>
      <c r="F24" s="760"/>
      <c r="G24" s="761" t="s">
        <v>114</v>
      </c>
      <c r="H24" s="762"/>
      <c r="I24" s="762"/>
      <c r="J24" s="1434" t="s">
        <v>7</v>
      </c>
      <c r="K24" s="1434"/>
      <c r="L24" s="1434"/>
      <c r="M24" s="1434"/>
      <c r="N24" s="1434"/>
      <c r="O24" s="1434"/>
      <c r="P24" s="1434"/>
      <c r="Q24" s="1434"/>
      <c r="R24" s="1434"/>
      <c r="S24" s="143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0" t="s">
        <v>334</v>
      </c>
      <c r="E25" s="1450"/>
      <c r="F25" s="1450"/>
      <c r="G25" s="1435" t="s">
        <v>6</v>
      </c>
      <c r="H25" s="1435"/>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0" t="s">
        <v>346</v>
      </c>
      <c r="E26" s="1450"/>
      <c r="F26" s="1450"/>
      <c r="G26" s="1435" t="s">
        <v>6</v>
      </c>
      <c r="H26" s="1435"/>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0" t="s">
        <v>335</v>
      </c>
      <c r="E27" s="1450"/>
      <c r="F27" s="1450"/>
      <c r="G27" s="1435" t="s">
        <v>6</v>
      </c>
      <c r="H27" s="1435"/>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0" t="s">
        <v>341</v>
      </c>
      <c r="E28" s="1450"/>
      <c r="F28" s="1450"/>
      <c r="G28" s="1435" t="s">
        <v>6</v>
      </c>
      <c r="H28" s="1435"/>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0" t="s">
        <v>347</v>
      </c>
      <c r="E29" s="1450"/>
      <c r="F29" s="1450"/>
      <c r="G29" s="1435" t="s">
        <v>6</v>
      </c>
      <c r="H29" s="1435"/>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0" t="s">
        <v>348</v>
      </c>
      <c r="E30" s="1450"/>
      <c r="F30" s="1450"/>
      <c r="G30" s="1435" t="s">
        <v>6</v>
      </c>
      <c r="H30" s="1435"/>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0" t="s">
        <v>1</v>
      </c>
      <c r="E31" s="1450"/>
      <c r="F31" s="1450"/>
      <c r="G31" s="1435" t="s">
        <v>6</v>
      </c>
      <c r="H31" s="1435"/>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0" t="s">
        <v>447</v>
      </c>
      <c r="E32" s="1450"/>
      <c r="F32" s="1450"/>
      <c r="G32" s="1435" t="s">
        <v>6</v>
      </c>
      <c r="H32" s="1435"/>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5" t="s">
        <v>6</v>
      </c>
      <c r="H33" s="1435"/>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5" t="s">
        <v>6</v>
      </c>
      <c r="H34" s="1435"/>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6" t="s">
        <v>116</v>
      </c>
      <c r="H37" s="1466"/>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7" t="s">
        <v>443</v>
      </c>
      <c r="E38" s="1467"/>
      <c r="F38" s="1467"/>
      <c r="G38" s="1467"/>
      <c r="H38" s="1467"/>
      <c r="I38" s="1467"/>
      <c r="J38" s="1467"/>
      <c r="K38" s="1467"/>
      <c r="L38" s="1467"/>
      <c r="M38" s="1467"/>
      <c r="N38" s="1467"/>
      <c r="O38" s="1467"/>
      <c r="P38" s="1467"/>
      <c r="Q38" s="1467"/>
      <c r="R38" s="1467"/>
      <c r="S38" s="1467"/>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6" t="s">
        <v>213</v>
      </c>
      <c r="K44" s="1456"/>
      <c r="L44" s="1456"/>
      <c r="M44" s="1456"/>
      <c r="N44" s="1456"/>
      <c r="O44" s="1456"/>
      <c r="P44" s="1456"/>
      <c r="Q44" s="1456"/>
      <c r="R44" s="1456"/>
      <c r="S44" s="145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2" t="str">
        <f>C.7Invoicing</f>
        <v/>
      </c>
      <c r="E45" s="1462"/>
      <c r="F45" s="1462"/>
      <c r="G45" s="1462"/>
      <c r="H45" s="1462"/>
      <c r="I45" s="1462"/>
      <c r="J45" s="1462"/>
      <c r="K45" s="1462"/>
      <c r="L45" s="1462"/>
      <c r="M45" s="1462"/>
      <c r="N45" s="1462"/>
      <c r="O45" s="1462"/>
      <c r="P45" s="1462"/>
      <c r="Q45" s="1462"/>
      <c r="R45" s="1462"/>
      <c r="S45" s="1462"/>
      <c r="T45" s="304"/>
      <c r="U45" s="563"/>
      <c r="V45" s="572"/>
      <c r="W45" s="161"/>
      <c r="X45" s="1460" t="str">
        <f>IF(COUNTIF(X41:Z44,TRUE)&gt;0,"Since an invoicing system is involved with this rulemaking, please consult with resource system owner early in the rulemaking process.","")</f>
        <v/>
      </c>
      <c r="Y45" s="1461"/>
      <c r="Z45" s="1461"/>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5" t="s">
        <v>243</v>
      </c>
      <c r="E46" s="1405"/>
      <c r="F46" s="1405"/>
      <c r="G46" s="1405"/>
      <c r="H46" s="1405"/>
      <c r="I46" s="1405"/>
      <c r="J46" s="1405"/>
      <c r="K46" s="1405"/>
      <c r="L46" s="1405"/>
      <c r="M46" s="1405"/>
      <c r="N46" s="1405"/>
      <c r="O46" s="1405"/>
      <c r="P46" s="1405"/>
      <c r="Q46" s="1405"/>
      <c r="R46" s="1405"/>
      <c r="S46" s="140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8" t="s">
        <v>0</v>
      </c>
      <c r="I49" s="1382"/>
      <c r="J49" s="1340" t="s">
        <v>4</v>
      </c>
      <c r="K49" s="1341"/>
      <c r="L49" s="1341"/>
      <c r="M49" s="1341"/>
      <c r="N49" s="1341"/>
      <c r="O49" s="1341"/>
      <c r="P49" s="1341"/>
      <c r="Q49" s="1341"/>
      <c r="R49" s="1341"/>
      <c r="S49" s="1342"/>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41778</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workbookViewId="0">
      <selection activeCell="I14" sqref="I14:R14"/>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5" t="str">
        <f>C.2Name</f>
        <v>Grants Pass Limited Maintenance Plans for CO and PM10</v>
      </c>
      <c r="G2" s="1495"/>
      <c r="H2" s="1495"/>
      <c r="I2" s="1495"/>
      <c r="J2" s="1495"/>
      <c r="K2" s="1495"/>
      <c r="L2" s="1495"/>
      <c r="M2" s="1495"/>
      <c r="N2" s="1495"/>
      <c r="O2" s="1495"/>
      <c r="P2" s="1495"/>
      <c r="Q2" s="1495"/>
      <c r="R2" s="1495"/>
      <c r="S2" s="1495"/>
      <c r="T2" s="1105"/>
      <c r="U2" s="563"/>
      <c r="V2" s="272" t="s">
        <v>0</v>
      </c>
      <c r="W2" s="159"/>
      <c r="X2" s="68"/>
      <c r="Y2" s="68"/>
      <c r="Z2" s="147"/>
      <c r="AA2" s="147"/>
    </row>
    <row r="3" spans="1:59" s="66" customFormat="1" ht="12.75" customHeight="1" thickTop="1">
      <c r="A3" s="601"/>
      <c r="B3" s="563"/>
      <c r="C3" s="1484"/>
      <c r="D3" s="1485"/>
      <c r="E3" s="1485"/>
      <c r="F3" s="1485"/>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7" t="s">
        <v>274</v>
      </c>
      <c r="H4" s="1497"/>
      <c r="I4" s="1496" t="s">
        <v>274</v>
      </c>
      <c r="J4" s="1496"/>
      <c r="K4" s="1496"/>
      <c r="L4" s="1496"/>
      <c r="M4" s="1496"/>
      <c r="N4" s="1496"/>
      <c r="O4" s="1496"/>
      <c r="P4" s="1496"/>
      <c r="Q4" s="1496"/>
      <c r="R4" s="1496"/>
      <c r="S4" s="1496"/>
      <c r="T4" s="201"/>
      <c r="U4" s="563"/>
      <c r="V4" s="272"/>
      <c r="W4" s="161"/>
      <c r="X4" s="271"/>
      <c r="Y4" s="289"/>
      <c r="Z4" s="147"/>
      <c r="AA4" s="147"/>
    </row>
    <row r="5" spans="1:59" s="66" customFormat="1" ht="18" customHeight="1">
      <c r="A5" s="601"/>
      <c r="B5" s="563"/>
      <c r="C5" s="274"/>
      <c r="D5" s="1490" t="s">
        <v>450</v>
      </c>
      <c r="E5" s="1490"/>
      <c r="F5" s="1490"/>
      <c r="G5" s="1489"/>
      <c r="H5" s="1489"/>
      <c r="I5" s="1477"/>
      <c r="J5" s="1478"/>
      <c r="K5" s="1478"/>
      <c r="L5" s="1478"/>
      <c r="M5" s="1478"/>
      <c r="N5" s="1478"/>
      <c r="O5" s="1478"/>
      <c r="P5" s="1478"/>
      <c r="Q5" s="1478"/>
      <c r="R5" s="1478"/>
      <c r="S5" s="1479"/>
      <c r="T5" s="201"/>
      <c r="U5" s="563"/>
      <c r="V5" s="272"/>
      <c r="W5" s="161"/>
      <c r="X5" s="271"/>
      <c r="Y5" s="289"/>
      <c r="Z5" s="147"/>
      <c r="AA5" s="147"/>
    </row>
    <row r="6" spans="1:59" s="843" customFormat="1" ht="18" customHeight="1">
      <c r="A6" s="852"/>
      <c r="B6" s="851"/>
      <c r="C6" s="849"/>
      <c r="D6" s="1490" t="s">
        <v>0</v>
      </c>
      <c r="E6" s="1490"/>
      <c r="F6" s="1490"/>
      <c r="G6" s="1474" t="s">
        <v>0</v>
      </c>
      <c r="H6" s="1476"/>
      <c r="I6" s="1491"/>
      <c r="J6" s="1491"/>
      <c r="K6" s="1491"/>
      <c r="L6" s="1491"/>
      <c r="M6" s="1491"/>
      <c r="N6" s="1491"/>
      <c r="O6" s="1491"/>
      <c r="P6" s="1491"/>
      <c r="Q6" s="1491"/>
      <c r="R6" s="1491"/>
      <c r="S6" s="1492"/>
      <c r="T6" s="848"/>
      <c r="U6" s="851"/>
      <c r="V6" s="847"/>
      <c r="W6" s="846"/>
      <c r="X6" s="845"/>
      <c r="Y6" s="845"/>
      <c r="Z6" s="844"/>
      <c r="AA6" s="844"/>
    </row>
    <row r="7" spans="1:59" s="66" customFormat="1" ht="25.5" customHeight="1">
      <c r="A7" s="601"/>
      <c r="B7" s="563"/>
      <c r="C7" s="274"/>
      <c r="D7" s="343" t="s">
        <v>273</v>
      </c>
      <c r="E7" s="311"/>
      <c r="F7" s="311"/>
      <c r="G7" s="311"/>
      <c r="H7" s="311"/>
      <c r="I7" s="1494"/>
      <c r="J7" s="1494"/>
      <c r="K7" s="1494"/>
      <c r="L7" s="1494"/>
      <c r="M7" s="1494"/>
      <c r="N7" s="1494"/>
      <c r="O7" s="1494"/>
      <c r="P7" s="1494"/>
      <c r="Q7" s="1494"/>
      <c r="R7" s="1494"/>
      <c r="S7" s="1494"/>
      <c r="T7" s="201"/>
      <c r="U7" s="563"/>
      <c r="V7" s="272"/>
      <c r="W7" s="161"/>
      <c r="X7" s="271"/>
      <c r="Y7" s="289"/>
      <c r="Z7" s="147"/>
      <c r="AA7" s="147"/>
    </row>
    <row r="8" spans="1:59" s="843" customFormat="1" ht="18" customHeight="1">
      <c r="A8" s="852"/>
      <c r="B8" s="851"/>
      <c r="C8" s="1021"/>
      <c r="D8" s="1490" t="s">
        <v>1109</v>
      </c>
      <c r="E8" s="1490"/>
      <c r="F8" s="1490"/>
      <c r="G8" s="1489"/>
      <c r="H8" s="1489"/>
      <c r="I8" s="1477"/>
      <c r="J8" s="1478"/>
      <c r="K8" s="1478"/>
      <c r="L8" s="1478"/>
      <c r="M8" s="1478"/>
      <c r="N8" s="1478"/>
      <c r="O8" s="1478"/>
      <c r="P8" s="1478"/>
      <c r="Q8" s="1478"/>
      <c r="R8" s="1478"/>
      <c r="S8" s="1479"/>
      <c r="T8" s="848"/>
      <c r="U8" s="851"/>
      <c r="V8" s="1017"/>
      <c r="W8" s="846"/>
      <c r="X8" s="845"/>
      <c r="Y8" s="845"/>
      <c r="Z8" s="844"/>
      <c r="AA8" s="844"/>
    </row>
    <row r="9" spans="1:59" s="843" customFormat="1" ht="18" customHeight="1">
      <c r="A9" s="852"/>
      <c r="B9" s="851"/>
      <c r="C9" s="1021"/>
      <c r="D9" s="1490" t="s">
        <v>0</v>
      </c>
      <c r="E9" s="1490"/>
      <c r="F9" s="1490"/>
      <c r="G9" s="1474" t="s">
        <v>0</v>
      </c>
      <c r="H9" s="1476"/>
      <c r="I9" s="1491"/>
      <c r="J9" s="1491"/>
      <c r="K9" s="1491"/>
      <c r="L9" s="1491"/>
      <c r="M9" s="1491"/>
      <c r="N9" s="1491"/>
      <c r="O9" s="1491"/>
      <c r="P9" s="1491"/>
      <c r="Q9" s="1491"/>
      <c r="R9" s="1491"/>
      <c r="S9" s="1492"/>
      <c r="T9" s="848"/>
      <c r="U9" s="851"/>
      <c r="V9" s="1017"/>
      <c r="W9" s="846"/>
      <c r="X9" s="845"/>
      <c r="Y9" s="845"/>
      <c r="Z9" s="844"/>
      <c r="AA9" s="844"/>
    </row>
    <row r="10" spans="1:59" s="66" customFormat="1" ht="25.5" customHeight="1">
      <c r="A10" s="601"/>
      <c r="B10" s="563"/>
      <c r="C10" s="274"/>
      <c r="D10" s="1022" t="s">
        <v>192</v>
      </c>
      <c r="E10" s="311"/>
      <c r="F10" s="311"/>
      <c r="G10" s="311"/>
      <c r="H10" s="311"/>
      <c r="I10" s="1473"/>
      <c r="J10" s="1473"/>
      <c r="K10" s="1473"/>
      <c r="L10" s="1473"/>
      <c r="M10" s="1473"/>
      <c r="N10" s="1473"/>
      <c r="O10" s="1473"/>
      <c r="P10" s="1473"/>
      <c r="Q10" s="1473"/>
      <c r="R10" s="1473"/>
      <c r="S10" s="1473"/>
      <c r="T10" s="201"/>
      <c r="U10" s="563"/>
      <c r="V10" s="272"/>
      <c r="W10" s="161"/>
      <c r="X10" s="271"/>
      <c r="Y10" s="289"/>
      <c r="Z10" s="147"/>
      <c r="AA10" s="147"/>
    </row>
    <row r="11" spans="1:59" s="843" customFormat="1" ht="18" customHeight="1">
      <c r="A11" s="852"/>
      <c r="B11" s="851"/>
      <c r="C11" s="1021"/>
      <c r="D11" s="1490" t="s">
        <v>0</v>
      </c>
      <c r="E11" s="1490"/>
      <c r="F11" s="1490"/>
      <c r="G11" s="1489"/>
      <c r="H11" s="1489"/>
      <c r="I11" s="1477"/>
      <c r="J11" s="1478"/>
      <c r="K11" s="1478"/>
      <c r="L11" s="1478"/>
      <c r="M11" s="1478"/>
      <c r="N11" s="1478"/>
      <c r="O11" s="1478"/>
      <c r="P11" s="1478"/>
      <c r="Q11" s="1478"/>
      <c r="R11" s="1478"/>
      <c r="S11" s="1479"/>
      <c r="T11" s="848"/>
      <c r="U11" s="851"/>
      <c r="V11" s="1017"/>
      <c r="W11" s="846"/>
      <c r="X11" s="845"/>
      <c r="Y11" s="845"/>
      <c r="Z11" s="844"/>
      <c r="AA11" s="844"/>
    </row>
    <row r="12" spans="1:59" s="843" customFormat="1" ht="18" customHeight="1">
      <c r="A12" s="852"/>
      <c r="B12" s="851"/>
      <c r="C12" s="1021"/>
      <c r="D12" s="1490" t="s">
        <v>0</v>
      </c>
      <c r="E12" s="1490"/>
      <c r="F12" s="1490"/>
      <c r="G12" s="1474" t="s">
        <v>0</v>
      </c>
      <c r="H12" s="1476"/>
      <c r="I12" s="1474"/>
      <c r="J12" s="1475"/>
      <c r="K12" s="1475"/>
      <c r="L12" s="1475"/>
      <c r="M12" s="1475"/>
      <c r="N12" s="1475"/>
      <c r="O12" s="1475"/>
      <c r="P12" s="1475"/>
      <c r="Q12" s="1475"/>
      <c r="R12" s="1475"/>
      <c r="S12" s="1476"/>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282</v>
      </c>
      <c r="J14" s="1385"/>
      <c r="K14" s="1385"/>
      <c r="L14" s="1385"/>
      <c r="M14" s="1385"/>
      <c r="N14" s="1385"/>
      <c r="O14" s="1385"/>
      <c r="P14" s="1385"/>
      <c r="Q14" s="1385"/>
      <c r="R14" s="1386"/>
      <c r="S14" s="183"/>
      <c r="T14" s="201"/>
      <c r="U14" s="563"/>
      <c r="V14" s="385" t="s">
        <v>844</v>
      </c>
      <c r="W14" s="161"/>
      <c r="X14" s="33">
        <f>VLOOKUP(I14,C.VL_SeverityRating,2,FALSE)</f>
        <v>1</v>
      </c>
      <c r="Y14" s="637" t="str">
        <f>I14</f>
        <v>low</v>
      </c>
      <c r="Z14" s="55"/>
      <c r="AA14" s="55"/>
    </row>
    <row r="15" spans="1:59" s="66" customFormat="1" ht="17.25" customHeight="1">
      <c r="A15" s="601"/>
      <c r="B15" s="563"/>
      <c r="C15" s="279"/>
      <c r="D15"/>
      <c r="E15"/>
      <c r="F15"/>
      <c r="G15" s="1471" t="s">
        <v>280</v>
      </c>
      <c r="H15" s="147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3" t="s">
        <v>300</v>
      </c>
      <c r="I16" s="1493"/>
      <c r="J16" s="1493"/>
      <c r="K16" s="1493"/>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68" t="s">
        <v>0</v>
      </c>
      <c r="I17" s="1469"/>
      <c r="J17" s="1469"/>
      <c r="K17" s="1469"/>
      <c r="L17" s="1469"/>
      <c r="M17" s="1469"/>
      <c r="N17" s="1469"/>
      <c r="O17" s="1469"/>
      <c r="P17" s="1469"/>
      <c r="Q17" s="1469"/>
      <c r="R17" s="1469"/>
      <c r="S17" s="1470"/>
      <c r="T17" s="206"/>
      <c r="U17" s="563"/>
      <c r="V17" s="1080"/>
      <c r="W17" s="273"/>
      <c r="X17" s="284" t="b">
        <v>0</v>
      </c>
      <c r="Y17" s="284"/>
      <c r="Z17" s="1437" t="str">
        <f>IF($X17=FALSE,"",IF(COUNTIF($X18:$X$23,TRUE)=0,LOWER($D17),IF(COUNTIF($X18:$X$23,TRUE)=1,LOWER($D17)&amp;" and ",LOWER($D17)&amp;", ")))</f>
        <v/>
      </c>
      <c r="AA17" s="1437"/>
      <c r="AC17" s="273"/>
      <c r="AD17" s="273"/>
    </row>
    <row r="18" spans="1:30" s="66" customFormat="1" ht="21" customHeight="1">
      <c r="A18" s="601"/>
      <c r="B18" s="563"/>
      <c r="C18" s="202"/>
      <c r="D18" s="1348" t="s">
        <v>279</v>
      </c>
      <c r="E18" s="1348"/>
      <c r="F18" s="1348"/>
      <c r="G18" s="1348"/>
      <c r="H18" s="1468"/>
      <c r="I18" s="1469"/>
      <c r="J18" s="1469"/>
      <c r="K18" s="1469"/>
      <c r="L18" s="1469"/>
      <c r="M18" s="1469"/>
      <c r="N18" s="1469"/>
      <c r="O18" s="1469"/>
      <c r="P18" s="1469"/>
      <c r="Q18" s="1469"/>
      <c r="R18" s="1469"/>
      <c r="S18" s="1470"/>
      <c r="T18" s="206"/>
      <c r="U18" s="563"/>
      <c r="V18" s="273"/>
      <c r="W18" s="273"/>
      <c r="X18" s="284" t="b">
        <v>0</v>
      </c>
      <c r="Y18" s="284"/>
      <c r="Z18" s="1437" t="str">
        <f>IF($X18=FALSE,"",IF(COUNTIF($X19:$X$23,TRUE)=0,LOWER($D18),IF(COUNTIF($X19:$X$23,TRUE)=1,LOWER($D18)&amp;" and ",LOWER($D18)&amp;", ")))</f>
        <v/>
      </c>
      <c r="AA18" s="1437"/>
      <c r="AC18" s="273"/>
      <c r="AD18" s="273"/>
    </row>
    <row r="19" spans="1:30" s="66" customFormat="1" ht="21" customHeight="1">
      <c r="A19" s="601"/>
      <c r="B19" s="563"/>
      <c r="C19" s="202"/>
      <c r="D19" s="1338" t="s">
        <v>275</v>
      </c>
      <c r="E19" s="1338"/>
      <c r="F19" s="1338"/>
      <c r="G19" s="1338"/>
      <c r="H19" s="1468"/>
      <c r="I19" s="1469"/>
      <c r="J19" s="1469"/>
      <c r="K19" s="1469"/>
      <c r="L19" s="1469"/>
      <c r="M19" s="1469"/>
      <c r="N19" s="1469"/>
      <c r="O19" s="1469"/>
      <c r="P19" s="1469"/>
      <c r="Q19" s="1469"/>
      <c r="R19" s="1469"/>
      <c r="S19" s="1470"/>
      <c r="T19" s="206"/>
      <c r="U19" s="563"/>
      <c r="V19" s="273"/>
      <c r="W19" s="273"/>
      <c r="X19" s="284" t="b">
        <v>0</v>
      </c>
      <c r="Y19" s="284"/>
      <c r="Z19" s="1437" t="str">
        <f>IF($X19=FALSE,"",IF(COUNTIF($X21:$X$23,TRUE)=0,LOWER($D19),IF(COUNTIF($X21:$X$23,TRUE)=1,LOWER($D19)&amp;" and ",LOWER($D19)&amp;", ")))</f>
        <v/>
      </c>
      <c r="AA19" s="1437"/>
      <c r="AC19" s="273"/>
      <c r="AD19" s="273"/>
    </row>
    <row r="20" spans="1:30" s="843" customFormat="1" ht="21" customHeight="1">
      <c r="A20" s="852"/>
      <c r="B20" s="851"/>
      <c r="C20" s="202"/>
      <c r="D20" s="1338" t="s">
        <v>278</v>
      </c>
      <c r="E20" s="1338"/>
      <c r="F20" s="1338"/>
      <c r="G20" s="1338"/>
      <c r="H20" s="1468"/>
      <c r="I20" s="1469"/>
      <c r="J20" s="1469"/>
      <c r="K20" s="1469"/>
      <c r="L20" s="1469"/>
      <c r="M20" s="1469"/>
      <c r="N20" s="1469"/>
      <c r="O20" s="1469"/>
      <c r="P20" s="1469"/>
      <c r="Q20" s="1469"/>
      <c r="R20" s="1469"/>
      <c r="S20" s="1470"/>
      <c r="T20" s="206"/>
      <c r="U20" s="851"/>
      <c r="V20" s="1087"/>
      <c r="W20" s="1087"/>
      <c r="X20" s="284"/>
      <c r="Y20" s="284"/>
      <c r="Z20" s="1086"/>
      <c r="AA20" s="1086"/>
      <c r="AC20" s="1087"/>
      <c r="AD20" s="1087"/>
    </row>
    <row r="21" spans="1:30" s="66" customFormat="1" ht="42" customHeight="1">
      <c r="A21" s="601"/>
      <c r="B21" s="563"/>
      <c r="C21" s="202"/>
      <c r="D21" s="1338" t="s">
        <v>860</v>
      </c>
      <c r="E21" s="1338"/>
      <c r="F21" s="1338"/>
      <c r="G21" s="1338"/>
      <c r="H21" s="1468"/>
      <c r="I21" s="1469"/>
      <c r="J21" s="1469"/>
      <c r="K21" s="1469"/>
      <c r="L21" s="1469"/>
      <c r="M21" s="1469"/>
      <c r="N21" s="1469"/>
      <c r="O21" s="1469"/>
      <c r="P21" s="1469"/>
      <c r="Q21" s="1469"/>
      <c r="R21" s="1469"/>
      <c r="S21" s="1470"/>
      <c r="T21" s="206"/>
      <c r="U21" s="563"/>
      <c r="V21" s="273"/>
      <c r="W21" s="273"/>
      <c r="X21" s="284" t="b">
        <v>1</v>
      </c>
      <c r="Y21" s="284"/>
      <c r="Z21" s="1437" t="str">
        <f>IF($X21=FALSE,"",IF(COUNTIF($X22:$X$23,TRUE)=0,LOWER($D20),IF(COUNTIF($X22:$X$23,TRUE)=1,LOWER($D20)&amp;" and ",LOWER($D20)&amp;", ")))</f>
        <v>failure to comply with clean air act</v>
      </c>
      <c r="AA21" s="1437"/>
      <c r="AC21" s="273"/>
      <c r="AD21" s="273"/>
    </row>
    <row r="22" spans="1:30" s="66" customFormat="1" ht="21" customHeight="1">
      <c r="A22" s="601"/>
      <c r="B22" s="563"/>
      <c r="C22" s="202"/>
      <c r="D22" s="1337" t="s">
        <v>276</v>
      </c>
      <c r="E22" s="1337"/>
      <c r="F22" s="1337"/>
      <c r="G22" s="1337"/>
      <c r="H22" s="1486" t="s">
        <v>0</v>
      </c>
      <c r="I22" s="1487"/>
      <c r="J22" s="1487"/>
      <c r="K22" s="1487"/>
      <c r="L22" s="1487"/>
      <c r="M22" s="1487"/>
      <c r="N22" s="1487"/>
      <c r="O22" s="1487"/>
      <c r="P22" s="1487"/>
      <c r="Q22" s="1487"/>
      <c r="R22" s="1487"/>
      <c r="S22" s="1488"/>
      <c r="T22" s="206"/>
      <c r="U22" s="563"/>
      <c r="V22" s="273"/>
      <c r="W22" s="273"/>
      <c r="X22" s="284" t="b">
        <v>0</v>
      </c>
      <c r="Y22" s="284"/>
      <c r="Z22" s="1437" t="str">
        <f>IF($X22=FALSE,"",IF($X23:$X$23=FALSE,LOWER($E22),LOWER($E22)&amp;" and "))</f>
        <v/>
      </c>
      <c r="AA22" s="1437"/>
      <c r="AC22" s="273" t="s">
        <v>0</v>
      </c>
      <c r="AD22" s="273"/>
    </row>
    <row r="23" spans="1:30" s="66" customFormat="1" ht="21" customHeight="1">
      <c r="A23" s="601"/>
      <c r="B23" s="563"/>
      <c r="C23" s="202"/>
      <c r="D23" s="1337" t="s">
        <v>276</v>
      </c>
      <c r="E23" s="1337"/>
      <c r="F23" s="1337"/>
      <c r="G23" s="1337"/>
      <c r="H23" s="1468"/>
      <c r="I23" s="1469"/>
      <c r="J23" s="1469"/>
      <c r="K23" s="1469"/>
      <c r="L23" s="1469"/>
      <c r="M23" s="1469"/>
      <c r="N23" s="1469"/>
      <c r="O23" s="1469"/>
      <c r="P23" s="1469"/>
      <c r="Q23" s="1469"/>
      <c r="R23" s="1469"/>
      <c r="S23" s="1470"/>
      <c r="T23" s="206"/>
      <c r="U23" s="563"/>
      <c r="V23" s="273"/>
      <c r="W23" s="273"/>
      <c r="X23" s="284" t="b">
        <v>0</v>
      </c>
      <c r="Y23" s="284"/>
      <c r="Z23" s="1437" t="str">
        <f>IF($X23=FALSE,"",LOWER($E23))</f>
        <v/>
      </c>
      <c r="AA23" s="1437"/>
      <c r="AC23" s="285" t="s">
        <v>0</v>
      </c>
      <c r="AD23" s="273"/>
    </row>
    <row r="24" spans="1:30" s="66" customFormat="1" ht="30" customHeight="1">
      <c r="A24" s="601"/>
      <c r="B24" s="563"/>
      <c r="C24" s="202"/>
      <c r="D24" s="1405" t="s">
        <v>267</v>
      </c>
      <c r="E24" s="1405"/>
      <c r="F24" s="1405"/>
      <c r="G24" s="1405"/>
      <c r="H24" s="193"/>
      <c r="I24" s="193"/>
      <c r="J24" s="193"/>
      <c r="K24" s="193"/>
      <c r="L24" s="193"/>
      <c r="M24" s="193"/>
      <c r="N24" s="193"/>
      <c r="O24" s="193"/>
      <c r="P24" s="193"/>
      <c r="Q24" s="193"/>
      <c r="R24" s="193"/>
      <c r="S24" s="275"/>
      <c r="T24" s="206"/>
      <c r="U24" s="563"/>
      <c r="V24" s="161"/>
      <c r="W24" s="161"/>
      <c r="X24" s="1397" t="str">
        <f>IF(COUNTIF(X17:X23,TRUE),"LEGAL: "&amp;Z17&amp;Z18&amp;Z19&amp;Z21&amp;Z22&amp;Z23&amp;".","")</f>
        <v>LEGAL: failure to comply with clean air act.</v>
      </c>
      <c r="Y24" s="1483"/>
      <c r="Z24" s="1483"/>
      <c r="AA24" s="1398"/>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0" t="s">
        <v>4</v>
      </c>
      <c r="J27" s="1341"/>
      <c r="K27" s="1341"/>
      <c r="L27" s="1341"/>
      <c r="M27" s="1341"/>
      <c r="N27" s="1341"/>
      <c r="O27" s="1341"/>
      <c r="P27" s="1341"/>
      <c r="Q27" s="1341"/>
      <c r="R27" s="1342"/>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71" t="s">
        <v>239</v>
      </c>
      <c r="H28" s="147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0" t="s">
        <v>0</v>
      </c>
      <c r="E32" s="1481"/>
      <c r="F32" s="1481"/>
      <c r="G32" s="1481"/>
      <c r="H32" s="1481"/>
      <c r="I32" s="1481"/>
      <c r="J32" s="1481"/>
      <c r="K32" s="1481"/>
      <c r="L32" s="1481"/>
      <c r="M32" s="1481"/>
      <c r="N32" s="1481"/>
      <c r="O32" s="1481"/>
      <c r="P32" s="1481"/>
      <c r="Q32" s="1481"/>
      <c r="R32" s="1481"/>
      <c r="S32" s="148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72">
        <f ca="1">TODAY()</f>
        <v>41778</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4" sqref="D4:R4"/>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5" t="str">
        <f>C.2Name</f>
        <v>Grants Pass Limited Maintenance Plans for CO and PM10</v>
      </c>
      <c r="G2" s="1495"/>
      <c r="H2" s="1495"/>
      <c r="I2" s="1495"/>
      <c r="J2" s="1495"/>
      <c r="K2" s="1495"/>
      <c r="L2" s="1495"/>
      <c r="M2" s="1495"/>
      <c r="N2" s="1495"/>
      <c r="O2" s="1495"/>
      <c r="P2" s="1495"/>
      <c r="Q2" s="1495"/>
      <c r="R2" s="1495"/>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310" t="s">
        <v>193</v>
      </c>
      <c r="E5" s="1310"/>
      <c r="F5" s="1310"/>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31" ht="39" customHeight="1">
      <c r="B8" s="563"/>
      <c r="C8" s="365" t="s">
        <v>0</v>
      </c>
      <c r="D8" s="1310" t="s">
        <v>216</v>
      </c>
      <c r="E8" s="1310"/>
      <c r="F8" s="1310"/>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7"/>
      <c r="I10" s="1307"/>
      <c r="J10" s="1307"/>
      <c r="K10" s="1307"/>
      <c r="L10" s="1307"/>
      <c r="M10" s="1307"/>
      <c r="N10" s="1307"/>
      <c r="O10" s="1307"/>
      <c r="P10" s="1307"/>
      <c r="Q10" s="1307"/>
      <c r="R10" s="1307"/>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9" t="s">
        <v>432</v>
      </c>
      <c r="E12" s="1409"/>
      <c r="F12" s="1409"/>
      <c r="G12" s="1409"/>
      <c r="H12" s="1409"/>
      <c r="I12" s="1340" t="s">
        <v>4</v>
      </c>
      <c r="J12" s="1341"/>
      <c r="K12" s="1341"/>
      <c r="L12" s="1341"/>
      <c r="M12" s="1341"/>
      <c r="N12" s="1341"/>
      <c r="O12" s="1341"/>
      <c r="P12" s="1341"/>
      <c r="Q12" s="1341"/>
      <c r="R12" s="1342"/>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41778</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5" sqref="D5:F5"/>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5" t="str">
        <f>C.2Name</f>
        <v>Grants Pass Limited Maintenance Plans for CO and PM10</v>
      </c>
      <c r="G2" s="1495"/>
      <c r="H2" s="1495"/>
      <c r="I2" s="1495"/>
      <c r="J2" s="1495"/>
      <c r="K2" s="1495"/>
      <c r="L2" s="1495"/>
      <c r="M2" s="1495"/>
      <c r="N2" s="1495"/>
      <c r="O2" s="1495"/>
      <c r="P2" s="1495"/>
      <c r="Q2" s="1495"/>
      <c r="R2" s="1495"/>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1112</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310" t="s">
        <v>352</v>
      </c>
      <c r="E5" s="1310"/>
      <c r="F5" s="1310"/>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40" t="s">
        <v>37</v>
      </c>
      <c r="J9" s="1341"/>
      <c r="K9" s="1341"/>
      <c r="L9" s="1341"/>
      <c r="M9" s="1341"/>
      <c r="N9" s="1341"/>
      <c r="O9" s="1341"/>
      <c r="P9" s="1341"/>
      <c r="Q9" s="1341"/>
      <c r="R9" s="1342"/>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72">
        <f ca="1">TODAY()</f>
        <v>41778</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1114</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40" t="s">
        <v>37</v>
      </c>
      <c r="J6" s="1341"/>
      <c r="K6" s="1341"/>
      <c r="L6" s="1341"/>
      <c r="M6" s="1341"/>
      <c r="N6" s="1341"/>
      <c r="O6" s="1341"/>
      <c r="P6" s="1341"/>
      <c r="Q6" s="1341"/>
      <c r="R6" s="1342"/>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5" t="s">
        <v>0</v>
      </c>
      <c r="E15" s="1356"/>
      <c r="F15" s="1356"/>
      <c r="G15" s="1356"/>
      <c r="H15" s="1356"/>
      <c r="I15" s="1356"/>
      <c r="J15" s="1356"/>
      <c r="K15" s="1356"/>
      <c r="L15" s="1356"/>
      <c r="M15" s="1356"/>
      <c r="N15" s="1356"/>
      <c r="O15" s="1356"/>
      <c r="P15" s="1356"/>
      <c r="Q15" s="1356"/>
      <c r="R15" s="1357"/>
      <c r="S15" s="201"/>
      <c r="T15" s="563"/>
      <c r="U15" s="161"/>
      <c r="V15" s="161"/>
      <c r="W15" s="161"/>
      <c r="X15" s="50"/>
      <c r="Y15" s="50"/>
      <c r="Z15" s="163"/>
    </row>
    <row r="16" spans="1:43" ht="18.75">
      <c r="B16" s="563"/>
      <c r="C16" s="371"/>
      <c r="D16" s="372"/>
      <c r="E16" s="372"/>
      <c r="F16" s="1272">
        <f ca="1">TODAY()</f>
        <v>41778</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1115</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0" t="s">
        <v>37</v>
      </c>
      <c r="J6" s="1341"/>
      <c r="K6" s="1341"/>
      <c r="L6" s="1341"/>
      <c r="M6" s="1341"/>
      <c r="N6" s="1341"/>
      <c r="O6" s="1341"/>
      <c r="P6" s="1341"/>
      <c r="Q6" s="1341"/>
      <c r="R6" s="1342"/>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5" t="s">
        <v>0</v>
      </c>
      <c r="E14" s="1356"/>
      <c r="F14" s="1356"/>
      <c r="G14" s="1356"/>
      <c r="H14" s="1356"/>
      <c r="I14" s="1356"/>
      <c r="J14" s="1356"/>
      <c r="K14" s="1356"/>
      <c r="L14" s="1356"/>
      <c r="M14" s="1356"/>
      <c r="N14" s="1356"/>
      <c r="O14" s="1356"/>
      <c r="P14" s="1356"/>
      <c r="Q14" s="1356"/>
      <c r="R14" s="1357"/>
      <c r="S14" s="201"/>
      <c r="T14" s="563"/>
      <c r="U14" s="161"/>
      <c r="V14" s="161"/>
      <c r="W14" s="161"/>
      <c r="X14" s="146"/>
      <c r="Y14" s="146"/>
      <c r="Z14" s="163"/>
    </row>
    <row r="15" spans="1:43" ht="31.5" customHeight="1">
      <c r="A15" s="1078" t="s">
        <v>251</v>
      </c>
      <c r="B15" s="563"/>
      <c r="C15" s="371"/>
      <c r="D15" s="372"/>
      <c r="E15" s="372"/>
      <c r="F15" s="1272">
        <f ca="1">TODAY()</f>
        <v>41778</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D7" sqref="D7:H1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41778</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419</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Grants Pass Limited Maintenance Plans for CO and PM10</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373</v>
      </c>
      <c r="J6" s="1185"/>
      <c r="K6" s="1185"/>
      <c r="L6" s="1185"/>
      <c r="M6" s="1188"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E7" s="1191"/>
      <c r="F7" s="1191"/>
      <c r="G7" s="1191"/>
      <c r="H7" s="1191"/>
      <c r="I7" s="508">
        <v>1</v>
      </c>
      <c r="J7" s="1192" t="s">
        <v>406</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36"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2014</v>
      </c>
      <c r="E22" s="1165"/>
      <c r="F22" s="1165"/>
      <c r="G22" s="1166"/>
      <c r="H22" s="1164">
        <f>D22+1</f>
        <v>2015</v>
      </c>
      <c r="I22" s="1165"/>
      <c r="J22" s="1165"/>
      <c r="K22" s="1166"/>
      <c r="L22" s="1164">
        <f>D22+2</f>
        <v>2016</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1061</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71" t="str">
        <f>C.2Ideal</f>
        <v>Maintenance plans help keep CO and PM10 levels in Grants Pass below harmful levels and help prevent the community from exceeding federal health standards.</v>
      </c>
      <c r="E39" s="1171"/>
      <c r="F39" s="1171"/>
      <c r="G39" s="1171"/>
      <c r="H39" s="1170" t="str">
        <f>C.2Reality</f>
        <v>We are updating Grants Pass's 10-year maintenance plans for CO and PM10 as required by the Clean Air Act.</v>
      </c>
      <c r="I39" s="1170"/>
      <c r="J39" s="1170"/>
      <c r="K39" s="1170"/>
      <c r="L39" s="116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421</v>
      </c>
      <c r="E40" s="1161"/>
      <c r="F40" s="1161"/>
      <c r="G40" s="1161"/>
      <c r="H40" s="1161" t="s">
        <v>422</v>
      </c>
      <c r="I40" s="1161"/>
      <c r="J40" s="1161"/>
      <c r="K40" s="1161"/>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2" t="str">
        <f>C.2Alternatives</f>
        <v>There are no alternatives because the updating the plans is required by Clean Air Act.</v>
      </c>
      <c r="E41" s="1162"/>
      <c r="F41" s="1162"/>
      <c r="G41" s="1162"/>
      <c r="H41" s="1199" t="str">
        <f>C.2Research</f>
        <v xml:space="preserve">We are using  existing emissions inventory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3"/>
      <c r="E45" s="1163"/>
      <c r="F45" s="1163"/>
      <c r="G45" s="116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41778</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D7" s="898"/>
      <c r="E7" s="919"/>
    </row>
    <row r="8" spans="1:11" ht="15" customHeight="1" collapsed="1">
      <c r="A8" s="922" t="s">
        <v>449</v>
      </c>
      <c r="B8" s="1037">
        <f>AVERAGEIF(B31:B175,"&gt;0")</f>
        <v>2.8928571428571428</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Grants Pass's 10-year maintenance plans for CO and PM10 as required by the Clean Air Act.</v>
      </c>
      <c r="D21" s="925"/>
      <c r="E21" s="919"/>
    </row>
    <row r="22" spans="1:5" s="915" customFormat="1" ht="15" hidden="1" customHeight="1" outlineLevel="1">
      <c r="A22" s="957" t="s">
        <v>467</v>
      </c>
      <c r="B22" s="1046"/>
      <c r="C22" s="959" t="str">
        <f>C.2Reality</f>
        <v>We are updating Grants Pass's 10-year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SIP</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41778</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2" zoomScaleNormal="100" workbookViewId="0">
      <selection activeCell="E20" sqref="E20"/>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1110</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70"/>
      <c r="B5" s="559"/>
      <c r="C5" s="279"/>
      <c r="D5" s="1257" t="s">
        <v>1118</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375</v>
      </c>
      <c r="G7" s="1246"/>
      <c r="H7" s="1251" t="s">
        <v>210</v>
      </c>
      <c r="I7" s="1252"/>
      <c r="J7" s="1253"/>
      <c r="K7" s="1267" t="s">
        <v>1105</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423</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384</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376</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26" t="s">
        <v>1121</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26" t="s">
        <v>470</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377</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60" t="s">
        <v>1120</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60" t="s">
        <v>470</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378</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60" t="s">
        <v>1119</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392</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1113</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26" t="s">
        <v>470</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393</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1111</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29" t="s">
        <v>470</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29" t="s">
        <v>1106</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470</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374</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448</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448</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448</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41778</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G2" sqref="G2:R2"/>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4" t="str">
        <f>C.2Name</f>
        <v>Grants Pass Limited Maintenance Plans for CO and PM10</v>
      </c>
      <c r="H2" s="1324"/>
      <c r="I2" s="1324"/>
      <c r="J2" s="1324"/>
      <c r="K2" s="1324"/>
      <c r="L2" s="1324"/>
      <c r="M2" s="1324"/>
      <c r="N2" s="1324"/>
      <c r="O2" s="1324"/>
      <c r="P2" s="1324"/>
      <c r="Q2" s="1324"/>
      <c r="R2" s="1324"/>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2" t="s">
        <v>310</v>
      </c>
      <c r="J6" s="1292"/>
      <c r="K6" s="1292"/>
      <c r="L6" s="1292"/>
      <c r="M6" s="1292"/>
      <c r="N6" s="1292"/>
      <c r="O6" s="1292"/>
      <c r="P6" s="1292"/>
      <c r="Q6" s="1292"/>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6" t="str">
        <f>IF(AB6&gt;0,"thousands of ",IF(AA6&gt;0,"hundreds of ", IF(Z6&gt;0,"under one hundred ","")))</f>
        <v xml:space="preserve">under one hundred </v>
      </c>
      <c r="AA7" s="1306"/>
      <c r="AB7" s="1306"/>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1107</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0" t="s">
        <v>238</v>
      </c>
      <c r="E14" s="1310"/>
      <c r="F14" s="1310"/>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7"/>
      <c r="I16" s="1307"/>
      <c r="J16" s="1307"/>
      <c r="K16" s="1307"/>
      <c r="L16" s="1307"/>
      <c r="M16" s="1307"/>
      <c r="N16" s="1307"/>
      <c r="O16" s="1307"/>
      <c r="P16" s="1307"/>
      <c r="Q16" s="1307"/>
      <c r="R16" s="1307"/>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9" t="s">
        <v>343</v>
      </c>
      <c r="E18" s="1299"/>
      <c r="F18" s="1299"/>
      <c r="G18" s="1299"/>
      <c r="H18" s="1299"/>
      <c r="I18" s="1299"/>
      <c r="J18" s="1299"/>
      <c r="K18" s="1299"/>
      <c r="L18" s="1299"/>
      <c r="M18" s="1299"/>
      <c r="N18" s="1299"/>
      <c r="O18" s="1299"/>
      <c r="P18" s="1299"/>
      <c r="Q18" s="129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5" t="s">
        <v>194</v>
      </c>
      <c r="G19" s="1305"/>
      <c r="H19" s="1301" t="s">
        <v>7</v>
      </c>
      <c r="I19" s="1301"/>
      <c r="J19" s="1301"/>
      <c r="K19" s="1301"/>
      <c r="L19" s="1301"/>
      <c r="M19" s="1301"/>
      <c r="N19" s="1301"/>
      <c r="O19" s="1301"/>
      <c r="P19" s="1301"/>
      <c r="Q19" s="130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0" t="s">
        <v>4</v>
      </c>
      <c r="G20" s="1300"/>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0" t="s">
        <v>4</v>
      </c>
      <c r="G21" s="1300"/>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0" t="s">
        <v>200</v>
      </c>
      <c r="G22" s="1300"/>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0" t="s">
        <v>200</v>
      </c>
      <c r="G23" s="1300"/>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0" t="s">
        <v>4</v>
      </c>
      <c r="G24" s="1300"/>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0" t="s">
        <v>202</v>
      </c>
      <c r="G25" s="1300"/>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0" t="s">
        <v>4</v>
      </c>
      <c r="G26" s="1300"/>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0" t="s">
        <v>202</v>
      </c>
      <c r="G27" s="1300"/>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0" t="s">
        <v>4</v>
      </c>
      <c r="G28" s="1300"/>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0" t="s">
        <v>4</v>
      </c>
      <c r="G29" s="1300"/>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0" t="s">
        <v>4</v>
      </c>
      <c r="G30" s="1300"/>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1" t="s">
        <v>0</v>
      </c>
      <c r="E35" s="1312"/>
      <c r="F35" s="1312"/>
      <c r="G35" s="1312"/>
      <c r="H35" s="1312"/>
      <c r="I35" s="1312"/>
      <c r="J35" s="1312"/>
      <c r="K35" s="1312"/>
      <c r="L35" s="1312"/>
      <c r="M35" s="1312"/>
      <c r="N35" s="1312"/>
      <c r="O35" s="1312"/>
      <c r="P35" s="1312"/>
      <c r="Q35" s="1312"/>
      <c r="R35" s="1313"/>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9" t="s">
        <v>437</v>
      </c>
      <c r="G36" s="1309"/>
      <c r="H36" s="1309"/>
      <c r="I36" s="1309"/>
      <c r="J36" s="1309"/>
      <c r="K36" s="1309"/>
      <c r="L36" s="1309"/>
      <c r="M36" s="1309"/>
      <c r="N36" s="1309"/>
      <c r="O36" s="1309"/>
      <c r="P36" s="1309"/>
      <c r="Q36" s="1309"/>
      <c r="R36" s="1309"/>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5" t="s">
        <v>441</v>
      </c>
      <c r="K37" s="1325"/>
      <c r="L37" s="1325"/>
      <c r="M37" s="1325"/>
      <c r="N37" s="1325"/>
      <c r="O37" s="1325"/>
      <c r="P37" s="1325"/>
      <c r="Q37" s="1325"/>
      <c r="R37" s="1325"/>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5" t="s">
        <v>328</v>
      </c>
      <c r="K38" s="1325"/>
      <c r="L38" s="1325"/>
      <c r="M38" s="1325"/>
      <c r="N38" s="1325"/>
      <c r="O38" s="1325"/>
      <c r="P38" s="1325"/>
      <c r="Q38" s="1325"/>
      <c r="R38" s="1325"/>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6" t="s">
        <v>442</v>
      </c>
      <c r="K39" s="1326"/>
      <c r="L39" s="1326"/>
      <c r="M39" s="1326"/>
      <c r="N39" s="1326"/>
      <c r="O39" s="1326"/>
      <c r="P39" s="1326"/>
      <c r="Q39" s="1326"/>
      <c r="R39" s="1326"/>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8" t="s">
        <v>213</v>
      </c>
      <c r="K40" s="1308"/>
      <c r="L40" s="1308"/>
      <c r="M40" s="1308"/>
      <c r="N40" s="1308"/>
      <c r="O40" s="1308"/>
      <c r="P40" s="1308"/>
      <c r="Q40" s="1308"/>
      <c r="R40" s="1308"/>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2" t="str">
        <f>" We plan to ask the committee to provide"&amp;AA37&amp;AB37&amp;AA38&amp;AB38&amp;AA39&amp;AB39&amp;AA40&amp;AB40&amp;"advice."</f>
        <v xml:space="preserve"> We plan to ask the committee to provide advice.</v>
      </c>
      <c r="AA41" s="1303"/>
      <c r="AB41" s="130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6" t="s">
        <v>0</v>
      </c>
      <c r="E44" s="1297"/>
      <c r="F44" s="1297"/>
      <c r="G44" s="1297"/>
      <c r="H44" s="1297"/>
      <c r="I44" s="1297"/>
      <c r="J44" s="1297"/>
      <c r="K44" s="1297"/>
      <c r="L44" s="1297"/>
      <c r="M44" s="1297"/>
      <c r="N44" s="1297"/>
      <c r="O44" s="1297"/>
      <c r="P44" s="1297"/>
      <c r="Q44" s="1297"/>
      <c r="R44" s="129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6" t="s">
        <v>0</v>
      </c>
      <c r="E46" s="1297"/>
      <c r="F46" s="1297"/>
      <c r="G46" s="1297"/>
      <c r="H46" s="1297"/>
      <c r="I46" s="1297"/>
      <c r="J46" s="1297"/>
      <c r="K46" s="1297"/>
      <c r="L46" s="1297"/>
      <c r="M46" s="1297"/>
      <c r="N46" s="1297"/>
      <c r="O46" s="1297"/>
      <c r="P46" s="1297"/>
      <c r="Q46" s="1297"/>
      <c r="R46" s="129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3"/>
      <c r="Y48" s="1294"/>
      <c r="Z48" s="1294"/>
      <c r="AA48" s="1294"/>
      <c r="AB48" s="129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2" t="s">
        <v>413</v>
      </c>
      <c r="E50" s="1322"/>
      <c r="F50" s="1322"/>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4" t="s">
        <v>323</v>
      </c>
      <c r="H54" s="1314"/>
      <c r="I54" s="1314"/>
      <c r="J54" s="1314"/>
      <c r="K54" s="1314"/>
      <c r="L54" s="1314"/>
      <c r="M54" s="1314"/>
      <c r="N54" s="1314"/>
      <c r="O54" s="1314"/>
      <c r="P54" s="1314"/>
      <c r="Q54" s="1314"/>
      <c r="R54" s="1314"/>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5"/>
      <c r="H55" s="1315"/>
      <c r="I55" s="1315"/>
      <c r="J55" s="1315"/>
      <c r="K55" s="1315"/>
      <c r="L55" s="1315"/>
      <c r="M55" s="1315"/>
      <c r="N55" s="1315"/>
      <c r="O55" s="1315"/>
      <c r="P55" s="1315"/>
      <c r="Q55" s="1315"/>
      <c r="R55" s="1315"/>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3"/>
      <c r="E56" s="1323"/>
      <c r="F56" s="1323"/>
      <c r="G56" s="1323"/>
      <c r="H56" s="1323"/>
      <c r="I56" s="1323"/>
      <c r="J56" s="1323"/>
      <c r="K56" s="1323"/>
      <c r="L56" s="1323"/>
      <c r="M56" s="1323"/>
      <c r="N56" s="1323"/>
      <c r="O56" s="1323"/>
      <c r="P56" s="1323"/>
      <c r="Q56" s="1323"/>
      <c r="R56" s="1323"/>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9"/>
      <c r="E58" s="1320"/>
      <c r="F58" s="1320"/>
      <c r="G58" s="1320"/>
      <c r="H58" s="1320"/>
      <c r="I58" s="1320"/>
      <c r="J58" s="1320"/>
      <c r="K58" s="1320"/>
      <c r="L58" s="1320"/>
      <c r="M58" s="1320"/>
      <c r="N58" s="1320"/>
      <c r="O58" s="1320"/>
      <c r="P58" s="1320"/>
      <c r="Q58" s="1320"/>
      <c r="R58" s="1321"/>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6" t="s">
        <v>1062</v>
      </c>
      <c r="E60" s="1317"/>
      <c r="F60" s="1317"/>
      <c r="G60" s="1317"/>
      <c r="H60" s="1317"/>
      <c r="I60" s="1317"/>
      <c r="J60" s="1317"/>
      <c r="K60" s="1317"/>
      <c r="L60" s="1317"/>
      <c r="M60" s="1317"/>
      <c r="N60" s="1317"/>
      <c r="O60" s="1317"/>
      <c r="P60" s="1317"/>
      <c r="Q60" s="1317"/>
      <c r="R60" s="1318"/>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41778</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7" t="str">
        <f>C.2Name</f>
        <v>Grants Pass Limited Maintenance Plans for CO and PM10</v>
      </c>
      <c r="H2" s="1327"/>
      <c r="I2" s="1327"/>
      <c r="J2" s="1327"/>
      <c r="K2" s="1327"/>
      <c r="L2" s="1327"/>
      <c r="M2" s="1327"/>
      <c r="N2" s="1327"/>
      <c r="O2" s="1327"/>
      <c r="P2" s="1327"/>
      <c r="Q2" s="1327"/>
      <c r="R2" s="1327"/>
      <c r="S2" s="1327"/>
      <c r="T2" s="200"/>
      <c r="U2" s="563"/>
      <c r="V2" s="572" t="s">
        <v>0</v>
      </c>
      <c r="W2" s="159"/>
      <c r="X2" s="68"/>
      <c r="Y2" s="147"/>
      <c r="Z2" s="147"/>
    </row>
    <row r="3" spans="1:58" s="66" customFormat="1" ht="12.75" customHeight="1" thickTop="1">
      <c r="A3" s="601"/>
      <c r="B3" s="563"/>
      <c r="C3" s="1333"/>
      <c r="D3" s="1334"/>
      <c r="E3" s="1334"/>
      <c r="F3" s="133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186</v>
      </c>
      <c r="F6" s="1344"/>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8" t="s">
        <v>264</v>
      </c>
      <c r="E7" s="1328"/>
      <c r="F7" s="1328"/>
      <c r="G7" s="1328"/>
      <c r="H7" s="502"/>
      <c r="I7" s="1340" t="s">
        <v>286</v>
      </c>
      <c r="J7" s="1341"/>
      <c r="K7" s="1341"/>
      <c r="L7" s="1341"/>
      <c r="M7" s="1341"/>
      <c r="N7" s="1341"/>
      <c r="O7" s="1341"/>
      <c r="P7" s="1341"/>
      <c r="Q7" s="1341"/>
      <c r="R7" s="1342"/>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3" t="s">
        <v>280</v>
      </c>
      <c r="H8" s="1354"/>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8" t="s">
        <v>190</v>
      </c>
      <c r="E11" s="1338"/>
      <c r="F11" s="1338"/>
      <c r="G11" s="1339"/>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8" t="s">
        <v>140</v>
      </c>
      <c r="E12" s="1338"/>
      <c r="F12" s="1338"/>
      <c r="G12" s="1339"/>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8" t="s">
        <v>265</v>
      </c>
      <c r="E13" s="1338"/>
      <c r="F13" s="1338"/>
      <c r="G13" s="1339"/>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8" t="s">
        <v>143</v>
      </c>
      <c r="E14" s="1338"/>
      <c r="F14" s="1338"/>
      <c r="G14" s="1339"/>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6" t="s">
        <v>370</v>
      </c>
      <c r="E15" s="1336"/>
      <c r="F15" s="1336"/>
      <c r="G15" s="1336"/>
      <c r="H15" s="1336"/>
      <c r="I15" s="1336"/>
      <c r="J15" s="1336"/>
      <c r="K15" s="1336"/>
      <c r="L15" s="1336"/>
      <c r="M15" s="1336"/>
      <c r="N15" s="1336"/>
      <c r="O15" s="1336"/>
      <c r="P15" s="1336"/>
      <c r="Q15" s="1336"/>
      <c r="R15" s="1336"/>
      <c r="S15" s="133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7" t="s">
        <v>370</v>
      </c>
      <c r="E16" s="1337"/>
      <c r="F16" s="1337"/>
      <c r="G16" s="1337"/>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51" t="str">
        <f>IF(COUNTIF(X9:X16,TRUE),"If DEQ does not address this in rules, the program risks "&amp;Y9&amp;Y10&amp;Y11&amp;Y12&amp;Y13&amp;Y14&amp;Y15&amp;Y16&amp;".","")</f>
        <v>If DEQ does not address this in rules, the program risks 0loss of reputation.</v>
      </c>
      <c r="Y17" s="1351"/>
      <c r="Z17" s="1352"/>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2"/>
      <c r="Y18" s="1352"/>
      <c r="Z18" s="1352"/>
    </row>
    <row r="19" spans="1:27" s="66" customFormat="1" ht="21.75" customHeight="1">
      <c r="A19" s="601"/>
      <c r="B19" s="563"/>
      <c r="C19" s="202"/>
      <c r="D19" s="1362" t="s">
        <v>400</v>
      </c>
      <c r="E19" s="1362"/>
      <c r="F19" s="1362"/>
      <c r="G19" s="136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8" t="s">
        <v>192</v>
      </c>
      <c r="E21" s="1328"/>
      <c r="F21" s="132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5"/>
      <c r="K22" s="1335"/>
      <c r="L22" s="1335"/>
      <c r="M22" s="1335"/>
      <c r="N22" s="1335"/>
      <c r="O22" s="1335"/>
      <c r="P22" s="1335"/>
      <c r="Q22" s="1335"/>
      <c r="R22" s="1335"/>
      <c r="S22" s="1335"/>
      <c r="T22" s="209"/>
      <c r="U22" s="563"/>
      <c r="V22" s="577" t="s">
        <v>0</v>
      </c>
      <c r="W22" s="174"/>
      <c r="X22" s="115" t="s">
        <v>0</v>
      </c>
      <c r="Y22" s="115"/>
      <c r="Z22" s="115" t="s">
        <v>0</v>
      </c>
    </row>
    <row r="23" spans="1:27" s="2" customFormat="1" ht="29.25" customHeight="1">
      <c r="A23" s="601"/>
      <c r="B23" s="563"/>
      <c r="C23" s="211"/>
      <c r="D23" s="1329" t="s">
        <v>217</v>
      </c>
      <c r="E23" s="1330"/>
      <c r="F23" s="1330"/>
      <c r="G23" s="1331"/>
      <c r="H23" s="1331"/>
      <c r="I23" s="1331"/>
      <c r="J23" s="1332"/>
      <c r="K23" s="1332"/>
      <c r="L23" s="1332"/>
      <c r="M23" s="1332"/>
      <c r="N23" s="1332"/>
      <c r="O23" s="1332"/>
      <c r="P23" s="1332"/>
      <c r="Q23" s="1332"/>
      <c r="R23" s="1332"/>
      <c r="S23" s="1332"/>
      <c r="T23" s="212"/>
      <c r="U23" s="563"/>
      <c r="V23" s="578"/>
      <c r="W23" s="159"/>
      <c r="X23" s="144">
        <v>1</v>
      </c>
      <c r="Y23" s="75" t="s">
        <v>230</v>
      </c>
      <c r="Z23" s="75"/>
    </row>
    <row r="24" spans="1:27" s="843" customFormat="1" ht="17.25" customHeight="1">
      <c r="A24" s="852"/>
      <c r="B24" s="851"/>
      <c r="C24" s="973"/>
      <c r="D24" s="1366" t="s">
        <v>493</v>
      </c>
      <c r="E24" s="1366"/>
      <c r="F24" s="1366"/>
      <c r="G24" s="136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3" t="s">
        <v>0</v>
      </c>
      <c r="E25" s="1364"/>
      <c r="F25" s="1364"/>
      <c r="G25" s="1364"/>
      <c r="H25" s="1364"/>
      <c r="I25" s="1364"/>
      <c r="J25" s="1364"/>
      <c r="K25" s="1364"/>
      <c r="L25" s="1364"/>
      <c r="M25" s="1364"/>
      <c r="N25" s="1364"/>
      <c r="O25" s="1364"/>
      <c r="P25" s="1364"/>
      <c r="Q25" s="1364"/>
      <c r="R25" s="1364"/>
      <c r="S25" s="136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1" t="s">
        <v>401</v>
      </c>
      <c r="E27" s="1361"/>
      <c r="F27" s="1361"/>
      <c r="G27" s="1358" t="s">
        <v>0</v>
      </c>
      <c r="H27" s="1358"/>
      <c r="I27" s="1358"/>
      <c r="J27" s="1340" t="s">
        <v>37</v>
      </c>
      <c r="K27" s="1341"/>
      <c r="L27" s="1341"/>
      <c r="M27" s="1341"/>
      <c r="N27" s="1341"/>
      <c r="O27" s="1341"/>
      <c r="P27" s="1341"/>
      <c r="Q27" s="1341"/>
      <c r="R27" s="1341"/>
      <c r="S27" s="1342"/>
      <c r="T27" s="201"/>
      <c r="U27" s="563"/>
      <c r="V27" s="313" t="s">
        <v>760</v>
      </c>
      <c r="W27" s="161"/>
      <c r="X27" s="1002"/>
      <c r="Y27" s="147"/>
      <c r="Z27" s="147"/>
    </row>
    <row r="28" spans="1:27" s="66" customFormat="1" ht="15.75" customHeight="1">
      <c r="A28" s="601"/>
      <c r="B28" s="563"/>
      <c r="C28" s="202"/>
      <c r="D28" s="1361"/>
      <c r="E28" s="1361"/>
      <c r="F28" s="1361"/>
      <c r="G28" s="1359" t="s">
        <v>247</v>
      </c>
      <c r="H28" s="1359"/>
      <c r="I28" s="136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5" t="s">
        <v>0</v>
      </c>
      <c r="E35" s="1356"/>
      <c r="F35" s="1356"/>
      <c r="G35" s="1356"/>
      <c r="H35" s="1356"/>
      <c r="I35" s="1356"/>
      <c r="J35" s="1356"/>
      <c r="K35" s="1356"/>
      <c r="L35" s="1356"/>
      <c r="M35" s="1356"/>
      <c r="N35" s="1356"/>
      <c r="O35" s="1356"/>
      <c r="P35" s="1356"/>
      <c r="Q35" s="1356"/>
      <c r="R35" s="1356"/>
      <c r="S35" s="1357"/>
      <c r="T35" s="201"/>
      <c r="U35" s="563"/>
      <c r="V35" s="582"/>
      <c r="W35" s="161"/>
      <c r="X35" s="122"/>
      <c r="Y35" s="147"/>
      <c r="Z35" s="147"/>
    </row>
    <row r="36" spans="1:26">
      <c r="B36" s="563"/>
      <c r="C36" s="293"/>
      <c r="D36" s="294"/>
      <c r="E36" s="294"/>
      <c r="F36" s="294"/>
      <c r="G36" s="1272">
        <f ca="1">TODAY()</f>
        <v>41778</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2" t="s">
        <v>100</v>
      </c>
      <c r="E2" s="1392"/>
      <c r="F2" s="1392"/>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3" t="s">
        <v>426</v>
      </c>
      <c r="F4" s="1374"/>
      <c r="G4" s="1374"/>
      <c r="H4" s="1375"/>
      <c r="I4" s="1390" t="s">
        <v>0</v>
      </c>
      <c r="J4" s="1391"/>
      <c r="K4" s="1391"/>
      <c r="L4" s="1391"/>
      <c r="M4" s="1391"/>
      <c r="N4" s="1391"/>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5" t="str">
        <f>X5</f>
        <v/>
      </c>
      <c r="E5" s="1395"/>
      <c r="F5" s="1395"/>
      <c r="G5" s="1395"/>
      <c r="H5" s="1395"/>
      <c r="I5" s="1395"/>
      <c r="J5" s="1395"/>
      <c r="K5" s="1395"/>
      <c r="L5" s="1395"/>
      <c r="M5" s="1395"/>
      <c r="N5" s="1395"/>
      <c r="O5" s="1395"/>
      <c r="P5" s="1395"/>
      <c r="Q5" s="1395"/>
      <c r="R5" s="1395"/>
      <c r="S5" s="1395"/>
      <c r="T5" s="630"/>
      <c r="U5" s="563"/>
      <c r="V5" s="248"/>
      <c r="W5" s="248"/>
      <c r="X5" s="1393" t="str">
        <f>IF(E4="have no direct correlation to the environment.","The team does not need to complete this worksheet.","")</f>
        <v/>
      </c>
      <c r="Y5" s="139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9" t="s">
        <v>280</v>
      </c>
      <c r="H7" s="1360"/>
      <c r="I7" s="199">
        <v>1</v>
      </c>
      <c r="J7" s="184">
        <v>2</v>
      </c>
      <c r="K7" s="185">
        <v>3</v>
      </c>
      <c r="L7" s="186">
        <v>4</v>
      </c>
      <c r="M7" s="187">
        <v>5</v>
      </c>
      <c r="N7" s="188">
        <v>6</v>
      </c>
      <c r="O7" s="189">
        <v>7</v>
      </c>
      <c r="P7" s="190">
        <v>8</v>
      </c>
      <c r="Q7" s="191">
        <v>9</v>
      </c>
      <c r="R7" s="192">
        <v>10</v>
      </c>
      <c r="S7" s="120"/>
      <c r="T7" s="309"/>
      <c r="U7" s="563"/>
      <c r="V7" s="385" t="s">
        <v>767</v>
      </c>
      <c r="W7" s="288"/>
      <c r="X7" s="1397" t="str">
        <f>IF(C.5EnvCorrolation=0,"",IF(COUNTIF(X8:X13,TRUE)=1,"The ""do nothing"" environmental consequence is: "&amp;Y8&amp;Y9&amp;Y10&amp;Y11&amp;Y12&amp;Y13&amp;".",IF(COUNTIF(X8:X13,TRUE),"The ""do nothing"" environmental consequences are: "&amp;Y8&amp;Y9&amp;Y10&amp;Y11&amp;Y12&amp;Y13&amp;".","")))</f>
        <v/>
      </c>
      <c r="Y7" s="139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8" t="s">
        <v>262</v>
      </c>
      <c r="E10" s="1338"/>
      <c r="F10" s="1338"/>
      <c r="G10" s="1338"/>
      <c r="H10" s="481"/>
      <c r="I10" s="481"/>
      <c r="J10" s="481"/>
      <c r="K10" s="481"/>
      <c r="L10" s="481"/>
      <c r="M10" s="481"/>
      <c r="N10" s="481"/>
      <c r="O10" s="481"/>
      <c r="P10" s="481"/>
      <c r="Q10" s="481"/>
      <c r="R10" s="687"/>
      <c r="S10" s="687"/>
      <c r="T10" s="206"/>
      <c r="U10" s="563"/>
      <c r="V10" s="1376"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8" t="s">
        <v>261</v>
      </c>
      <c r="E11" s="1338"/>
      <c r="F11" s="1338"/>
      <c r="G11" s="1338"/>
      <c r="H11" s="1338"/>
      <c r="I11" s="481"/>
      <c r="J11" s="678"/>
      <c r="K11" s="553"/>
      <c r="L11" s="553"/>
      <c r="M11" s="553"/>
      <c r="N11" s="553"/>
      <c r="O11" s="553"/>
      <c r="P11" s="481"/>
      <c r="Q11" s="481"/>
      <c r="R11" s="481"/>
      <c r="S11" s="481"/>
      <c r="T11" s="206"/>
      <c r="U11" s="563"/>
      <c r="V11" s="1376"/>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7" t="s">
        <v>289</v>
      </c>
      <c r="E12" s="1337"/>
      <c r="F12" s="1337"/>
      <c r="G12" s="1337"/>
      <c r="H12" s="677"/>
      <c r="I12" s="677"/>
      <c r="J12" s="677"/>
      <c r="K12" s="677"/>
      <c r="L12" s="677"/>
      <c r="M12" s="677"/>
      <c r="N12" s="677"/>
      <c r="O12" s="677"/>
      <c r="P12" s="677"/>
      <c r="Q12" s="677"/>
      <c r="R12" s="677"/>
      <c r="S12" s="677"/>
      <c r="T12" s="206"/>
      <c r="U12" s="563"/>
      <c r="V12" s="1376"/>
      <c r="W12" s="285"/>
      <c r="X12" s="284" t="b">
        <v>0</v>
      </c>
      <c r="Y12" s="1023" t="str">
        <f>IF($X12=FALSE,"",IF($X$13=FALSE,LOWER($D12),LOWER($D12)&amp;" and "))</f>
        <v/>
      </c>
      <c r="Z12" s="495">
        <f t="shared" si="0"/>
        <v>0</v>
      </c>
      <c r="AA12" s="285" t="s">
        <v>0</v>
      </c>
      <c r="AB12" s="285"/>
    </row>
    <row r="13" spans="1:58" s="66" customFormat="1" ht="21" customHeight="1">
      <c r="A13" s="602"/>
      <c r="B13" s="563"/>
      <c r="C13" s="202"/>
      <c r="D13" s="1337" t="s">
        <v>289</v>
      </c>
      <c r="E13" s="1337"/>
      <c r="F13" s="1337"/>
      <c r="G13" s="1337"/>
      <c r="H13" s="677"/>
      <c r="I13" s="677"/>
      <c r="J13" s="677"/>
      <c r="K13" s="677"/>
      <c r="L13" s="677"/>
      <c r="M13" s="677"/>
      <c r="N13" s="677"/>
      <c r="O13" s="677"/>
      <c r="P13" s="677"/>
      <c r="Q13" s="677"/>
      <c r="R13" s="677"/>
      <c r="S13" s="677"/>
      <c r="T13" s="206"/>
      <c r="U13" s="563"/>
      <c r="V13" s="1376"/>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76"/>
      <c r="W14" s="161"/>
      <c r="X14" s="1139" t="s">
        <v>0</v>
      </c>
      <c r="Y14" s="798" t="str">
        <f>Y9&amp;Y10&amp;Y11&amp;Y12&amp;Y13</f>
        <v/>
      </c>
      <c r="Z14" s="1008"/>
    </row>
    <row r="15" spans="1:58" s="66" customFormat="1" ht="15.75" customHeight="1">
      <c r="A15" s="602"/>
      <c r="B15" s="563"/>
      <c r="C15" s="202"/>
      <c r="D15" s="1257" t="s">
        <v>1108</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8" t="s">
        <v>252</v>
      </c>
      <c r="E17" s="1378"/>
      <c r="F17" s="1378"/>
      <c r="G17" s="1378"/>
      <c r="H17" s="1378"/>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7" t="s">
        <v>0</v>
      </c>
      <c r="F18" s="1377"/>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0" t="s">
        <v>258</v>
      </c>
      <c r="E22" s="1370"/>
      <c r="F22" s="1370"/>
      <c r="G22" s="1370"/>
      <c r="H22" s="1370"/>
      <c r="I22" s="1370"/>
      <c r="J22" s="1370"/>
      <c r="K22" s="1370"/>
      <c r="L22" s="1370"/>
      <c r="M22" s="1370"/>
      <c r="N22" s="1370"/>
      <c r="O22" s="1370"/>
      <c r="P22" s="1370"/>
      <c r="Q22" s="1370"/>
      <c r="R22" s="1370"/>
      <c r="S22" s="1370"/>
      <c r="T22" s="304"/>
      <c r="U22" s="563"/>
      <c r="V22" s="180"/>
      <c r="W22" s="161"/>
      <c r="X22" s="1146" t="str">
        <f>IF(X28=0,"No","Yes")</f>
        <v>Yes</v>
      </c>
      <c r="Y22" s="55"/>
      <c r="Z22" s="55"/>
      <c r="AA22"/>
    </row>
    <row r="23" spans="1:66" s="66" customFormat="1" ht="21" customHeight="1">
      <c r="A23" s="602"/>
      <c r="B23" s="563"/>
      <c r="C23" s="202"/>
      <c r="D23" s="1338" t="s">
        <v>223</v>
      </c>
      <c r="E23" s="1338"/>
      <c r="F23" s="1338"/>
      <c r="G23" s="1338"/>
      <c r="H23" s="1338"/>
      <c r="I23" s="1338"/>
      <c r="J23" s="1338"/>
      <c r="K23" s="1338"/>
      <c r="L23" s="1338"/>
      <c r="M23" s="1338"/>
      <c r="N23" s="1338"/>
      <c r="O23" s="1338"/>
      <c r="P23" s="1338"/>
      <c r="Q23" s="1338"/>
      <c r="R23" s="687"/>
      <c r="S23" s="687"/>
      <c r="T23" s="304"/>
      <c r="U23" s="563"/>
      <c r="V23" s="180"/>
      <c r="W23" s="161"/>
      <c r="X23" s="284" t="b">
        <v>1</v>
      </c>
      <c r="Y23" s="55"/>
      <c r="Z23" s="55"/>
      <c r="AA23"/>
      <c r="AB23"/>
    </row>
    <row r="24" spans="1:66" s="66" customFormat="1" ht="21" customHeight="1">
      <c r="A24" s="602"/>
      <c r="B24" s="563"/>
      <c r="C24" s="202"/>
      <c r="D24" s="1338" t="s">
        <v>221</v>
      </c>
      <c r="E24" s="1338"/>
      <c r="F24" s="1338"/>
      <c r="G24" s="1338"/>
      <c r="H24" s="1338"/>
      <c r="I24" s="1338"/>
      <c r="J24" s="1338"/>
      <c r="K24" s="1338"/>
      <c r="L24" s="1338"/>
      <c r="M24" s="1338"/>
      <c r="N24" s="1338"/>
      <c r="O24" s="1338"/>
      <c r="P24" s="1338"/>
      <c r="Q24" s="1338"/>
      <c r="R24" s="1338"/>
      <c r="S24" s="1338"/>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7"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7"/>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0" t="s">
        <v>257</v>
      </c>
      <c r="E30" s="1370"/>
      <c r="F30" s="1370"/>
      <c r="G30" s="1370"/>
      <c r="H30" s="1370"/>
      <c r="I30" s="1370"/>
      <c r="J30" s="137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8" t="s">
        <v>292</v>
      </c>
      <c r="E31" s="1368"/>
      <c r="F31" s="1368"/>
      <c r="G31" s="1368"/>
      <c r="H31" s="1368"/>
      <c r="I31" s="1368"/>
      <c r="J31" s="1368"/>
      <c r="K31" s="1368"/>
      <c r="L31" s="1368"/>
      <c r="M31" s="1368"/>
      <c r="N31" s="1368"/>
      <c r="O31" s="1368"/>
      <c r="P31" s="1368"/>
      <c r="Q31" s="1368"/>
      <c r="R31" s="1368"/>
      <c r="S31" s="1368"/>
      <c r="T31" s="709"/>
      <c r="U31" s="563"/>
      <c r="V31" s="317"/>
      <c r="W31" s="315"/>
      <c r="X31" s="322" t="b">
        <v>0</v>
      </c>
      <c r="Y31" s="318"/>
      <c r="Z31" s="318"/>
      <c r="AA31" s="319"/>
      <c r="AB31" s="319"/>
    </row>
    <row r="32" spans="1:66" s="66" customFormat="1" ht="35.1" customHeight="1">
      <c r="A32" s="602"/>
      <c r="B32" s="563"/>
      <c r="C32" s="202"/>
      <c r="D32" s="1368" t="s">
        <v>293</v>
      </c>
      <c r="E32" s="1368"/>
      <c r="F32" s="1368"/>
      <c r="G32" s="1368"/>
      <c r="H32" s="1368"/>
      <c r="I32" s="1368"/>
      <c r="J32" s="1368"/>
      <c r="K32" s="1368"/>
      <c r="L32" s="1368"/>
      <c r="M32" s="1368"/>
      <c r="N32" s="1368"/>
      <c r="O32" s="1368"/>
      <c r="P32" s="1368"/>
      <c r="Q32" s="1368"/>
      <c r="R32" s="1368"/>
      <c r="S32" s="1368"/>
      <c r="T32" s="304"/>
      <c r="U32" s="563"/>
      <c r="V32" s="233"/>
      <c r="W32" s="161"/>
      <c r="X32" s="323" t="b">
        <v>0</v>
      </c>
      <c r="Y32" s="1371"/>
      <c r="Z32" s="55"/>
      <c r="AA32"/>
    </row>
    <row r="33" spans="1:27" s="66" customFormat="1" ht="38.25" customHeight="1">
      <c r="A33" s="602"/>
      <c r="B33" s="563"/>
      <c r="C33" s="202"/>
      <c r="D33" s="1369" t="s">
        <v>294</v>
      </c>
      <c r="E33" s="1369"/>
      <c r="F33" s="1369"/>
      <c r="G33" s="1369"/>
      <c r="H33" s="1369"/>
      <c r="I33" s="1369"/>
      <c r="J33" s="1369"/>
      <c r="K33" s="1369"/>
      <c r="L33" s="1369"/>
      <c r="M33" s="1369"/>
      <c r="N33" s="1369"/>
      <c r="O33" s="1369"/>
      <c r="P33" s="1369"/>
      <c r="Q33" s="1369"/>
      <c r="R33" s="1369"/>
      <c r="S33" s="1369"/>
      <c r="T33" s="304"/>
      <c r="U33" s="563"/>
      <c r="V33" s="233"/>
      <c r="W33" s="161"/>
      <c r="X33" s="323" t="b">
        <v>0</v>
      </c>
      <c r="Y33" s="1371"/>
      <c r="Z33" s="55"/>
      <c r="AA33"/>
    </row>
    <row r="34" spans="1:27" s="66" customFormat="1" ht="39.75" customHeight="1">
      <c r="A34" s="602"/>
      <c r="B34" s="563"/>
      <c r="C34" s="202"/>
      <c r="D34" s="1369" t="s">
        <v>291</v>
      </c>
      <c r="E34" s="1369"/>
      <c r="F34" s="1369"/>
      <c r="G34" s="1369"/>
      <c r="H34" s="1369"/>
      <c r="I34" s="1369"/>
      <c r="J34" s="1369"/>
      <c r="K34" s="1369"/>
      <c r="L34" s="1369"/>
      <c r="M34" s="1369"/>
      <c r="N34" s="1369"/>
      <c r="O34" s="1369"/>
      <c r="P34" s="1369"/>
      <c r="Q34" s="1369"/>
      <c r="R34" s="1369"/>
      <c r="S34" s="1369"/>
      <c r="T34" s="304"/>
      <c r="U34" s="563"/>
      <c r="V34" s="233"/>
      <c r="W34" s="161"/>
      <c r="X34" s="323" t="b">
        <v>0</v>
      </c>
      <c r="Y34" s="1372"/>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67" t="str">
        <f>IF(C.5EnvCorrolation=0,"",IF(X35=0,"do not have a selection for Natural Step support at this time.",IF(X35=1,"supports "&amp;X35&amp;" Natural Step action.","supports "&amp;X35&amp;" Natural Step actions.")))</f>
        <v>do not have a selection for Natural Step support at this time.</v>
      </c>
      <c r="Z35" s="1367"/>
    </row>
    <row r="36" spans="1:27" s="2" customFormat="1" ht="110.25" customHeight="1">
      <c r="A36" s="600"/>
      <c r="B36" s="563"/>
      <c r="C36" s="211"/>
      <c r="D36" s="299" t="s">
        <v>0</v>
      </c>
      <c r="E36" s="299"/>
      <c r="F36" s="1403" t="s">
        <v>0</v>
      </c>
      <c r="G36" s="1403"/>
      <c r="H36" s="300"/>
      <c r="I36" s="301"/>
      <c r="J36" s="1399" t="s">
        <v>0</v>
      </c>
      <c r="K36" s="1399"/>
      <c r="L36" s="1399"/>
      <c r="M36" s="1399"/>
      <c r="N36" s="1399"/>
      <c r="O36" s="1399"/>
      <c r="P36" s="1399"/>
      <c r="Q36" s="1399"/>
      <c r="R36" s="1399"/>
      <c r="S36" s="1399"/>
      <c r="T36" s="212"/>
      <c r="U36" s="563"/>
      <c r="V36" s="1402" t="s">
        <v>0</v>
      </c>
      <c r="W36" s="174"/>
      <c r="X36" s="482"/>
      <c r="Y36" s="483"/>
      <c r="Z36" s="147"/>
    </row>
    <row r="37" spans="1:27" s="2" customFormat="1" ht="29.25" customHeight="1">
      <c r="A37" s="600"/>
      <c r="B37" s="563"/>
      <c r="C37" s="211"/>
      <c r="D37" s="1400" t="s">
        <v>217</v>
      </c>
      <c r="E37" s="1401"/>
      <c r="F37" s="1401"/>
      <c r="G37" s="1331"/>
      <c r="H37" s="1331"/>
      <c r="I37" s="1331"/>
      <c r="J37" s="1332"/>
      <c r="K37" s="1332"/>
      <c r="L37" s="1332"/>
      <c r="M37" s="1332"/>
      <c r="N37" s="1332"/>
      <c r="O37" s="1332"/>
      <c r="P37" s="1332"/>
      <c r="Q37" s="1332"/>
      <c r="R37" s="1332"/>
      <c r="S37" s="1332"/>
      <c r="T37" s="212"/>
      <c r="U37" s="563"/>
      <c r="V37" s="140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6" t="s">
        <v>415</v>
      </c>
      <c r="E39" s="1396"/>
      <c r="F39" s="1396"/>
      <c r="G39" s="120"/>
      <c r="H39" s="1358" t="s">
        <v>0</v>
      </c>
      <c r="I39" s="1382"/>
      <c r="J39" s="1340" t="s">
        <v>37</v>
      </c>
      <c r="K39" s="1341"/>
      <c r="L39" s="1341"/>
      <c r="M39" s="1341"/>
      <c r="N39" s="1341"/>
      <c r="O39" s="1341"/>
      <c r="P39" s="1341"/>
      <c r="Q39" s="1341"/>
      <c r="R39" s="1341"/>
      <c r="S39" s="1342"/>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5" t="s">
        <v>0</v>
      </c>
      <c r="E46" s="1356"/>
      <c r="F46" s="1356"/>
      <c r="G46" s="1356"/>
      <c r="H46" s="1356"/>
      <c r="I46" s="1356"/>
      <c r="J46" s="1356"/>
      <c r="K46" s="1356"/>
      <c r="L46" s="1356"/>
      <c r="M46" s="1356"/>
      <c r="N46" s="1356"/>
      <c r="O46" s="1356"/>
      <c r="P46" s="1356"/>
      <c r="Q46" s="1356"/>
      <c r="R46" s="1356"/>
      <c r="S46" s="1357"/>
      <c r="T46" s="201"/>
      <c r="U46" s="563"/>
      <c r="W46" s="161"/>
      <c r="X46" s="122"/>
      <c r="Y46" s="147"/>
      <c r="Z46" s="55"/>
    </row>
    <row r="47" spans="1:27">
      <c r="B47" s="563"/>
      <c r="C47" s="293"/>
      <c r="D47" s="294"/>
      <c r="E47" s="294"/>
      <c r="F47" s="294"/>
      <c r="G47" s="1272">
        <f ca="1">TODAY()</f>
        <v>41778</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2014-05-14T17:54:20Z</cp:lastPrinted>
  <dcterms:created xsi:type="dcterms:W3CDTF">2012-04-11T21:44:01Z</dcterms:created>
  <dcterms:modified xsi:type="dcterms:W3CDTF">2014-05-19T19:35:41Z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