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<sst xmlns="http://schemas.openxmlformats.org/spreadsheetml/2006/main" count="3141" uniqueCount="1122">
  <si>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</si>
  <si>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</si>
  <si>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</si>
  <si>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</si>
  <si>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</si>
  <si>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</si>
  <si>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</si>
  <si>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</si>
  <si>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</si>
  <si>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</si>
  <si>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</si>
  <si>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</si>
  <si>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</si>
  <si>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</si>
  <si>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</si>
  <si>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</si>
  <si>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</si>
  <si>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</si>
  <si>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</si>
  <si>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</si>
  <si>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</si>
  <si>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</si>
  <si>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</si>
  <si>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</si>
  <si>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</si>
  <si>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</si>
  <si>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</si>
  <si>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</si>
  <si>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</si>
  <si>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</si>
  <si>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</si>
  <si>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</si>
  <si>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</si>
  <si>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</si>
  <si>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</si>
  <si>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</si>
  <si>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</si>
  <si>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</si>
  <si>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</si>
  <si>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</si>
  <si>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</si>
  <si>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</si>
  <si>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</si>
  <si>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</si>
  <si>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</si>
  <si>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</si>
  <si>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</si>
  <si>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</si>
  <si>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</si>
  <si>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</si>
  <si>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</si>
  <si>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</si>
  <si>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</si>
  <si>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</si>
  <si>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</si>
  <si>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</si>
  <si>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</si>
  <si>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</si>
  <si>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</si>
  <si>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</si>
  <si>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</si>
  <si>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</si>
  <si>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</si>
  <si>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</si>
  <si>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</si>
  <si>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</si>
  <si>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</si>
  <si>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</si>
  <si>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</si>
  <si>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</si>
  <si>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</si>
  <si>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</si>
  <si>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</si>
  <si>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</si>
  <si>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</si>
  <si>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</si>
  <si>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</si>
  <si>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</si>
  <si>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</si>
  <si>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</si>
  <si>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</si>
  <si>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</si>
  <si>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</si>
  <si>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</si>
  <si>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</si>
  <si>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</si>
  <si>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</si>
  <si>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</si>
  <si>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</si>
  <si>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</si>
  <si>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</si>
  <si>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</si>
  <si>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</si>
  <si>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</si>
  <si>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</si>
  <si>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</si>
  <si>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</si>
  <si>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</si>
  <si>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</si>
  <si>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</si>
  <si>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</si>
  <si>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</si>
  <si>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</si>
  <si>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</si>
  <si>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</si>
  <si>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</si>
  <si>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</si>
  <si>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</si>
  <si>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</si>
  <si>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</si>
  <si>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</si>
  <si>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</si>
  <si>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</si>
  <si>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</si>
  <si>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</si>
  <si>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</si>
  <si>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</si>
  <si>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</si>
  <si>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</si>
  <si>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</si>
  <si>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</si>
  <si>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</si>
  <si>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</si>
  <si>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</si>
  <si>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</si>
  <si>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</si>
  <si>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</si>
  <si>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</si>
  <si>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</si>
  <si>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</si>
  <si>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</si>
  <si>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</si>
  <si>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</si>
  <si>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</si>
  <si>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</si>
  <si>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</si>
  <si>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</si>
  <si>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</si>
  <si>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</si>
  <si>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</si>
  <si>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</si>
  <si>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</si>
  <si>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</si>
  <si>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</si>
  <si>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</si>
  <si>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</si>
  <si>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</si>
  <si>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</si>
  <si>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</si>
  <si>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</si>
  <si>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</si>
  <si>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</si>
  <si>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</si>
  <si>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</si>
  <si>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</si>
  <si>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</si>
  <si>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</si>
  <si>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</si>
  <si>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</si>
  <si>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</si>
  <si>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</si>
  <si>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</si>
  <si>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</si>
  <si>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</si>
  <si>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</si>
  <si>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</si>
  <si>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</si>
  <si>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</si>
  <si>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</si>
  <si>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</si>
  <si>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</si>
  <si>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</si>
  <si>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</si>
  <si>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</si>
  <si>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</si>
  <si>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</si>
  <si>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</si>
  <si>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</si>
  <si>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</si>
  <si>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</si>
  <si>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</si>
  <si>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</si>
  <si>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</si>
  <si>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</si>
  <si>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</si>
  <si>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</si>
  <si>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</si>
  <si>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</si>
  <si>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</si>
  <si>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</si>
  <si>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</si>
  <si>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</si>
  <si>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</si>
  <si>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</si>
  <si>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</si>
  <si>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</si>
  <si>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</si>
  <si>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</si>
  <si>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</si>
  <si>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</si>
  <si>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</si>
  <si>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</si>
  <si>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</si>
  <si>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</si>
  <si>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</si>
  <si>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</si>
  <si>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</si>
  <si>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</si>
  <si>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</si>
  <si>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</si>
  <si>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</si>
  <si>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</si>
  <si>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</si>
  <si>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</si>
  <si>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</si>
  <si>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</si>
  <si>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</si>
  <si>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</si>
  <si>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</si>
  <si>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</si>
  <si>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</si>
  <si>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</si>
  <si>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</si>
  <si>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</si>
  <si>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</si>
  <si>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</si>
  <si>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</si>
  <si>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</si>
  <si>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</si>
  <si>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</si>
  <si>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</si>
  <si>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</si>
  <si>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</si>
  <si>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</si>
  <si>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</si>
  <si>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</si>
  <si>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</si>
  <si>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</si>
  <si>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</si>
  <si>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</si>
  <si>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</si>
  <si>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</si>
  <si>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</si>
  <si>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</si>
  <si>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</si>
  <si>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</si>
  <si>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</si>
  <si>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</si>
  <si>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</si>
  <si>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</si>
  <si>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</si>
  <si>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</si>
  <si>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</si>
  <si>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</si>
  <si>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</si>
  <si>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</si>
  <si>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</si>
  <si>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</si>
  <si>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</si>
  <si>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</si>
  <si>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</si>
  <si>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</si>
  <si>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</si>
  <si>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</si>
  <si>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</si>
  <si>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</si>
  <si>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</si>
  <si>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</si>
  <si>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</si>
  <si>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</si>
  <si>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</si>
  <si>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</si>
  <si>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</si>
  <si>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</si>
  <si>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</si>
  <si>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</si>
  <si>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</si>
  <si>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</si>
  <si>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</si>
  <si>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</si>
  <si>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</si>
  <si>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</si>
  <si>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</si>
  <si>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</si>
  <si>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</si>
  <si>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</si>
  <si>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</si>
  <si>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</si>
  <si>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</si>
  <si>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</si>
  <si>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</si>
  <si>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</si>
  <si>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</si>
  <si>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</si>
  <si>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</si>
  <si>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</si>
  <si>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</si>
  <si>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</si>
  <si>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</si>
  <si>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</si>
  <si>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</si>
  <si>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</si>
  <si>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</si>
  <si>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</si>
  <si>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</si>
  <si>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</si>
  <si>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</si>
  <si>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</si>
  <si>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</si>
  <si>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</si>
  <si>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</si>
  <si>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</si>
  <si>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</si>
  <si>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</si>
  <si>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</si>
  <si>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</si>
  <si>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</si>
  <si>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</si>
  <si>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</si>
  <si>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</si>
  <si>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</si>
  <si>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</si>
  <si>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</si>
  <si>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</si>
  <si>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</si>
  <si>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</si>
  <si>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</si>
  <si>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</si>
  <si>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</si>
  <si>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</si>
  <si>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</si>
  <si>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</si>
  <si>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</si>
  <si>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</si>
  <si>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</si>
  <si>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</si>
  <si>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</si>
  <si>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</si>
  <si>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</si>
  <si>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</si>
  <si>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</si>
  <si>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</si>
  <si>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</si>
  <si>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</si>
  <si>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</si>
  <si>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</si>
  <si>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</si>
  <si>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</si>
  <si>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</si>
  <si>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</si>
  <si>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</si>
  <si>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</si>
  <si>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</si>
  <si>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</si>
  <si>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</si>
  <si>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</si>
  <si>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</si>
  <si>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</si>
  <si>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</si>
  <si>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</si>
  <si>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</si>
  <si>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</si>
  <si>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</si>
  <si>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</si>
  <si>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</si>
  <si>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</si>
  <si>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</si>
  <si>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</si>
  <si>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</si>
  <si>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</si>
  <si>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</si>
  <si>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</si>
  <si>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</si>
  <si>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</si>
  <si>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</si>
  <si>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</si>
  <si>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</si>
  <si>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</si>
  <si>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</si>
  <si>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</si>
  <si>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</si>
  <si>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</si>
  <si>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</si>
  <si>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</si>
  <si>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</si>
  <si>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</si>
  <si>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</si>
  <si>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</si>
  <si>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</si>
  <si>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</si>
  <si>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</si>
  <si>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</si>
  <si>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</si>
  <si>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</si>
  <si>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</si>
  <si>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</si>
  <si>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</si>
  <si>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</si>
  <si>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</si>
  <si>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</si>
  <si>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</si>
  <si>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</si>
  <si>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</si>
  <si>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</si>
  <si>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</si>
  <si>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</si>
  <si>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</si>
  <si>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</si>
  <si>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</si>
  <si>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</si>
  <si>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</si>
  <si>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</si>
  <si>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</si>
  <si>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</si>
  <si>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</si>
  <si>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</si>
  <si>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</si>
  <si>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</si>
  <si>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</si>
  <si>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</si>
  <si>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</si>
  <si>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</si>
  <si>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</si>
  <si>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</si>
  <si>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</si>
  <si>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</si>
  <si>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</si>
  <si>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</si>
  <si>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</si>
  <si>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</si>
  <si>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</si>
  <si>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</si>
  <si>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</si>
  <si>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</si>
  <si>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</si>
  <si>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</si>
  <si>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</si>
  <si>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</si>
  <si>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</si>
  <si>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</si>
  <si>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</si>
  <si>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</si>
  <si>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</si>
  <si>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</si>
  <si>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</si>
  <si>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</si>
  <si>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</si>
  <si>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</si>
  <si>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</si>
  <si>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</si>
  <si>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</si>
  <si>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</si>
  <si>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</si>
  <si>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</si>
  <si>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</si>
  <si>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</si>
  <si>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</si>
  <si>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</si>
  <si>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</si>
  <si>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</si>
  <si>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</si>
  <si>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</si>
  <si>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</si>
  <si>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</si>
  <si>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</si>
  <si>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</si>
  <si>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</si>
  <si>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</si>
  <si>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</si>
  <si>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</si>
  <si>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</si>
  <si>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</si>
  <si>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</si>
  <si>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</si>
  <si>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</si>
  <si>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</si>
  <si>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</si>
  <si>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</si>
  <si>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</si>
  <si>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</si>
  <si>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</si>
  <si>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</si>
  <si>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</si>
  <si>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</si>
  <si>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</si>
  <si>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</si>
  <si>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</si>
  <si>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</si>
  <si>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</si>
  <si>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</si>
  <si>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</si>
  <si>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</si>
  <si>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</si>
  <si>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</si>
  <si>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</si>
  <si>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</si>
  <si>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</si>
  <si>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</si>
  <si>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</si>
  <si>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</si>
  <si>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</si>
  <si>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</si>
  <si>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</si>
  <si>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</si>
  <si>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</si>
  <si>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</si>
  <si>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</si>
  <si>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</si>
  <si>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</si>
  <si>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</si>
  <si>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</si>
  <si>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</si>
  <si>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</si>
  <si>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</si>
  <si>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</si>
  <si>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</si>
  <si>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</si>
  <si>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</si>
  <si>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</si>
  <si>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</si>
  <si>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</si>
  <si>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</si>
  <si>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</si>
  <si>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</si>
  <si>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</si>
  <si>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</si>
  <si>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</si>
  <si>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</si>
  <si>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</si>
  <si>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</si>
  <si>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</si>
  <si>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</si>
  <si>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</si>
  <si>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</si>
  <si>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</si>
  <si>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</si>
  <si>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</si>
  <si>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</si>
  <si>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</si>
  <si>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</si>
  <si>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</si>
  <si>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</si>
  <si>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</si>
  <si>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</si>
  <si>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</si>
  <si>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</si>
  <si>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</si>
  <si>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</si>
  <si>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</si>
  <si>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</si>
  <si>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</si>
  <si>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</si>
  <si>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</si>
  <si>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</si>
  <si>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</si>
  <si>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</si>
  <si>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</si>
  <si>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</si>
  <si>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</si>
  <si>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</si>
  <si>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</si>
  <si>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</si>
  <si>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</si>
  <si>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</si>
  <si>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</si>
  <si>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</si>
  <si>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</si>
  <si>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</si>
  <si>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</si>
  <si>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</si>
  <si>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</si>
  <si>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</si>
  <si>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</si>
  <si>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</si>
  <si>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</si>
  <si>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</si>
  <si>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</si>
  <si>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</si>
  <si>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</si>
  <si>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</si>
  <si>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</si>
  <si>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</si>
  <si>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</si>
  <si>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</si>
  <si>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</si>
  <si>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</si>
  <si>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</si>
  <si>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</si>
  <si>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</si>
  <si>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</si>
  <si>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</si>
  <si>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</si>
  <si>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</si>
  <si>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</si>
  <si>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</si>
  <si>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</si>
  <si>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</si>
  <si>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</si>
  <si>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</si>
  <si>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</si>
  <si>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</si>
  <si>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</si>
  <si>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</si>
  <si>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</si>
  <si>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</si>
  <si>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</si>
  <si>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</si>
  <si>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</si>
  <si>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</si>
  <si>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</si>
  <si>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</si>
  <si>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</si>
  <si>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</si>
  <si>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</si>
  <si>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</si>
  <si>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</si>
  <si>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</si>
  <si>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</si>
  <si>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</si>
  <si>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</si>
  <si>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</si>
  <si>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</si>
  <si>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</si>
  <si>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</si>
  <si>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</si>
  <si>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</si>
  <si>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</si>
  <si>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</si>
  <si>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</si>
  <si>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</si>
  <si>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</si>
  <si>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</si>
  <si>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</si>
  <si>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</si>
  <si>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</si>
  <si>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</si>
  <si>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</si>
  <si>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</si>
  <si>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</si>
  <si>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</si>
  <si>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</si>
  <si>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</si>
  <si>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</si>
  <si>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</si>
  <si>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</si>
  <si>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</si>
  <si>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</si>
  <si>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</si>
  <si>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</si>
  <si>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</si>
  <si>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</si>
  <si>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</si>
  <si>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</si>
  <si>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</si>
  <si>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</si>
  <si>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</si>
  <si>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</si>
  <si>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</si>
  <si>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</si>
  <si>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</si>
  <si>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</si>
  <si>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</si>
  <si>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</si>
  <si>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</si>
  <si>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</si>
  <si>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</si>
  <si>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</si>
  <si>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</si>
  <si>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</si>
  <si>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</si>
  <si>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</si>
  <si>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</si>
  <si>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</si>
  <si>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</si>
  <si>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</si>
  <si>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</si>
  <si>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</si>
  <si>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</si>
  <si>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</si>
  <si>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</si>
  <si>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</si>
  <si>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</si>
  <si>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</si>
  <si>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</si>
  <si>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</si>
  <si>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</si>
  <si>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</si>
  <si>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</si>
  <si>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</si>
  <si>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</si>
  <si>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</si>
  <si>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</si>
  <si>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</si>
  <si>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</si>
  <si>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</si>
  <si>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</si>
  <si>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</si>
  <si>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</si>
  <si>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</si>
  <si>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</si>
  <si>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</si>
  <si>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</si>
  <si>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</si>
  <si>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</si>
  <si>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</si>
  <si>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</si>
  <si>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</si>
  <si>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</si>
  <si>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</si>
  <si>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</si>
  <si>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</si>
  <si>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</si>
  <si>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</si>
  <si>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</si>
  <si>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</si>
  <si>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</si>
  <si>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</si>
  <si>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</si>
  <si>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</si>
  <si>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</si>
  <si>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</si>
  <si>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</si>
  <si>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</si>
  <si>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</si>
  <si>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</si>
  <si>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</si>
  <si>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</si>
  <si>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</si>
  <si>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</si>
  <si>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</si>
  <si>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</si>
  <si>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</si>
  <si>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</si>
  <si>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</si>
  <si>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</si>
  <si>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</si>
  <si>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</si>
  <si>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</si>
  <si>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</si>
  <si>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</si>
  <si>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</si>
  <si>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</si>
  <si>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</si>
  <si>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</si>
  <si>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</si>
  <si>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</si>
  <si>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</si>
  <si>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</si>
  <si>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</si>
  <si>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</si>
  <si>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</si>
  <si>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</si>
  <si>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</si>
  <si>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</si>
  <si>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</si>
  <si>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</si>
  <si>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</si>
  <si>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</si>
  <si>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</si>
  <si>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</si>
  <si>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</si>
  <si>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</si>
  <si>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</si>
  <si>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</si>
  <si>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</si>
  <si>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</si>
  <si>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</si>
  <si>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</si>
  <si>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</si>
  <si>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</si>
  <si>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</si>
  <si>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</si>
  <si>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</si>
  <si>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</si>
  <si>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</si>
  <si>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</si>
  <si>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</si>
  <si>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</si>
  <si>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</si>
  <si>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</si>
  <si>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</si>
  <si>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</si>
  <si>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</si>
  <si>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</si>
  <si>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</si>
  <si>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</si>
  <si>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</si>
  <si>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</si>
  <si>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</si>
  <si>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</si>
  <si>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</si>
  <si>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</si>
  <si>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</si>
  <si>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</si>
  <si>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</si>
  <si>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</si>
  <si>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</si>
  <si>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</si>
  <si>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</si>
  <si>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</si>
  <si>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</si>
  <si>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</si>
  <si>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</si>
  <si>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</si>
  <si>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</si>
  <si>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</si>
  <si>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</si>
  <si>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</si>
  <si>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</si>
  <si>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</si>
  <si>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</si>
  <si>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</si>
  <si>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</si>
  <si>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</si>
  <si>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</si>
  <si>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</si>
  <si>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</si>
  <si>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</si>
  <si>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</si>
  <si>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</si>
  <si>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</si>
  <si>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</si>
  <si>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</si>
  <si>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</si>
  <si>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</si>
  <si>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</si>
  <si>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</si>
  <si>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</si>
  <si>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</si>
  <si>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</si>
  <si>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</si>
  <si>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</si>
  <si>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</si>
  <si>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</si>
  <si>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</si>
  <si>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</si>
  <si>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</si>
  <si>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</si>
  <si>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</si>
  <si>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</si>
  <si>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</si>
  <si>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</si>
  <si>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</si>
  <si>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</si>
  <si>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</si>
  <si>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</si>
  <si>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</si>
  <si>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</si>
  <si>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</si>
  <si>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</si>
  <si>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</si>
  <si>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</si>
  <si>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</si>
  <si>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</si>
  <si>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</si>
  <si>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</si>
  <si>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</si>
  <si>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</si>
  <si>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</si>
  <si>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</si>
  <si>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</si>
  <si>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</si>
  <si>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</si>
  <si>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</si>
  <si>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</si>
  <si>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</si>
  <si>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</si>
  <si>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</si>
  <si>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</si>
  <si>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</si>
  <si>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</si>
  <si>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</si>
  <si>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</si>
  <si>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</si>
  <si>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</si>
  <si>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</si>
  <si>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</si>
  <si>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</si>
  <si>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</si>
  <si>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</si>
  <si>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</si>
  <si>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</si>
  <si>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</si>
  <si>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</si>
  <si>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</si>
  <si>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</si>
  <si>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</si>
  <si>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</si>
  <si>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</si>
  <si>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</si>
  <si>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</si>
  <si>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</si>
  <si>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</si>
  <si>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</si>
  <si>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</si>
  <si>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</si>
  <si>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</si>
  <si>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</si>
  <si>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</si>
  <si>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</si>
  <si>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</si>
  <si>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</si>
  <si>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</si>
  <si>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</si>
  <si>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</si>
  <si>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</si>
  <si>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</si>
  <si>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</si>
  <si>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</si>
  <si>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</si>
  <si>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</si>
  <si>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</si>
  <si>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</si>
  <si>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</si>
  <si>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</si>
  <si>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</si>
  <si>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</si>
  <si>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</si>
  <si>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</si>
  <si>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</si>
  <si>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</si>
  <si>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</si>
  <si>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</si>
  <si>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</si>
  <si>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</si>
  <si>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</si>
  <si>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</si>
  <si>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</si>
  <si>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</si>
  <si>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</si>
  <si>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</si>
  <si>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</si>
  <si>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</si>
  <si>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</si>
  <si>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</si>
  <si>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</si>
  <si>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</si>
  <si>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</si>
  <si>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</si>
  <si>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</si>
  <si>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</si>
  <si>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</si>
  <si>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</si>
  <si>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</si>
  <si>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</si>
  <si>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</si>
  <si>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</si>
  <si>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</si>
  <si>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</si>
  <si>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</si>
  <si>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</si>
  <si>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</si>
  <si>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</si>
  <si>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</si>
  <si>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</si>
  <si>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</si>
  <si>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</si>
  <si>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</si>
  <si>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</si>
  <si>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</si>
  <si>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</si>
  <si>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</si>
  <si>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</si>
  <si>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</si>
  <si>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</si>
  <si>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</si>
  <si>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</si>
  <si>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</si>
  <si>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</si>
  <si>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</si>
  <si>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</si>
  <si>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</si>
  <si>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</si>
  <si>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</si>
  <si>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</si>
  <si>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</si>
  <si>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</si>
  <si>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</si>
  <si>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</si>
  <si>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</si>
  <si>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</si>
  <si>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</si>
  <si>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</si>
  <si>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</si>
  <si>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</si>
  <si>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</si>
  <si>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</si>
  <si>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</si>
  <si>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</si>
  <si>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</si>
  <si>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</si>
  <si>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</si>
  <si>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</si>
  <si>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</si>
  <si>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</si>
  <si>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</si>
  <si>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</si>
  <si>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</si>
  <si>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</si>
  <si>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</si>
  <si>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</si>
  <si>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</si>
  <si>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</si>
  <si>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</si>
  <si>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</si>
  <si>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</si>
  <si>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</si>
  <si>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</si>
  <si>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</si>
  <si>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</si>
  <si>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</si>
  <si>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</si>
  <si>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</si>
  <si>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</si>
  <si>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</si>
  <si>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</si>
  <si>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</si>
  <si>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</si>
  <si>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</si>
  <si>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</si>
  <si>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</si>
  <si>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</si>
  <si>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</si>
  <si>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</si>
  <si>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</si>
  <si>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</si>
  <si>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</si>
  <si>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</si>
  <si>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</si>
  <si>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</si>
  <si>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</si>
  <si>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</si>
  <si>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</si>
  <si>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</si>
  <si>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</si>
  <si>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</si>
  <si>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</si>
  <si>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</si>
  <si>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</si>
  <si>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</si>
  <si>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</si>
  <si>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</si>
  <si>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</si>
  <si>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</si>
  <si>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</si>
  <si>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</si>
  <si>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</si>
  <si>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</si>
  <si>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</si>
  <si>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</si>
  <si>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</si>
  <si>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</si>
  <si>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</si>
  <si>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</si>
  <si>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</si>
  <si>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</si>
  <si>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</si>
  <si>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</si>
  <si>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</si>
  <si>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</si>
  <si>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</si>
  <si>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</si>
  <si>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</si>
  <si>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</si>
  <si>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</si>
  <si>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</si>
  <si>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</si>
  <si>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</si>
  <si>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</si>
  <si>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</si>
  <si>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</si>
  <si>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</si>
  <si>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</si>
  <si>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</si>
  <si>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</si>
  <si>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</si>
  <si>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</si>
  <si>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</si>
  <si>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</si>
  <si>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</si>
  <si>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</si>
  <si>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</si>
  <si>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</si>
  <si>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</si>
  <si>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</si>
  <si>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</si>
  <si>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</si>
  <si>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</si>
  <si>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</si>
  <si>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</si>
  <si>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</si>
  <si>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</si>
  <si>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</si>
  <si>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</si>
  <si>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</si>
  <si>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</si>
  <si>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</si>
  <si>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</si>
  <si>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</si>
  <si>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</si>
  <si>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</si>
  <si>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</si>
  <si>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</si>
  <si>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</si>
  <si>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</si>
  <si>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</si>
  <si>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</si>
  <si>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</si>
  <si>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</si>
  <si>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</si>
  <si>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</si>
  <si>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We are using  existing emissions inventory and monitoring data. </t>
  </si>
  <si>
    <t>Plan updates need to conform with existing policy and meet requirements of CAA</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</si>
  <si>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</si>
  <si>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</si>
  <si>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</si>
  <si>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</si>
  <si>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</si>
  <si>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t>
  </si>
  <si>
    <t>We are updating the 10-year maintenance plans for CO and PM10 as required by the Clean Air Act.</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</si>
  <si>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</si>
  <si>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These maintenance plans will keep CO and PM10 levels in Grants Pass below harmful levels and prevent the community from exceeding health standards.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</si>
</sst>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2"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3"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0" workbookViewId="0">
      <selection activeCell="G16" sqref="G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3" t="s">
        <v>101</v>
      </c>
      <c r="E2" s="1393"/>
      <c r="F2" s="1393"/>
      <c r="G2" s="1379" t="str">
        <f>C.2Name</f>
        <v>Grants Pass Limited Maintenance Plans for CO and PM10</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3" t="s">
        <v>1027</v>
      </c>
      <c r="E4" s="1413"/>
      <c r="F4" s="1413"/>
      <c r="G4" s="1413"/>
      <c r="H4" s="1413"/>
      <c r="I4" s="1413"/>
      <c r="J4" s="1413"/>
      <c r="K4" s="1413"/>
      <c r="L4" s="1413"/>
      <c r="M4" s="1413"/>
      <c r="N4" s="1413"/>
      <c r="O4" s="1413"/>
      <c r="P4" s="1413"/>
      <c r="Q4" s="1413"/>
      <c r="R4" s="1413"/>
      <c r="S4" s="1413"/>
      <c r="T4" s="1413"/>
      <c r="U4" s="206"/>
      <c r="V4" s="563"/>
      <c r="W4" s="161"/>
      <c r="X4" s="161"/>
      <c r="Y4" s="146"/>
      <c r="Z4" s="146"/>
      <c r="AA4" s="146"/>
      <c r="AB4" s="146"/>
      <c r="AC4" s="146"/>
      <c r="AD4" s="146"/>
      <c r="AE4" s="146"/>
    </row>
    <row r="5" spans="1:31" s="66" customFormat="1" ht="15.75" customHeight="1">
      <c r="A5" s="601"/>
      <c r="B5" s="563"/>
      <c r="C5" s="202"/>
      <c r="D5" s="1414" t="s">
        <v>0</v>
      </c>
      <c r="E5" s="1415"/>
      <c r="F5" s="1415"/>
      <c r="G5" s="1415"/>
      <c r="H5" s="1415"/>
      <c r="I5" s="1415"/>
      <c r="J5" s="1415"/>
      <c r="K5" s="1415"/>
      <c r="L5" s="1415"/>
      <c r="M5" s="1415"/>
      <c r="N5" s="1415"/>
      <c r="O5" s="1415"/>
      <c r="P5" s="1415"/>
      <c r="Q5" s="1415"/>
      <c r="R5" s="1415"/>
      <c r="S5" s="1415"/>
      <c r="T5" s="1416"/>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9" t="s">
        <v>542</v>
      </c>
      <c r="G7" s="1419"/>
      <c r="H7" s="1419"/>
      <c r="I7" s="1419"/>
      <c r="J7" s="1419"/>
      <c r="K7" s="1419"/>
      <c r="L7" s="1419"/>
      <c r="M7" s="1419"/>
      <c r="N7" s="1419"/>
      <c r="O7" s="1419"/>
      <c r="P7" s="1419"/>
      <c r="Q7" s="1419"/>
      <c r="R7" s="1419"/>
      <c r="S7" s="1419"/>
      <c r="T7" s="1419"/>
      <c r="U7" s="206"/>
      <c r="V7" s="851"/>
      <c r="W7" s="1153" t="s">
        <v>1104</v>
      </c>
      <c r="X7" s="846"/>
      <c r="Y7" s="38"/>
      <c r="Z7" s="38"/>
      <c r="AA7" s="38"/>
      <c r="AB7" s="38"/>
      <c r="AC7" s="38"/>
      <c r="AD7" s="38"/>
      <c r="AE7" s="226"/>
    </row>
    <row r="8" spans="1:31" s="843" customFormat="1" ht="33.75" customHeight="1">
      <c r="A8" s="852"/>
      <c r="B8" s="851"/>
      <c r="C8" s="202"/>
      <c r="D8" s="657"/>
      <c r="E8" s="1115"/>
      <c r="F8" s="1419"/>
      <c r="G8" s="1419"/>
      <c r="H8" s="1419"/>
      <c r="I8" s="1419"/>
      <c r="J8" s="1419"/>
      <c r="K8" s="1419"/>
      <c r="L8" s="1419"/>
      <c r="M8" s="1419"/>
      <c r="N8" s="1419"/>
      <c r="O8" s="1419"/>
      <c r="P8" s="1419"/>
      <c r="Q8" s="1419"/>
      <c r="R8" s="1419"/>
      <c r="S8" s="1419"/>
      <c r="T8" s="1419"/>
      <c r="U8" s="206"/>
      <c r="V8" s="851"/>
      <c r="W8" s="1153" t="s">
        <v>1103</v>
      </c>
      <c r="X8" s="846"/>
      <c r="Y8" s="38"/>
      <c r="Z8" s="38"/>
      <c r="AA8" s="38"/>
      <c r="AB8" s="38"/>
      <c r="AC8" s="38"/>
      <c r="AD8" s="38"/>
      <c r="AE8" s="226"/>
    </row>
    <row r="9" spans="1:31" s="66" customFormat="1" ht="24" customHeight="1">
      <c r="A9" s="601"/>
      <c r="B9" s="563"/>
      <c r="C9" s="202"/>
      <c r="D9" s="120"/>
      <c r="E9" s="114"/>
      <c r="F9" s="1421" t="s">
        <v>249</v>
      </c>
      <c r="G9" s="1421"/>
      <c r="H9" s="1421" t="s">
        <v>250</v>
      </c>
      <c r="I9" s="142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09" t="s">
        <v>211</v>
      </c>
      <c r="E12" s="1409"/>
      <c r="F12" s="242">
        <v>2013</v>
      </c>
      <c r="G12" s="243">
        <v>1</v>
      </c>
      <c r="H12" s="1032">
        <v>2013</v>
      </c>
      <c r="I12" s="243">
        <v>1</v>
      </c>
      <c r="J12" s="1404" t="str">
        <f>IF(AD12="not involved",AD12,"")</f>
        <v>not involved</v>
      </c>
      <c r="K12" s="1405"/>
      <c r="L12" s="1405"/>
      <c r="M12" s="1405"/>
      <c r="N12" s="1405"/>
      <c r="O12" s="1405"/>
      <c r="P12" s="1405"/>
      <c r="Q12" s="1405"/>
      <c r="R12" s="1405"/>
      <c r="S12" s="1405"/>
      <c r="T12" s="1405"/>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9" t="s">
        <v>513</v>
      </c>
      <c r="E13" s="1409"/>
      <c r="F13" s="242">
        <v>2014</v>
      </c>
      <c r="G13" s="243">
        <v>3</v>
      </c>
      <c r="H13" s="1032">
        <v>2014</v>
      </c>
      <c r="I13" s="243">
        <v>4</v>
      </c>
      <c r="J13" s="1404" t="str">
        <f>IF(AD13="not involved",AD13,"")</f>
        <v/>
      </c>
      <c r="K13" s="1405"/>
      <c r="L13" s="1405"/>
      <c r="M13" s="1405"/>
      <c r="N13" s="1405"/>
      <c r="O13" s="1405"/>
      <c r="P13" s="1405"/>
      <c r="Q13" s="1405"/>
      <c r="R13" s="1405"/>
      <c r="S13" s="1405"/>
      <c r="T13" s="1405"/>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9" t="s">
        <v>514</v>
      </c>
      <c r="E14" s="1409"/>
      <c r="F14" s="242">
        <v>2014</v>
      </c>
      <c r="G14" s="243">
        <v>4</v>
      </c>
      <c r="H14" s="237"/>
      <c r="I14" s="237"/>
      <c r="J14" s="1407" t="str">
        <f t="shared" ref="J14:J15" si="0">AE14</f>
        <v/>
      </c>
      <c r="K14" s="1407"/>
      <c r="L14" s="1407"/>
      <c r="M14" s="1407"/>
      <c r="N14" s="1407"/>
      <c r="O14" s="1407"/>
      <c r="P14" s="1407"/>
      <c r="Q14" s="1407"/>
      <c r="R14" s="1407"/>
      <c r="S14" s="1407"/>
      <c r="T14" s="1407"/>
      <c r="U14" s="1408"/>
      <c r="V14" s="563"/>
      <c r="W14" s="1091" t="s">
        <v>790</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2014</v>
      </c>
      <c r="G15" s="243">
        <v>4</v>
      </c>
      <c r="H15" s="237"/>
      <c r="I15" s="237"/>
      <c r="J15" s="1407" t="str">
        <f t="shared" si="0"/>
        <v/>
      </c>
      <c r="K15" s="1407"/>
      <c r="L15" s="1407"/>
      <c r="M15" s="1407"/>
      <c r="N15" s="1407"/>
      <c r="O15" s="1407"/>
      <c r="P15" s="1407"/>
      <c r="Q15" s="1407"/>
      <c r="R15" s="1407"/>
      <c r="S15" s="1407"/>
      <c r="T15" s="1407"/>
      <c r="U15" s="1408"/>
      <c r="V15" s="563"/>
      <c r="W15" s="1091" t="s">
        <v>790</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7" t="s">
        <v>242</v>
      </c>
      <c r="E16" s="1417"/>
      <c r="F16" s="1417"/>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0" t="s">
        <v>219</v>
      </c>
      <c r="G17" s="1420"/>
      <c r="H17" s="1420"/>
      <c r="I17" s="246"/>
      <c r="J17" s="215"/>
      <c r="K17" s="1418" t="s">
        <v>244</v>
      </c>
      <c r="L17" s="1418"/>
      <c r="M17" s="1418"/>
      <c r="N17" s="1418"/>
      <c r="O17" s="1418"/>
      <c r="P17" s="1418"/>
      <c r="Q17" s="1418"/>
      <c r="R17" s="1418"/>
      <c r="S17" s="1418"/>
      <c r="T17" s="1418"/>
      <c r="U17" s="209"/>
      <c r="V17" s="563"/>
      <c r="W17" s="162" t="s">
        <v>0</v>
      </c>
      <c r="X17" s="174"/>
      <c r="Y17" s="115" t="s">
        <v>0</v>
      </c>
      <c r="Z17" s="115"/>
      <c r="AA17" s="115"/>
      <c r="AB17" s="115"/>
      <c r="AC17" s="115"/>
      <c r="AD17" s="115"/>
      <c r="AE17" s="115" t="s">
        <v>0</v>
      </c>
    </row>
    <row r="18" spans="1:31" s="2" customFormat="1" ht="29.25" customHeight="1">
      <c r="A18" s="601"/>
      <c r="B18" s="563"/>
      <c r="C18" s="211"/>
      <c r="D18" s="1374" t="s">
        <v>217</v>
      </c>
      <c r="E18" s="1375"/>
      <c r="F18" s="1375"/>
      <c r="G18" s="1412"/>
      <c r="H18" s="1412"/>
      <c r="I18" s="1412"/>
      <c r="J18" s="1412"/>
      <c r="K18" s="1361"/>
      <c r="L18" s="1361"/>
      <c r="M18" s="1361"/>
      <c r="N18" s="1361"/>
      <c r="O18" s="1361"/>
      <c r="P18" s="1361"/>
      <c r="Q18" s="1361"/>
      <c r="R18" s="1361"/>
      <c r="S18" s="1361"/>
      <c r="T18" s="1361"/>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0" t="s">
        <v>416</v>
      </c>
      <c r="E20" s="1340"/>
      <c r="F20" s="230"/>
      <c r="G20" s="230"/>
      <c r="H20" s="1410" t="s">
        <v>0</v>
      </c>
      <c r="I20" s="1411"/>
      <c r="J20" s="1411"/>
      <c r="K20" s="1334" t="s">
        <v>4</v>
      </c>
      <c r="L20" s="1335"/>
      <c r="M20" s="1335"/>
      <c r="N20" s="1335"/>
      <c r="O20" s="1335"/>
      <c r="P20" s="1335"/>
      <c r="Q20" s="1335"/>
      <c r="R20" s="1335"/>
      <c r="S20" s="1335"/>
      <c r="T20" s="1336"/>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6" t="s">
        <v>247</v>
      </c>
      <c r="I21" s="1406"/>
      <c r="J21" s="1406"/>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125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1"/>
      <c r="E27" s="1332"/>
      <c r="F27" s="1332"/>
      <c r="G27" s="1332"/>
      <c r="H27" s="1332"/>
      <c r="I27" s="1332"/>
      <c r="J27" s="1332"/>
      <c r="K27" s="1332"/>
      <c r="L27" s="1332"/>
      <c r="M27" s="1332"/>
      <c r="N27" s="1332"/>
      <c r="O27" s="1332"/>
      <c r="P27" s="1332"/>
      <c r="Q27" s="1332"/>
      <c r="R27" s="1332"/>
      <c r="S27" s="1332"/>
      <c r="T27" s="1333"/>
      <c r="U27" s="201"/>
      <c r="V27" s="563"/>
      <c r="X27" s="161"/>
      <c r="Y27" s="122"/>
      <c r="Z27" s="122"/>
      <c r="AA27" s="147"/>
      <c r="AB27" s="844"/>
      <c r="AC27" s="844"/>
      <c r="AD27" s="844"/>
      <c r="AE27" s="147"/>
    </row>
    <row r="28" spans="1:31">
      <c r="B28" s="563"/>
      <c r="C28" s="213"/>
      <c r="D28" s="214"/>
      <c r="E28" s="214"/>
      <c r="F28" s="214"/>
      <c r="G28" s="214"/>
      <c r="H28" s="1224">
        <f ca="1">TODAY()</f>
        <v>41778</v>
      </c>
      <c r="I28" s="1224"/>
      <c r="J28" s="1224"/>
      <c r="K28" s="1224"/>
      <c r="L28" s="1224"/>
      <c r="M28" s="1224"/>
      <c r="N28" s="1224"/>
      <c r="O28" s="1224"/>
      <c r="P28" s="1224"/>
      <c r="Q28" s="1224"/>
      <c r="R28" s="1224"/>
      <c r="S28" s="1224"/>
      <c r="T28" s="1224"/>
      <c r="U28" s="1225"/>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10" workbookViewId="0">
      <selection activeCell="V17" sqref="V17"/>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2" t="s">
        <v>306</v>
      </c>
      <c r="Y1" s="1452"/>
      <c r="Z1" s="1452"/>
      <c r="AA1" s="626"/>
      <c r="AB1" s="147"/>
    </row>
    <row r="2" spans="1:59" s="74" customFormat="1" ht="30" customHeight="1" thickBot="1">
      <c r="A2" s="602"/>
      <c r="B2" s="563"/>
      <c r="C2" s="1101">
        <v>7</v>
      </c>
      <c r="D2" s="1393" t="s">
        <v>298</v>
      </c>
      <c r="E2" s="1393"/>
      <c r="F2" s="1393"/>
      <c r="G2" s="1379" t="str">
        <f>C.2Name</f>
        <v>Grants Pass Limited Maintenance Plans for CO and PM10</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4" t="s">
        <v>1117</v>
      </c>
      <c r="F5" s="1456"/>
      <c r="G5" s="1457"/>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4" t="s">
        <v>0</v>
      </c>
      <c r="F6" s="1456"/>
      <c r="G6" s="1457"/>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8" t="s">
        <v>296</v>
      </c>
      <c r="E7" s="1318"/>
      <c r="F7" s="1318"/>
      <c r="G7" s="1318"/>
      <c r="H7" s="714"/>
      <c r="I7" s="715"/>
      <c r="J7" s="1384" t="s">
        <v>284</v>
      </c>
      <c r="K7" s="1385"/>
      <c r="L7" s="1385"/>
      <c r="M7" s="1385"/>
      <c r="N7" s="1385"/>
      <c r="O7" s="1385"/>
      <c r="P7" s="1385"/>
      <c r="Q7" s="1385"/>
      <c r="R7" s="1385"/>
      <c r="S7" s="1386"/>
      <c r="T7" s="201"/>
      <c r="U7" s="563"/>
      <c r="V7" s="573" t="s">
        <v>767</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8"/>
      <c r="E8" s="1318"/>
      <c r="F8" s="1318"/>
      <c r="G8" s="1318"/>
      <c r="H8" s="1458" t="s">
        <v>280</v>
      </c>
      <c r="I8" s="1459"/>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1" t="s">
        <v>141</v>
      </c>
      <c r="E10" s="1351"/>
      <c r="F10" s="1351"/>
      <c r="G10" s="1351"/>
      <c r="H10" s="1440"/>
      <c r="I10" s="1441"/>
      <c r="J10" s="1441"/>
      <c r="K10" s="1441"/>
      <c r="L10" s="1441"/>
      <c r="M10" s="1441"/>
      <c r="N10" s="1441"/>
      <c r="O10" s="1441"/>
      <c r="P10" s="1441"/>
      <c r="Q10" s="1441"/>
      <c r="R10" s="1441"/>
      <c r="S10" s="1442"/>
      <c r="T10" s="206"/>
      <c r="U10" s="563"/>
      <c r="V10" s="575"/>
      <c r="W10" s="285"/>
      <c r="X10" s="284" t="b">
        <v>0</v>
      </c>
      <c r="Y10" s="1423" t="str">
        <f>IF($X10=FALSE,"",IF(COUNTIF($X$11:$X16,TRUE)=0,LOWER($D10),IF(COUNTIF($X$11:$X16,TRUE)=1,LOWER($D10)&amp;" and ",LOWER($D10)&amp;", ")))</f>
        <v/>
      </c>
      <c r="Z10" s="1423"/>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1" t="s">
        <v>297</v>
      </c>
      <c r="E11" s="1351"/>
      <c r="F11" s="1351"/>
      <c r="G11" s="1351"/>
      <c r="H11" s="1461"/>
      <c r="I11" s="1462"/>
      <c r="J11" s="1462"/>
      <c r="K11" s="1462"/>
      <c r="L11" s="1462"/>
      <c r="M11" s="1462"/>
      <c r="N11" s="1462"/>
      <c r="O11" s="1462"/>
      <c r="P11" s="1462"/>
      <c r="Q11" s="1462"/>
      <c r="R11" s="1462"/>
      <c r="S11" s="1463"/>
      <c r="T11" s="206"/>
      <c r="U11" s="563"/>
      <c r="V11" s="575"/>
      <c r="W11" s="285"/>
      <c r="X11" s="284" t="b">
        <v>0</v>
      </c>
      <c r="Y11" s="1423" t="str">
        <f>IF($X11=FALSE,"",IF(COUNTIF($X$12:$X16,TRUE)=0,LOWER($D11),IF(COUNTIF($X$12:$X16,TRUE)=1,LOWER($D11)&amp;" and ",LOWER($D11)&amp;", ")))</f>
        <v/>
      </c>
      <c r="Z11" s="1423"/>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4" t="s">
        <v>142</v>
      </c>
      <c r="E12" s="1354"/>
      <c r="F12" s="1354"/>
      <c r="G12" s="1354"/>
      <c r="H12" s="1466"/>
      <c r="I12" s="1466"/>
      <c r="J12" s="1466"/>
      <c r="K12" s="1466"/>
      <c r="L12" s="1466"/>
      <c r="M12" s="1466"/>
      <c r="N12" s="1466"/>
      <c r="O12" s="1466"/>
      <c r="P12" s="1466"/>
      <c r="Q12" s="1466"/>
      <c r="R12" s="1466"/>
      <c r="S12" s="1466"/>
      <c r="T12" s="206"/>
      <c r="U12" s="563"/>
      <c r="V12" s="575"/>
      <c r="W12" s="285"/>
      <c r="X12" s="284" t="b">
        <v>0</v>
      </c>
      <c r="Y12" s="1423" t="str">
        <f>IF($X12=FALSE,"",IF(COUNTIF($X$13:$X16,TRUE)=0,LOWER($D12),IF(COUNTIF($X$13:$X16,TRUE)=1,LOWER($D12)&amp;" and ",LOWER($D12)&amp;", ")))</f>
        <v/>
      </c>
      <c r="Z12" s="1423"/>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4" t="s">
        <v>301</v>
      </c>
      <c r="E13" s="1354"/>
      <c r="F13" s="1354"/>
      <c r="G13" s="1354"/>
      <c r="H13" s="1440"/>
      <c r="I13" s="1441"/>
      <c r="J13" s="1441"/>
      <c r="K13" s="1441"/>
      <c r="L13" s="1441"/>
      <c r="M13" s="1441"/>
      <c r="N13" s="1441"/>
      <c r="O13" s="1441"/>
      <c r="P13" s="1441"/>
      <c r="Q13" s="1441"/>
      <c r="R13" s="1441"/>
      <c r="S13" s="1442"/>
      <c r="T13" s="206"/>
      <c r="U13" s="563"/>
      <c r="V13" s="575"/>
      <c r="W13" s="285"/>
      <c r="X13" s="284" t="b">
        <v>0</v>
      </c>
      <c r="Y13" s="1423" t="str">
        <f>IF($X13=FALSE,"",IF(COUNTIF($X$14:$X16,TRUE)=0,LOWER($D13),IF(COUNTIF($X$14:$X16,TRUE)=1,LOWER($D13)&amp;" and ",LOWER($D13)&amp;", ")))</f>
        <v/>
      </c>
      <c r="Z13" s="1423"/>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4" t="s">
        <v>431</v>
      </c>
      <c r="E14" s="1354"/>
      <c r="F14" s="1354"/>
      <c r="G14" s="1354"/>
      <c r="H14" s="1440"/>
      <c r="I14" s="1441"/>
      <c r="J14" s="1441"/>
      <c r="K14" s="1441"/>
      <c r="L14" s="1441"/>
      <c r="M14" s="1441"/>
      <c r="N14" s="1441"/>
      <c r="O14" s="1441"/>
      <c r="P14" s="1441"/>
      <c r="Q14" s="1441"/>
      <c r="R14" s="1441"/>
      <c r="S14" s="1442"/>
      <c r="T14" s="206"/>
      <c r="U14" s="563"/>
      <c r="V14" s="575"/>
      <c r="W14" s="285"/>
      <c r="X14" s="284" t="b">
        <v>0</v>
      </c>
      <c r="Y14" s="1423" t="str">
        <f>IF($X14=FALSE,"",IF(COUNTIF($X$15:$X16,TRUE)=0,LOWER($D14),IF(COUNTIF($X$15:$X16,TRUE)=1,LOWER($D14)&amp;" and ",LOWER($D14)&amp;", ")))</f>
        <v/>
      </c>
      <c r="Z14" s="1423"/>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4" t="s">
        <v>299</v>
      </c>
      <c r="E15" s="1464"/>
      <c r="F15" s="1464"/>
      <c r="G15" s="1465"/>
      <c r="H15" s="1440" t="s">
        <v>1116</v>
      </c>
      <c r="I15" s="1441"/>
      <c r="J15" s="1441"/>
      <c r="K15" s="1441"/>
      <c r="L15" s="1441"/>
      <c r="M15" s="1441"/>
      <c r="N15" s="1441"/>
      <c r="O15" s="1441"/>
      <c r="P15" s="1441"/>
      <c r="Q15" s="1441"/>
      <c r="R15" s="1441"/>
      <c r="S15" s="1442"/>
      <c r="T15" s="206"/>
      <c r="U15" s="563"/>
      <c r="V15" s="575"/>
      <c r="W15" s="285"/>
      <c r="X15" s="284" t="b">
        <v>1</v>
      </c>
      <c r="Y15" s="1423" t="str">
        <f>IF($X15=FALSE,"",IF($X$16=FALSE,LOWER($D15),LOWER($D15)&amp;" and "))</f>
        <v>enter custom financial consequence here</v>
      </c>
      <c r="Z15" s="1423"/>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6" t="s">
        <v>299</v>
      </c>
      <c r="E16" s="1366"/>
      <c r="F16" s="1366"/>
      <c r="G16" s="1366"/>
      <c r="H16" s="1440"/>
      <c r="I16" s="1441"/>
      <c r="J16" s="1441"/>
      <c r="K16" s="1441"/>
      <c r="L16" s="1441"/>
      <c r="M16" s="1441"/>
      <c r="N16" s="1441"/>
      <c r="O16" s="1441"/>
      <c r="P16" s="1441"/>
      <c r="Q16" s="1441"/>
      <c r="R16" s="1441"/>
      <c r="S16" s="1442"/>
      <c r="T16" s="206"/>
      <c r="U16" s="563"/>
      <c r="V16" s="575"/>
      <c r="W16" s="285"/>
      <c r="X16" s="284" t="b">
        <v>0</v>
      </c>
      <c r="Y16" s="1423" t="str">
        <f>IF($X16=FALSE,"",LOWER($D16))</f>
        <v/>
      </c>
      <c r="Z16" s="1423"/>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3" t="str">
        <f>IF(COUNTIF(X10:X16,TRUE),Y10&amp;Y11&amp;Y12&amp;Y13&amp;Y14&amp;Y15&amp;Y16&amp;".","")</f>
        <v>enter custom financial consequence here.</v>
      </c>
      <c r="Y17" s="1454"/>
      <c r="Z17" s="1455"/>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60" t="s">
        <v>305</v>
      </c>
      <c r="E18" s="1460"/>
      <c r="F18" s="1460"/>
      <c r="G18" s="348"/>
      <c r="H18" s="1439" t="s">
        <v>302</v>
      </c>
      <c r="I18" s="1439"/>
      <c r="J18" s="1439"/>
      <c r="K18" s="1439"/>
      <c r="L18" s="1439"/>
      <c r="M18" s="1439"/>
      <c r="N18" s="1439"/>
      <c r="O18" s="1439"/>
      <c r="P18" s="1439"/>
      <c r="Q18" s="1439"/>
      <c r="R18" s="1439"/>
      <c r="S18" s="1439"/>
      <c r="T18" s="349"/>
      <c r="U18" s="563"/>
      <c r="V18" s="584"/>
      <c r="W18" s="286"/>
      <c r="X18" s="1422" t="str">
        <f>IF(COUNTIF(X19:X21,FALSE)=3,"Does not apply","Required")</f>
        <v>Does not apply</v>
      </c>
      <c r="Y18" s="1422"/>
      <c r="Z18" s="1422"/>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8" t="str">
        <f>X18</f>
        <v>Does not apply</v>
      </c>
      <c r="I19" s="1438"/>
      <c r="J19" s="1438"/>
      <c r="K19" s="1438"/>
      <c r="L19" s="1438"/>
      <c r="M19" s="1438"/>
      <c r="N19" s="1438"/>
      <c r="O19" s="1438"/>
      <c r="P19" s="1438"/>
      <c r="Q19" s="1438"/>
      <c r="R19" s="1438"/>
      <c r="S19" s="1438"/>
      <c r="T19" s="349"/>
      <c r="U19" s="563"/>
      <c r="W19" s="286"/>
      <c r="X19" s="284" t="b">
        <v>0</v>
      </c>
      <c r="Y19" s="1423" t="str">
        <f>IF($X19=FALSE,"",IF(COUNTIF($X$20:$X21,TRUE)=0,LOWER($D19),IF(COUNTIF($X$20:$X21,TRUE)=1,LOWER($D19)&amp;" and ",LOWER($D19)&amp;", ")))</f>
        <v/>
      </c>
      <c r="Z19" s="1423"/>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5" t="s">
        <v>303</v>
      </c>
      <c r="I20" s="1425"/>
      <c r="J20" s="1425"/>
      <c r="K20" s="1425"/>
      <c r="L20" s="1425"/>
      <c r="M20" s="1425"/>
      <c r="N20" s="1425"/>
      <c r="O20" s="1425"/>
      <c r="P20" s="1425"/>
      <c r="Q20" s="1425"/>
      <c r="R20" s="1425"/>
      <c r="S20" s="1425"/>
      <c r="T20" s="349"/>
      <c r="U20" s="563"/>
      <c r="V20" s="584"/>
      <c r="W20" s="286"/>
      <c r="X20" s="284" t="b">
        <v>0</v>
      </c>
      <c r="Y20" s="1423" t="str">
        <f>IF($X20=FALSE,"",IF($X$21=FALSE,LOWER($D20),LOWER($D20)&amp;" and "))</f>
        <v/>
      </c>
      <c r="Z20" s="1424"/>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5" t="s">
        <v>304</v>
      </c>
      <c r="I21" s="1425"/>
      <c r="J21" s="1425"/>
      <c r="K21" s="1425"/>
      <c r="L21" s="1425"/>
      <c r="M21" s="1425"/>
      <c r="N21" s="1425"/>
      <c r="O21" s="1425"/>
      <c r="P21" s="1425"/>
      <c r="Q21" s="1425"/>
      <c r="R21" s="1425"/>
      <c r="S21" s="1425"/>
      <c r="T21" s="349"/>
      <c r="U21" s="563"/>
      <c r="V21" s="584"/>
      <c r="W21" s="286"/>
      <c r="X21" s="284" t="b">
        <v>0</v>
      </c>
      <c r="Y21" s="1423" t="str">
        <f>IF($X21=FALSE,"",LOWER($D21))</f>
        <v/>
      </c>
      <c r="Z21" s="1424"/>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9" t="s">
        <v>516</v>
      </c>
      <c r="H23" s="1430"/>
      <c r="I23" s="1430"/>
      <c r="J23" s="1430"/>
      <c r="K23" s="1430"/>
      <c r="L23" s="1430"/>
      <c r="M23" s="1430"/>
      <c r="N23" s="1430"/>
      <c r="O23" s="1430"/>
      <c r="P23" s="1430"/>
      <c r="Q23" s="1430"/>
      <c r="R23" s="1430"/>
      <c r="S23" s="1431"/>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5" t="s">
        <v>113</v>
      </c>
      <c r="E24" s="1435"/>
      <c r="F24" s="760"/>
      <c r="G24" s="761" t="s">
        <v>114</v>
      </c>
      <c r="H24" s="762"/>
      <c r="I24" s="762"/>
      <c r="J24" s="1467" t="s">
        <v>7</v>
      </c>
      <c r="K24" s="1467"/>
      <c r="L24" s="1467"/>
      <c r="M24" s="1467"/>
      <c r="N24" s="1467"/>
      <c r="O24" s="1467"/>
      <c r="P24" s="1467"/>
      <c r="Q24" s="1467"/>
      <c r="R24" s="1467"/>
      <c r="S24" s="1467"/>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7" t="s">
        <v>334</v>
      </c>
      <c r="E25" s="1437"/>
      <c r="F25" s="1437"/>
      <c r="G25" s="1432" t="s">
        <v>6</v>
      </c>
      <c r="H25" s="1432"/>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7" t="s">
        <v>346</v>
      </c>
      <c r="E26" s="1437"/>
      <c r="F26" s="1437"/>
      <c r="G26" s="1432" t="s">
        <v>6</v>
      </c>
      <c r="H26" s="1432"/>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7" t="s">
        <v>335</v>
      </c>
      <c r="E27" s="1437"/>
      <c r="F27" s="1437"/>
      <c r="G27" s="1432" t="s">
        <v>6</v>
      </c>
      <c r="H27" s="1432"/>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7" t="s">
        <v>341</v>
      </c>
      <c r="E28" s="1437"/>
      <c r="F28" s="1437"/>
      <c r="G28" s="1432" t="s">
        <v>6</v>
      </c>
      <c r="H28" s="1432"/>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7" t="s">
        <v>347</v>
      </c>
      <c r="E29" s="1437"/>
      <c r="F29" s="1437"/>
      <c r="G29" s="1432" t="s">
        <v>6</v>
      </c>
      <c r="H29" s="1432"/>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7" t="s">
        <v>348</v>
      </c>
      <c r="E30" s="1437"/>
      <c r="F30" s="1437"/>
      <c r="G30" s="1432" t="s">
        <v>6</v>
      </c>
      <c r="H30" s="1432"/>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7" t="s">
        <v>1</v>
      </c>
      <c r="E31" s="1437"/>
      <c r="F31" s="1437"/>
      <c r="G31" s="1432" t="s">
        <v>6</v>
      </c>
      <c r="H31" s="1432"/>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7" t="s">
        <v>447</v>
      </c>
      <c r="E32" s="1437"/>
      <c r="F32" s="1437"/>
      <c r="G32" s="1432" t="s">
        <v>6</v>
      </c>
      <c r="H32" s="1432"/>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2" t="s">
        <v>6</v>
      </c>
      <c r="H33" s="1432"/>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2" t="s">
        <v>6</v>
      </c>
      <c r="H34" s="1432"/>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3" t="s">
        <v>116</v>
      </c>
      <c r="H37" s="143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4" t="s">
        <v>443</v>
      </c>
      <c r="E38" s="1434"/>
      <c r="F38" s="1434"/>
      <c r="G38" s="1434"/>
      <c r="H38" s="1434"/>
      <c r="I38" s="1434"/>
      <c r="J38" s="1434"/>
      <c r="K38" s="1434"/>
      <c r="L38" s="1434"/>
      <c r="M38" s="1434"/>
      <c r="N38" s="1434"/>
      <c r="O38" s="1434"/>
      <c r="P38" s="1434"/>
      <c r="Q38" s="1434"/>
      <c r="R38" s="1434"/>
      <c r="S38" s="143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8"/>
      <c r="E39" s="1239"/>
      <c r="F39" s="1239"/>
      <c r="G39" s="1239"/>
      <c r="H39" s="1239"/>
      <c r="I39" s="1239"/>
      <c r="J39" s="1239"/>
      <c r="K39" s="1239"/>
      <c r="L39" s="1239"/>
      <c r="M39" s="1239"/>
      <c r="N39" s="1239"/>
      <c r="O39" s="1239"/>
      <c r="P39" s="1239"/>
      <c r="Q39" s="1239"/>
      <c r="R39" s="1239"/>
      <c r="S39" s="123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6" t="s">
        <v>213</v>
      </c>
      <c r="K44" s="1436"/>
      <c r="L44" s="1436"/>
      <c r="M44" s="1436"/>
      <c r="N44" s="1436"/>
      <c r="O44" s="1436"/>
      <c r="P44" s="1436"/>
      <c r="Q44" s="1436"/>
      <c r="R44" s="1436"/>
      <c r="S44" s="143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8" t="str">
        <f>C.7Invoicing</f>
        <v/>
      </c>
      <c r="E45" s="1428"/>
      <c r="F45" s="1428"/>
      <c r="G45" s="1428"/>
      <c r="H45" s="1428"/>
      <c r="I45" s="1428"/>
      <c r="J45" s="1428"/>
      <c r="K45" s="1428"/>
      <c r="L45" s="1428"/>
      <c r="M45" s="1428"/>
      <c r="N45" s="1428"/>
      <c r="O45" s="1428"/>
      <c r="P45" s="1428"/>
      <c r="Q45" s="1428"/>
      <c r="R45" s="1428"/>
      <c r="S45" s="1428"/>
      <c r="T45" s="304"/>
      <c r="U45" s="563"/>
      <c r="V45" s="572"/>
      <c r="W45" s="161"/>
      <c r="X45" s="1426" t="str">
        <f>IF(COUNTIF(X41:Z44,TRUE)&gt;0,"Since an invoicing system is involved with this rulemaking, please consult with resource system owner early in the rulemaking process.","")</f>
        <v/>
      </c>
      <c r="Y45" s="1427"/>
      <c r="Z45" s="1427"/>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3" t="s">
        <v>243</v>
      </c>
      <c r="E46" s="1413"/>
      <c r="F46" s="1413"/>
      <c r="G46" s="1413"/>
      <c r="H46" s="1413"/>
      <c r="I46" s="1413"/>
      <c r="J46" s="1413"/>
      <c r="K46" s="1413"/>
      <c r="L46" s="1413"/>
      <c r="M46" s="1413"/>
      <c r="N46" s="1413"/>
      <c r="O46" s="1413"/>
      <c r="P46" s="1413"/>
      <c r="Q46" s="1413"/>
      <c r="R46" s="1413"/>
      <c r="S46" s="1413"/>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8" t="s">
        <v>0</v>
      </c>
      <c r="E47" s="1239"/>
      <c r="F47" s="1239"/>
      <c r="G47" s="1239"/>
      <c r="H47" s="1239"/>
      <c r="I47" s="1239"/>
      <c r="J47" s="1239"/>
      <c r="K47" s="1239"/>
      <c r="L47" s="1239"/>
      <c r="M47" s="1239"/>
      <c r="N47" s="1239"/>
      <c r="O47" s="1239"/>
      <c r="P47" s="1239"/>
      <c r="Q47" s="1239"/>
      <c r="R47" s="1239"/>
      <c r="S47" s="123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7" t="s">
        <v>0</v>
      </c>
      <c r="I49" s="1382"/>
      <c r="J49" s="1334" t="s">
        <v>4</v>
      </c>
      <c r="K49" s="1335"/>
      <c r="L49" s="1335"/>
      <c r="M49" s="1335"/>
      <c r="N49" s="1335"/>
      <c r="O49" s="1335"/>
      <c r="P49" s="1335"/>
      <c r="Q49" s="1335"/>
      <c r="R49" s="1335"/>
      <c r="S49" s="1336"/>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0" t="s">
        <v>247</v>
      </c>
      <c r="I50" s="1451"/>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4">
        <f ca="1">TODAY()</f>
        <v>41778</v>
      </c>
      <c r="H56" s="1224"/>
      <c r="I56" s="1224"/>
      <c r="J56" s="1224"/>
      <c r="K56" s="1224"/>
      <c r="L56" s="1224"/>
      <c r="M56" s="1224"/>
      <c r="N56" s="1224"/>
      <c r="O56" s="1224"/>
      <c r="P56" s="1224"/>
      <c r="Q56" s="1224"/>
      <c r="R56" s="1224"/>
      <c r="S56" s="1224"/>
      <c r="T56" s="1225"/>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0" workbookViewId="0">
      <selection activeCell="I14" sqref="I14:R14"/>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0" t="str">
        <f>C.2Name</f>
        <v>Grants Pass Limited Maintenance Plans for CO and PM10</v>
      </c>
      <c r="G2" s="1470"/>
      <c r="H2" s="1470"/>
      <c r="I2" s="1470"/>
      <c r="J2" s="1470"/>
      <c r="K2" s="1470"/>
      <c r="L2" s="1470"/>
      <c r="M2" s="1470"/>
      <c r="N2" s="1470"/>
      <c r="O2" s="1470"/>
      <c r="P2" s="1470"/>
      <c r="Q2" s="1470"/>
      <c r="R2" s="1470"/>
      <c r="S2" s="1470"/>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5" t="s">
        <v>274</v>
      </c>
      <c r="H4" s="1475"/>
      <c r="I4" s="1474" t="s">
        <v>274</v>
      </c>
      <c r="J4" s="1474"/>
      <c r="K4" s="1474"/>
      <c r="L4" s="1474"/>
      <c r="M4" s="1474"/>
      <c r="N4" s="1474"/>
      <c r="O4" s="1474"/>
      <c r="P4" s="1474"/>
      <c r="Q4" s="1474"/>
      <c r="R4" s="1474"/>
      <c r="S4" s="1474"/>
      <c r="T4" s="201"/>
      <c r="U4" s="563"/>
      <c r="V4" s="272"/>
      <c r="W4" s="161"/>
      <c r="X4" s="271"/>
      <c r="Y4" s="289"/>
      <c r="Z4" s="147"/>
      <c r="AA4" s="147"/>
    </row>
    <row r="5" spans="1:59" s="66" customFormat="1" ht="18" customHeight="1">
      <c r="A5" s="601"/>
      <c r="B5" s="563"/>
      <c r="C5" s="274"/>
      <c r="D5" s="1469" t="s">
        <v>450</v>
      </c>
      <c r="E5" s="1469"/>
      <c r="F5" s="1469"/>
      <c r="G5" s="1471"/>
      <c r="H5" s="1471"/>
      <c r="I5" s="1478"/>
      <c r="J5" s="1479"/>
      <c r="K5" s="1479"/>
      <c r="L5" s="1479"/>
      <c r="M5" s="1479"/>
      <c r="N5" s="1479"/>
      <c r="O5" s="1479"/>
      <c r="P5" s="1479"/>
      <c r="Q5" s="1479"/>
      <c r="R5" s="1479"/>
      <c r="S5" s="1480"/>
      <c r="T5" s="201"/>
      <c r="U5" s="563"/>
      <c r="V5" s="272"/>
      <c r="W5" s="161"/>
      <c r="X5" s="271"/>
      <c r="Y5" s="289"/>
      <c r="Z5" s="147"/>
      <c r="AA5" s="147"/>
    </row>
    <row r="6" spans="1:59" s="843" customFormat="1" ht="18" customHeight="1">
      <c r="A6" s="852"/>
      <c r="B6" s="851"/>
      <c r="C6" s="849"/>
      <c r="D6" s="1469" t="s">
        <v>0</v>
      </c>
      <c r="E6" s="1469"/>
      <c r="F6" s="1469"/>
      <c r="G6" s="1472" t="s">
        <v>0</v>
      </c>
      <c r="H6" s="1473"/>
      <c r="I6" s="1476"/>
      <c r="J6" s="1476"/>
      <c r="K6" s="1476"/>
      <c r="L6" s="1476"/>
      <c r="M6" s="1476"/>
      <c r="N6" s="1476"/>
      <c r="O6" s="1476"/>
      <c r="P6" s="1476"/>
      <c r="Q6" s="1476"/>
      <c r="R6" s="1476"/>
      <c r="S6" s="1477"/>
      <c r="T6" s="848"/>
      <c r="U6" s="851"/>
      <c r="V6" s="847"/>
      <c r="W6" s="846"/>
      <c r="X6" s="845"/>
      <c r="Y6" s="845"/>
      <c r="Z6" s="844"/>
      <c r="AA6" s="844"/>
    </row>
    <row r="7" spans="1:59" s="66" customFormat="1" ht="25.5" customHeight="1">
      <c r="A7" s="601"/>
      <c r="B7" s="563"/>
      <c r="C7" s="274"/>
      <c r="D7" s="343" t="s">
        <v>273</v>
      </c>
      <c r="E7" s="311"/>
      <c r="F7" s="311"/>
      <c r="G7" s="311"/>
      <c r="H7" s="311"/>
      <c r="I7" s="1468"/>
      <c r="J7" s="1468"/>
      <c r="K7" s="1468"/>
      <c r="L7" s="1468"/>
      <c r="M7" s="1468"/>
      <c r="N7" s="1468"/>
      <c r="O7" s="1468"/>
      <c r="P7" s="1468"/>
      <c r="Q7" s="1468"/>
      <c r="R7" s="1468"/>
      <c r="S7" s="1468"/>
      <c r="T7" s="201"/>
      <c r="U7" s="563"/>
      <c r="V7" s="272"/>
      <c r="W7" s="161"/>
      <c r="X7" s="271"/>
      <c r="Y7" s="289"/>
      <c r="Z7" s="147"/>
      <c r="AA7" s="147"/>
    </row>
    <row r="8" spans="1:59" s="843" customFormat="1" ht="18" customHeight="1">
      <c r="A8" s="852"/>
      <c r="B8" s="851"/>
      <c r="C8" s="1021"/>
      <c r="D8" s="1469" t="s">
        <v>1109</v>
      </c>
      <c r="E8" s="1469"/>
      <c r="F8" s="1469"/>
      <c r="G8" s="1471"/>
      <c r="H8" s="1471"/>
      <c r="I8" s="1478"/>
      <c r="J8" s="1479"/>
      <c r="K8" s="1479"/>
      <c r="L8" s="1479"/>
      <c r="M8" s="1479"/>
      <c r="N8" s="1479"/>
      <c r="O8" s="1479"/>
      <c r="P8" s="1479"/>
      <c r="Q8" s="1479"/>
      <c r="R8" s="1479"/>
      <c r="S8" s="1480"/>
      <c r="T8" s="848"/>
      <c r="U8" s="851"/>
      <c r="V8" s="1017"/>
      <c r="W8" s="846"/>
      <c r="X8" s="845"/>
      <c r="Y8" s="845"/>
      <c r="Z8" s="844"/>
      <c r="AA8" s="844"/>
    </row>
    <row r="9" spans="1:59" s="843" customFormat="1" ht="18" customHeight="1">
      <c r="A9" s="852"/>
      <c r="B9" s="851"/>
      <c r="C9" s="1021"/>
      <c r="D9" s="1469" t="s">
        <v>0</v>
      </c>
      <c r="E9" s="1469"/>
      <c r="F9" s="1469"/>
      <c r="G9" s="1472" t="s">
        <v>0</v>
      </c>
      <c r="H9" s="1473"/>
      <c r="I9" s="1476"/>
      <c r="J9" s="1476"/>
      <c r="K9" s="1476"/>
      <c r="L9" s="1476"/>
      <c r="M9" s="1476"/>
      <c r="N9" s="1476"/>
      <c r="O9" s="1476"/>
      <c r="P9" s="1476"/>
      <c r="Q9" s="1476"/>
      <c r="R9" s="1476"/>
      <c r="S9" s="1477"/>
      <c r="T9" s="848"/>
      <c r="U9" s="851"/>
      <c r="V9" s="1017"/>
      <c r="W9" s="846"/>
      <c r="X9" s="845"/>
      <c r="Y9" s="845"/>
      <c r="Z9" s="844"/>
      <c r="AA9" s="844"/>
    </row>
    <row r="10" spans="1:59" s="66" customFormat="1" ht="25.5" customHeight="1">
      <c r="A10" s="601"/>
      <c r="B10" s="563"/>
      <c r="C10" s="274"/>
      <c r="D10" s="1022" t="s">
        <v>192</v>
      </c>
      <c r="E10" s="311"/>
      <c r="F10" s="311"/>
      <c r="G10" s="311"/>
      <c r="H10" s="311"/>
      <c r="I10" s="1496"/>
      <c r="J10" s="1496"/>
      <c r="K10" s="1496"/>
      <c r="L10" s="1496"/>
      <c r="M10" s="1496"/>
      <c r="N10" s="1496"/>
      <c r="O10" s="1496"/>
      <c r="P10" s="1496"/>
      <c r="Q10" s="1496"/>
      <c r="R10" s="1496"/>
      <c r="S10" s="1496"/>
      <c r="T10" s="201"/>
      <c r="U10" s="563"/>
      <c r="V10" s="272"/>
      <c r="W10" s="161"/>
      <c r="X10" s="271"/>
      <c r="Y10" s="289"/>
      <c r="Z10" s="147"/>
      <c r="AA10" s="147"/>
    </row>
    <row r="11" spans="1:59" s="843" customFormat="1" ht="18" customHeight="1">
      <c r="A11" s="852"/>
      <c r="B11" s="851"/>
      <c r="C11" s="1021"/>
      <c r="D11" s="1469" t="s">
        <v>0</v>
      </c>
      <c r="E11" s="1469"/>
      <c r="F11" s="1469"/>
      <c r="G11" s="1471"/>
      <c r="H11" s="1471"/>
      <c r="I11" s="1478"/>
      <c r="J11" s="1479"/>
      <c r="K11" s="1479"/>
      <c r="L11" s="1479"/>
      <c r="M11" s="1479"/>
      <c r="N11" s="1479"/>
      <c r="O11" s="1479"/>
      <c r="P11" s="1479"/>
      <c r="Q11" s="1479"/>
      <c r="R11" s="1479"/>
      <c r="S11" s="1480"/>
      <c r="T11" s="848"/>
      <c r="U11" s="851"/>
      <c r="V11" s="1017"/>
      <c r="W11" s="846"/>
      <c r="X11" s="845"/>
      <c r="Y11" s="845"/>
      <c r="Z11" s="844"/>
      <c r="AA11" s="844"/>
    </row>
    <row r="12" spans="1:59" s="843" customFormat="1" ht="18" customHeight="1">
      <c r="A12" s="852"/>
      <c r="B12" s="851"/>
      <c r="C12" s="1021"/>
      <c r="D12" s="1469" t="s">
        <v>0</v>
      </c>
      <c r="E12" s="1469"/>
      <c r="F12" s="1469"/>
      <c r="G12" s="1472" t="s">
        <v>0</v>
      </c>
      <c r="H12" s="1473"/>
      <c r="I12" s="1472"/>
      <c r="J12" s="1497"/>
      <c r="K12" s="1497"/>
      <c r="L12" s="1497"/>
      <c r="M12" s="1497"/>
      <c r="N12" s="1497"/>
      <c r="O12" s="1497"/>
      <c r="P12" s="1497"/>
      <c r="Q12" s="1497"/>
      <c r="R12" s="1497"/>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282</v>
      </c>
      <c r="J14" s="1385"/>
      <c r="K14" s="1385"/>
      <c r="L14" s="1385"/>
      <c r="M14" s="1385"/>
      <c r="N14" s="1385"/>
      <c r="O14" s="1385"/>
      <c r="P14" s="1385"/>
      <c r="Q14" s="1385"/>
      <c r="R14" s="1386"/>
      <c r="S14" s="183"/>
      <c r="T14" s="201"/>
      <c r="U14" s="563"/>
      <c r="V14" s="385" t="s">
        <v>844</v>
      </c>
      <c r="W14" s="161"/>
      <c r="X14" s="33">
        <f>VLOOKUP(I14,C.VL_SeverityRating,2,FALSE)</f>
        <v>1</v>
      </c>
      <c r="Y14" s="637" t="str">
        <f>I14</f>
        <v>low</v>
      </c>
      <c r="Z14" s="55"/>
      <c r="AA14" s="55"/>
    </row>
    <row r="15" spans="1:59" s="66" customFormat="1" ht="17.25" customHeight="1">
      <c r="A15" s="601"/>
      <c r="B15" s="563"/>
      <c r="C15" s="279"/>
      <c r="D15"/>
      <c r="E15"/>
      <c r="F15"/>
      <c r="G15" s="1494" t="s">
        <v>280</v>
      </c>
      <c r="H15" s="1495"/>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9" t="s">
        <v>300</v>
      </c>
      <c r="I16" s="1489"/>
      <c r="J16" s="1489"/>
      <c r="K16" s="1489"/>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1" t="s">
        <v>277</v>
      </c>
      <c r="E17" s="1351"/>
      <c r="F17" s="1351"/>
      <c r="G17" s="1351"/>
      <c r="H17" s="1483" t="s">
        <v>0</v>
      </c>
      <c r="I17" s="1484"/>
      <c r="J17" s="1484"/>
      <c r="K17" s="1484"/>
      <c r="L17" s="1484"/>
      <c r="M17" s="1484"/>
      <c r="N17" s="1484"/>
      <c r="O17" s="1484"/>
      <c r="P17" s="1484"/>
      <c r="Q17" s="1484"/>
      <c r="R17" s="1484"/>
      <c r="S17" s="1485"/>
      <c r="T17" s="206"/>
      <c r="U17" s="563"/>
      <c r="V17" s="1080"/>
      <c r="W17" s="273"/>
      <c r="X17" s="284" t="b">
        <v>0</v>
      </c>
      <c r="Y17" s="284"/>
      <c r="Z17" s="1423" t="str">
        <f>IF($X17=FALSE,"",IF(COUNTIF($X18:$X$23,TRUE)=0,LOWER($D17),IF(COUNTIF($X18:$X$23,TRUE)=1,LOWER($D17)&amp;" and ",LOWER($D17)&amp;", ")))</f>
        <v/>
      </c>
      <c r="AA17" s="1423"/>
      <c r="AC17" s="273"/>
      <c r="AD17" s="273"/>
    </row>
    <row r="18" spans="1:30" s="66" customFormat="1" ht="21" customHeight="1">
      <c r="A18" s="601"/>
      <c r="B18" s="563"/>
      <c r="C18" s="202"/>
      <c r="D18" s="1351" t="s">
        <v>279</v>
      </c>
      <c r="E18" s="1351"/>
      <c r="F18" s="1351"/>
      <c r="G18" s="1351"/>
      <c r="H18" s="1483"/>
      <c r="I18" s="1484"/>
      <c r="J18" s="1484"/>
      <c r="K18" s="1484"/>
      <c r="L18" s="1484"/>
      <c r="M18" s="1484"/>
      <c r="N18" s="1484"/>
      <c r="O18" s="1484"/>
      <c r="P18" s="1484"/>
      <c r="Q18" s="1484"/>
      <c r="R18" s="1484"/>
      <c r="S18" s="1485"/>
      <c r="T18" s="206"/>
      <c r="U18" s="563"/>
      <c r="V18" s="273"/>
      <c r="W18" s="273"/>
      <c r="X18" s="284" t="b">
        <v>0</v>
      </c>
      <c r="Y18" s="284"/>
      <c r="Z18" s="1423" t="str">
        <f>IF($X18=FALSE,"",IF(COUNTIF($X19:$X$23,TRUE)=0,LOWER($D18),IF(COUNTIF($X19:$X$23,TRUE)=1,LOWER($D18)&amp;" and ",LOWER($D18)&amp;", ")))</f>
        <v/>
      </c>
      <c r="AA18" s="1423"/>
      <c r="AC18" s="273"/>
      <c r="AD18" s="273"/>
    </row>
    <row r="19" spans="1:30" s="66" customFormat="1" ht="21" customHeight="1">
      <c r="A19" s="601"/>
      <c r="B19" s="563"/>
      <c r="C19" s="202"/>
      <c r="D19" s="1354" t="s">
        <v>275</v>
      </c>
      <c r="E19" s="1354"/>
      <c r="F19" s="1354"/>
      <c r="G19" s="1354"/>
      <c r="H19" s="1483"/>
      <c r="I19" s="1484"/>
      <c r="J19" s="1484"/>
      <c r="K19" s="1484"/>
      <c r="L19" s="1484"/>
      <c r="M19" s="1484"/>
      <c r="N19" s="1484"/>
      <c r="O19" s="1484"/>
      <c r="P19" s="1484"/>
      <c r="Q19" s="1484"/>
      <c r="R19" s="1484"/>
      <c r="S19" s="1485"/>
      <c r="T19" s="206"/>
      <c r="U19" s="563"/>
      <c r="V19" s="273"/>
      <c r="W19" s="273"/>
      <c r="X19" s="284" t="b">
        <v>0</v>
      </c>
      <c r="Y19" s="284"/>
      <c r="Z19" s="1423" t="str">
        <f>IF($X19=FALSE,"",IF(COUNTIF($X21:$X$23,TRUE)=0,LOWER($D19),IF(COUNTIF($X21:$X$23,TRUE)=1,LOWER($D19)&amp;" and ",LOWER($D19)&amp;", ")))</f>
        <v/>
      </c>
      <c r="AA19" s="1423"/>
      <c r="AC19" s="273"/>
      <c r="AD19" s="273"/>
    </row>
    <row r="20" spans="1:30" s="843" customFormat="1" ht="21" customHeight="1">
      <c r="A20" s="852"/>
      <c r="B20" s="851"/>
      <c r="C20" s="202"/>
      <c r="D20" s="1354" t="s">
        <v>278</v>
      </c>
      <c r="E20" s="1354"/>
      <c r="F20" s="1354"/>
      <c r="G20" s="1354"/>
      <c r="H20" s="1483"/>
      <c r="I20" s="1484"/>
      <c r="J20" s="1484"/>
      <c r="K20" s="1484"/>
      <c r="L20" s="1484"/>
      <c r="M20" s="1484"/>
      <c r="N20" s="1484"/>
      <c r="O20" s="1484"/>
      <c r="P20" s="1484"/>
      <c r="Q20" s="1484"/>
      <c r="R20" s="1484"/>
      <c r="S20" s="1485"/>
      <c r="T20" s="206"/>
      <c r="U20" s="851"/>
      <c r="V20" s="1087"/>
      <c r="W20" s="1087"/>
      <c r="X20" s="284"/>
      <c r="Y20" s="284"/>
      <c r="Z20" s="1086"/>
      <c r="AA20" s="1086"/>
      <c r="AC20" s="1087"/>
      <c r="AD20" s="1087"/>
    </row>
    <row r="21" spans="1:30" s="66" customFormat="1" ht="42" customHeight="1">
      <c r="A21" s="601"/>
      <c r="B21" s="563"/>
      <c r="C21" s="202"/>
      <c r="D21" s="1354" t="s">
        <v>860</v>
      </c>
      <c r="E21" s="1354"/>
      <c r="F21" s="1354"/>
      <c r="G21" s="1354"/>
      <c r="H21" s="1483"/>
      <c r="I21" s="1484"/>
      <c r="J21" s="1484"/>
      <c r="K21" s="1484"/>
      <c r="L21" s="1484"/>
      <c r="M21" s="1484"/>
      <c r="N21" s="1484"/>
      <c r="O21" s="1484"/>
      <c r="P21" s="1484"/>
      <c r="Q21" s="1484"/>
      <c r="R21" s="1484"/>
      <c r="S21" s="1485"/>
      <c r="T21" s="206"/>
      <c r="U21" s="563"/>
      <c r="V21" s="273"/>
      <c r="W21" s="273"/>
      <c r="X21" s="284" t="b">
        <v>1</v>
      </c>
      <c r="Y21" s="284"/>
      <c r="Z21" s="1423" t="str">
        <f>IF($X21=FALSE,"",IF(COUNTIF($X22:$X$23,TRUE)=0,LOWER($D20),IF(COUNTIF($X22:$X$23,TRUE)=1,LOWER($D20)&amp;" and ",LOWER($D20)&amp;", ")))</f>
        <v>failure to comply with clean air act</v>
      </c>
      <c r="AA21" s="1423"/>
      <c r="AC21" s="273"/>
      <c r="AD21" s="273"/>
    </row>
    <row r="22" spans="1:30" s="66" customFormat="1" ht="21" customHeight="1">
      <c r="A22" s="601"/>
      <c r="B22" s="563"/>
      <c r="C22" s="202"/>
      <c r="D22" s="1366" t="s">
        <v>276</v>
      </c>
      <c r="E22" s="1366"/>
      <c r="F22" s="1366"/>
      <c r="G22" s="1366"/>
      <c r="H22" s="1486" t="s">
        <v>0</v>
      </c>
      <c r="I22" s="1487"/>
      <c r="J22" s="1487"/>
      <c r="K22" s="1487"/>
      <c r="L22" s="1487"/>
      <c r="M22" s="1487"/>
      <c r="N22" s="1487"/>
      <c r="O22" s="1487"/>
      <c r="P22" s="1487"/>
      <c r="Q22" s="1487"/>
      <c r="R22" s="1487"/>
      <c r="S22" s="1488"/>
      <c r="T22" s="206"/>
      <c r="U22" s="563"/>
      <c r="V22" s="273"/>
      <c r="W22" s="273"/>
      <c r="X22" s="284" t="b">
        <v>0</v>
      </c>
      <c r="Y22" s="284"/>
      <c r="Z22" s="1423" t="str">
        <f>IF($X22=FALSE,"",IF($X23:$X$23=FALSE,LOWER($E22),LOWER($E22)&amp;" and "))</f>
        <v/>
      </c>
      <c r="AA22" s="1423"/>
      <c r="AC22" s="273" t="s">
        <v>0</v>
      </c>
      <c r="AD22" s="273"/>
    </row>
    <row r="23" spans="1:30" s="66" customFormat="1" ht="21" customHeight="1">
      <c r="A23" s="601"/>
      <c r="B23" s="563"/>
      <c r="C23" s="202"/>
      <c r="D23" s="1366" t="s">
        <v>276</v>
      </c>
      <c r="E23" s="1366"/>
      <c r="F23" s="1366"/>
      <c r="G23" s="1366"/>
      <c r="H23" s="1483"/>
      <c r="I23" s="1484"/>
      <c r="J23" s="1484"/>
      <c r="K23" s="1484"/>
      <c r="L23" s="1484"/>
      <c r="M23" s="1484"/>
      <c r="N23" s="1484"/>
      <c r="O23" s="1484"/>
      <c r="P23" s="1484"/>
      <c r="Q23" s="1484"/>
      <c r="R23" s="1484"/>
      <c r="S23" s="1485"/>
      <c r="T23" s="206"/>
      <c r="U23" s="563"/>
      <c r="V23" s="273"/>
      <c r="W23" s="273"/>
      <c r="X23" s="284" t="b">
        <v>0</v>
      </c>
      <c r="Y23" s="284"/>
      <c r="Z23" s="1423" t="str">
        <f>IF($X23=FALSE,"",LOWER($E23))</f>
        <v/>
      </c>
      <c r="AA23" s="1423"/>
      <c r="AC23" s="285" t="s">
        <v>0</v>
      </c>
      <c r="AD23" s="273"/>
    </row>
    <row r="24" spans="1:30" s="66" customFormat="1" ht="30" customHeight="1">
      <c r="A24" s="601"/>
      <c r="B24" s="563"/>
      <c r="C24" s="202"/>
      <c r="D24" s="1413" t="s">
        <v>267</v>
      </c>
      <c r="E24" s="1413"/>
      <c r="F24" s="1413"/>
      <c r="G24" s="1413"/>
      <c r="H24" s="193"/>
      <c r="I24" s="193"/>
      <c r="J24" s="193"/>
      <c r="K24" s="193"/>
      <c r="L24" s="193"/>
      <c r="M24" s="193"/>
      <c r="N24" s="193"/>
      <c r="O24" s="193"/>
      <c r="P24" s="193"/>
      <c r="Q24" s="193"/>
      <c r="R24" s="193"/>
      <c r="S24" s="275"/>
      <c r="T24" s="206"/>
      <c r="U24" s="563"/>
      <c r="V24" s="161"/>
      <c r="W24" s="161"/>
      <c r="X24" s="1371" t="str">
        <f>IF(COUNTIF(X17:X23,TRUE),"LEGAL: "&amp;Z17&amp;Z18&amp;Z19&amp;Z21&amp;Z22&amp;Z23&amp;".","")</f>
        <v>LEGAL: failure to comply with clean air act.</v>
      </c>
      <c r="Y24" s="1493"/>
      <c r="Z24" s="1493"/>
      <c r="AA24" s="1372"/>
    </row>
    <row r="25" spans="1:30"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4" t="s">
        <v>4</v>
      </c>
      <c r="J27" s="1335"/>
      <c r="K27" s="1335"/>
      <c r="L27" s="1335"/>
      <c r="M27" s="1335"/>
      <c r="N27" s="1335"/>
      <c r="O27" s="1335"/>
      <c r="P27" s="1335"/>
      <c r="Q27" s="1335"/>
      <c r="R27" s="1336"/>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4" t="s">
        <v>239</v>
      </c>
      <c r="H28" s="1495"/>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0" t="s">
        <v>0</v>
      </c>
      <c r="E32" s="1491"/>
      <c r="F32" s="1491"/>
      <c r="G32" s="1491"/>
      <c r="H32" s="1491"/>
      <c r="I32" s="1491"/>
      <c r="J32" s="1491"/>
      <c r="K32" s="1491"/>
      <c r="L32" s="1491"/>
      <c r="M32" s="1491"/>
      <c r="N32" s="1491"/>
      <c r="O32" s="1491"/>
      <c r="P32" s="1491"/>
      <c r="Q32" s="1491"/>
      <c r="R32" s="1491"/>
      <c r="S32" s="149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24">
        <f ca="1">TODAY()</f>
        <v>41778</v>
      </c>
      <c r="H35" s="1224"/>
      <c r="I35" s="1224"/>
      <c r="J35" s="1224"/>
      <c r="K35" s="1224"/>
      <c r="L35" s="1224"/>
      <c r="M35" s="1224"/>
      <c r="N35" s="1224"/>
      <c r="O35" s="1224"/>
      <c r="P35" s="1224"/>
      <c r="Q35" s="1224"/>
      <c r="R35" s="1224"/>
      <c r="S35" s="1224"/>
      <c r="T35" s="1225"/>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4" sqref="D4:R4"/>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0" t="str">
        <f>C.2Name</f>
        <v>Grants Pass Limited Maintenance Plans for CO and PM10</v>
      </c>
      <c r="G2" s="1470"/>
      <c r="H2" s="1470"/>
      <c r="I2" s="1470"/>
      <c r="J2" s="1470"/>
      <c r="K2" s="1470"/>
      <c r="L2" s="1470"/>
      <c r="M2" s="1470"/>
      <c r="N2" s="1470"/>
      <c r="O2" s="1470"/>
      <c r="P2" s="1470"/>
      <c r="Q2" s="1470"/>
      <c r="R2" s="1470"/>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297" t="s">
        <v>193</v>
      </c>
      <c r="E5" s="1297"/>
      <c r="F5" s="129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9" t="s">
        <v>217</v>
      </c>
      <c r="E7" s="1320"/>
      <c r="F7" s="1321"/>
      <c r="G7" s="1321"/>
      <c r="H7" s="1293"/>
      <c r="I7" s="1293"/>
      <c r="J7" s="1293"/>
      <c r="K7" s="1293"/>
      <c r="L7" s="1293"/>
      <c r="M7" s="1293"/>
      <c r="N7" s="1293"/>
      <c r="O7" s="1293"/>
      <c r="P7" s="1293"/>
      <c r="Q7" s="1293"/>
      <c r="R7" s="1293"/>
      <c r="S7" s="212"/>
      <c r="T7" s="563"/>
      <c r="U7" s="2"/>
      <c r="V7" s="2"/>
      <c r="W7" s="2"/>
      <c r="X7" s="144">
        <v>1</v>
      </c>
      <c r="Y7" s="147" t="s">
        <v>230</v>
      </c>
      <c r="Z7" s="164"/>
    </row>
    <row r="8" spans="1:31" ht="39" customHeight="1">
      <c r="B8" s="563"/>
      <c r="C8" s="365" t="s">
        <v>0</v>
      </c>
      <c r="D8" s="1297" t="s">
        <v>216</v>
      </c>
      <c r="E8" s="1297"/>
      <c r="F8" s="129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9" t="s">
        <v>217</v>
      </c>
      <c r="E10" s="1320"/>
      <c r="F10" s="1321"/>
      <c r="G10" s="1321"/>
      <c r="H10" s="1293"/>
      <c r="I10" s="1293"/>
      <c r="J10" s="1293"/>
      <c r="K10" s="1293"/>
      <c r="L10" s="1293"/>
      <c r="M10" s="1293"/>
      <c r="N10" s="1293"/>
      <c r="O10" s="1293"/>
      <c r="P10" s="1293"/>
      <c r="Q10" s="1293"/>
      <c r="R10" s="1293"/>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7" t="s">
        <v>432</v>
      </c>
      <c r="E12" s="1417"/>
      <c r="F12" s="1417"/>
      <c r="G12" s="1417"/>
      <c r="H12" s="1417"/>
      <c r="I12" s="1334" t="s">
        <v>4</v>
      </c>
      <c r="J12" s="1335"/>
      <c r="K12" s="1335"/>
      <c r="L12" s="1335"/>
      <c r="M12" s="1335"/>
      <c r="N12" s="1335"/>
      <c r="O12" s="1335"/>
      <c r="P12" s="1335"/>
      <c r="Q12" s="1335"/>
      <c r="R12" s="1336"/>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0" t="s">
        <v>0</v>
      </c>
      <c r="E17" s="1251"/>
      <c r="F17" s="1251"/>
      <c r="G17" s="1251"/>
      <c r="H17" s="1251"/>
      <c r="I17" s="1251"/>
      <c r="J17" s="1251"/>
      <c r="K17" s="1251"/>
      <c r="L17" s="1251"/>
      <c r="M17" s="1251"/>
      <c r="N17" s="1251"/>
      <c r="O17" s="1251"/>
      <c r="P17" s="1251"/>
      <c r="Q17" s="1251"/>
      <c r="R17" s="1251"/>
      <c r="S17" s="125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24">
        <f ca="1">TODAY()</f>
        <v>41778</v>
      </c>
      <c r="G20" s="1224"/>
      <c r="H20" s="1224"/>
      <c r="I20" s="1224"/>
      <c r="J20" s="1224"/>
      <c r="K20" s="1224"/>
      <c r="L20" s="1224"/>
      <c r="M20" s="1224"/>
      <c r="N20" s="1224"/>
      <c r="O20" s="1224"/>
      <c r="P20" s="1224"/>
      <c r="Q20" s="1224"/>
      <c r="R20" s="1224"/>
      <c r="S20" s="1225"/>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5" sqref="D5:F5"/>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0" t="str">
        <f>C.2Name</f>
        <v>Grants Pass Limited Maintenance Plans for CO and PM10</v>
      </c>
      <c r="G2" s="1470"/>
      <c r="H2" s="1470"/>
      <c r="I2" s="1470"/>
      <c r="J2" s="1470"/>
      <c r="K2" s="1470"/>
      <c r="L2" s="1470"/>
      <c r="M2" s="1470"/>
      <c r="N2" s="1470"/>
      <c r="O2" s="1470"/>
      <c r="P2" s="1470"/>
      <c r="Q2" s="1470"/>
      <c r="R2" s="1470"/>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1112</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297" t="s">
        <v>352</v>
      </c>
      <c r="E5" s="1297"/>
      <c r="F5" s="129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9" t="s">
        <v>217</v>
      </c>
      <c r="E7" s="1320"/>
      <c r="F7" s="1321"/>
      <c r="G7" s="1321"/>
      <c r="H7" s="1293"/>
      <c r="I7" s="1293"/>
      <c r="J7" s="1293"/>
      <c r="K7" s="1293"/>
      <c r="L7" s="1293"/>
      <c r="M7" s="1293"/>
      <c r="N7" s="1293"/>
      <c r="O7" s="1293"/>
      <c r="P7" s="1293"/>
      <c r="Q7" s="1293"/>
      <c r="R7" s="1293"/>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1057</v>
      </c>
      <c r="E9" s="1512"/>
      <c r="F9" s="1512"/>
      <c r="G9" s="1083"/>
      <c r="H9" s="1083"/>
      <c r="I9" s="1334" t="s">
        <v>37</v>
      </c>
      <c r="J9" s="1335"/>
      <c r="K9" s="1335"/>
      <c r="L9" s="1335"/>
      <c r="M9" s="1335"/>
      <c r="N9" s="1335"/>
      <c r="O9" s="1335"/>
      <c r="P9" s="1335"/>
      <c r="Q9" s="1335"/>
      <c r="R9" s="1336"/>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0" t="s">
        <v>0</v>
      </c>
      <c r="E14" s="1251"/>
      <c r="F14" s="1251"/>
      <c r="G14" s="1251"/>
      <c r="H14" s="1251"/>
      <c r="I14" s="1251"/>
      <c r="J14" s="1251"/>
      <c r="K14" s="1251"/>
      <c r="L14" s="1251"/>
      <c r="M14" s="1251"/>
      <c r="N14" s="1251"/>
      <c r="O14" s="1251"/>
      <c r="P14" s="1251"/>
      <c r="Q14" s="1251"/>
      <c r="R14" s="1251"/>
      <c r="S14" s="125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24">
        <f ca="1">TODAY()</f>
        <v>41778</v>
      </c>
      <c r="G17" s="1224"/>
      <c r="H17" s="1224"/>
      <c r="I17" s="1224"/>
      <c r="J17" s="1224"/>
      <c r="K17" s="1224"/>
      <c r="L17" s="1224"/>
      <c r="M17" s="1224"/>
      <c r="N17" s="1224"/>
      <c r="O17" s="1224"/>
      <c r="P17" s="1224"/>
      <c r="Q17" s="1224"/>
      <c r="R17" s="1224"/>
      <c r="S17" s="1225"/>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0" t="str">
        <f>C.2Name</f>
        <v>Grants Pass Limited Maintenance Plans for CO and PM10</v>
      </c>
      <c r="G2" s="1470"/>
      <c r="H2" s="1470"/>
      <c r="I2" s="1470"/>
      <c r="J2" s="1470"/>
      <c r="K2" s="1470"/>
      <c r="L2" s="1470"/>
      <c r="M2" s="1470"/>
      <c r="N2" s="1470"/>
      <c r="O2" s="1470"/>
      <c r="P2" s="1470"/>
      <c r="Q2" s="1470"/>
      <c r="R2" s="1470"/>
      <c r="S2" s="200"/>
      <c r="T2" s="563"/>
      <c r="U2" s="424" t="s">
        <v>0</v>
      </c>
      <c r="V2" s="424"/>
      <c r="W2" s="424"/>
      <c r="X2" s="68" t="s">
        <v>0</v>
      </c>
      <c r="Y2" s="68"/>
      <c r="Z2" s="176"/>
    </row>
    <row r="3" spans="1:43" ht="37.5" customHeight="1" thickTop="1">
      <c r="B3" s="563"/>
      <c r="C3" s="202"/>
      <c r="D3" s="1517" t="s">
        <v>398</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1114</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403</v>
      </c>
      <c r="E6" s="1516"/>
      <c r="F6" s="1516"/>
      <c r="G6" s="1018"/>
      <c r="H6" s="1020"/>
      <c r="I6" s="1334" t="s">
        <v>37</v>
      </c>
      <c r="J6" s="1335"/>
      <c r="K6" s="1335"/>
      <c r="L6" s="1335"/>
      <c r="M6" s="1335"/>
      <c r="N6" s="1335"/>
      <c r="O6" s="1335"/>
      <c r="P6" s="1335"/>
      <c r="Q6" s="1335"/>
      <c r="R6" s="1336"/>
      <c r="S6" s="201"/>
      <c r="T6" s="563"/>
      <c r="U6" s="385" t="s">
        <v>760</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1" t="s">
        <v>0</v>
      </c>
      <c r="E15" s="1332"/>
      <c r="F15" s="1332"/>
      <c r="G15" s="1332"/>
      <c r="H15" s="1332"/>
      <c r="I15" s="1332"/>
      <c r="J15" s="1332"/>
      <c r="K15" s="1332"/>
      <c r="L15" s="1332"/>
      <c r="M15" s="1332"/>
      <c r="N15" s="1332"/>
      <c r="O15" s="1332"/>
      <c r="P15" s="1332"/>
      <c r="Q15" s="1332"/>
      <c r="R15" s="1333"/>
      <c r="S15" s="201"/>
      <c r="T15" s="563"/>
      <c r="U15" s="161"/>
      <c r="V15" s="161"/>
      <c r="W15" s="161"/>
      <c r="X15" s="50"/>
      <c r="Y15" s="50"/>
      <c r="Z15" s="163"/>
    </row>
    <row r="16" spans="1:43" ht="18.75">
      <c r="B16" s="563"/>
      <c r="C16" s="371"/>
      <c r="D16" s="372"/>
      <c r="E16" s="372"/>
      <c r="F16" s="1224">
        <f ca="1">TODAY()</f>
        <v>41778</v>
      </c>
      <c r="G16" s="1224"/>
      <c r="H16" s="1224"/>
      <c r="I16" s="1224"/>
      <c r="J16" s="1224"/>
      <c r="K16" s="1224"/>
      <c r="L16" s="1224"/>
      <c r="M16" s="1224"/>
      <c r="N16" s="1224"/>
      <c r="O16" s="1224"/>
      <c r="P16" s="1224"/>
      <c r="Q16" s="1224"/>
      <c r="R16" s="1224"/>
      <c r="S16" s="1225"/>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70" t="str">
        <f>C.2Name</f>
        <v>Grants Pass Limited Maintenance Plans for CO and PM10</v>
      </c>
      <c r="G2" s="1470"/>
      <c r="H2" s="1470"/>
      <c r="I2" s="1470"/>
      <c r="J2" s="1470"/>
      <c r="K2" s="1470"/>
      <c r="L2" s="1470"/>
      <c r="M2" s="1470"/>
      <c r="N2" s="1470"/>
      <c r="O2" s="1470"/>
      <c r="P2" s="1470"/>
      <c r="Q2" s="1470"/>
      <c r="R2" s="1470"/>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1115</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4" t="s">
        <v>37</v>
      </c>
      <c r="J6" s="1335"/>
      <c r="K6" s="1335"/>
      <c r="L6" s="1335"/>
      <c r="M6" s="1335"/>
      <c r="N6" s="1335"/>
      <c r="O6" s="1335"/>
      <c r="P6" s="1335"/>
      <c r="Q6" s="1335"/>
      <c r="R6" s="1336"/>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0" t="s">
        <v>0</v>
      </c>
      <c r="E12" s="1251"/>
      <c r="F12" s="1251"/>
      <c r="G12" s="1251"/>
      <c r="H12" s="1251"/>
      <c r="I12" s="1251"/>
      <c r="J12" s="1251"/>
      <c r="K12" s="1251"/>
      <c r="L12" s="1251"/>
      <c r="M12" s="1251"/>
      <c r="N12" s="1251"/>
      <c r="O12" s="1251"/>
      <c r="P12" s="1251"/>
      <c r="Q12" s="1251"/>
      <c r="R12" s="125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1" t="s">
        <v>0</v>
      </c>
      <c r="E14" s="1332"/>
      <c r="F14" s="1332"/>
      <c r="G14" s="1332"/>
      <c r="H14" s="1332"/>
      <c r="I14" s="1332"/>
      <c r="J14" s="1332"/>
      <c r="K14" s="1332"/>
      <c r="L14" s="1332"/>
      <c r="M14" s="1332"/>
      <c r="N14" s="1332"/>
      <c r="O14" s="1332"/>
      <c r="P14" s="1332"/>
      <c r="Q14" s="1332"/>
      <c r="R14" s="1333"/>
      <c r="S14" s="201"/>
      <c r="T14" s="563"/>
      <c r="U14" s="161"/>
      <c r="V14" s="161"/>
      <c r="W14" s="161"/>
      <c r="X14" s="146"/>
      <c r="Y14" s="146"/>
      <c r="Z14" s="163"/>
    </row>
    <row r="15" spans="1:43" ht="31.5" customHeight="1">
      <c r="A15" s="1078" t="s">
        <v>251</v>
      </c>
      <c r="B15" s="563"/>
      <c r="C15" s="371"/>
      <c r="D15" s="372"/>
      <c r="E15" s="372"/>
      <c r="F15" s="1224">
        <f ca="1">TODAY()</f>
        <v>41778</v>
      </c>
      <c r="G15" s="1224"/>
      <c r="H15" s="1224"/>
      <c r="I15" s="1224"/>
      <c r="J15" s="1224"/>
      <c r="K15" s="1224"/>
      <c r="L15" s="1224"/>
      <c r="M15" s="1224"/>
      <c r="N15" s="1224"/>
      <c r="O15" s="1224"/>
      <c r="P15" s="1224"/>
      <c r="Q15" s="1224"/>
      <c r="R15" s="1224"/>
      <c r="S15" s="1225"/>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1098</v>
      </c>
      <c r="E1" s="1150" t="s">
        <v>1099</v>
      </c>
      <c r="F1" s="1150" t="s">
        <v>1100</v>
      </c>
      <c r="G1" s="1150" t="s">
        <v>1102</v>
      </c>
    </row>
    <row r="2" spans="2:7" ht="15.75">
      <c r="B2" s="1152" t="s">
        <v>1064</v>
      </c>
      <c r="C2" s="46" t="s">
        <v>1101</v>
      </c>
    </row>
    <row r="3" spans="2:7" ht="15.75">
      <c r="B3" s="1152" t="s">
        <v>1065</v>
      </c>
    </row>
    <row r="4" spans="2:7" ht="15.75">
      <c r="B4" s="1152" t="s">
        <v>1066</v>
      </c>
    </row>
    <row r="5" spans="2:7" ht="15.75">
      <c r="B5" s="1152" t="s">
        <v>1067</v>
      </c>
    </row>
    <row r="6" spans="2:7" ht="15.75">
      <c r="B6" s="1152" t="s">
        <v>1068</v>
      </c>
    </row>
    <row r="7" spans="2:7" ht="15.75">
      <c r="B7" s="1152" t="s">
        <v>1069</v>
      </c>
    </row>
    <row r="8" spans="2:7" ht="15.75">
      <c r="B8" s="1152" t="s">
        <v>1070</v>
      </c>
    </row>
    <row r="9" spans="2:7" ht="15.75">
      <c r="B9" s="1152" t="s">
        <v>1071</v>
      </c>
    </row>
    <row r="10" spans="2:7" ht="15.75">
      <c r="B10" s="1152" t="s">
        <v>1072</v>
      </c>
    </row>
    <row r="11" spans="2:7" ht="15.75">
      <c r="B11" s="1152" t="s">
        <v>1073</v>
      </c>
    </row>
    <row r="12" spans="2:7" ht="15.75">
      <c r="B12" s="1152" t="s">
        <v>1074</v>
      </c>
    </row>
    <row r="13" spans="2:7" ht="15.75">
      <c r="B13" s="1152" t="s">
        <v>1075</v>
      </c>
    </row>
    <row r="14" spans="2:7" ht="15.75">
      <c r="B14" s="1152" t="s">
        <v>1076</v>
      </c>
    </row>
    <row r="15" spans="2:7" ht="15.75">
      <c r="B15" s="1152" t="s">
        <v>1077</v>
      </c>
    </row>
    <row r="16" spans="2:7" ht="15.75">
      <c r="B16" s="1152" t="s">
        <v>1078</v>
      </c>
    </row>
    <row r="17" spans="2:2" ht="15.75">
      <c r="B17" s="1152" t="s">
        <v>1079</v>
      </c>
    </row>
    <row r="18" spans="2:2" ht="15.75">
      <c r="B18" s="1152" t="s">
        <v>1080</v>
      </c>
    </row>
    <row r="19" spans="2:2" ht="15.75">
      <c r="B19" s="1152" t="s">
        <v>1081</v>
      </c>
    </row>
    <row r="20" spans="2:2" ht="15.75">
      <c r="B20" s="1152" t="s">
        <v>1082</v>
      </c>
    </row>
    <row r="21" spans="2:2" ht="15.75">
      <c r="B21" s="1152" t="s">
        <v>1083</v>
      </c>
    </row>
    <row r="22" spans="2:2" ht="15.75">
      <c r="B22" s="1152" t="s">
        <v>1084</v>
      </c>
    </row>
    <row r="23" spans="2:2" ht="15.75">
      <c r="B23" s="1152" t="s">
        <v>1085</v>
      </c>
    </row>
    <row r="24" spans="2:2" ht="15.75">
      <c r="B24" s="1152" t="s">
        <v>1086</v>
      </c>
    </row>
    <row r="25" spans="2:2" ht="15.75">
      <c r="B25" s="1152" t="s">
        <v>1087</v>
      </c>
    </row>
    <row r="26" spans="2:2" ht="15.75">
      <c r="B26" s="1152" t="s">
        <v>136</v>
      </c>
    </row>
    <row r="27" spans="2:2" ht="15.75">
      <c r="B27" s="1152" t="s">
        <v>142</v>
      </c>
    </row>
    <row r="28" spans="2:2" ht="15.75">
      <c r="B28" s="1152" t="s">
        <v>143</v>
      </c>
    </row>
    <row r="29" spans="2:2" ht="15.75">
      <c r="B29" s="1152" t="s">
        <v>1088</v>
      </c>
    </row>
    <row r="30" spans="2:2" ht="15.75">
      <c r="B30" s="1152" t="s">
        <v>1089</v>
      </c>
    </row>
    <row r="31" spans="2:2" ht="15.75">
      <c r="B31" s="1152" t="s">
        <v>140</v>
      </c>
    </row>
    <row r="32" spans="2:2" ht="15.75">
      <c r="B32" s="1152" t="s">
        <v>1090</v>
      </c>
    </row>
    <row r="33" spans="2:2" ht="15.75">
      <c r="B33" s="1152" t="s">
        <v>1091</v>
      </c>
    </row>
    <row r="34" spans="2:2" ht="15.75">
      <c r="B34" s="1152" t="s">
        <v>155</v>
      </c>
    </row>
    <row r="35" spans="2:2" ht="15.75">
      <c r="B35" s="1152" t="s">
        <v>1092</v>
      </c>
    </row>
    <row r="36" spans="2:2" ht="15.75">
      <c r="B36" s="1152" t="s">
        <v>1093</v>
      </c>
    </row>
    <row r="37" spans="2:2" ht="15.75">
      <c r="B37" s="1152" t="s">
        <v>1094</v>
      </c>
    </row>
    <row r="38" spans="2:2" ht="15.75">
      <c r="B38" s="1152" t="s">
        <v>1095</v>
      </c>
    </row>
    <row r="39" spans="2:2" ht="15.75">
      <c r="B39" s="1152" t="s">
        <v>1096</v>
      </c>
    </row>
    <row r="40" spans="2:2" ht="15.75">
      <c r="B40" s="1152" t="s">
        <v>1097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D4" sqref="D4:W4"/>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6" t="s">
        <v>125</v>
      </c>
      <c r="E2" s="1176"/>
      <c r="F2" s="1176"/>
      <c r="G2" s="1176"/>
      <c r="H2" s="1176"/>
      <c r="I2" s="416"/>
      <c r="J2" s="416"/>
      <c r="K2" s="416"/>
      <c r="L2" s="1178">
        <f ca="1">TODAY()</f>
        <v>41778</v>
      </c>
      <c r="M2" s="1178"/>
      <c r="N2" s="1178"/>
      <c r="O2" s="1178"/>
      <c r="P2" s="1178"/>
      <c r="Q2" s="1178"/>
      <c r="R2" s="1178"/>
      <c r="S2" s="1178"/>
      <c r="T2" s="1178"/>
      <c r="U2" s="1178"/>
      <c r="V2" s="1178"/>
      <c r="W2" s="1178"/>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8" t="s">
        <v>419</v>
      </c>
      <c r="L3" s="1158"/>
      <c r="M3" s="1158"/>
      <c r="N3" s="1158"/>
      <c r="O3" s="1158"/>
      <c r="P3" s="1158"/>
      <c r="Q3" s="1158"/>
      <c r="R3" s="1158"/>
      <c r="S3" s="1158"/>
      <c r="T3" s="1158"/>
      <c r="U3" s="1158"/>
      <c r="V3" s="1158"/>
      <c r="W3" s="115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2" t="str">
        <f>C.2Name</f>
        <v>Grants Pass Limited Maintenance Plans for CO and PM10</v>
      </c>
      <c r="E4" s="1182"/>
      <c r="F4" s="1182"/>
      <c r="G4" s="1182"/>
      <c r="H4" s="1182"/>
      <c r="I4" s="1182"/>
      <c r="J4" s="1182"/>
      <c r="K4" s="1182"/>
      <c r="L4" s="1182"/>
      <c r="M4" s="1182"/>
      <c r="N4" s="1182"/>
      <c r="O4" s="1182"/>
      <c r="P4" s="1182"/>
      <c r="Q4" s="1182"/>
      <c r="R4" s="1182"/>
      <c r="S4" s="1182"/>
      <c r="T4" s="1182"/>
      <c r="U4" s="1182"/>
      <c r="V4" s="1182"/>
      <c r="W4" s="1182"/>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1" t="str">
        <f>C.4Program&amp;" - "&amp;IF(C.4Media="cross media",C.4Media,C.4Media&amp;" quality")</f>
        <v>State Implementation Plan - air quality</v>
      </c>
      <c r="E5" s="1181"/>
      <c r="F5" s="1181"/>
      <c r="G5" s="1181"/>
      <c r="H5" s="1181"/>
      <c r="I5" s="1181"/>
      <c r="J5" s="1181"/>
      <c r="K5" s="1181"/>
      <c r="L5" s="1181"/>
      <c r="M5" s="1181"/>
      <c r="N5" s="1181"/>
      <c r="O5" s="1181"/>
      <c r="P5" s="1181"/>
      <c r="Q5" s="1181"/>
      <c r="R5" s="1181"/>
      <c r="S5" s="1181"/>
      <c r="T5" s="1181"/>
      <c r="U5" s="1181"/>
      <c r="V5" s="1181"/>
      <c r="W5" s="1181"/>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7" t="s">
        <v>214</v>
      </c>
      <c r="E6" s="1177"/>
      <c r="F6" s="1177"/>
      <c r="G6" s="1177"/>
      <c r="H6" s="1177"/>
      <c r="I6" s="1179" t="s">
        <v>373</v>
      </c>
      <c r="J6" s="1180"/>
      <c r="K6" s="1180"/>
      <c r="L6" s="1180"/>
      <c r="M6" s="1183"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6"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E7" s="1186"/>
      <c r="F7" s="1186"/>
      <c r="G7" s="1186"/>
      <c r="H7" s="1186"/>
      <c r="I7" s="508">
        <v>1</v>
      </c>
      <c r="J7" s="1187" t="s">
        <v>406</v>
      </c>
      <c r="K7" s="1187"/>
      <c r="L7" s="1187"/>
      <c r="M7" s="1183"/>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6"/>
      <c r="E8" s="1186"/>
      <c r="F8" s="1186"/>
      <c r="G8" s="1186"/>
      <c r="H8" s="1186"/>
      <c r="I8" s="508">
        <v>2</v>
      </c>
      <c r="J8" s="1185" t="s">
        <v>367</v>
      </c>
      <c r="K8" s="1185"/>
      <c r="L8" s="1185"/>
      <c r="M8" s="1184"/>
      <c r="N8" s="1188" t="s">
        <v>220</v>
      </c>
      <c r="O8" s="1188"/>
      <c r="P8" s="1188"/>
      <c r="Q8" s="1188"/>
      <c r="R8" s="1188"/>
      <c r="S8" s="1188"/>
      <c r="T8" s="1188"/>
      <c r="U8" s="1188"/>
      <c r="V8" s="1188"/>
      <c r="W8" s="1188"/>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6"/>
      <c r="E9" s="1186"/>
      <c r="F9" s="1186"/>
      <c r="G9" s="1186"/>
      <c r="H9" s="1186"/>
      <c r="I9" s="508">
        <v>3</v>
      </c>
      <c r="J9" s="1189" t="s">
        <v>368</v>
      </c>
      <c r="K9" s="1190"/>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6"/>
      <c r="E10" s="1186"/>
      <c r="F10" s="1186"/>
      <c r="G10" s="1186"/>
      <c r="H10" s="1186"/>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6"/>
      <c r="E11" s="1186"/>
      <c r="F11" s="1186"/>
      <c r="G11" s="1186"/>
      <c r="H11" s="1186"/>
      <c r="I11" s="508">
        <v>5</v>
      </c>
      <c r="J11" s="1189" t="s">
        <v>100</v>
      </c>
      <c r="K11" s="1190"/>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6"/>
      <c r="E12" s="1186"/>
      <c r="F12" s="1186"/>
      <c r="G12" s="1186"/>
      <c r="H12" s="1186"/>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6"/>
      <c r="E13" s="1186"/>
      <c r="F13" s="1186"/>
      <c r="G13" s="1186"/>
      <c r="H13" s="1186"/>
      <c r="I13" s="508">
        <v>7</v>
      </c>
      <c r="J13" s="1189" t="s">
        <v>298</v>
      </c>
      <c r="K13" s="1190"/>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6"/>
      <c r="E14" s="1186"/>
      <c r="F14" s="1186"/>
      <c r="G14" s="1186"/>
      <c r="H14" s="1186"/>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6"/>
      <c r="E15" s="1186"/>
      <c r="F15" s="1186"/>
      <c r="G15" s="1186"/>
      <c r="H15" s="1186"/>
      <c r="I15" s="508">
        <v>9</v>
      </c>
      <c r="J15" s="1189" t="s">
        <v>327</v>
      </c>
      <c r="K15" s="1190"/>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6"/>
      <c r="E16" s="1186"/>
      <c r="F16" s="1186"/>
      <c r="G16" s="1186"/>
      <c r="H16" s="1186"/>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6"/>
      <c r="E17" s="1186"/>
      <c r="F17" s="1186"/>
      <c r="G17" s="1186"/>
      <c r="H17" s="1186"/>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6"/>
      <c r="E18" s="1186"/>
      <c r="F18" s="1186"/>
      <c r="G18" s="1186"/>
      <c r="H18" s="1186"/>
      <c r="I18" s="508">
        <v>12</v>
      </c>
      <c r="J18" s="1189" t="s">
        <v>329</v>
      </c>
      <c r="K18" s="1190"/>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4" t="s">
        <v>104</v>
      </c>
      <c r="D20" s="1175"/>
      <c r="E20" s="1175"/>
      <c r="F20" s="1175"/>
      <c r="G20" s="1175"/>
      <c r="H20" s="152"/>
      <c r="I20" s="1191" t="s">
        <v>233</v>
      </c>
      <c r="J20" s="1192"/>
      <c r="K20" s="1192"/>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3" t="s">
        <v>0</v>
      </c>
      <c r="E21" s="1173"/>
      <c r="F21" s="1173"/>
      <c r="G21" s="1173"/>
      <c r="H21" s="1173"/>
      <c r="I21" s="1173"/>
      <c r="J21" s="1173"/>
      <c r="K21" s="1173"/>
      <c r="L21" s="1173"/>
      <c r="M21" s="1173"/>
      <c r="N21" s="1173"/>
      <c r="O21" s="1173"/>
      <c r="P21" s="1173"/>
      <c r="Q21" s="1173"/>
      <c r="R21" s="1173"/>
      <c r="S21" s="1173"/>
      <c r="T21" s="1173"/>
      <c r="U21" s="117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3">
        <f>C.6SStartYr</f>
        <v>2014</v>
      </c>
      <c r="E22" s="1194"/>
      <c r="F22" s="1194"/>
      <c r="G22" s="1195"/>
      <c r="H22" s="1193">
        <f>D22+1</f>
        <v>2015</v>
      </c>
      <c r="I22" s="1194"/>
      <c r="J22" s="1194"/>
      <c r="K22" s="1195"/>
      <c r="L22" s="1193">
        <f>D22+2</f>
        <v>2016</v>
      </c>
      <c r="M22" s="1194"/>
      <c r="N22" s="1194"/>
      <c r="O22" s="1194"/>
      <c r="P22" s="1194"/>
      <c r="Q22" s="1194"/>
      <c r="R22" s="1194"/>
      <c r="S22" s="1194"/>
      <c r="T22" s="1194"/>
      <c r="U22" s="1195"/>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9" t="s">
        <v>209</v>
      </c>
      <c r="O23" s="1170"/>
      <c r="P23" s="1170"/>
      <c r="Q23" s="1170"/>
      <c r="R23" s="1169" t="s">
        <v>191</v>
      </c>
      <c r="S23" s="1170"/>
      <c r="T23" s="1170"/>
      <c r="U23" s="117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1" t="str">
        <f>IF(M24="Effective&gt;","",IF(AND(C.6SStartYr=$L$22,C.6SStartQtr=3),"&lt;Start",IF(AND(C.6SEffectiveYr=$L$22,C.6SEffectiveQtr=3),"Effective&gt;",IF(OR(M24="&lt;Start",M24="---"),"---",""))))</f>
        <v/>
      </c>
      <c r="O24" s="1161"/>
      <c r="P24" s="1161"/>
      <c r="Q24" s="1161"/>
      <c r="R24" s="1161" t="str">
        <f>IF(N24="Effective&gt;","",IF(AND(C.6SStartYr=$L$22,C.6SStartQtr=4),"&lt;Start",IF(AND(C.6SEffectiveYr=$L$22,C.6SEffectiveQtr=4),"Effective&gt;",IF(OR(N24="&lt;Start",N24="---"),"---",""))))</f>
        <v/>
      </c>
      <c r="S24" s="1161"/>
      <c r="T24" s="1161"/>
      <c r="U24" s="1161"/>
      <c r="V24" s="1166"/>
      <c r="W24" s="1167"/>
      <c r="X24" s="1168"/>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1" t="str">
        <f>IF(OR(M25="&lt;AdvCom&gt;",M25="End&gt;"),"",IF(AND(C.6SACStartYr=$L$22,C.6SACStartQtr=2,C.6SACEndYr=$L$22,C.7SACEndQtr=3),"&lt;AdvCom&gt;",IF(AND(C.6SACStartYr=$L$22,C.6SACStartQtr=3),"&lt;AdvCom",IF(AND(C.6SACEndYr=$L$22,C.7SACEndQtr=3),"End&gt;",IF(OR(M25="&lt;AdvCom",M25="---"),"---","")))))</f>
        <v/>
      </c>
      <c r="O25" s="1161"/>
      <c r="P25" s="1161"/>
      <c r="Q25" s="1161"/>
      <c r="R25" s="1161" t="str">
        <f>IF(OR(N25="&lt;AdvCom&gt;",N25="End&gt;"),"",IF(AND(C.6SACStartYr=$L$22,C.6SACStartQtr=4,C.6SACEndYr=$L$22,C.7SACEndQtr=4),"&lt;AdvCom&gt;",IF(AND(C.6SACStartYr=$L$22,C.6SACStartQtr=4),"&lt;AdvCom",IF(AND(C.6SACEndYr=$L$22,C.7SACEndQtr=4),"End&gt;",IF(OR(N25="&lt;AdvCom",N25="---"),"---","")))))</f>
        <v/>
      </c>
      <c r="S25" s="1161"/>
      <c r="T25" s="1161"/>
      <c r="U25" s="1162"/>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1" t="str">
        <f>IF(OR(M26="&lt;Notice&gt;",M26="End&gt;"),"",IF(AND(C.6SNoticeStartYr=$L$22,C.6SNoticeStartQtr=3,C.6SNoticeEndYr=$L$22,C.6SNoticeEndQtr=3),"&lt;Notice&gt;",IF(AND(C.6SNoticeStartYr=$L$22,C.6SNoticeStartQtr=3),"&lt;Notice",IF(AND(C.6SNoticeEndYr=$L$22,C.6SNoticeEndQtr=3),"End&gt;",IF(OR(M26="&lt;Notice",M26="---"),"---","")))))</f>
        <v/>
      </c>
      <c r="O26" s="1161"/>
      <c r="P26" s="1161"/>
      <c r="Q26" s="1161"/>
      <c r="R26" s="1161" t="str">
        <f>IF(OR(N26="&lt;Notice&gt;",N26="End&gt;"),"",IF(AND(C.6SNoticeStartYr=$L$22,C.6SNoticeStartQtr=4,C.6SNoticeEndYr=$L$22,C.6SNoticeEndQtr=4),"&lt;Notice&gt;",IF(AND(C.6SNoticeStartYr=$L$22,C.6SNoticeStartQtr=4),"&lt;Notice",IF(AND(C.6SNoticeEndYr=$L$22,C.6SNoticeEndQtr=4),"End&gt;",IF(OR(N26="&lt;Notice",N26="---"),"---","")))))</f>
        <v/>
      </c>
      <c r="S26" s="1161"/>
      <c r="T26" s="1161"/>
      <c r="U26" s="1162"/>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3" t="str">
        <f>IF(AND(C.6SEQCYr=$L$22,C.6SEQCQtr=3),"EQC","")</f>
        <v/>
      </c>
      <c r="O27" s="1163"/>
      <c r="P27" s="1163"/>
      <c r="Q27" s="1163"/>
      <c r="R27" s="1163" t="str">
        <f>IF(AND(C.6SEQCYr=$L$22,C.6SEQCQtr=4),"EQC","")</f>
        <v/>
      </c>
      <c r="S27" s="1163"/>
      <c r="T27" s="1163"/>
      <c r="U27" s="1164"/>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2" t="s">
        <v>1061</v>
      </c>
      <c r="E29" s="1202"/>
      <c r="F29" s="1202"/>
      <c r="G29" s="1202"/>
      <c r="H29" s="120"/>
      <c r="I29" s="989" t="s">
        <v>130</v>
      </c>
      <c r="K29" s="783"/>
      <c r="L29" s="822">
        <f>C.2ComplianceRating</f>
        <v>4</v>
      </c>
      <c r="M29" s="1200" t="str">
        <f>'2Basics'!AA52</f>
        <v>reduced</v>
      </c>
      <c r="N29" s="1200"/>
      <c r="O29" s="1200"/>
      <c r="P29" s="1200"/>
      <c r="Q29" s="1200"/>
      <c r="R29" s="1200"/>
      <c r="S29" s="1200"/>
      <c r="T29" s="1200"/>
      <c r="U29" s="1200"/>
      <c r="V29" s="1200"/>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3" t="str">
        <f>"● "&amp;C.5EnvironmentalCorrelation</f>
        <v>● address an environmental problem indirectly.</v>
      </c>
      <c r="E30" s="1203"/>
      <c r="F30" s="1203"/>
      <c r="G30" s="1203"/>
      <c r="H30" s="1203"/>
      <c r="I30" s="990" t="s">
        <v>131</v>
      </c>
      <c r="J30" s="120"/>
      <c r="K30" s="806"/>
      <c r="L30" s="824">
        <f>C.2PenaltyRating</f>
        <v>0</v>
      </c>
      <c r="M30" s="1201" t="str">
        <f>C.2Penalties</f>
        <v>not involved</v>
      </c>
      <c r="N30" s="1201"/>
      <c r="O30" s="1201"/>
      <c r="P30" s="1201"/>
      <c r="Q30" s="1201"/>
      <c r="R30" s="1201"/>
      <c r="S30" s="1201"/>
      <c r="T30" s="1201"/>
      <c r="U30" s="1201"/>
      <c r="V30" s="1201"/>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3"/>
      <c r="E31" s="1203"/>
      <c r="F31" s="1203"/>
      <c r="G31" s="1203"/>
      <c r="H31" s="120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3" t="str">
        <f>IF(C.5EnvCorrolation=0,"","● "&amp;C.5EnvReach)</f>
        <v>● have a local environmental reach.</v>
      </c>
      <c r="E32" s="1203"/>
      <c r="F32" s="1203"/>
      <c r="G32" s="1203"/>
      <c r="H32" s="1134"/>
      <c r="I32" s="991" t="s">
        <v>2</v>
      </c>
      <c r="J32" s="853"/>
      <c r="K32" s="825"/>
      <c r="L32" s="824">
        <f>'7Financial'!AA19</f>
        <v>0</v>
      </c>
      <c r="M32" s="1199" t="str">
        <f>C.7Fee</f>
        <v>not involved</v>
      </c>
      <c r="N32" s="1199"/>
      <c r="O32" s="1199"/>
      <c r="P32" s="1199"/>
      <c r="Q32" s="1199"/>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3"/>
      <c r="E33" s="1203"/>
      <c r="F33" s="1203"/>
      <c r="G33" s="120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3" t="str">
        <f>IF(C.5EnvCorrolation=0,"","● "&amp;C.5epaDialog)</f>
        <v>● align with 1 action in the EPA Strategic Plan.</v>
      </c>
      <c r="E34" s="1203"/>
      <c r="F34" s="1203"/>
      <c r="G34" s="120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3"/>
      <c r="E35" s="1203"/>
      <c r="F35" s="1203"/>
      <c r="G35" s="120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3" t="str">
        <f>IF(C.5EnvCorrolation=0,"","● "&amp;C.5NaturalStepDialog)</f>
        <v>● do not have a selection for Natural Step support at this time.</v>
      </c>
      <c r="E36" s="1203"/>
      <c r="F36" s="1203"/>
      <c r="G36" s="1203"/>
      <c r="H36" s="1203" t="str">
        <f>C.5DoNothing</f>
        <v/>
      </c>
      <c r="I36" s="1203"/>
      <c r="J36" s="1203"/>
      <c r="K36" s="1203"/>
      <c r="L36" s="1203"/>
      <c r="M36" s="1203"/>
      <c r="N36" s="1203"/>
      <c r="O36" s="1203"/>
      <c r="P36" s="1203"/>
      <c r="Q36" s="1203"/>
      <c r="R36" s="1203"/>
      <c r="S36" s="1203"/>
      <c r="T36" s="1203"/>
      <c r="U36" s="120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5" t="s">
        <v>215</v>
      </c>
      <c r="E38" s="1165"/>
      <c r="F38" s="1165"/>
      <c r="G38" s="1165"/>
      <c r="H38" s="1165" t="s">
        <v>234</v>
      </c>
      <c r="I38" s="1165"/>
      <c r="J38" s="1165"/>
      <c r="K38" s="1165"/>
      <c r="L38" s="1165" t="s">
        <v>235</v>
      </c>
      <c r="M38" s="1165"/>
      <c r="N38" s="1165"/>
      <c r="O38" s="1165"/>
      <c r="P38" s="1165"/>
      <c r="Q38" s="1165"/>
      <c r="R38" s="1165"/>
      <c r="S38" s="1165"/>
      <c r="T38" s="1165"/>
      <c r="U38" s="1165"/>
      <c r="V38" s="1165"/>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98" t="str">
        <f>C.2Ideal</f>
        <v>These maintenance plans will keep CO and PM10 levels in Grants Pass below harmful levels and prevent the community from exceeding health standards.</v>
      </c>
      <c r="E39" s="1198"/>
      <c r="F39" s="1198"/>
      <c r="G39" s="1198"/>
      <c r="H39" s="1197" t="str">
        <f>C.2Reality</f>
        <v>We are updating the 10-year maintenance plans for CO and PM10 as required by the Clean Air Act.</v>
      </c>
      <c r="I39" s="1197"/>
      <c r="J39" s="1197"/>
      <c r="K39" s="1197"/>
      <c r="L39" s="1196"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96"/>
      <c r="N39" s="1196"/>
      <c r="O39" s="1196"/>
      <c r="P39" s="1196"/>
      <c r="Q39" s="1196"/>
      <c r="R39" s="1196"/>
      <c r="S39" s="1196"/>
      <c r="T39" s="1196"/>
      <c r="U39" s="1196"/>
      <c r="V39" s="1196"/>
      <c r="W39" s="119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0" t="s">
        <v>421</v>
      </c>
      <c r="E40" s="1160"/>
      <c r="F40" s="1160"/>
      <c r="G40" s="1160"/>
      <c r="H40" s="1160" t="s">
        <v>422</v>
      </c>
      <c r="I40" s="1160"/>
      <c r="J40" s="1160"/>
      <c r="K40" s="1160"/>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208" t="str">
        <f>C.2Alternatives</f>
        <v>There are no alternatives because the updating the plans is required by Clean Air Act.</v>
      </c>
      <c r="E41" s="1208"/>
      <c r="F41" s="1208"/>
      <c r="G41" s="1208"/>
      <c r="H41" s="1159" t="str">
        <f>C.2Research</f>
        <v xml:space="preserve">We are using  existing emissions inventory and monitoring data. </v>
      </c>
      <c r="I41" s="1159"/>
      <c r="J41" s="1159"/>
      <c r="K41" s="1159"/>
      <c r="L41" s="1204" t="str">
        <f>C.2Models</f>
        <v>DEQ and other states have developed similar plans that can be used as models for this rulemaking.</v>
      </c>
      <c r="M41" s="1204"/>
      <c r="N41" s="1204"/>
      <c r="O41" s="1204"/>
      <c r="P41" s="1204"/>
      <c r="Q41" s="1204"/>
      <c r="R41" s="1204"/>
      <c r="S41" s="1204"/>
      <c r="T41" s="1204"/>
      <c r="U41" s="1204"/>
      <c r="V41" s="1204"/>
      <c r="W41" s="120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2" t="str">
        <f>C.3Summary</f>
        <v>Interest in this proposal is low/medium. DEQ does not plan to appoint an advisory committee. We plan to ask the committee to provide advice.</v>
      </c>
      <c r="E43" s="1202"/>
      <c r="F43" s="1202"/>
      <c r="G43" s="1202"/>
      <c r="I43" s="854" t="str">
        <f>'3Stakeholders'!D8</f>
        <v>Business</v>
      </c>
      <c r="J43" s="855"/>
      <c r="K43" s="871">
        <f>'3Stakeholders'!AB8</f>
        <v>0</v>
      </c>
      <c r="L43" s="1205" t="str">
        <f>'3Stakeholders'!AA8</f>
        <v xml:space="preserve">not affected </v>
      </c>
      <c r="M43" s="1206"/>
      <c r="N43" s="1206"/>
      <c r="O43" s="1206"/>
      <c r="P43" s="1206"/>
      <c r="Q43" s="1206"/>
      <c r="R43" s="1206"/>
      <c r="S43" s="1206"/>
      <c r="T43" s="1206"/>
      <c r="U43" s="1206"/>
      <c r="V43" s="1206"/>
      <c r="W43" s="1206"/>
      <c r="X43" s="120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2"/>
      <c r="E44" s="1202"/>
      <c r="F44" s="1202"/>
      <c r="G44" s="1202"/>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202"/>
      <c r="E45" s="1202"/>
      <c r="F45" s="1202"/>
      <c r="G45" s="1202"/>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2"/>
      <c r="E46" s="1202"/>
      <c r="F46" s="1202"/>
      <c r="G46" s="1202"/>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2"/>
      <c r="E47" s="1202"/>
      <c r="F47" s="1202"/>
      <c r="G47" s="1202"/>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2"/>
      <c r="E48" s="1202"/>
      <c r="F48" s="1202"/>
      <c r="G48" s="1202"/>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6">
        <f ca="1">TODAY()</f>
        <v>41778</v>
      </c>
      <c r="K49" s="1156"/>
      <c r="L49" s="1156"/>
      <c r="M49" s="1156"/>
      <c r="N49" s="1156"/>
      <c r="O49" s="1156"/>
      <c r="P49" s="1156"/>
      <c r="Q49" s="1156"/>
      <c r="R49" s="1156"/>
      <c r="S49" s="1156"/>
      <c r="T49" s="1156"/>
      <c r="U49" s="1156"/>
      <c r="V49" s="1156"/>
      <c r="W49" s="1156"/>
      <c r="X49" s="115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D7" s="898"/>
      <c r="E7" s="919"/>
    </row>
    <row r="8" spans="1:11" ht="15" customHeight="1" collapsed="1">
      <c r="A8" s="922" t="s">
        <v>449</v>
      </c>
      <c r="B8" s="1037">
        <f>AVERAGEIF(B31:B175,"&gt;0")</f>
        <v>2.8928571428571428</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These maintenance plans will keep CO and PM10 levels in Grants Pass below harmful levels and prevent the community from exceeding health standards.</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We are updating the 10-year maintenance plans for CO and PM10 as required by the Clean Air Act.</v>
      </c>
      <c r="D21" s="925"/>
      <c r="E21" s="919"/>
    </row>
    <row r="22" spans="1:5" s="915" customFormat="1" ht="15" hidden="1" customHeight="1" outlineLevel="1">
      <c r="A22" s="957" t="s">
        <v>467</v>
      </c>
      <c r="B22" s="1046"/>
      <c r="C22" s="959" t="str">
        <f>C.2Reality</f>
        <v>We are updating the 10-year maintenance plans for CO and PM10 as required by the Clean Air Act.</v>
      </c>
      <c r="D22" s="925"/>
      <c r="E22" s="919"/>
    </row>
    <row r="23" spans="1:5" s="915" customFormat="1" ht="15" hidden="1" customHeight="1" outlineLevel="1">
      <c r="A23" s="957" t="s">
        <v>468</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are no alternatives because the updating the plans is required by Clean Air Act.</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existing emissions inventory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SIP</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Plan updates need to conform with existing policy and meet requirements of CAA</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41778</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4"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3" t="s">
        <v>1110</v>
      </c>
      <c r="G2" s="1223"/>
      <c r="H2" s="1223"/>
      <c r="I2" s="1223"/>
      <c r="J2" s="1223"/>
      <c r="K2" s="1223"/>
      <c r="L2" s="1223"/>
      <c r="M2" s="1223"/>
      <c r="N2" s="1223"/>
      <c r="O2" s="1223"/>
      <c r="P2" s="1223"/>
      <c r="Q2" s="1223"/>
      <c r="R2" s="1223"/>
      <c r="S2" s="1223"/>
      <c r="T2" s="1223"/>
      <c r="U2" s="200"/>
      <c r="V2" s="559"/>
      <c r="W2" s="1255"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5"/>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2" t="s">
        <v>1026</v>
      </c>
      <c r="B4" s="559"/>
      <c r="C4" s="388" t="s">
        <v>0</v>
      </c>
      <c r="D4" s="1231" t="s">
        <v>214</v>
      </c>
      <c r="E4" s="1231"/>
      <c r="F4" s="1231"/>
      <c r="G4" s="123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22"/>
      <c r="B5" s="559"/>
      <c r="C5" s="279"/>
      <c r="D5" s="1238" t="s">
        <v>1118</v>
      </c>
      <c r="E5" s="1239"/>
      <c r="F5" s="1239"/>
      <c r="G5" s="1239"/>
      <c r="H5" s="1239"/>
      <c r="I5" s="1239"/>
      <c r="J5" s="1239"/>
      <c r="K5" s="1239"/>
      <c r="L5" s="1239"/>
      <c r="M5" s="1239"/>
      <c r="N5" s="1239"/>
      <c r="O5" s="1239"/>
      <c r="P5" s="1239"/>
      <c r="Q5" s="1239"/>
      <c r="R5" s="1239"/>
      <c r="S5" s="1239"/>
      <c r="T5" s="124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2"/>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9" t="s">
        <v>375</v>
      </c>
      <c r="G7" s="1260"/>
      <c r="H7" s="1264" t="s">
        <v>210</v>
      </c>
      <c r="I7" s="1265"/>
      <c r="J7" s="1266"/>
      <c r="K7" s="1233" t="s">
        <v>1105</v>
      </c>
      <c r="L7" s="1234"/>
      <c r="M7" s="1234"/>
      <c r="N7" s="1234"/>
      <c r="O7" s="1234"/>
      <c r="P7" s="1234"/>
      <c r="Q7" s="1234"/>
      <c r="R7" s="1234"/>
      <c r="S7" s="1234"/>
      <c r="T7" s="1235"/>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3" t="s">
        <v>423</v>
      </c>
      <c r="E8" s="1263"/>
      <c r="F8" s="1263"/>
      <c r="G8" s="1263"/>
      <c r="H8" s="1263"/>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2" t="s">
        <v>371</v>
      </c>
      <c r="F9" s="1232"/>
      <c r="G9" s="123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6" t="s">
        <v>384</v>
      </c>
      <c r="F10" s="1236"/>
      <c r="G10" s="1237"/>
      <c r="H10" s="1241" t="s">
        <v>9</v>
      </c>
      <c r="I10" s="1241"/>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6" t="s">
        <v>385</v>
      </c>
      <c r="F11" s="1236"/>
      <c r="G11" s="1237"/>
      <c r="H11" s="1241" t="s">
        <v>8</v>
      </c>
      <c r="I11" s="1241"/>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6" t="s">
        <v>386</v>
      </c>
      <c r="F12" s="1236"/>
      <c r="G12" s="1237"/>
      <c r="H12" s="1241" t="s">
        <v>8</v>
      </c>
      <c r="I12" s="1241"/>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6" t="s">
        <v>390</v>
      </c>
      <c r="F13" s="1236"/>
      <c r="G13" s="1237"/>
      <c r="H13" s="1241" t="s">
        <v>8</v>
      </c>
      <c r="I13" s="1241"/>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6" t="s">
        <v>389</v>
      </c>
      <c r="F14" s="1236"/>
      <c r="G14" s="1237"/>
      <c r="H14" s="1241" t="s">
        <v>8</v>
      </c>
      <c r="I14" s="1241"/>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6" t="s">
        <v>388</v>
      </c>
      <c r="F15" s="1236"/>
      <c r="G15" s="1237"/>
      <c r="H15" s="1241" t="s">
        <v>8</v>
      </c>
      <c r="I15" s="1241"/>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6" t="s">
        <v>387</v>
      </c>
      <c r="F16" s="1236"/>
      <c r="G16" s="1237"/>
      <c r="H16" s="1241" t="s">
        <v>8</v>
      </c>
      <c r="I16" s="1241"/>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6" t="s">
        <v>452</v>
      </c>
      <c r="F17" s="1236"/>
      <c r="G17" s="1237"/>
      <c r="H17" s="1241" t="s">
        <v>4</v>
      </c>
      <c r="I17" s="1241"/>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6" t="s">
        <v>107</v>
      </c>
      <c r="H20" s="1256"/>
      <c r="I20" s="1256"/>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2" t="s">
        <v>376</v>
      </c>
      <c r="E21" s="1242"/>
      <c r="F21" s="1242"/>
      <c r="G21" s="1242"/>
      <c r="H21" s="1242"/>
      <c r="I21" s="1242"/>
      <c r="J21" s="1242"/>
      <c r="K21" s="1242"/>
      <c r="L21" s="1242"/>
      <c r="M21" s="1242"/>
      <c r="N21" s="1242"/>
      <c r="O21" s="1242"/>
      <c r="P21" s="1242"/>
      <c r="Q21" s="1242"/>
      <c r="R21" s="1242"/>
      <c r="S21" s="1242"/>
      <c r="T21" s="124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7" t="s">
        <v>1121</v>
      </c>
      <c r="F22" s="1248"/>
      <c r="G22" s="1248"/>
      <c r="H22" s="1248"/>
      <c r="I22" s="1248"/>
      <c r="J22" s="1248"/>
      <c r="K22" s="1248"/>
      <c r="L22" s="1248"/>
      <c r="M22" s="1248"/>
      <c r="N22" s="1248"/>
      <c r="O22" s="1248"/>
      <c r="P22" s="1248"/>
      <c r="Q22" s="1248"/>
      <c r="R22" s="1248"/>
      <c r="S22" s="1248"/>
      <c r="T22" s="1249"/>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1063</v>
      </c>
      <c r="E23" s="1247" t="s">
        <v>470</v>
      </c>
      <c r="F23" s="1248"/>
      <c r="G23" s="1248"/>
      <c r="H23" s="1248"/>
      <c r="I23" s="1248"/>
      <c r="J23" s="1248"/>
      <c r="K23" s="1248"/>
      <c r="L23" s="1248"/>
      <c r="M23" s="1248"/>
      <c r="N23" s="1248"/>
      <c r="O23" s="1248"/>
      <c r="P23" s="1248"/>
      <c r="Q23" s="1248"/>
      <c r="R23" s="1248"/>
      <c r="S23" s="1248"/>
      <c r="T23" s="1249"/>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2" t="s">
        <v>377</v>
      </c>
      <c r="E24" s="1242"/>
      <c r="F24" s="1242"/>
      <c r="G24" s="1242"/>
      <c r="H24" s="1242"/>
      <c r="I24" s="1242"/>
      <c r="J24" s="1242"/>
      <c r="K24" s="1242"/>
      <c r="L24" s="1242"/>
      <c r="M24" s="1242"/>
      <c r="N24" s="1242"/>
      <c r="O24" s="1242"/>
      <c r="P24" s="1242"/>
      <c r="Q24" s="1242"/>
      <c r="R24" s="1242"/>
      <c r="S24" s="1242"/>
      <c r="T24" s="124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0" t="s">
        <v>1119</v>
      </c>
      <c r="F25" s="1251"/>
      <c r="G25" s="1251"/>
      <c r="H25" s="1251"/>
      <c r="I25" s="1251"/>
      <c r="J25" s="1251"/>
      <c r="K25" s="1251"/>
      <c r="L25" s="1251"/>
      <c r="M25" s="1251"/>
      <c r="N25" s="1251"/>
      <c r="O25" s="1251"/>
      <c r="P25" s="1251"/>
      <c r="Q25" s="1251"/>
      <c r="R25" s="1251"/>
      <c r="S25" s="1251"/>
      <c r="T25" s="125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1063</v>
      </c>
      <c r="E26" s="1250" t="s">
        <v>470</v>
      </c>
      <c r="F26" s="1251"/>
      <c r="G26" s="1251"/>
      <c r="H26" s="1251"/>
      <c r="I26" s="1251"/>
      <c r="J26" s="1251"/>
      <c r="K26" s="1251"/>
      <c r="L26" s="1251"/>
      <c r="M26" s="1251"/>
      <c r="N26" s="1251"/>
      <c r="O26" s="1251"/>
      <c r="P26" s="1251"/>
      <c r="Q26" s="1251"/>
      <c r="R26" s="1251"/>
      <c r="S26" s="1251"/>
      <c r="T26" s="125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2" t="s">
        <v>378</v>
      </c>
      <c r="E27" s="1242"/>
      <c r="F27" s="1242"/>
      <c r="G27" s="1242"/>
      <c r="H27" s="1242"/>
      <c r="I27" s="1242"/>
      <c r="J27" s="1242"/>
      <c r="K27" s="1242"/>
      <c r="L27" s="1242"/>
      <c r="M27" s="1242"/>
      <c r="N27" s="1242"/>
      <c r="O27" s="1242"/>
      <c r="P27" s="1242"/>
      <c r="Q27" s="1242"/>
      <c r="R27" s="1242"/>
      <c r="S27" s="1242"/>
      <c r="T27" s="124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0" t="s">
        <v>1120</v>
      </c>
      <c r="F28" s="1251"/>
      <c r="G28" s="1251"/>
      <c r="H28" s="1251"/>
      <c r="I28" s="1251"/>
      <c r="J28" s="1251"/>
      <c r="K28" s="1251"/>
      <c r="L28" s="1251"/>
      <c r="M28" s="1251"/>
      <c r="N28" s="1251"/>
      <c r="O28" s="1251"/>
      <c r="P28" s="1251"/>
      <c r="Q28" s="1251"/>
      <c r="R28" s="1251"/>
      <c r="S28" s="1251"/>
      <c r="T28" s="125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1063</v>
      </c>
      <c r="E29" s="1250" t="s">
        <v>470</v>
      </c>
      <c r="F29" s="1251"/>
      <c r="G29" s="1251"/>
      <c r="H29" s="1251"/>
      <c r="I29" s="1251"/>
      <c r="J29" s="1251"/>
      <c r="K29" s="1251"/>
      <c r="L29" s="1251"/>
      <c r="M29" s="1251"/>
      <c r="N29" s="1251"/>
      <c r="O29" s="1251"/>
      <c r="P29" s="1251"/>
      <c r="Q29" s="1251"/>
      <c r="R29" s="1251"/>
      <c r="S29" s="1251"/>
      <c r="T29" s="125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2" t="s">
        <v>392</v>
      </c>
      <c r="E30" s="1242"/>
      <c r="F30" s="1242"/>
      <c r="G30" s="1242"/>
      <c r="H30" s="1242"/>
      <c r="I30" s="1242"/>
      <c r="J30" s="1242"/>
      <c r="K30" s="1242"/>
      <c r="L30" s="1242"/>
      <c r="M30" s="1242"/>
      <c r="N30" s="1242"/>
      <c r="O30" s="1242"/>
      <c r="P30" s="1242"/>
      <c r="Q30" s="1242"/>
      <c r="R30" s="1242"/>
      <c r="S30" s="1242"/>
      <c r="T30" s="124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7" t="s">
        <v>1113</v>
      </c>
      <c r="F31" s="1248"/>
      <c r="G31" s="1248"/>
      <c r="H31" s="1248"/>
      <c r="I31" s="1248"/>
      <c r="J31" s="1248"/>
      <c r="K31" s="1248"/>
      <c r="L31" s="1248"/>
      <c r="M31" s="1248"/>
      <c r="N31" s="1248"/>
      <c r="O31" s="1248"/>
      <c r="P31" s="1248"/>
      <c r="Q31" s="1248"/>
      <c r="R31" s="1248"/>
      <c r="S31" s="1248"/>
      <c r="T31" s="1249"/>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1063</v>
      </c>
      <c r="E32" s="1247" t="s">
        <v>470</v>
      </c>
      <c r="F32" s="1248"/>
      <c r="G32" s="1248"/>
      <c r="H32" s="1248"/>
      <c r="I32" s="1248"/>
      <c r="J32" s="1248"/>
      <c r="K32" s="1248"/>
      <c r="L32" s="1248"/>
      <c r="M32" s="1248"/>
      <c r="N32" s="1248"/>
      <c r="O32" s="1248"/>
      <c r="P32" s="1248"/>
      <c r="Q32" s="1248"/>
      <c r="R32" s="1248"/>
      <c r="S32" s="1248"/>
      <c r="T32" s="1249"/>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2" t="s">
        <v>393</v>
      </c>
      <c r="E33" s="1242"/>
      <c r="F33" s="1242"/>
      <c r="G33" s="1242"/>
      <c r="H33" s="1242"/>
      <c r="I33" s="1242"/>
      <c r="J33" s="1242"/>
      <c r="K33" s="1242"/>
      <c r="L33" s="1242"/>
      <c r="M33" s="1242"/>
      <c r="N33" s="1242"/>
      <c r="O33" s="1242"/>
      <c r="P33" s="1242"/>
      <c r="Q33" s="1242"/>
      <c r="R33" s="1242"/>
      <c r="S33" s="1242"/>
      <c r="T33" s="124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4" t="s">
        <v>1111</v>
      </c>
      <c r="F34" s="1245"/>
      <c r="G34" s="1245"/>
      <c r="H34" s="1245"/>
      <c r="I34" s="1245"/>
      <c r="J34" s="1245"/>
      <c r="K34" s="1245"/>
      <c r="L34" s="1245"/>
      <c r="M34" s="1245"/>
      <c r="N34" s="1245"/>
      <c r="O34" s="1245"/>
      <c r="P34" s="1245"/>
      <c r="Q34" s="1245"/>
      <c r="R34" s="1245"/>
      <c r="S34" s="1245"/>
      <c r="T34" s="1246"/>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1063</v>
      </c>
      <c r="E35" s="1244" t="s">
        <v>470</v>
      </c>
      <c r="F35" s="1245"/>
      <c r="G35" s="1245"/>
      <c r="H35" s="1245"/>
      <c r="I35" s="1245"/>
      <c r="J35" s="1245"/>
      <c r="K35" s="1245"/>
      <c r="L35" s="1245"/>
      <c r="M35" s="1245"/>
      <c r="N35" s="1245"/>
      <c r="O35" s="1245"/>
      <c r="P35" s="1245"/>
      <c r="Q35" s="1245"/>
      <c r="R35" s="1245"/>
      <c r="S35" s="1245"/>
      <c r="T35" s="1246"/>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2" t="s">
        <v>411</v>
      </c>
      <c r="E36" s="1242"/>
      <c r="F36" s="1242"/>
      <c r="G36" s="1242"/>
      <c r="H36" s="1242"/>
      <c r="I36" s="1242"/>
      <c r="J36" s="1242"/>
      <c r="K36" s="1242"/>
      <c r="L36" s="1242"/>
      <c r="M36" s="1242"/>
      <c r="N36" s="1242"/>
      <c r="O36" s="1242"/>
      <c r="P36" s="1242"/>
      <c r="Q36" s="1242"/>
      <c r="R36" s="1242"/>
      <c r="S36" s="1242"/>
      <c r="T36" s="1242"/>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1063</v>
      </c>
      <c r="E37" s="1244" t="s">
        <v>1106</v>
      </c>
      <c r="F37" s="1245"/>
      <c r="G37" s="1245"/>
      <c r="H37" s="1245"/>
      <c r="I37" s="1245"/>
      <c r="J37" s="1245"/>
      <c r="K37" s="1245"/>
      <c r="L37" s="1245"/>
      <c r="M37" s="1245"/>
      <c r="N37" s="1245"/>
      <c r="O37" s="1245"/>
      <c r="P37" s="1245"/>
      <c r="Q37" s="1245"/>
      <c r="R37" s="1245"/>
      <c r="S37" s="1245"/>
      <c r="T37" s="1246"/>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4" t="s">
        <v>470</v>
      </c>
      <c r="F38" s="1245"/>
      <c r="G38" s="1245"/>
      <c r="H38" s="1245"/>
      <c r="I38" s="1245"/>
      <c r="J38" s="1245"/>
      <c r="K38" s="1245"/>
      <c r="L38" s="1245"/>
      <c r="M38" s="1245"/>
      <c r="N38" s="1245"/>
      <c r="O38" s="1245"/>
      <c r="P38" s="1245"/>
      <c r="Q38" s="1245"/>
      <c r="R38" s="1245"/>
      <c r="S38" s="1245"/>
      <c r="T38" s="1246"/>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6" t="s">
        <v>397</v>
      </c>
      <c r="H39" s="1226"/>
      <c r="I39" s="1226"/>
      <c r="J39" s="1226"/>
      <c r="K39" s="1226"/>
      <c r="L39" s="1226"/>
      <c r="M39" s="1226"/>
      <c r="N39" s="1226"/>
      <c r="O39" s="1226"/>
      <c r="P39" s="1226"/>
      <c r="Q39" s="1226"/>
      <c r="R39" s="1226"/>
      <c r="S39" s="1226"/>
      <c r="T39" s="1226"/>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8" t="s">
        <v>226</v>
      </c>
      <c r="E43" s="1258"/>
      <c r="F43" s="1258"/>
      <c r="G43" s="1258"/>
      <c r="H43" s="1258"/>
      <c r="I43" s="1258"/>
      <c r="J43" s="1258"/>
      <c r="K43" s="1258"/>
      <c r="L43" s="1258"/>
      <c r="M43" s="1258"/>
      <c r="N43" s="1258"/>
      <c r="O43" s="1258"/>
      <c r="P43" s="1258"/>
      <c r="Q43" s="1258"/>
      <c r="R43" s="1258"/>
      <c r="S43" s="1258"/>
      <c r="T43" s="1258"/>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1" t="s">
        <v>118</v>
      </c>
      <c r="E44" s="1261"/>
      <c r="F44" s="1261"/>
      <c r="G44" s="472"/>
      <c r="H44" s="1262" t="s">
        <v>119</v>
      </c>
      <c r="I44" s="1262"/>
      <c r="J44" s="1262"/>
      <c r="K44" s="1262"/>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7" t="s">
        <v>0</v>
      </c>
      <c r="E45" s="1257"/>
      <c r="F45" s="1257"/>
      <c r="G45" s="1257"/>
      <c r="H45" s="1257" t="s">
        <v>0</v>
      </c>
      <c r="I45" s="1257"/>
      <c r="J45" s="1257"/>
      <c r="K45" s="1257"/>
      <c r="L45" s="1257"/>
      <c r="M45" s="1257"/>
      <c r="N45" s="1257"/>
      <c r="O45" s="1257"/>
      <c r="P45" s="1257"/>
      <c r="Q45" s="1257"/>
      <c r="R45" s="1257"/>
      <c r="S45" s="1257"/>
      <c r="T45" s="1257"/>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7" t="s">
        <v>0</v>
      </c>
      <c r="E46" s="1257"/>
      <c r="F46" s="1257"/>
      <c r="G46" s="1257"/>
      <c r="H46" s="1257" t="s">
        <v>0</v>
      </c>
      <c r="I46" s="1257"/>
      <c r="J46" s="1257"/>
      <c r="K46" s="1257"/>
      <c r="L46" s="1257"/>
      <c r="M46" s="1257"/>
      <c r="N46" s="1257"/>
      <c r="O46" s="1257"/>
      <c r="P46" s="1257"/>
      <c r="Q46" s="1257"/>
      <c r="R46" s="1257"/>
      <c r="S46" s="1257"/>
      <c r="T46" s="1257"/>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7" t="s">
        <v>0</v>
      </c>
      <c r="E47" s="1257"/>
      <c r="F47" s="1257"/>
      <c r="G47" s="1257"/>
      <c r="H47" s="1257" t="s">
        <v>0</v>
      </c>
      <c r="I47" s="1257"/>
      <c r="J47" s="1257"/>
      <c r="K47" s="1257"/>
      <c r="L47" s="1257"/>
      <c r="M47" s="1257"/>
      <c r="N47" s="1257"/>
      <c r="O47" s="1257"/>
      <c r="P47" s="1257"/>
      <c r="Q47" s="1257"/>
      <c r="R47" s="1257"/>
      <c r="S47" s="1257"/>
      <c r="T47" s="1257"/>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0" t="s">
        <v>374</v>
      </c>
      <c r="E49" s="1270"/>
      <c r="F49" s="1270"/>
      <c r="G49" s="1270"/>
      <c r="H49" s="1270"/>
      <c r="I49" s="1270"/>
      <c r="J49" s="1270"/>
      <c r="K49" s="1270"/>
      <c r="L49" s="1270"/>
      <c r="M49" s="1270"/>
      <c r="N49" s="1270"/>
      <c r="O49" s="1270"/>
      <c r="P49" s="1270"/>
      <c r="Q49" s="1270"/>
      <c r="R49" s="1270"/>
      <c r="S49" s="1270"/>
      <c r="T49" s="127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4" t="s">
        <v>396</v>
      </c>
      <c r="G50" s="1254"/>
      <c r="H50" s="1254"/>
      <c r="I50" s="1254"/>
      <c r="J50" s="1254"/>
      <c r="K50" s="1254"/>
      <c r="L50" s="1254"/>
      <c r="M50" s="1254"/>
      <c r="N50" s="1254"/>
      <c r="O50" s="1254"/>
      <c r="P50" s="1254"/>
      <c r="Q50" s="1254"/>
      <c r="R50" s="1254"/>
      <c r="S50" s="1254"/>
      <c r="T50" s="125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3" t="s">
        <v>130</v>
      </c>
      <c r="E52" s="1253"/>
      <c r="F52" s="1227"/>
      <c r="G52" s="1227"/>
      <c r="H52" s="1228"/>
      <c r="I52" s="1228"/>
      <c r="J52" s="1229"/>
      <c r="K52" s="1229"/>
      <c r="L52" s="1229"/>
      <c r="M52" s="1229"/>
      <c r="N52" s="1229"/>
      <c r="O52" s="1229"/>
      <c r="P52" s="1229"/>
      <c r="Q52" s="1229"/>
      <c r="R52" s="1229"/>
      <c r="S52" s="1229"/>
      <c r="T52" s="1229"/>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3" t="s">
        <v>131</v>
      </c>
      <c r="E53" s="1253"/>
      <c r="F53" s="1227"/>
      <c r="G53" s="1227"/>
      <c r="H53" s="1228"/>
      <c r="I53" s="1228"/>
      <c r="J53" s="1229"/>
      <c r="K53" s="1229"/>
      <c r="L53" s="1229"/>
      <c r="M53" s="1229"/>
      <c r="N53" s="1229"/>
      <c r="O53" s="1229"/>
      <c r="P53" s="1229"/>
      <c r="Q53" s="1229"/>
      <c r="R53" s="1229"/>
      <c r="S53" s="1229"/>
      <c r="T53" s="1229"/>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3" t="s">
        <v>126</v>
      </c>
      <c r="E55" s="1274"/>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0" t="str">
        <f>Y57</f>
        <v>Asbestos License</v>
      </c>
      <c r="E57" s="1230"/>
      <c r="F57" s="1227"/>
      <c r="G57" s="1227"/>
      <c r="H57" s="1228"/>
      <c r="I57" s="1228"/>
      <c r="J57" s="1229"/>
      <c r="K57" s="1229"/>
      <c r="L57" s="1229"/>
      <c r="M57" s="1229"/>
      <c r="N57" s="1229"/>
      <c r="O57" s="1229"/>
      <c r="P57" s="1229"/>
      <c r="Q57" s="1229"/>
      <c r="R57" s="1229"/>
      <c r="S57" s="1229"/>
      <c r="T57" s="1229"/>
      <c r="U57" s="362"/>
      <c r="V57" s="559" t="s">
        <v>0</v>
      </c>
      <c r="W57" s="501"/>
      <c r="X57" s="551">
        <v>1</v>
      </c>
      <c r="Y57" s="550" t="str">
        <f>IF($D$55=C.PermitType0,"",IF($D$55=C.PermitType1,DDLs!C66,IF($D$55=C.PermitType2,DDLs!D66,IF($D$55=C.PermitType3,DDLs!E66,DDLs!F66))))</f>
        <v>Asbestos License</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0" t="str">
        <f t="shared" ref="D58:D63" si="1">Y58</f>
        <v>Air Contaminant Discharge Permit</v>
      </c>
      <c r="E58" s="1230"/>
      <c r="F58" s="1227"/>
      <c r="G58" s="1227"/>
      <c r="H58" s="1228"/>
      <c r="I58" s="1228"/>
      <c r="J58" s="1229"/>
      <c r="K58" s="1229"/>
      <c r="L58" s="1229"/>
      <c r="M58" s="1229"/>
      <c r="N58" s="1229"/>
      <c r="O58" s="1229"/>
      <c r="P58" s="1229"/>
      <c r="Q58" s="1229"/>
      <c r="R58" s="1229"/>
      <c r="S58" s="1229"/>
      <c r="T58" s="1229"/>
      <c r="U58" s="362"/>
      <c r="V58" s="559" t="s">
        <v>0</v>
      </c>
      <c r="W58" s="501"/>
      <c r="X58" s="551">
        <v>1</v>
      </c>
      <c r="Y58" s="550" t="str">
        <f>IF($D$55=C.PermitType0,"",IF($D$55=C.PermitType1,DDLs!C67,IF($D$55=C.PermitType2,DDLs!D67,IF($D$55=C.PermitType3,DDLs!E67,DDLs!F67))))</f>
        <v>Air Contaminant Discharge Permit</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0" t="str">
        <f t="shared" si="1"/>
        <v>Air Quality Registrations</v>
      </c>
      <c r="E59" s="1230"/>
      <c r="F59" s="1227"/>
      <c r="G59" s="1227"/>
      <c r="H59" s="1228"/>
      <c r="I59" s="1228"/>
      <c r="J59" s="1229"/>
      <c r="K59" s="1229"/>
      <c r="L59" s="1229"/>
      <c r="M59" s="1229"/>
      <c r="N59" s="1229"/>
      <c r="O59" s="1229"/>
      <c r="P59" s="1229"/>
      <c r="Q59" s="1229"/>
      <c r="R59" s="1229"/>
      <c r="S59" s="1229"/>
      <c r="T59" s="1229"/>
      <c r="U59" s="362"/>
      <c r="V59" s="559"/>
      <c r="W59" s="501"/>
      <c r="X59" s="551">
        <v>1</v>
      </c>
      <c r="Y59" s="550" t="str">
        <f>IF($D$55=C.PermitType0,"",IF($D$55=C.PermitType1,DDLs!C68,IF($D$55=C.PermitType2,DDLs!D68,IF($D$55=C.PermitType3,DDLs!E68,DDLs!F68))))</f>
        <v>Air Quality Registrations</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0" t="str">
        <f t="shared" si="1"/>
        <v>Open Burning Letter Permit</v>
      </c>
      <c r="E60" s="1230"/>
      <c r="F60" s="1227"/>
      <c r="G60" s="1227"/>
      <c r="H60" s="1228"/>
      <c r="I60" s="1228"/>
      <c r="J60" s="1229"/>
      <c r="K60" s="1229"/>
      <c r="L60" s="1229"/>
      <c r="M60" s="1229"/>
      <c r="N60" s="1229"/>
      <c r="O60" s="1229"/>
      <c r="P60" s="1229"/>
      <c r="Q60" s="1229"/>
      <c r="R60" s="1229"/>
      <c r="S60" s="1229"/>
      <c r="T60" s="1229"/>
      <c r="U60" s="362"/>
      <c r="V60" s="559" t="s">
        <v>0</v>
      </c>
      <c r="W60" s="501"/>
      <c r="X60" s="551">
        <v>1</v>
      </c>
      <c r="Y60" s="550" t="str">
        <f>IF($D$55=C.PermitType0,"",IF($D$55=C.PermitType1,DDLs!C69,IF($D$55=C.PermitType2,DDLs!D69,IF($D$55=C.PermitType3,DDLs!E69,DDLs!F69))))</f>
        <v>Open Burning Letter Permit</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0" t="str">
        <f t="shared" si="1"/>
        <v>Tanker Certification</v>
      </c>
      <c r="E61" s="1230"/>
      <c r="F61" s="1227"/>
      <c r="G61" s="1227"/>
      <c r="H61" s="1228"/>
      <c r="I61" s="1228"/>
      <c r="J61" s="1229"/>
      <c r="K61" s="1229"/>
      <c r="L61" s="1229"/>
      <c r="M61" s="1229"/>
      <c r="N61" s="1229"/>
      <c r="O61" s="1229"/>
      <c r="P61" s="1229"/>
      <c r="Q61" s="1229"/>
      <c r="R61" s="1229"/>
      <c r="S61" s="1229"/>
      <c r="T61" s="1229"/>
      <c r="U61" s="362"/>
      <c r="V61" s="559" t="s">
        <v>0</v>
      </c>
      <c r="W61" s="501"/>
      <c r="X61" s="551">
        <v>1</v>
      </c>
      <c r="Y61" s="550" t="str">
        <f>IF($D$55=C.PermitType0,"",IF($D$55=C.PermitType1,DDLs!C70,IF($D$55=C.PermitType2,DDLs!D70,IF($D$55=C.PermitType3,DDLs!E70,DDLs!F70))))</f>
        <v>Tanker Certification</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0" t="str">
        <f t="shared" si="1"/>
        <v>Title V permit</v>
      </c>
      <c r="E62" s="1230"/>
      <c r="F62" s="1227"/>
      <c r="G62" s="1227"/>
      <c r="H62" s="1228"/>
      <c r="I62" s="1228"/>
      <c r="J62" s="1229"/>
      <c r="K62" s="1229"/>
      <c r="L62" s="1229"/>
      <c r="M62" s="1229"/>
      <c r="N62" s="1229"/>
      <c r="O62" s="1229"/>
      <c r="P62" s="1229"/>
      <c r="Q62" s="1229"/>
      <c r="R62" s="1229"/>
      <c r="S62" s="1229"/>
      <c r="T62" s="1229"/>
      <c r="U62" s="362"/>
      <c r="V62" s="559"/>
      <c r="W62" s="501"/>
      <c r="X62" s="551">
        <v>1</v>
      </c>
      <c r="Y62" s="550" t="str">
        <f>IF($D$55=C.PermitType0,"",IF($D$55=C.PermitType1,DDLs!C71,IF($D$55=C.PermitType2,DDLs!D71,IF($D$55=C.PermitType3,DDLs!E71,DDLs!F71))))</f>
        <v>Title V permit</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0" t="str">
        <f t="shared" si="1"/>
        <v>Vehicle Emissions Certification</v>
      </c>
      <c r="E63" s="1230"/>
      <c r="F63" s="1227"/>
      <c r="G63" s="1227"/>
      <c r="H63" s="1228"/>
      <c r="I63" s="1228"/>
      <c r="J63" s="1229"/>
      <c r="K63" s="1229"/>
      <c r="L63" s="1229"/>
      <c r="M63" s="1229"/>
      <c r="N63" s="1229"/>
      <c r="O63" s="1229"/>
      <c r="P63" s="1229"/>
      <c r="Q63" s="1229"/>
      <c r="R63" s="1229"/>
      <c r="S63" s="1229"/>
      <c r="T63" s="1229"/>
      <c r="U63" s="362"/>
      <c r="V63" s="559" t="s">
        <v>0</v>
      </c>
      <c r="W63" s="501"/>
      <c r="X63" s="551">
        <v>1</v>
      </c>
      <c r="Y63" s="550" t="str">
        <f>IF($D$55=C.PermitType0,"",IF($D$55=C.PermitType1,DDLs!C72,IF($D$55=C.PermitType2,DDLs!D72,IF($D$55=C.PermitType3,DDLs!E72,DDLs!F72))))</f>
        <v>Vehicle Emissions Certification</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1" t="s">
        <v>448</v>
      </c>
      <c r="E64" s="1271"/>
      <c r="F64" s="1227"/>
      <c r="G64" s="1227"/>
      <c r="H64" s="1228"/>
      <c r="I64" s="1228"/>
      <c r="J64" s="1229"/>
      <c r="K64" s="1229"/>
      <c r="L64" s="1229"/>
      <c r="M64" s="1229"/>
      <c r="N64" s="1229"/>
      <c r="O64" s="1229"/>
      <c r="P64" s="1229"/>
      <c r="Q64" s="1229"/>
      <c r="R64" s="1229"/>
      <c r="S64" s="1229"/>
      <c r="T64" s="1229"/>
      <c r="U64" s="362"/>
      <c r="V64" s="559" t="s">
        <v>0</v>
      </c>
      <c r="W64" s="501"/>
      <c r="X64" s="551">
        <v>1</v>
      </c>
      <c r="Y64" s="550" t="str">
        <f>IF($D$55=C.PermitType0,"",IF($D$55=C.PermitType1,DDLs!C73,IF($D$55=C.PermitType2,DDLs!D73,IF($D$55=C.PermitType3,DDLs!E73,DDLs!F73))))</f>
        <v>NESHAP</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1" t="s">
        <v>448</v>
      </c>
      <c r="E65" s="1271"/>
      <c r="F65" s="1227"/>
      <c r="G65" s="1227"/>
      <c r="H65" s="1228"/>
      <c r="I65" s="1228"/>
      <c r="J65" s="1229"/>
      <c r="K65" s="1229"/>
      <c r="L65" s="1229"/>
      <c r="M65" s="1229"/>
      <c r="N65" s="1229"/>
      <c r="O65" s="1229"/>
      <c r="P65" s="1229"/>
      <c r="Q65" s="1229"/>
      <c r="R65" s="1229"/>
      <c r="S65" s="1229"/>
      <c r="T65" s="1229"/>
      <c r="U65" s="362"/>
      <c r="V65" s="559"/>
      <c r="W65" s="501"/>
      <c r="X65" s="551">
        <v>1</v>
      </c>
      <c r="Y65" s="550" t="str">
        <f>IF($D$55=C.PermitType0,"",IF($D$55=C.PermitType1,DDLs!C74,IF($D$55=C.PermitType2,DDLs!D74,IF($D$55=C.PermitType3,DDLs!E74,DDLs!F74))))</f>
        <v>NSPS</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2" t="s">
        <v>448</v>
      </c>
      <c r="E66" s="1272"/>
      <c r="F66" s="1227"/>
      <c r="G66" s="1227"/>
      <c r="H66" s="1228"/>
      <c r="I66" s="1228"/>
      <c r="J66" s="1229"/>
      <c r="K66" s="1229"/>
      <c r="L66" s="1229"/>
      <c r="M66" s="1229"/>
      <c r="N66" s="1229"/>
      <c r="O66" s="1229"/>
      <c r="P66" s="1229"/>
      <c r="Q66" s="1229"/>
      <c r="R66" s="1229"/>
      <c r="S66" s="1229"/>
      <c r="T66" s="1229"/>
      <c r="U66" s="362"/>
      <c r="V66" s="559" t="s">
        <v>0</v>
      </c>
      <c r="W66" s="501"/>
      <c r="X66" s="551">
        <v>1</v>
      </c>
      <c r="Y66" s="550" t="str">
        <f>IF($D$55=C.PermitType0,"",IF($D$55=C.PermitType1,DDLs!C75,IF($D$55=C.PermitType2,DDLs!D75,IF($D$55=C.PermitType3,DDLs!E75,DDLs!F75))))</f>
        <v>Custom entry</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3" t="s">
        <v>198</v>
      </c>
      <c r="E68" s="1243"/>
      <c r="F68" s="1243"/>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8" t="s">
        <v>0</v>
      </c>
      <c r="E69" s="1239"/>
      <c r="F69" s="1239"/>
      <c r="G69" s="1239"/>
      <c r="H69" s="1239"/>
      <c r="I69" s="1239"/>
      <c r="J69" s="1239"/>
      <c r="K69" s="1239"/>
      <c r="L69" s="1239"/>
      <c r="M69" s="1239"/>
      <c r="N69" s="1239"/>
      <c r="O69" s="1239"/>
      <c r="P69" s="1239"/>
      <c r="Q69" s="1239"/>
      <c r="R69" s="1239"/>
      <c r="S69" s="1239"/>
      <c r="T69" s="124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3" t="s">
        <v>22</v>
      </c>
      <c r="E70" s="1243"/>
      <c r="F70" s="1243"/>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4">
        <f ca="1">TODAY()</f>
        <v>41778</v>
      </c>
      <c r="I72" s="1224"/>
      <c r="J72" s="1224"/>
      <c r="K72" s="1224"/>
      <c r="L72" s="1224"/>
      <c r="M72" s="1224"/>
      <c r="N72" s="1224"/>
      <c r="O72" s="1224"/>
      <c r="P72" s="1224"/>
      <c r="Q72" s="1224"/>
      <c r="R72" s="1224"/>
      <c r="S72" s="1224"/>
      <c r="T72" s="1224"/>
      <c r="U72" s="1225"/>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G2" sqref="G2:R2"/>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289" t="str">
        <f>C.2Name</f>
        <v>Grants Pass Limited Maintenance Plans for CO and PM10</v>
      </c>
      <c r="H2" s="1289"/>
      <c r="I2" s="1289"/>
      <c r="J2" s="1289"/>
      <c r="K2" s="1289"/>
      <c r="L2" s="1289"/>
      <c r="M2" s="1289"/>
      <c r="N2" s="1289"/>
      <c r="O2" s="1289"/>
      <c r="P2" s="1289"/>
      <c r="Q2" s="1289"/>
      <c r="R2" s="1289"/>
      <c r="S2" s="200"/>
      <c r="T2" s="563"/>
      <c r="U2" s="1255"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5"/>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7" t="s">
        <v>699</v>
      </c>
      <c r="E4" s="1317"/>
      <c r="F4" s="1317"/>
      <c r="G4" s="1317"/>
      <c r="H4" s="1317"/>
      <c r="I4" s="1317"/>
      <c r="J4" s="1317"/>
      <c r="K4" s="1317"/>
      <c r="L4" s="1317"/>
      <c r="M4" s="1317"/>
      <c r="N4" s="1317"/>
      <c r="O4" s="1317"/>
      <c r="P4" s="1317"/>
      <c r="Q4" s="1317"/>
      <c r="R4" s="131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8" t="s">
        <v>228</v>
      </c>
      <c r="E5" s="131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4" t="s">
        <v>310</v>
      </c>
      <c r="J6" s="1324"/>
      <c r="K6" s="1324"/>
      <c r="L6" s="1324"/>
      <c r="M6" s="1324"/>
      <c r="N6" s="1324"/>
      <c r="O6" s="1324"/>
      <c r="P6" s="1324"/>
      <c r="Q6" s="1324"/>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2" t="s">
        <v>312</v>
      </c>
      <c r="J7" s="1322"/>
      <c r="K7" s="1322"/>
      <c r="L7" s="1323" t="s">
        <v>311</v>
      </c>
      <c r="M7" s="1323"/>
      <c r="N7" s="1323"/>
      <c r="O7" s="1322" t="s">
        <v>313</v>
      </c>
      <c r="P7" s="1322"/>
      <c r="Q7" s="1322"/>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92" t="str">
        <f>IF(AB6&gt;0,"thousands of ",IF(AA6&gt;0,"hundreds of ", IF(Z6&gt;0,"under one hundred ","")))</f>
        <v xml:space="preserve">under one hundred </v>
      </c>
      <c r="AA7" s="1292"/>
      <c r="AB7" s="1292"/>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5"/>
      <c r="J8" s="1285"/>
      <c r="K8" s="1285"/>
      <c r="L8" s="1286"/>
      <c r="M8" s="1287"/>
      <c r="N8" s="1288"/>
      <c r="O8" s="1285"/>
      <c r="P8" s="1285"/>
      <c r="Q8" s="1285"/>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5"/>
      <c r="J9" s="1285"/>
      <c r="K9" s="1285"/>
      <c r="L9" s="1286"/>
      <c r="M9" s="1287"/>
      <c r="N9" s="1288"/>
      <c r="O9" s="1285"/>
      <c r="P9" s="1285"/>
      <c r="Q9" s="1285"/>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5" t="s">
        <v>1107</v>
      </c>
      <c r="J10" s="1285"/>
      <c r="K10" s="1285"/>
      <c r="L10" s="1286"/>
      <c r="M10" s="1287"/>
      <c r="N10" s="1288"/>
      <c r="O10" s="1285"/>
      <c r="P10" s="1285"/>
      <c r="Q10" s="1285"/>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5"/>
      <c r="J11" s="1285"/>
      <c r="K11" s="1285"/>
      <c r="L11" s="1286"/>
      <c r="M11" s="1287"/>
      <c r="N11" s="1288"/>
      <c r="O11" s="1285"/>
      <c r="P11" s="1285"/>
      <c r="Q11" s="1285"/>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5"/>
      <c r="J12" s="1285"/>
      <c r="K12" s="1285"/>
      <c r="L12" s="1286"/>
      <c r="M12" s="1287"/>
      <c r="N12" s="1288"/>
      <c r="O12" s="1285"/>
      <c r="P12" s="1285"/>
      <c r="Q12" s="1285"/>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5"/>
      <c r="J13" s="1285"/>
      <c r="K13" s="1285"/>
      <c r="L13" s="1286"/>
      <c r="M13" s="1287"/>
      <c r="N13" s="1288"/>
      <c r="O13" s="1285"/>
      <c r="P13" s="1285"/>
      <c r="Q13" s="1285"/>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7" t="s">
        <v>238</v>
      </c>
      <c r="E14" s="1297"/>
      <c r="F14" s="129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9" t="s">
        <v>217</v>
      </c>
      <c r="E16" s="1320"/>
      <c r="F16" s="1321"/>
      <c r="G16" s="1321"/>
      <c r="H16" s="1293"/>
      <c r="I16" s="1293"/>
      <c r="J16" s="1293"/>
      <c r="K16" s="1293"/>
      <c r="L16" s="1293"/>
      <c r="M16" s="1293"/>
      <c r="N16" s="1293"/>
      <c r="O16" s="1293"/>
      <c r="P16" s="1293"/>
      <c r="Q16" s="1293"/>
      <c r="R16" s="1293"/>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7" t="s">
        <v>343</v>
      </c>
      <c r="E18" s="1307"/>
      <c r="F18" s="1307"/>
      <c r="G18" s="1307"/>
      <c r="H18" s="1307"/>
      <c r="I18" s="1307"/>
      <c r="J18" s="1307"/>
      <c r="K18" s="1307"/>
      <c r="L18" s="1307"/>
      <c r="M18" s="1307"/>
      <c r="N18" s="1307"/>
      <c r="O18" s="1307"/>
      <c r="P18" s="1307"/>
      <c r="Q18" s="1307"/>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4" t="s">
        <v>194</v>
      </c>
      <c r="G19" s="1314"/>
      <c r="H19" s="1310" t="s">
        <v>7</v>
      </c>
      <c r="I19" s="1310"/>
      <c r="J19" s="1310"/>
      <c r="K19" s="1310"/>
      <c r="L19" s="1310"/>
      <c r="M19" s="1310"/>
      <c r="N19" s="1310"/>
      <c r="O19" s="1310"/>
      <c r="P19" s="1310"/>
      <c r="Q19" s="1310"/>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8" t="s">
        <v>334</v>
      </c>
      <c r="E20" s="1309"/>
      <c r="F20" s="1295" t="s">
        <v>4</v>
      </c>
      <c r="G20" s="1295"/>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8" t="s">
        <v>335</v>
      </c>
      <c r="E21" s="1309"/>
      <c r="F21" s="1295" t="s">
        <v>4</v>
      </c>
      <c r="G21" s="1295"/>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8" t="s">
        <v>336</v>
      </c>
      <c r="E22" s="1309"/>
      <c r="F22" s="1295" t="s">
        <v>200</v>
      </c>
      <c r="G22" s="1295"/>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8" t="s">
        <v>337</v>
      </c>
      <c r="E23" s="1309"/>
      <c r="F23" s="1295" t="s">
        <v>200</v>
      </c>
      <c r="G23" s="1295"/>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8" t="s">
        <v>338</v>
      </c>
      <c r="E24" s="1309"/>
      <c r="F24" s="1295" t="s">
        <v>4</v>
      </c>
      <c r="G24" s="1295"/>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8" t="s">
        <v>339</v>
      </c>
      <c r="E25" s="1309"/>
      <c r="F25" s="1295" t="s">
        <v>202</v>
      </c>
      <c r="G25" s="1295"/>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8" t="s">
        <v>340</v>
      </c>
      <c r="E26" s="1309"/>
      <c r="F26" s="1295" t="s">
        <v>4</v>
      </c>
      <c r="G26" s="1295"/>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8" t="s">
        <v>341</v>
      </c>
      <c r="E27" s="1309"/>
      <c r="F27" s="1295" t="s">
        <v>202</v>
      </c>
      <c r="G27" s="1295"/>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8" t="s">
        <v>342</v>
      </c>
      <c r="E28" s="1309"/>
      <c r="F28" s="1295" t="s">
        <v>4</v>
      </c>
      <c r="G28" s="1295"/>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5" t="s">
        <v>213</v>
      </c>
      <c r="E29" s="1326"/>
      <c r="F29" s="1295" t="s">
        <v>4</v>
      </c>
      <c r="G29" s="1295"/>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5" t="s">
        <v>213</v>
      </c>
      <c r="E30" s="1326"/>
      <c r="F30" s="1295" t="s">
        <v>4</v>
      </c>
      <c r="G30" s="1295"/>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8" t="s">
        <v>0</v>
      </c>
      <c r="E35" s="1299"/>
      <c r="F35" s="1299"/>
      <c r="G35" s="1299"/>
      <c r="H35" s="1299"/>
      <c r="I35" s="1299"/>
      <c r="J35" s="1299"/>
      <c r="K35" s="1299"/>
      <c r="L35" s="1299"/>
      <c r="M35" s="1299"/>
      <c r="N35" s="1299"/>
      <c r="O35" s="1299"/>
      <c r="P35" s="1299"/>
      <c r="Q35" s="1299"/>
      <c r="R35" s="1300"/>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6" t="s">
        <v>437</v>
      </c>
      <c r="G36" s="1296"/>
      <c r="H36" s="1296"/>
      <c r="I36" s="1296"/>
      <c r="J36" s="1296"/>
      <c r="K36" s="1296"/>
      <c r="L36" s="1296"/>
      <c r="M36" s="1296"/>
      <c r="N36" s="1296"/>
      <c r="O36" s="1296"/>
      <c r="P36" s="1296"/>
      <c r="Q36" s="1296"/>
      <c r="R36" s="1296"/>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0" t="s">
        <v>441</v>
      </c>
      <c r="K37" s="1290"/>
      <c r="L37" s="1290"/>
      <c r="M37" s="1290"/>
      <c r="N37" s="1290"/>
      <c r="O37" s="1290"/>
      <c r="P37" s="1290"/>
      <c r="Q37" s="1290"/>
      <c r="R37" s="1290"/>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0" t="s">
        <v>328</v>
      </c>
      <c r="K38" s="1290"/>
      <c r="L38" s="1290"/>
      <c r="M38" s="1290"/>
      <c r="N38" s="1290"/>
      <c r="O38" s="1290"/>
      <c r="P38" s="1290"/>
      <c r="Q38" s="1290"/>
      <c r="R38" s="1290"/>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1" t="s">
        <v>442</v>
      </c>
      <c r="K39" s="1291"/>
      <c r="L39" s="1291"/>
      <c r="M39" s="1291"/>
      <c r="N39" s="1291"/>
      <c r="O39" s="1291"/>
      <c r="P39" s="1291"/>
      <c r="Q39" s="1291"/>
      <c r="R39" s="1291"/>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4" t="s">
        <v>213</v>
      </c>
      <c r="K40" s="1294"/>
      <c r="L40" s="1294"/>
      <c r="M40" s="1294"/>
      <c r="N40" s="1294"/>
      <c r="O40" s="1294"/>
      <c r="P40" s="1294"/>
      <c r="Q40" s="1294"/>
      <c r="R40" s="1294"/>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1" t="str">
        <f>" We plan to ask the committee to provide"&amp;AA37&amp;AB37&amp;AA38&amp;AB38&amp;AA39&amp;AB39&amp;AA40&amp;AB40&amp;"advice."</f>
        <v xml:space="preserve"> We plan to ask the committee to provide advice.</v>
      </c>
      <c r="AA41" s="1312"/>
      <c r="AB41" s="1313"/>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4" t="s">
        <v>0</v>
      </c>
      <c r="E44" s="1305"/>
      <c r="F44" s="1305"/>
      <c r="G44" s="1305"/>
      <c r="H44" s="1305"/>
      <c r="I44" s="1305"/>
      <c r="J44" s="1305"/>
      <c r="K44" s="1305"/>
      <c r="L44" s="1305"/>
      <c r="M44" s="1305"/>
      <c r="N44" s="1305"/>
      <c r="O44" s="1305"/>
      <c r="P44" s="1305"/>
      <c r="Q44" s="1305"/>
      <c r="R44" s="1306"/>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4" t="s">
        <v>0</v>
      </c>
      <c r="E46" s="1305"/>
      <c r="F46" s="1305"/>
      <c r="G46" s="1305"/>
      <c r="H46" s="1305"/>
      <c r="I46" s="1305"/>
      <c r="J46" s="1305"/>
      <c r="K46" s="1305"/>
      <c r="L46" s="1305"/>
      <c r="M46" s="1305"/>
      <c r="N46" s="1305"/>
      <c r="O46" s="1305"/>
      <c r="P46" s="1305"/>
      <c r="Q46" s="1305"/>
      <c r="R46" s="1306"/>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301"/>
      <c r="Y48" s="1302"/>
      <c r="Z48" s="1302"/>
      <c r="AA48" s="1302"/>
      <c r="AB48" s="1303"/>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3" t="s">
        <v>413</v>
      </c>
      <c r="E50" s="1283"/>
      <c r="F50" s="1283"/>
      <c r="G50" s="1316" t="s">
        <v>237</v>
      </c>
      <c r="H50" s="1316"/>
      <c r="I50" s="1316"/>
      <c r="J50" s="1316"/>
      <c r="K50" s="1316"/>
      <c r="L50" s="1316"/>
      <c r="M50" s="1316"/>
      <c r="N50" s="1316"/>
      <c r="O50" s="1316"/>
      <c r="P50" s="1316"/>
      <c r="Q50" s="1316"/>
      <c r="R50" s="1316"/>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5" t="s">
        <v>323</v>
      </c>
      <c r="H54" s="1275"/>
      <c r="I54" s="1275"/>
      <c r="J54" s="1275"/>
      <c r="K54" s="1275"/>
      <c r="L54" s="1275"/>
      <c r="M54" s="1275"/>
      <c r="N54" s="1275"/>
      <c r="O54" s="1275"/>
      <c r="P54" s="1275"/>
      <c r="Q54" s="1275"/>
      <c r="R54" s="127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6"/>
      <c r="H55" s="1276"/>
      <c r="I55" s="1276"/>
      <c r="J55" s="1276"/>
      <c r="K55" s="1276"/>
      <c r="L55" s="1276"/>
      <c r="M55" s="1276"/>
      <c r="N55" s="1276"/>
      <c r="O55" s="1276"/>
      <c r="P55" s="1276"/>
      <c r="Q55" s="1276"/>
      <c r="R55" s="127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4"/>
      <c r="E56" s="1284"/>
      <c r="F56" s="1284"/>
      <c r="G56" s="1284"/>
      <c r="H56" s="1284"/>
      <c r="I56" s="1284"/>
      <c r="J56" s="1284"/>
      <c r="K56" s="1284"/>
      <c r="L56" s="1284"/>
      <c r="M56" s="1284"/>
      <c r="N56" s="1284"/>
      <c r="O56" s="1284"/>
      <c r="P56" s="1284"/>
      <c r="Q56" s="1284"/>
      <c r="R56" s="128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3" t="s">
        <v>198</v>
      </c>
      <c r="E57" s="1243"/>
      <c r="F57" s="1243"/>
      <c r="G57" s="1243"/>
      <c r="H57" s="1243"/>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0"/>
      <c r="E58" s="1281"/>
      <c r="F58" s="1281"/>
      <c r="G58" s="1281"/>
      <c r="H58" s="1281"/>
      <c r="I58" s="1281"/>
      <c r="J58" s="1281"/>
      <c r="K58" s="1281"/>
      <c r="L58" s="1281"/>
      <c r="M58" s="1281"/>
      <c r="N58" s="1281"/>
      <c r="O58" s="1281"/>
      <c r="P58" s="1281"/>
      <c r="Q58" s="1281"/>
      <c r="R58" s="128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7" t="s">
        <v>1062</v>
      </c>
      <c r="E60" s="1278"/>
      <c r="F60" s="1278"/>
      <c r="G60" s="1278"/>
      <c r="H60" s="1278"/>
      <c r="I60" s="1278"/>
      <c r="J60" s="1278"/>
      <c r="K60" s="1278"/>
      <c r="L60" s="1278"/>
      <c r="M60" s="1278"/>
      <c r="N60" s="1278"/>
      <c r="O60" s="1278"/>
      <c r="P60" s="1278"/>
      <c r="Q60" s="1278"/>
      <c r="R60" s="127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5">
        <f ca="1">TODAY()</f>
        <v>41778</v>
      </c>
      <c r="G61" s="1315"/>
      <c r="H61" s="1315"/>
      <c r="I61" s="1315"/>
      <c r="J61" s="1315"/>
      <c r="K61" s="1315"/>
      <c r="L61" s="1315"/>
      <c r="M61" s="1315"/>
      <c r="N61" s="1315"/>
      <c r="O61" s="1315"/>
      <c r="P61" s="1315"/>
      <c r="Q61" s="1315"/>
      <c r="R61" s="1315"/>
      <c r="S61" s="131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56" t="str">
        <f>C.2Name</f>
        <v>Grants Pass Limited Maintenance Plans for CO and PM10</v>
      </c>
      <c r="H2" s="1356"/>
      <c r="I2" s="1356"/>
      <c r="J2" s="1356"/>
      <c r="K2" s="1356"/>
      <c r="L2" s="1356"/>
      <c r="M2" s="1356"/>
      <c r="N2" s="1356"/>
      <c r="O2" s="1356"/>
      <c r="P2" s="1356"/>
      <c r="Q2" s="1356"/>
      <c r="R2" s="1356"/>
      <c r="S2" s="1356"/>
      <c r="T2" s="200"/>
      <c r="U2" s="563"/>
      <c r="V2" s="572" t="s">
        <v>0</v>
      </c>
      <c r="W2" s="159"/>
      <c r="X2" s="68"/>
      <c r="Y2" s="147"/>
      <c r="Z2" s="147"/>
    </row>
    <row r="3" spans="1:58" s="66" customFormat="1" ht="12.75" customHeight="1" thickTop="1">
      <c r="A3" s="601"/>
      <c r="B3" s="563"/>
      <c r="C3" s="1362"/>
      <c r="D3" s="1363"/>
      <c r="E3" s="1363"/>
      <c r="F3" s="1363"/>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8" t="s">
        <v>145</v>
      </c>
      <c r="F4" s="1349"/>
      <c r="G4" s="1349"/>
      <c r="H4" s="1349"/>
      <c r="I4" s="1349"/>
      <c r="J4" s="1349"/>
      <c r="K4" s="1349"/>
      <c r="L4" s="1349"/>
      <c r="M4" s="1349"/>
      <c r="N4" s="1349"/>
      <c r="O4" s="1349"/>
      <c r="P4" s="1349"/>
      <c r="Q4" s="1349"/>
      <c r="R4" s="1350"/>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6" t="s">
        <v>186</v>
      </c>
      <c r="F6" s="1347"/>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7" t="s">
        <v>264</v>
      </c>
      <c r="E7" s="1357"/>
      <c r="F7" s="1357"/>
      <c r="G7" s="1357"/>
      <c r="H7" s="502"/>
      <c r="I7" s="1334" t="s">
        <v>286</v>
      </c>
      <c r="J7" s="1335"/>
      <c r="K7" s="1335"/>
      <c r="L7" s="1335"/>
      <c r="M7" s="1335"/>
      <c r="N7" s="1335"/>
      <c r="O7" s="1335"/>
      <c r="P7" s="1335"/>
      <c r="Q7" s="1335"/>
      <c r="R7" s="1336"/>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9" t="s">
        <v>280</v>
      </c>
      <c r="H8" s="1330"/>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1" t="s">
        <v>136</v>
      </c>
      <c r="E9" s="1351"/>
      <c r="F9" s="1351"/>
      <c r="G9" s="1351"/>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1" t="s">
        <v>137</v>
      </c>
      <c r="E10" s="1351"/>
      <c r="F10" s="1351"/>
      <c r="G10" s="1352"/>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4" t="s">
        <v>190</v>
      </c>
      <c r="E11" s="1354"/>
      <c r="F11" s="1354"/>
      <c r="G11" s="1355"/>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4" t="s">
        <v>140</v>
      </c>
      <c r="E12" s="1354"/>
      <c r="F12" s="1354"/>
      <c r="G12" s="1355"/>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4" t="s">
        <v>265</v>
      </c>
      <c r="E13" s="1354"/>
      <c r="F13" s="1354"/>
      <c r="G13" s="1355"/>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4" t="s">
        <v>143</v>
      </c>
      <c r="E14" s="1354"/>
      <c r="F14" s="1354"/>
      <c r="G14" s="1355"/>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5" t="s">
        <v>370</v>
      </c>
      <c r="E15" s="1365"/>
      <c r="F15" s="1365"/>
      <c r="G15" s="1365"/>
      <c r="H15" s="1365"/>
      <c r="I15" s="1365"/>
      <c r="J15" s="1365"/>
      <c r="K15" s="1365"/>
      <c r="L15" s="1365"/>
      <c r="M15" s="1365"/>
      <c r="N15" s="1365"/>
      <c r="O15" s="1365"/>
      <c r="P15" s="1365"/>
      <c r="Q15" s="1365"/>
      <c r="R15" s="1365"/>
      <c r="S15" s="1365"/>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6" t="s">
        <v>370</v>
      </c>
      <c r="E16" s="1366"/>
      <c r="F16" s="1366"/>
      <c r="G16" s="1366"/>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3" t="s">
        <v>399</v>
      </c>
      <c r="E17" s="1353"/>
      <c r="F17" s="1353"/>
      <c r="G17" s="1353"/>
      <c r="H17" s="302"/>
      <c r="I17" s="302"/>
      <c r="J17" s="302"/>
      <c r="K17" s="302"/>
      <c r="L17" s="302"/>
      <c r="M17" s="302"/>
      <c r="N17" s="302"/>
      <c r="O17" s="302"/>
      <c r="P17" s="302"/>
      <c r="Q17" s="302"/>
      <c r="R17" s="302"/>
      <c r="S17" s="303"/>
      <c r="T17" s="206"/>
      <c r="U17" s="563"/>
      <c r="V17" s="576" t="s">
        <v>0</v>
      </c>
      <c r="W17" s="161"/>
      <c r="X17" s="1327" t="str">
        <f>IF(COUNTIF(X9:X16,TRUE),"If DEQ does not address this in rules, the program risks "&amp;Y9&amp;Y10&amp;Y11&amp;Y12&amp;Y13&amp;Y14&amp;Y15&amp;Y16&amp;".","")</f>
        <v>If DEQ does not address this in rules, the program risks 0loss of reputation.</v>
      </c>
      <c r="Y17" s="1327"/>
      <c r="Z17" s="1328"/>
      <c r="AA17"/>
    </row>
    <row r="18" spans="1:27" s="6" customFormat="1" ht="15.75" customHeight="1">
      <c r="A18" s="601"/>
      <c r="B18" s="563"/>
      <c r="C18" s="202"/>
      <c r="D18" s="1250" t="s">
        <v>0</v>
      </c>
      <c r="E18" s="1251"/>
      <c r="F18" s="1251"/>
      <c r="G18" s="1251"/>
      <c r="H18" s="1251"/>
      <c r="I18" s="1251"/>
      <c r="J18" s="1251"/>
      <c r="K18" s="1251"/>
      <c r="L18" s="1251"/>
      <c r="M18" s="1251"/>
      <c r="N18" s="1251"/>
      <c r="O18" s="1251"/>
      <c r="P18" s="1251"/>
      <c r="Q18" s="1251"/>
      <c r="R18" s="1251"/>
      <c r="S18" s="1252"/>
      <c r="T18" s="206"/>
      <c r="U18" s="563"/>
      <c r="V18" s="576"/>
      <c r="W18" s="161"/>
      <c r="X18" s="1328"/>
      <c r="Y18" s="1328"/>
      <c r="Z18" s="1328"/>
    </row>
    <row r="19" spans="1:27" s="66" customFormat="1" ht="21.75" customHeight="1">
      <c r="A19" s="601"/>
      <c r="B19" s="563"/>
      <c r="C19" s="202"/>
      <c r="D19" s="1341" t="s">
        <v>400</v>
      </c>
      <c r="E19" s="1341"/>
      <c r="F19" s="1341"/>
      <c r="G19" s="1341"/>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0" t="s">
        <v>0</v>
      </c>
      <c r="E20" s="1251"/>
      <c r="F20" s="1251"/>
      <c r="G20" s="1251"/>
      <c r="H20" s="1251"/>
      <c r="I20" s="1251"/>
      <c r="J20" s="1251"/>
      <c r="K20" s="1251"/>
      <c r="L20" s="1251"/>
      <c r="M20" s="1251"/>
      <c r="N20" s="1251"/>
      <c r="O20" s="1251"/>
      <c r="P20" s="1251"/>
      <c r="Q20" s="1251"/>
      <c r="R20" s="1251"/>
      <c r="S20" s="1252"/>
      <c r="T20" s="207"/>
      <c r="U20" s="563"/>
      <c r="V20" s="572" t="s">
        <v>0</v>
      </c>
      <c r="W20" s="161"/>
      <c r="X20" s="38"/>
      <c r="Y20" s="38"/>
      <c r="Z20" s="35"/>
    </row>
    <row r="21" spans="1:27" s="2" customFormat="1" ht="27" customHeight="1">
      <c r="A21" s="601"/>
      <c r="B21" s="563" t="s">
        <v>0</v>
      </c>
      <c r="C21" s="208"/>
      <c r="D21" s="1357" t="s">
        <v>192</v>
      </c>
      <c r="E21" s="1357"/>
      <c r="F21" s="1357"/>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4"/>
      <c r="K22" s="1364"/>
      <c r="L22" s="1364"/>
      <c r="M22" s="1364"/>
      <c r="N22" s="1364"/>
      <c r="O22" s="1364"/>
      <c r="P22" s="1364"/>
      <c r="Q22" s="1364"/>
      <c r="R22" s="1364"/>
      <c r="S22" s="1364"/>
      <c r="T22" s="209"/>
      <c r="U22" s="563"/>
      <c r="V22" s="577" t="s">
        <v>0</v>
      </c>
      <c r="W22" s="174"/>
      <c r="X22" s="115" t="s">
        <v>0</v>
      </c>
      <c r="Y22" s="115"/>
      <c r="Z22" s="115" t="s">
        <v>0</v>
      </c>
    </row>
    <row r="23" spans="1:27" s="2" customFormat="1" ht="29.25" customHeight="1">
      <c r="A23" s="601"/>
      <c r="B23" s="563"/>
      <c r="C23" s="211"/>
      <c r="D23" s="1358" t="s">
        <v>217</v>
      </c>
      <c r="E23" s="1359"/>
      <c r="F23" s="1359"/>
      <c r="G23" s="1360"/>
      <c r="H23" s="1360"/>
      <c r="I23" s="1360"/>
      <c r="J23" s="1361"/>
      <c r="K23" s="1361"/>
      <c r="L23" s="1361"/>
      <c r="M23" s="1361"/>
      <c r="N23" s="1361"/>
      <c r="O23" s="1361"/>
      <c r="P23" s="1361"/>
      <c r="Q23" s="1361"/>
      <c r="R23" s="1361"/>
      <c r="S23" s="1361"/>
      <c r="T23" s="212"/>
      <c r="U23" s="563"/>
      <c r="V23" s="578"/>
      <c r="W23" s="159"/>
      <c r="X23" s="144">
        <v>1</v>
      </c>
      <c r="Y23" s="75" t="s">
        <v>230</v>
      </c>
      <c r="Z23" s="75"/>
    </row>
    <row r="24" spans="1:27" s="843" customFormat="1" ht="17.25" customHeight="1">
      <c r="A24" s="852"/>
      <c r="B24" s="851"/>
      <c r="C24" s="973"/>
      <c r="D24" s="1345" t="s">
        <v>493</v>
      </c>
      <c r="E24" s="1345"/>
      <c r="F24" s="1345"/>
      <c r="G24" s="1345"/>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2" t="s">
        <v>0</v>
      </c>
      <c r="E25" s="1343"/>
      <c r="F25" s="1343"/>
      <c r="G25" s="1343"/>
      <c r="H25" s="1343"/>
      <c r="I25" s="1343"/>
      <c r="J25" s="1343"/>
      <c r="K25" s="1343"/>
      <c r="L25" s="1343"/>
      <c r="M25" s="1343"/>
      <c r="N25" s="1343"/>
      <c r="O25" s="1343"/>
      <c r="P25" s="1343"/>
      <c r="Q25" s="1343"/>
      <c r="R25" s="1343"/>
      <c r="S25" s="1344"/>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0" t="s">
        <v>401</v>
      </c>
      <c r="E27" s="1340"/>
      <c r="F27" s="1340"/>
      <c r="G27" s="1337" t="s">
        <v>0</v>
      </c>
      <c r="H27" s="1337"/>
      <c r="I27" s="1337"/>
      <c r="J27" s="1334" t="s">
        <v>37</v>
      </c>
      <c r="K27" s="1335"/>
      <c r="L27" s="1335"/>
      <c r="M27" s="1335"/>
      <c r="N27" s="1335"/>
      <c r="O27" s="1335"/>
      <c r="P27" s="1335"/>
      <c r="Q27" s="1335"/>
      <c r="R27" s="1335"/>
      <c r="S27" s="1336"/>
      <c r="T27" s="201"/>
      <c r="U27" s="563"/>
      <c r="V27" s="313" t="s">
        <v>760</v>
      </c>
      <c r="W27" s="161"/>
      <c r="X27" s="1002"/>
      <c r="Y27" s="147"/>
      <c r="Z27" s="147"/>
    </row>
    <row r="28" spans="1:27" s="66" customFormat="1" ht="15.75" customHeight="1">
      <c r="A28" s="601"/>
      <c r="B28" s="563"/>
      <c r="C28" s="202"/>
      <c r="D28" s="1340"/>
      <c r="E28" s="1340"/>
      <c r="F28" s="1340"/>
      <c r="G28" s="1338" t="s">
        <v>247</v>
      </c>
      <c r="H28" s="1338"/>
      <c r="I28" s="1339"/>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0" t="s">
        <v>0</v>
      </c>
      <c r="E33" s="1251"/>
      <c r="F33" s="1251"/>
      <c r="G33" s="1251"/>
      <c r="H33" s="1251"/>
      <c r="I33" s="1251"/>
      <c r="J33" s="1251"/>
      <c r="K33" s="1251"/>
      <c r="L33" s="1251"/>
      <c r="M33" s="1251"/>
      <c r="N33" s="1251"/>
      <c r="O33" s="1251"/>
      <c r="P33" s="1251"/>
      <c r="Q33" s="1251"/>
      <c r="R33" s="1251"/>
      <c r="S33" s="125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31" t="s">
        <v>0</v>
      </c>
      <c r="E35" s="1332"/>
      <c r="F35" s="1332"/>
      <c r="G35" s="1332"/>
      <c r="H35" s="1332"/>
      <c r="I35" s="1332"/>
      <c r="J35" s="1332"/>
      <c r="K35" s="1332"/>
      <c r="L35" s="1332"/>
      <c r="M35" s="1332"/>
      <c r="N35" s="1332"/>
      <c r="O35" s="1332"/>
      <c r="P35" s="1332"/>
      <c r="Q35" s="1332"/>
      <c r="R35" s="1332"/>
      <c r="S35" s="1333"/>
      <c r="T35" s="201"/>
      <c r="U35" s="563"/>
      <c r="V35" s="582"/>
      <c r="W35" s="161"/>
      <c r="X35" s="122"/>
      <c r="Y35" s="147"/>
      <c r="Z35" s="147"/>
    </row>
    <row r="36" spans="1:26">
      <c r="B36" s="563"/>
      <c r="C36" s="293"/>
      <c r="D36" s="294"/>
      <c r="E36" s="294"/>
      <c r="F36" s="294"/>
      <c r="G36" s="1224">
        <f ca="1">TODAY()</f>
        <v>41778</v>
      </c>
      <c r="H36" s="1224"/>
      <c r="I36" s="1224"/>
      <c r="J36" s="1224"/>
      <c r="K36" s="1224"/>
      <c r="L36" s="1224"/>
      <c r="M36" s="1224"/>
      <c r="N36" s="1224"/>
      <c r="O36" s="1224"/>
      <c r="P36" s="1224"/>
      <c r="Q36" s="1224"/>
      <c r="R36" s="1224"/>
      <c r="S36" s="1224"/>
      <c r="T36" s="1225"/>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1"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3" t="s">
        <v>100</v>
      </c>
      <c r="E2" s="1393"/>
      <c r="F2" s="1393"/>
      <c r="G2" s="1379" t="str">
        <f>C.2Name</f>
        <v>Grants Pass Limited Maintenance Plans for CO and PM10</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4" t="s">
        <v>426</v>
      </c>
      <c r="F4" s="1395"/>
      <c r="G4" s="1395"/>
      <c r="H4" s="1396"/>
      <c r="I4" s="1391" t="s">
        <v>0</v>
      </c>
      <c r="J4" s="1392"/>
      <c r="K4" s="1392"/>
      <c r="L4" s="1392"/>
      <c r="M4" s="1392"/>
      <c r="N4" s="1392"/>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69" t="str">
        <f>X5</f>
        <v/>
      </c>
      <c r="E5" s="1369"/>
      <c r="F5" s="1369"/>
      <c r="G5" s="1369"/>
      <c r="H5" s="1369"/>
      <c r="I5" s="1369"/>
      <c r="J5" s="1369"/>
      <c r="K5" s="1369"/>
      <c r="L5" s="1369"/>
      <c r="M5" s="1369"/>
      <c r="N5" s="1369"/>
      <c r="O5" s="1369"/>
      <c r="P5" s="1369"/>
      <c r="Q5" s="1369"/>
      <c r="R5" s="1369"/>
      <c r="S5" s="1369"/>
      <c r="T5" s="630"/>
      <c r="U5" s="563"/>
      <c r="V5" s="248"/>
      <c r="W5" s="248"/>
      <c r="X5" s="1367" t="str">
        <f>IF(E4="have no direct correlation to the environment.","The team does not need to complete this worksheet.","")</f>
        <v/>
      </c>
      <c r="Y5" s="1368"/>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38" t="s">
        <v>280</v>
      </c>
      <c r="H7" s="1339"/>
      <c r="I7" s="199">
        <v>1</v>
      </c>
      <c r="J7" s="184">
        <v>2</v>
      </c>
      <c r="K7" s="185">
        <v>3</v>
      </c>
      <c r="L7" s="186">
        <v>4</v>
      </c>
      <c r="M7" s="187">
        <v>5</v>
      </c>
      <c r="N7" s="188">
        <v>6</v>
      </c>
      <c r="O7" s="189">
        <v>7</v>
      </c>
      <c r="P7" s="190">
        <v>8</v>
      </c>
      <c r="Q7" s="191">
        <v>9</v>
      </c>
      <c r="R7" s="192">
        <v>10</v>
      </c>
      <c r="S7" s="120"/>
      <c r="T7" s="309"/>
      <c r="U7" s="563"/>
      <c r="V7" s="385" t="s">
        <v>767</v>
      </c>
      <c r="W7" s="288"/>
      <c r="X7" s="1371" t="str">
        <f>IF(C.5EnvCorrolation=0,"",IF(COUNTIF(X8:X13,TRUE)=1,"The ""do nothing"" environmental consequence is: "&amp;Y8&amp;Y9&amp;Y10&amp;Y11&amp;Y12&amp;Y13&amp;".",IF(COUNTIF(X8:X13,TRUE),"The ""do nothing"" environmental consequences are: "&amp;Y8&amp;Y9&amp;Y10&amp;Y11&amp;Y12&amp;Y13&amp;".","")))</f>
        <v/>
      </c>
      <c r="Y7" s="1372"/>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1" t="s">
        <v>138</v>
      </c>
      <c r="E8" s="1351"/>
      <c r="F8" s="1351"/>
      <c r="G8" s="1351"/>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1" t="s">
        <v>139</v>
      </c>
      <c r="E9" s="1351"/>
      <c r="F9" s="1351"/>
      <c r="G9" s="1351"/>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4" t="s">
        <v>262</v>
      </c>
      <c r="E10" s="1354"/>
      <c r="F10" s="1354"/>
      <c r="G10" s="1354"/>
      <c r="H10" s="481"/>
      <c r="I10" s="481"/>
      <c r="J10" s="481"/>
      <c r="K10" s="481"/>
      <c r="L10" s="481"/>
      <c r="M10" s="481"/>
      <c r="N10" s="481"/>
      <c r="O10" s="481"/>
      <c r="P10" s="481"/>
      <c r="Q10" s="481"/>
      <c r="R10" s="687"/>
      <c r="S10" s="687"/>
      <c r="T10" s="206"/>
      <c r="U10" s="563"/>
      <c r="V10" s="1397"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4" t="s">
        <v>261</v>
      </c>
      <c r="E11" s="1354"/>
      <c r="F11" s="1354"/>
      <c r="G11" s="1354"/>
      <c r="H11" s="1354"/>
      <c r="I11" s="481"/>
      <c r="J11" s="678"/>
      <c r="K11" s="553"/>
      <c r="L11" s="553"/>
      <c r="M11" s="553"/>
      <c r="N11" s="553"/>
      <c r="O11" s="553"/>
      <c r="P11" s="481"/>
      <c r="Q11" s="481"/>
      <c r="R11" s="481"/>
      <c r="S11" s="481"/>
      <c r="T11" s="206"/>
      <c r="U11" s="563"/>
      <c r="V11" s="1397"/>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6" t="s">
        <v>289</v>
      </c>
      <c r="E12" s="1366"/>
      <c r="F12" s="1366"/>
      <c r="G12" s="1366"/>
      <c r="H12" s="677"/>
      <c r="I12" s="677"/>
      <c r="J12" s="677"/>
      <c r="K12" s="677"/>
      <c r="L12" s="677"/>
      <c r="M12" s="677"/>
      <c r="N12" s="677"/>
      <c r="O12" s="677"/>
      <c r="P12" s="677"/>
      <c r="Q12" s="677"/>
      <c r="R12" s="677"/>
      <c r="S12" s="677"/>
      <c r="T12" s="206"/>
      <c r="U12" s="563"/>
      <c r="V12" s="1397"/>
      <c r="W12" s="285"/>
      <c r="X12" s="284" t="b">
        <v>0</v>
      </c>
      <c r="Y12" s="1023" t="str">
        <f>IF($X12=FALSE,"",IF($X$13=FALSE,LOWER($D12),LOWER($D12)&amp;" and "))</f>
        <v/>
      </c>
      <c r="Z12" s="495">
        <f t="shared" si="0"/>
        <v>0</v>
      </c>
      <c r="AA12" s="285" t="s">
        <v>0</v>
      </c>
      <c r="AB12" s="285"/>
    </row>
    <row r="13" spans="1:58" s="66" customFormat="1" ht="21" customHeight="1">
      <c r="A13" s="602"/>
      <c r="B13" s="563"/>
      <c r="C13" s="202"/>
      <c r="D13" s="1366" t="s">
        <v>289</v>
      </c>
      <c r="E13" s="1366"/>
      <c r="F13" s="1366"/>
      <c r="G13" s="1366"/>
      <c r="H13" s="677"/>
      <c r="I13" s="677"/>
      <c r="J13" s="677"/>
      <c r="K13" s="677"/>
      <c r="L13" s="677"/>
      <c r="M13" s="677"/>
      <c r="N13" s="677"/>
      <c r="O13" s="677"/>
      <c r="P13" s="677"/>
      <c r="Q13" s="677"/>
      <c r="R13" s="677"/>
      <c r="S13" s="677"/>
      <c r="T13" s="206"/>
      <c r="U13" s="563"/>
      <c r="V13" s="1397"/>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97"/>
      <c r="W14" s="161"/>
      <c r="X14" s="1139" t="s">
        <v>0</v>
      </c>
      <c r="Y14" s="798" t="str">
        <f>Y9&amp;Y10&amp;Y11&amp;Y12&amp;Y13</f>
        <v/>
      </c>
      <c r="Z14" s="1008"/>
    </row>
    <row r="15" spans="1:58" s="66" customFormat="1" ht="15.75" customHeight="1">
      <c r="A15" s="602"/>
      <c r="B15" s="563"/>
      <c r="C15" s="202"/>
      <c r="D15" s="1238" t="s">
        <v>1108</v>
      </c>
      <c r="E15" s="1239"/>
      <c r="F15" s="1239"/>
      <c r="G15" s="1239"/>
      <c r="H15" s="1239"/>
      <c r="I15" s="1239"/>
      <c r="J15" s="1239"/>
      <c r="K15" s="1239"/>
      <c r="L15" s="1239"/>
      <c r="M15" s="1239"/>
      <c r="N15" s="1239"/>
      <c r="O15" s="1239"/>
      <c r="P15" s="1239"/>
      <c r="Q15" s="1239"/>
      <c r="R15" s="1239"/>
      <c r="S15" s="124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99" t="s">
        <v>252</v>
      </c>
      <c r="E17" s="1399"/>
      <c r="F17" s="1399"/>
      <c r="G17" s="1399"/>
      <c r="H17" s="1399"/>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8" t="s">
        <v>0</v>
      </c>
      <c r="F18" s="1398"/>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0" t="s">
        <v>258</v>
      </c>
      <c r="E22" s="1390"/>
      <c r="F22" s="1390"/>
      <c r="G22" s="1390"/>
      <c r="H22" s="1390"/>
      <c r="I22" s="1390"/>
      <c r="J22" s="1390"/>
      <c r="K22" s="1390"/>
      <c r="L22" s="1390"/>
      <c r="M22" s="1390"/>
      <c r="N22" s="1390"/>
      <c r="O22" s="1390"/>
      <c r="P22" s="1390"/>
      <c r="Q22" s="1390"/>
      <c r="R22" s="1390"/>
      <c r="S22" s="1390"/>
      <c r="T22" s="304"/>
      <c r="U22" s="563"/>
      <c r="V22" s="180"/>
      <c r="W22" s="161"/>
      <c r="X22" s="1146" t="str">
        <f>IF(X28=0,"No","Yes")</f>
        <v>Yes</v>
      </c>
      <c r="Y22" s="55"/>
      <c r="Z22" s="55"/>
      <c r="AA22"/>
    </row>
    <row r="23" spans="1:66" s="66" customFormat="1" ht="21" customHeight="1">
      <c r="A23" s="602"/>
      <c r="B23" s="563"/>
      <c r="C23" s="202"/>
      <c r="D23" s="1354" t="s">
        <v>223</v>
      </c>
      <c r="E23" s="1354"/>
      <c r="F23" s="1354"/>
      <c r="G23" s="1354"/>
      <c r="H23" s="1354"/>
      <c r="I23" s="1354"/>
      <c r="J23" s="1354"/>
      <c r="K23" s="1354"/>
      <c r="L23" s="1354"/>
      <c r="M23" s="1354"/>
      <c r="N23" s="1354"/>
      <c r="O23" s="1354"/>
      <c r="P23" s="1354"/>
      <c r="Q23" s="1354"/>
      <c r="R23" s="687"/>
      <c r="S23" s="687"/>
      <c r="T23" s="304"/>
      <c r="U23" s="563"/>
      <c r="V23" s="180"/>
      <c r="W23" s="161"/>
      <c r="X23" s="284" t="b">
        <v>1</v>
      </c>
      <c r="Y23" s="55"/>
      <c r="Z23" s="55"/>
      <c r="AA23"/>
      <c r="AB23"/>
    </row>
    <row r="24" spans="1:66" s="66" customFormat="1" ht="21" customHeight="1">
      <c r="A24" s="602"/>
      <c r="B24" s="563"/>
      <c r="C24" s="202"/>
      <c r="D24" s="1354" t="s">
        <v>221</v>
      </c>
      <c r="E24" s="1354"/>
      <c r="F24" s="1354"/>
      <c r="G24" s="1354"/>
      <c r="H24" s="1354"/>
      <c r="I24" s="1354"/>
      <c r="J24" s="1354"/>
      <c r="K24" s="1354"/>
      <c r="L24" s="1354"/>
      <c r="M24" s="1354"/>
      <c r="N24" s="1354"/>
      <c r="O24" s="1354"/>
      <c r="P24" s="1354"/>
      <c r="Q24" s="1354"/>
      <c r="R24" s="1354"/>
      <c r="S24" s="1354"/>
      <c r="T24" s="304"/>
      <c r="U24" s="563"/>
      <c r="V24" s="180"/>
      <c r="W24" s="161"/>
      <c r="X24" s="284" t="b">
        <v>0</v>
      </c>
      <c r="Y24" s="55"/>
      <c r="Z24" s="55"/>
      <c r="AA24"/>
      <c r="AB24"/>
    </row>
    <row r="25" spans="1:66" s="66" customFormat="1" ht="21" customHeight="1">
      <c r="A25" s="602"/>
      <c r="B25" s="563"/>
      <c r="C25" s="202"/>
      <c r="D25" s="1351" t="s">
        <v>224</v>
      </c>
      <c r="E25" s="1351"/>
      <c r="F25" s="1351"/>
      <c r="G25" s="1351"/>
      <c r="H25" s="1351"/>
      <c r="I25" s="1351"/>
      <c r="J25" s="1351"/>
      <c r="K25" s="1351"/>
      <c r="L25" s="1351"/>
      <c r="M25" s="1351"/>
      <c r="N25" s="1351"/>
      <c r="O25" s="1351"/>
      <c r="P25" s="1351"/>
      <c r="Q25" s="1351"/>
      <c r="R25" s="1351"/>
      <c r="S25" s="1351"/>
      <c r="T25" s="304"/>
      <c r="U25" s="563"/>
      <c r="V25" s="180"/>
      <c r="W25" s="161"/>
      <c r="X25" s="284" t="b">
        <v>0</v>
      </c>
      <c r="Y25" s="38"/>
      <c r="Z25" s="55"/>
      <c r="AA25"/>
      <c r="AB25"/>
    </row>
    <row r="26" spans="1:66" s="66" customFormat="1" ht="21" customHeight="1">
      <c r="A26" s="602"/>
      <c r="B26" s="563"/>
      <c r="C26" s="202"/>
      <c r="D26" s="1351" t="s">
        <v>222</v>
      </c>
      <c r="E26" s="1351"/>
      <c r="F26" s="1351"/>
      <c r="G26" s="1351"/>
      <c r="H26" s="1351"/>
      <c r="I26" s="1351"/>
      <c r="J26" s="1351"/>
      <c r="K26" s="1351"/>
      <c r="L26" s="1351"/>
      <c r="M26" s="1351"/>
      <c r="N26" s="1351"/>
      <c r="O26" s="1351"/>
      <c r="P26" s="1351"/>
      <c r="Q26" s="1351"/>
      <c r="R26" s="1351"/>
      <c r="S26" s="1351"/>
      <c r="T26" s="304"/>
      <c r="U26" s="563"/>
      <c r="V26" s="180"/>
      <c r="W26" s="161"/>
      <c r="X26" s="284" t="b">
        <v>0</v>
      </c>
      <c r="Y26" s="324"/>
      <c r="Z26" s="55"/>
      <c r="AA26"/>
      <c r="AB26"/>
    </row>
    <row r="27" spans="1:66" s="66" customFormat="1" ht="21" customHeight="1">
      <c r="A27" s="602"/>
      <c r="B27" s="563"/>
      <c r="C27" s="202"/>
      <c r="D27" s="1351" t="s">
        <v>225</v>
      </c>
      <c r="E27" s="1351"/>
      <c r="F27" s="1351"/>
      <c r="G27" s="1351"/>
      <c r="H27" s="1351"/>
      <c r="I27" s="1351"/>
      <c r="J27" s="1351"/>
      <c r="K27" s="1351"/>
      <c r="L27" s="1351"/>
      <c r="M27" s="1351"/>
      <c r="N27" s="1351"/>
      <c r="O27" s="1351"/>
      <c r="P27" s="1351"/>
      <c r="Q27" s="1351"/>
      <c r="R27" s="1351"/>
      <c r="S27" s="1351"/>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8"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8"/>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0" t="s">
        <v>257</v>
      </c>
      <c r="E30" s="1390"/>
      <c r="F30" s="1390"/>
      <c r="G30" s="1390"/>
      <c r="H30" s="1390"/>
      <c r="I30" s="1390"/>
      <c r="J30" s="139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0" t="s">
        <v>292</v>
      </c>
      <c r="E31" s="1400"/>
      <c r="F31" s="1400"/>
      <c r="G31" s="1400"/>
      <c r="H31" s="1400"/>
      <c r="I31" s="1400"/>
      <c r="J31" s="1400"/>
      <c r="K31" s="1400"/>
      <c r="L31" s="1400"/>
      <c r="M31" s="1400"/>
      <c r="N31" s="1400"/>
      <c r="O31" s="1400"/>
      <c r="P31" s="1400"/>
      <c r="Q31" s="1400"/>
      <c r="R31" s="1400"/>
      <c r="S31" s="1400"/>
      <c r="T31" s="709"/>
      <c r="U31" s="563"/>
      <c r="V31" s="317"/>
      <c r="W31" s="315"/>
      <c r="X31" s="322" t="b">
        <v>0</v>
      </c>
      <c r="Y31" s="318"/>
      <c r="Z31" s="318"/>
      <c r="AA31" s="319"/>
      <c r="AB31" s="319"/>
    </row>
    <row r="32" spans="1:66" s="66" customFormat="1" ht="35.1" customHeight="1">
      <c r="A32" s="602"/>
      <c r="B32" s="563"/>
      <c r="C32" s="202"/>
      <c r="D32" s="1400" t="s">
        <v>293</v>
      </c>
      <c r="E32" s="1400"/>
      <c r="F32" s="1400"/>
      <c r="G32" s="1400"/>
      <c r="H32" s="1400"/>
      <c r="I32" s="1400"/>
      <c r="J32" s="1400"/>
      <c r="K32" s="1400"/>
      <c r="L32" s="1400"/>
      <c r="M32" s="1400"/>
      <c r="N32" s="1400"/>
      <c r="O32" s="1400"/>
      <c r="P32" s="1400"/>
      <c r="Q32" s="1400"/>
      <c r="R32" s="1400"/>
      <c r="S32" s="1400"/>
      <c r="T32" s="304"/>
      <c r="U32" s="563"/>
      <c r="V32" s="233"/>
      <c r="W32" s="161"/>
      <c r="X32" s="323" t="b">
        <v>0</v>
      </c>
      <c r="Y32" s="1402"/>
      <c r="Z32" s="55"/>
      <c r="AA32"/>
    </row>
    <row r="33" spans="1:27" s="66" customFormat="1" ht="38.25" customHeight="1">
      <c r="A33" s="602"/>
      <c r="B33" s="563"/>
      <c r="C33" s="202"/>
      <c r="D33" s="1401" t="s">
        <v>294</v>
      </c>
      <c r="E33" s="1401"/>
      <c r="F33" s="1401"/>
      <c r="G33" s="1401"/>
      <c r="H33" s="1401"/>
      <c r="I33" s="1401"/>
      <c r="J33" s="1401"/>
      <c r="K33" s="1401"/>
      <c r="L33" s="1401"/>
      <c r="M33" s="1401"/>
      <c r="N33" s="1401"/>
      <c r="O33" s="1401"/>
      <c r="P33" s="1401"/>
      <c r="Q33" s="1401"/>
      <c r="R33" s="1401"/>
      <c r="S33" s="1401"/>
      <c r="T33" s="304"/>
      <c r="U33" s="563"/>
      <c r="V33" s="233"/>
      <c r="W33" s="161"/>
      <c r="X33" s="323" t="b">
        <v>0</v>
      </c>
      <c r="Y33" s="1402"/>
      <c r="Z33" s="55"/>
      <c r="AA33"/>
    </row>
    <row r="34" spans="1:27" s="66" customFormat="1" ht="39.75" customHeight="1">
      <c r="A34" s="602"/>
      <c r="B34" s="563"/>
      <c r="C34" s="202"/>
      <c r="D34" s="1401" t="s">
        <v>291</v>
      </c>
      <c r="E34" s="1401"/>
      <c r="F34" s="1401"/>
      <c r="G34" s="1401"/>
      <c r="H34" s="1401"/>
      <c r="I34" s="1401"/>
      <c r="J34" s="1401"/>
      <c r="K34" s="1401"/>
      <c r="L34" s="1401"/>
      <c r="M34" s="1401"/>
      <c r="N34" s="1401"/>
      <c r="O34" s="1401"/>
      <c r="P34" s="1401"/>
      <c r="Q34" s="1401"/>
      <c r="R34" s="1401"/>
      <c r="S34" s="1401"/>
      <c r="T34" s="304"/>
      <c r="U34" s="563"/>
      <c r="V34" s="233"/>
      <c r="W34" s="161"/>
      <c r="X34" s="323" t="b">
        <v>0</v>
      </c>
      <c r="Y34" s="1403"/>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78" t="str">
        <f>IF(C.5EnvCorrolation=0,"",IF(X35=0,"do not have a selection for Natural Step support at this time.",IF(X35=1,"supports "&amp;X35&amp;" Natural Step action.","supports "&amp;X35&amp;" Natural Step actions.")))</f>
        <v>do not have a selection for Natural Step support at this time.</v>
      </c>
      <c r="Z35" s="1378"/>
    </row>
    <row r="36" spans="1:27" s="2" customFormat="1" ht="110.25" customHeight="1">
      <c r="A36" s="600"/>
      <c r="B36" s="563"/>
      <c r="C36" s="211"/>
      <c r="D36" s="299" t="s">
        <v>0</v>
      </c>
      <c r="E36" s="299"/>
      <c r="F36" s="1377" t="s">
        <v>0</v>
      </c>
      <c r="G36" s="1377"/>
      <c r="H36" s="300"/>
      <c r="I36" s="301"/>
      <c r="J36" s="1373" t="s">
        <v>0</v>
      </c>
      <c r="K36" s="1373"/>
      <c r="L36" s="1373"/>
      <c r="M36" s="1373"/>
      <c r="N36" s="1373"/>
      <c r="O36" s="1373"/>
      <c r="P36" s="1373"/>
      <c r="Q36" s="1373"/>
      <c r="R36" s="1373"/>
      <c r="S36" s="1373"/>
      <c r="T36" s="212"/>
      <c r="U36" s="563"/>
      <c r="V36" s="1376" t="s">
        <v>0</v>
      </c>
      <c r="W36" s="174"/>
      <c r="X36" s="482"/>
      <c r="Y36" s="483"/>
      <c r="Z36" s="147"/>
    </row>
    <row r="37" spans="1:27" s="2" customFormat="1" ht="29.25" customHeight="1">
      <c r="A37" s="600"/>
      <c r="B37" s="563"/>
      <c r="C37" s="211"/>
      <c r="D37" s="1374" t="s">
        <v>217</v>
      </c>
      <c r="E37" s="1375"/>
      <c r="F37" s="1375"/>
      <c r="G37" s="1360"/>
      <c r="H37" s="1360"/>
      <c r="I37" s="1360"/>
      <c r="J37" s="1361"/>
      <c r="K37" s="1361"/>
      <c r="L37" s="1361"/>
      <c r="M37" s="1361"/>
      <c r="N37" s="1361"/>
      <c r="O37" s="1361"/>
      <c r="P37" s="1361"/>
      <c r="Q37" s="1361"/>
      <c r="R37" s="1361"/>
      <c r="S37" s="1361"/>
      <c r="T37" s="212"/>
      <c r="U37" s="563"/>
      <c r="V37" s="1376"/>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0" t="s">
        <v>415</v>
      </c>
      <c r="E39" s="1370"/>
      <c r="F39" s="1370"/>
      <c r="G39" s="120"/>
      <c r="H39" s="1337" t="s">
        <v>0</v>
      </c>
      <c r="I39" s="1382"/>
      <c r="J39" s="1334" t="s">
        <v>37</v>
      </c>
      <c r="K39" s="1335"/>
      <c r="L39" s="1335"/>
      <c r="M39" s="1335"/>
      <c r="N39" s="1335"/>
      <c r="O39" s="1335"/>
      <c r="P39" s="1335"/>
      <c r="Q39" s="1335"/>
      <c r="R39" s="1335"/>
      <c r="S39" s="1336"/>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0" t="s">
        <v>0</v>
      </c>
      <c r="E44" s="1251"/>
      <c r="F44" s="1251"/>
      <c r="G44" s="1251"/>
      <c r="H44" s="1251"/>
      <c r="I44" s="1251"/>
      <c r="J44" s="1251"/>
      <c r="K44" s="1251"/>
      <c r="L44" s="1251"/>
      <c r="M44" s="1251"/>
      <c r="N44" s="1251"/>
      <c r="O44" s="1251"/>
      <c r="P44" s="1251"/>
      <c r="Q44" s="1251"/>
      <c r="R44" s="1251"/>
      <c r="S44" s="125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31" t="s">
        <v>0</v>
      </c>
      <c r="E46" s="1332"/>
      <c r="F46" s="1332"/>
      <c r="G46" s="1332"/>
      <c r="H46" s="1332"/>
      <c r="I46" s="1332"/>
      <c r="J46" s="1332"/>
      <c r="K46" s="1332"/>
      <c r="L46" s="1332"/>
      <c r="M46" s="1332"/>
      <c r="N46" s="1332"/>
      <c r="O46" s="1332"/>
      <c r="P46" s="1332"/>
      <c r="Q46" s="1332"/>
      <c r="R46" s="1332"/>
      <c r="S46" s="1333"/>
      <c r="T46" s="201"/>
      <c r="U46" s="563"/>
      <c r="W46" s="161"/>
      <c r="X46" s="122"/>
      <c r="Y46" s="147"/>
      <c r="Z46" s="55"/>
    </row>
    <row r="47" spans="1:27">
      <c r="B47" s="563"/>
      <c r="C47" s="293"/>
      <c r="D47" s="294"/>
      <c r="E47" s="294"/>
      <c r="F47" s="294"/>
      <c r="G47" s="1224">
        <f ca="1">TODAY()</f>
        <v>41778</v>
      </c>
      <c r="H47" s="1224"/>
      <c r="I47" s="1224"/>
      <c r="J47" s="1224"/>
      <c r="K47" s="1224"/>
      <c r="L47" s="1224"/>
      <c r="M47" s="1224"/>
      <c r="N47" s="1224"/>
      <c r="O47" s="1224"/>
      <c r="P47" s="1224"/>
      <c r="Q47" s="1224"/>
      <c r="R47" s="1224"/>
      <c r="S47" s="1224"/>
      <c r="T47" s="1225"/>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Brian Finneran</cp:lastModifiedBy>
  <cp:lastPrinted>2014-05-14T17:54:20Z</cp:lastPrinted>
  <dcterms:created xsi:type="dcterms:W3CDTF">2012-04-11T21:44:01Z</dcterms:created>
  <dcterms:modified xsi:type="dcterms:W3CDTF">2014-05-19T18:58:10Z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