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2" activeTab="8"/>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G26" l="1"/>
  <c r="H26" s="1"/>
  <c r="I26" s="1"/>
  <c r="J26" s="1"/>
  <c r="K26" s="1"/>
  <c r="F26"/>
  <c r="R27"/>
  <c r="M27"/>
  <c r="N27"/>
  <c r="L27"/>
  <c r="H24"/>
  <c r="I24" s="1"/>
  <c r="J24" s="1"/>
  <c r="K24" s="1"/>
  <c r="L24" s="1"/>
  <c r="M24" s="1"/>
  <c r="N24" s="1"/>
  <c r="R24" s="1"/>
  <c r="J27"/>
  <c r="I27"/>
  <c r="K27"/>
  <c r="L26"/>
  <c r="M26" s="1"/>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<sst xmlns="http://schemas.openxmlformats.org/spreadsheetml/2006/main" count="3140" uniqueCount="1116">
  <si>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</si>
  <si>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</si>
  <si>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</si>
  <si>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</si>
  <si>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</si>
  <si>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</si>
  <si>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</si>
  <si>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</si>
  <si>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</si>
  <si>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</si>
  <si>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</si>
  <si>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</si>
  <si>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</si>
  <si>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</si>
  <si>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</si>
  <si>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</si>
  <si>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</si>
  <si>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</si>
  <si>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</si>
  <si>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</si>
  <si>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</si>
  <si>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</si>
  <si>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</si>
  <si>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</si>
  <si>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</si>
  <si>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</si>
  <si>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</si>
  <si>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</si>
  <si>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</si>
  <si>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</si>
  <si>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</si>
  <si>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</si>
  <si>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</si>
  <si>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</si>
  <si>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</si>
  <si>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</si>
  <si>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</si>
  <si>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</si>
  <si>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</si>
  <si>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</si>
  <si>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</si>
  <si>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</si>
  <si>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</si>
  <si>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</si>
  <si>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</si>
  <si>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</si>
  <si>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</si>
  <si>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</si>
  <si>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</si>
  <si>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</si>
  <si>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</si>
  <si>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</si>
  <si>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</si>
  <si>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</si>
  <si>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</si>
  <si>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</si>
  <si>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</si>
  <si>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</si>
  <si>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</si>
  <si>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</si>
  <si>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</si>
  <si>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</si>
  <si>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</si>
  <si>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</si>
  <si>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</si>
  <si>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</si>
  <si>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</si>
  <si>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</si>
  <si>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</si>
  <si>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</si>
  <si>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</si>
  <si>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</si>
  <si>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</si>
  <si>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</si>
  <si>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</si>
  <si>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</si>
  <si>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</si>
  <si>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</si>
  <si>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</si>
  <si>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</si>
  <si>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</si>
  <si>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</si>
  <si>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</si>
  <si>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</si>
  <si>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</si>
  <si>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</si>
  <si>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</si>
  <si>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</si>
  <si>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</si>
  <si>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</si>
  <si>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</si>
  <si>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</si>
  <si>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</si>
  <si>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</si>
  <si>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</si>
  <si>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</si>
  <si>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</si>
  <si>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</si>
  <si>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</si>
  <si>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</si>
  <si>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</si>
  <si>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</si>
  <si>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</si>
  <si>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</si>
  <si>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</si>
  <si>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</si>
  <si>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</si>
  <si>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</si>
  <si>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</si>
  <si>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</si>
  <si>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</si>
  <si>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</si>
  <si>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</si>
  <si>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</si>
  <si>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</si>
  <si>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</si>
  <si>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</si>
  <si>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</si>
  <si>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</si>
  <si>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</si>
  <si>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</si>
  <si>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</si>
  <si>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</si>
  <si>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</si>
  <si>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</si>
  <si>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</si>
  <si>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</si>
  <si>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</si>
  <si>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</si>
  <si>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</si>
  <si>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</si>
  <si>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</si>
  <si>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</si>
  <si>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</si>
  <si>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</si>
  <si>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</si>
  <si>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</si>
  <si>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</si>
  <si>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</si>
  <si>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</si>
  <si>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</si>
  <si>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</si>
  <si>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</si>
  <si>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</si>
  <si>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</si>
  <si>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</si>
  <si>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</si>
  <si>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</si>
  <si>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</si>
  <si>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</si>
  <si>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</si>
  <si>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</si>
  <si>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</si>
  <si>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</si>
  <si>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</si>
  <si>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</si>
  <si>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</si>
  <si>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</si>
  <si>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</si>
  <si>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</si>
  <si>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</si>
  <si>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</si>
  <si>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</si>
  <si>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</si>
  <si>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</si>
  <si>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</si>
  <si>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</si>
  <si>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</si>
  <si>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</si>
  <si>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</si>
  <si>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</si>
  <si>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</si>
  <si>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</si>
  <si>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</si>
  <si>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</si>
  <si>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</si>
  <si>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</si>
  <si>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</si>
  <si>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</si>
  <si>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</si>
  <si>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</si>
  <si>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</si>
  <si>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</si>
  <si>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</si>
  <si>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</si>
  <si>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</si>
  <si>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</si>
  <si>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</si>
  <si>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</si>
  <si>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</si>
  <si>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</si>
  <si>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</si>
  <si>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</si>
  <si>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</si>
  <si>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</si>
  <si>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</si>
  <si>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</si>
  <si>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</si>
  <si>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</si>
  <si>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</si>
  <si>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</si>
  <si>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</si>
  <si>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</si>
  <si>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</si>
  <si>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</si>
  <si>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</si>
  <si>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</si>
  <si>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</si>
  <si>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</si>
  <si>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</si>
  <si>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</si>
  <si>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</si>
  <si>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</si>
  <si>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</si>
  <si>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</si>
  <si>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</si>
  <si>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</si>
  <si>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</si>
  <si>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</si>
  <si>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</si>
  <si>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</si>
  <si>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</si>
  <si>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</si>
  <si>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</si>
  <si>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</si>
  <si>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</si>
  <si>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</si>
  <si>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</si>
  <si>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</si>
  <si>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</si>
  <si>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</si>
  <si>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</si>
  <si>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</si>
  <si>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</si>
  <si>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</si>
  <si>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</si>
  <si>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</si>
  <si>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</si>
  <si>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</si>
  <si>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</si>
  <si>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</si>
  <si>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</si>
  <si>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</si>
  <si>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</si>
  <si>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</si>
  <si>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</si>
  <si>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</si>
  <si>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</si>
  <si>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</si>
  <si>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</si>
  <si>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</si>
  <si>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</si>
  <si>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</si>
  <si>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</si>
  <si>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</si>
  <si>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</si>
  <si>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</si>
  <si>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</si>
  <si>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</si>
  <si>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</si>
  <si>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</si>
  <si>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</si>
  <si>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</si>
  <si>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</si>
  <si>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</si>
  <si>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</si>
  <si>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</si>
  <si>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</si>
  <si>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</si>
  <si>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</si>
  <si>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</si>
  <si>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</si>
  <si>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</si>
  <si>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</si>
  <si>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</si>
  <si>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</si>
  <si>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</si>
  <si>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</si>
  <si>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</si>
  <si>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</si>
  <si>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</si>
  <si>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</si>
  <si>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</si>
  <si>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</si>
  <si>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</si>
  <si>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</si>
  <si>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</si>
  <si>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</si>
  <si>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</si>
  <si>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</si>
  <si>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</si>
  <si>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</si>
  <si>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</si>
  <si>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</si>
  <si>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</si>
  <si>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</si>
  <si>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</si>
  <si>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</si>
  <si>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</si>
  <si>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</si>
  <si>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</si>
  <si>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</si>
  <si>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</si>
  <si>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</si>
  <si>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</si>
  <si>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</si>
  <si>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</si>
  <si>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</si>
  <si>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</si>
  <si>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</si>
  <si>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</si>
  <si>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</si>
  <si>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</si>
  <si>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</si>
  <si>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</si>
  <si>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</si>
  <si>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</si>
  <si>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</si>
  <si>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</si>
  <si>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</si>
  <si>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</si>
  <si>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</si>
  <si>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</si>
  <si>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</si>
  <si>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</si>
  <si>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</si>
  <si>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</si>
  <si>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</si>
  <si>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</si>
  <si>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</si>
  <si>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</si>
  <si>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</si>
  <si>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</si>
  <si>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</si>
  <si>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</si>
  <si>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</si>
  <si>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</si>
  <si>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</si>
  <si>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</si>
  <si>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</si>
  <si>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</si>
  <si>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</si>
  <si>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</si>
  <si>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</si>
  <si>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</si>
  <si>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</si>
  <si>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</si>
  <si>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</si>
  <si>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</si>
  <si>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</si>
  <si>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</si>
  <si>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</si>
  <si>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</si>
  <si>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</si>
  <si>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</si>
  <si>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</si>
  <si>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</si>
  <si>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</si>
  <si>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</si>
  <si>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</si>
  <si>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</si>
  <si>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</si>
  <si>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</si>
  <si>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</si>
  <si>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</si>
  <si>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</si>
  <si>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</si>
  <si>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</si>
  <si>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</si>
  <si>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</si>
  <si>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</si>
  <si>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</si>
  <si>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</si>
  <si>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</si>
  <si>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</si>
  <si>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</si>
  <si>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</si>
  <si>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</si>
  <si>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</si>
  <si>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</si>
  <si>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</si>
  <si>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</si>
  <si>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</si>
  <si>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</si>
  <si>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</si>
  <si>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</si>
  <si>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</si>
  <si>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</si>
  <si>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</si>
  <si>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</si>
  <si>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</si>
  <si>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</si>
  <si>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</si>
  <si>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</si>
  <si>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</si>
  <si>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</si>
  <si>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</si>
  <si>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</si>
  <si>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</si>
  <si>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</si>
  <si>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</si>
  <si>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</si>
  <si>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</si>
  <si>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</si>
  <si>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</si>
  <si>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</si>
  <si>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</si>
  <si>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</si>
  <si>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</si>
  <si>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</si>
  <si>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</si>
  <si>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</si>
  <si>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</si>
  <si>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</si>
  <si>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</si>
  <si>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</si>
  <si>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</si>
  <si>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</si>
  <si>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</si>
  <si>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</si>
  <si>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</si>
  <si>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</si>
  <si>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</si>
  <si>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</si>
  <si>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</si>
  <si>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</si>
  <si>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</si>
  <si>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</si>
  <si>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</si>
  <si>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</si>
  <si>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</si>
  <si>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</si>
  <si>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</si>
  <si>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</si>
  <si>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</si>
  <si>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</si>
  <si>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</si>
  <si>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</si>
  <si>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</si>
  <si>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</si>
  <si>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</si>
  <si>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</si>
  <si>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</si>
  <si>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</si>
  <si>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</si>
  <si>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</si>
  <si>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</si>
  <si>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</si>
  <si>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</si>
  <si>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</si>
  <si>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</si>
  <si>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</si>
  <si>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</si>
  <si>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</si>
  <si>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</si>
  <si>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</si>
  <si>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</si>
  <si>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</si>
  <si>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</si>
  <si>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</si>
  <si>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</si>
  <si>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</si>
  <si>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</si>
  <si>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</si>
  <si>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</si>
  <si>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</si>
  <si>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</si>
  <si>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</si>
  <si>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</si>
  <si>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</si>
  <si>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</si>
  <si>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</si>
  <si>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</si>
  <si>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</si>
  <si>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</si>
  <si>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</si>
  <si>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</si>
  <si>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</si>
  <si>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</si>
  <si>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</si>
  <si>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</si>
  <si>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</si>
  <si>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</si>
  <si>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</si>
  <si>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</si>
  <si>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</si>
  <si>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</si>
  <si>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</si>
  <si>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</si>
  <si>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</si>
  <si>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</si>
  <si>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</si>
  <si>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</si>
  <si>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</si>
  <si>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</si>
  <si>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</si>
  <si>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</si>
  <si>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</si>
  <si>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</si>
  <si>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</si>
  <si>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</si>
  <si>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</si>
  <si>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</si>
  <si>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</si>
  <si>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</si>
  <si>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</si>
  <si>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</si>
  <si>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</si>
  <si>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</si>
  <si>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</si>
  <si>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</si>
  <si>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</si>
  <si>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</si>
  <si>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</si>
  <si>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</si>
  <si>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</si>
  <si>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</si>
  <si>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</si>
  <si>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</si>
  <si>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</si>
  <si>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</si>
  <si>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</si>
  <si>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</si>
  <si>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</si>
  <si>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</si>
  <si>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</si>
  <si>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</si>
  <si>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</si>
  <si>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</si>
  <si>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</si>
  <si>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</si>
  <si>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</si>
  <si>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</si>
  <si>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</si>
  <si>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</si>
  <si>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</si>
  <si>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</si>
  <si>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</si>
  <si>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</si>
  <si>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</si>
  <si>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</si>
  <si>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</si>
  <si>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</si>
  <si>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</si>
  <si>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</si>
  <si>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</si>
  <si>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</si>
  <si>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</si>
  <si>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</si>
  <si>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</si>
  <si>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</si>
  <si>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</si>
  <si>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</si>
  <si>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</si>
  <si>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</si>
  <si>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</si>
  <si>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</si>
  <si>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</si>
  <si>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</si>
  <si>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</si>
  <si>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</si>
  <si>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</si>
  <si>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</si>
  <si>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</si>
  <si>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</si>
  <si>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</si>
  <si>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</si>
  <si>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</si>
  <si>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</si>
  <si>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</si>
  <si>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</si>
  <si>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</si>
  <si>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</si>
  <si>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</si>
  <si>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</si>
  <si>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</si>
  <si>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</si>
  <si>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</si>
  <si>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</si>
  <si>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</si>
  <si>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</si>
  <si>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</si>
  <si>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</si>
  <si>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</si>
  <si>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</si>
  <si>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</si>
  <si>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</si>
  <si>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</si>
  <si>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</si>
  <si>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</si>
  <si>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</si>
  <si>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</si>
  <si>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</si>
  <si>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</si>
  <si>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</si>
  <si>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</si>
  <si>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</si>
  <si>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</si>
  <si>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</si>
  <si>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</si>
  <si>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</si>
  <si>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</si>
  <si>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</si>
  <si>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</si>
  <si>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</si>
  <si>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</si>
  <si>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</si>
  <si>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</si>
  <si>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</si>
  <si>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</si>
  <si>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</si>
  <si>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</si>
  <si>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</si>
  <si>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</si>
  <si>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</si>
  <si>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</si>
  <si>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</si>
  <si>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</si>
  <si>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</si>
  <si>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</si>
  <si>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</si>
  <si>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</si>
  <si>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</si>
  <si>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</si>
  <si>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</si>
  <si>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</si>
  <si>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</si>
  <si>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</si>
  <si>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</si>
  <si>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</si>
  <si>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</si>
  <si>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</si>
  <si>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</si>
  <si>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</si>
  <si>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</si>
  <si>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</si>
  <si>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</si>
  <si>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</si>
  <si>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</si>
  <si>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</si>
  <si>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</si>
  <si>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</si>
  <si>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</si>
  <si>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</si>
  <si>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</si>
  <si>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</si>
  <si>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</si>
  <si>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</si>
  <si>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</si>
  <si>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</si>
  <si>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</si>
  <si>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</si>
  <si>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</si>
  <si>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</si>
  <si>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</si>
  <si>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</si>
  <si>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</si>
  <si>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</si>
  <si>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</si>
  <si>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</si>
  <si>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</si>
  <si>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</si>
  <si>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</si>
  <si>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</si>
  <si>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</si>
  <si>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</si>
  <si>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</si>
  <si>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</si>
  <si>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</si>
  <si>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</si>
  <si>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</si>
  <si>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</si>
  <si>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</si>
  <si>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</si>
  <si>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</si>
  <si>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</si>
  <si>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</si>
  <si>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</si>
  <si>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</si>
  <si>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</si>
  <si>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</si>
  <si>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</si>
  <si>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</si>
  <si>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</si>
  <si>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</si>
  <si>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</si>
  <si>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</si>
  <si>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</si>
  <si>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</si>
  <si>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</si>
  <si>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</si>
  <si>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</si>
  <si>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</si>
  <si>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</si>
  <si>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</si>
  <si>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</si>
  <si>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</si>
  <si>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</si>
  <si>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</si>
  <si>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</si>
  <si>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</si>
  <si>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</si>
  <si>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</si>
  <si>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</si>
  <si>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</si>
  <si>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</si>
  <si>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</si>
  <si>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</si>
  <si>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</si>
  <si>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</si>
  <si>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</si>
  <si>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</si>
  <si>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</si>
  <si>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</si>
  <si>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</si>
  <si>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</si>
  <si>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</si>
  <si>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</si>
  <si>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</si>
  <si>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</si>
  <si>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</si>
  <si>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</si>
  <si>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</si>
  <si>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</si>
  <si>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</si>
  <si>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</si>
  <si>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</si>
  <si>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</si>
  <si>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</si>
  <si>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</si>
  <si>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</si>
  <si>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</si>
  <si>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</si>
  <si>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</si>
  <si>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</si>
  <si>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</si>
  <si>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</si>
  <si>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</si>
  <si>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</si>
  <si>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</si>
  <si>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</si>
  <si>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</si>
  <si>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</si>
  <si>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</si>
  <si>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</si>
  <si>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</si>
  <si>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</si>
  <si>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</si>
  <si>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</si>
  <si>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</si>
  <si>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</si>
  <si>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</si>
  <si>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</si>
  <si>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</si>
  <si>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</si>
  <si>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</si>
  <si>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</si>
  <si>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</si>
  <si>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</si>
  <si>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</si>
  <si>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</si>
  <si>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</si>
  <si>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</si>
  <si>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</si>
  <si>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</si>
  <si>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</si>
  <si>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</si>
  <si>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</si>
  <si>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</si>
  <si>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</si>
  <si>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</si>
  <si>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</si>
  <si>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</si>
  <si>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</si>
  <si>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</si>
  <si>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</si>
  <si>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</si>
  <si>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</si>
  <si>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</si>
  <si>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</si>
  <si>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</si>
  <si>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</si>
  <si>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</si>
  <si>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</si>
  <si>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</si>
  <si>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</si>
  <si>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</si>
  <si>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</si>
  <si>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</si>
  <si>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</si>
  <si>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</si>
  <si>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</si>
  <si>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</si>
  <si>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</si>
  <si>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</si>
  <si>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</si>
  <si>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</si>
  <si>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</si>
  <si>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</si>
  <si>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</si>
  <si>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</si>
  <si>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</si>
  <si>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</si>
  <si>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</si>
  <si>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</si>
  <si>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</si>
  <si>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</si>
  <si>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</si>
  <si>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</si>
  <si>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</si>
  <si>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</si>
  <si>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</si>
  <si>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</si>
  <si>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</si>
  <si>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</si>
  <si>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</si>
  <si>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</si>
  <si>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</si>
  <si>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</si>
  <si>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</si>
  <si>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</si>
  <si>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</si>
  <si>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</si>
  <si>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</si>
  <si>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</si>
  <si>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</si>
  <si>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</si>
  <si>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</si>
  <si>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</si>
  <si>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</si>
  <si>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</si>
  <si>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</si>
  <si>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</si>
  <si>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</si>
  <si>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</si>
  <si>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</si>
  <si>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</si>
  <si>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</si>
  <si>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</si>
  <si>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</si>
  <si>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</si>
  <si>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</si>
  <si>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</si>
  <si>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</si>
  <si>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</si>
  <si>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</si>
  <si>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</si>
  <si>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</si>
  <si>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</si>
  <si>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</si>
  <si>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</si>
  <si>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</si>
  <si>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</si>
  <si>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</si>
  <si>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</si>
  <si>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</si>
  <si>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</si>
  <si>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</si>
  <si>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</si>
  <si>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</si>
  <si>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</si>
  <si>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</si>
  <si>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</si>
  <si>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</si>
  <si>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</si>
  <si>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</si>
  <si>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</si>
  <si>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</si>
  <si>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</si>
  <si>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</si>
  <si>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</si>
  <si>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</si>
  <si>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</si>
  <si>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</si>
  <si>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</si>
  <si>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</si>
  <si>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</si>
  <si>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</si>
  <si>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</si>
  <si>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</si>
  <si>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</si>
  <si>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</si>
  <si>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</si>
  <si>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</si>
  <si>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</si>
  <si>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</si>
  <si>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</si>
  <si>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</si>
  <si>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</si>
  <si>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</si>
  <si>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</si>
  <si>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</si>
  <si>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</si>
  <si>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</si>
  <si>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</si>
  <si>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</si>
  <si>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</si>
  <si>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</si>
  <si>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</si>
  <si>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</si>
  <si>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</si>
  <si>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</si>
  <si>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</si>
  <si>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</si>
  <si>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</si>
  <si>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</si>
  <si>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</si>
  <si>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</si>
  <si>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</si>
  <si>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</si>
  <si>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</si>
  <si>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</si>
  <si>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</si>
  <si>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</si>
  <si>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</si>
  <si>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</si>
  <si>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</si>
  <si>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</si>
  <si>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</si>
  <si>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</si>
  <si>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</si>
  <si>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</si>
  <si>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</si>
  <si>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</si>
  <si>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</si>
  <si>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</si>
  <si>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</si>
  <si>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</si>
  <si>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</si>
  <si>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</si>
  <si>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</si>
  <si>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</si>
  <si>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</si>
  <si>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</si>
  <si>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</si>
  <si>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</si>
  <si>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</si>
  <si>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</si>
  <si>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</si>
  <si>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</si>
  <si>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</si>
  <si>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</si>
  <si>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</si>
  <si>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</si>
  <si>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</si>
  <si>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</si>
  <si>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</si>
  <si>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</si>
  <si>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</si>
  <si>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</si>
  <si>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</si>
  <si>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</si>
  <si>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</si>
  <si>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</si>
  <si>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</si>
  <si>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</si>
  <si>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</si>
  <si>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</si>
  <si>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</si>
  <si>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</si>
  <si>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</si>
  <si>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</si>
  <si>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</si>
  <si>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</si>
  <si>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</si>
  <si>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</si>
  <si>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</si>
  <si>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</si>
  <si>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</si>
  <si>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</si>
  <si>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</si>
  <si>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</si>
  <si>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</si>
  <si>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</si>
  <si>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</si>
  <si>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</si>
  <si>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</si>
  <si>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</si>
  <si>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</si>
  <si>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</si>
  <si>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</si>
  <si>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</si>
  <si>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</si>
  <si>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</si>
  <si>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</si>
  <si>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</si>
  <si>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</si>
  <si>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</si>
  <si>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</si>
  <si>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</si>
  <si>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</si>
  <si>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</si>
  <si>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</si>
  <si>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</si>
  <si>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</si>
  <si>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</si>
  <si>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</si>
  <si>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</si>
  <si>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</si>
  <si>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</si>
  <si>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</si>
  <si>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</si>
  <si>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</si>
  <si>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</si>
  <si>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</si>
  <si>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</si>
  <si>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</si>
  <si>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</si>
  <si>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</si>
  <si>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</si>
  <si>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</si>
  <si>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</si>
  <si>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</si>
  <si>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</si>
  <si>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</si>
  <si>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</si>
  <si>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</si>
  <si>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</si>
  <si>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</si>
  <si>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</si>
  <si>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</si>
  <si>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</si>
  <si>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</si>
  <si>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</si>
  <si>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</si>
  <si>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</si>
  <si>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</si>
  <si>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</si>
  <si>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</si>
  <si>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</si>
  <si>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</si>
  <si>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</si>
  <si>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</si>
  <si>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</si>
  <si>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</si>
  <si>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</si>
  <si>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</si>
  <si>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</si>
  <si>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</si>
  <si>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</si>
  <si>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</si>
  <si>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</si>
  <si>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</si>
  <si>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</si>
  <si>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</si>
  <si>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</si>
  <si>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</si>
  <si>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</si>
  <si>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</si>
  <si>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</si>
  <si>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</si>
  <si>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</si>
  <si>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</si>
  <si>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</si>
  <si>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</si>
  <si>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</si>
  <si>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</si>
  <si>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</si>
  <si>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</si>
  <si>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</si>
  <si>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</si>
  <si>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</si>
  <si>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</si>
  <si>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</si>
  <si>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</si>
  <si>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</si>
  <si>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</si>
  <si>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</si>
  <si>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</si>
  <si>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</si>
  <si>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</si>
  <si>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</si>
  <si>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</si>
  <si>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</si>
  <si>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</si>
  <si>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</si>
  <si>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</si>
  <si>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</si>
  <si>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</si>
  <si>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</si>
  <si>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</si>
  <si>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</si>
  <si>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</si>
  <si>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</si>
  <si>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</si>
  <si>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</si>
  <si>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</si>
  <si>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</si>
  <si>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</si>
  <si>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</si>
  <si>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</si>
  <si>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</si>
  <si>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</si>
  <si>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</si>
  <si>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</si>
  <si>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</si>
  <si>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</si>
  <si>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</si>
  <si>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</si>
  <si>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</si>
  <si>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</si>
  <si>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</si>
  <si>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</si>
  <si>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</si>
  <si>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</si>
  <si>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</si>
  <si>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</si>
  <si>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 xml:space="preserve">We envision maintaining CO and PM10 levels in Grants Pass below harmful levels. </t>
  </si>
  <si>
    <t xml:space="preserve">We are updating the current plan as part of the CAA requirment. </t>
  </si>
  <si>
    <t xml:space="preserve">We are not going to be in compliance with CAA requirements and the local government will have to continue bearing high costs of the existing maintenance plan requirements. </t>
  </si>
  <si>
    <t>Grants Pass meets the federal standards for PM10 and CO and new State Implementation Plan revision is necessary to explain how this area will continue to meet the standards through 2024. This plan is required by Clean Air Act.</t>
  </si>
  <si>
    <t>There is no alternative since it is required by CAA.</t>
  </si>
  <si>
    <t xml:space="preserve">We are using the existing emissions invenotry and monitoring data. </t>
  </si>
  <si>
    <t>DEQ and other states have developed similar plans that can be used as models for this rulemaking.</t>
  </si>
  <si>
    <t>X</t>
  </si>
  <si>
    <t>The second maitenance plan rewnes the commitment to keep the CO and PM10 below the health standards.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</si>
</sst>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3" fillId="0" borderId="0" xfId="0" applyFont="1" applyAlignment="1">
      <alignment horizontal="left"/>
    </xf>
    <xf numFmtId="1" fontId="244" fillId="0" borderId="0" xfId="0" applyNumberFormat="1" applyFont="1" applyFill="1" applyAlignment="1">
      <alignment horizontal="righ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1020</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1021</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 workbookViewId="0">
      <selection activeCell="A16" sqref="A16:XFD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80" t="str">
        <f>C.2Name</f>
        <v>Enter caption on 2Basics cell F2</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6" t="s">
        <v>1028</v>
      </c>
      <c r="E4" s="1406"/>
      <c r="F4" s="1406"/>
      <c r="G4" s="1406"/>
      <c r="H4" s="1406"/>
      <c r="I4" s="1406"/>
      <c r="J4" s="1406"/>
      <c r="K4" s="1406"/>
      <c r="L4" s="1406"/>
      <c r="M4" s="1406"/>
      <c r="N4" s="1406"/>
      <c r="O4" s="1406"/>
      <c r="P4" s="1406"/>
      <c r="Q4" s="1406"/>
      <c r="R4" s="1406"/>
      <c r="S4" s="1406"/>
      <c r="T4" s="1406"/>
      <c r="U4" s="206"/>
      <c r="V4" s="563"/>
      <c r="W4" s="161"/>
      <c r="X4" s="161"/>
      <c r="Y4" s="146"/>
      <c r="Z4" s="146"/>
      <c r="AA4" s="146"/>
      <c r="AB4" s="146"/>
      <c r="AC4" s="146"/>
      <c r="AD4" s="146"/>
      <c r="AE4" s="146"/>
    </row>
    <row r="5" spans="1:31" s="66" customFormat="1" ht="15.75" customHeight="1">
      <c r="A5" s="601"/>
      <c r="B5" s="563"/>
      <c r="C5" s="202"/>
      <c r="D5" s="1407" t="s">
        <v>0</v>
      </c>
      <c r="E5" s="1408"/>
      <c r="F5" s="1408"/>
      <c r="G5" s="1408"/>
      <c r="H5" s="1408"/>
      <c r="I5" s="1408"/>
      <c r="J5" s="1408"/>
      <c r="K5" s="1408"/>
      <c r="L5" s="1408"/>
      <c r="M5" s="1408"/>
      <c r="N5" s="1408"/>
      <c r="O5" s="1408"/>
      <c r="P5" s="1408"/>
      <c r="Q5" s="1408"/>
      <c r="R5" s="1408"/>
      <c r="S5" s="1408"/>
      <c r="T5" s="1409"/>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2" t="s">
        <v>542</v>
      </c>
      <c r="G7" s="1412"/>
      <c r="H7" s="1412"/>
      <c r="I7" s="1412"/>
      <c r="J7" s="1412"/>
      <c r="K7" s="1412"/>
      <c r="L7" s="1412"/>
      <c r="M7" s="1412"/>
      <c r="N7" s="1412"/>
      <c r="O7" s="1412"/>
      <c r="P7" s="1412"/>
      <c r="Q7" s="1412"/>
      <c r="R7" s="1412"/>
      <c r="S7" s="1412"/>
      <c r="T7" s="1412"/>
      <c r="U7" s="206"/>
      <c r="V7" s="851"/>
      <c r="W7" s="1153" t="s">
        <v>1105</v>
      </c>
      <c r="X7" s="846"/>
      <c r="Y7" s="38"/>
      <c r="Z7" s="38"/>
      <c r="AA7" s="38"/>
      <c r="AB7" s="38"/>
      <c r="AC7" s="38"/>
      <c r="AD7" s="38"/>
      <c r="AE7" s="226"/>
    </row>
    <row r="8" spans="1:31" s="843" customFormat="1" ht="33.75" customHeight="1">
      <c r="A8" s="852"/>
      <c r="B8" s="851"/>
      <c r="C8" s="202"/>
      <c r="D8" s="657"/>
      <c r="E8" s="1115"/>
      <c r="F8" s="1412"/>
      <c r="G8" s="1412"/>
      <c r="H8" s="1412"/>
      <c r="I8" s="1412"/>
      <c r="J8" s="1412"/>
      <c r="K8" s="1412"/>
      <c r="L8" s="1412"/>
      <c r="M8" s="1412"/>
      <c r="N8" s="1412"/>
      <c r="O8" s="1412"/>
      <c r="P8" s="1412"/>
      <c r="Q8" s="1412"/>
      <c r="R8" s="1412"/>
      <c r="S8" s="1412"/>
      <c r="T8" s="1412"/>
      <c r="U8" s="206"/>
      <c r="V8" s="851"/>
      <c r="W8" s="1153" t="s">
        <v>1104</v>
      </c>
      <c r="X8" s="846"/>
      <c r="Y8" s="38"/>
      <c r="Z8" s="38"/>
      <c r="AA8" s="38"/>
      <c r="AB8" s="38"/>
      <c r="AC8" s="38"/>
      <c r="AD8" s="38"/>
      <c r="AE8" s="226"/>
    </row>
    <row r="9" spans="1:31" s="66" customFormat="1" ht="24" customHeight="1">
      <c r="A9" s="601"/>
      <c r="B9" s="563"/>
      <c r="C9" s="202"/>
      <c r="D9" s="120"/>
      <c r="E9" s="114"/>
      <c r="F9" s="1415" t="s">
        <v>249</v>
      </c>
      <c r="G9" s="1415"/>
      <c r="H9" s="1415" t="s">
        <v>250</v>
      </c>
      <c r="I9" s="1415"/>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3" t="s">
        <v>54</v>
      </c>
      <c r="E11" s="1413"/>
      <c r="F11" s="242">
        <v>2013</v>
      </c>
      <c r="G11" s="243">
        <v>1</v>
      </c>
      <c r="H11" s="236"/>
      <c r="I11" s="236"/>
      <c r="K11" s="373"/>
      <c r="L11" s="373"/>
      <c r="M11" s="373"/>
      <c r="N11" s="373"/>
      <c r="O11" s="373"/>
      <c r="P11" s="373"/>
      <c r="Q11" s="373"/>
      <c r="R11" s="373"/>
      <c r="S11" s="373"/>
      <c r="T11" s="373"/>
      <c r="U11" s="206"/>
      <c r="V11" s="563"/>
      <c r="W11" s="1091" t="s">
        <v>790</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13" t="s">
        <v>211</v>
      </c>
      <c r="E12" s="1413"/>
      <c r="F12" s="242">
        <v>2013</v>
      </c>
      <c r="G12" s="243">
        <v>1</v>
      </c>
      <c r="H12" s="1032">
        <v>2013</v>
      </c>
      <c r="I12" s="243">
        <v>1</v>
      </c>
      <c r="J12" s="1416" t="str">
        <f>IF(AD12="not involved",AD12,"")</f>
        <v>not involved</v>
      </c>
      <c r="K12" s="1417"/>
      <c r="L12" s="1417"/>
      <c r="M12" s="1417"/>
      <c r="N12" s="1417"/>
      <c r="O12" s="1417"/>
      <c r="P12" s="1417"/>
      <c r="Q12" s="1417"/>
      <c r="R12" s="1417"/>
      <c r="S12" s="1417"/>
      <c r="T12" s="1417"/>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13" t="s">
        <v>513</v>
      </c>
      <c r="E13" s="1413"/>
      <c r="F13" s="242">
        <v>2013</v>
      </c>
      <c r="G13" s="243">
        <v>1</v>
      </c>
      <c r="H13" s="1032">
        <v>2013</v>
      </c>
      <c r="I13" s="243">
        <v>1</v>
      </c>
      <c r="J13" s="1416" t="str">
        <f>IF(AD13="not involved",AD13,"")</f>
        <v/>
      </c>
      <c r="K13" s="1417"/>
      <c r="L13" s="1417"/>
      <c r="M13" s="1417"/>
      <c r="N13" s="1417"/>
      <c r="O13" s="1417"/>
      <c r="P13" s="1417"/>
      <c r="Q13" s="1417"/>
      <c r="R13" s="1417"/>
      <c r="S13" s="1417"/>
      <c r="T13" s="1417"/>
      <c r="U13" s="875"/>
      <c r="V13" s="563"/>
      <c r="W13" s="1091" t="s">
        <v>790</v>
      </c>
      <c r="X13" s="161"/>
      <c r="Y13" s="1027" t="str">
        <f>C.6SNoticeStartYr&amp;"-Q"&amp;C.6SNoticeStartQtr</f>
        <v>2013-Q1</v>
      </c>
      <c r="Z13" s="1030">
        <f>IF(AND(ISODD(C.6SNoticeStartYr),C.6SNoticeStartQtr&lt;3),7,IF(AND(ISEVEN(C.6SNoticeStartYr),C.6SNoticeStartQtr=1),7,0))</f>
        <v>7</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3" t="s">
        <v>514</v>
      </c>
      <c r="E14" s="1413"/>
      <c r="F14" s="242">
        <v>2013</v>
      </c>
      <c r="G14" s="243">
        <v>1</v>
      </c>
      <c r="H14" s="237"/>
      <c r="I14" s="237"/>
      <c r="J14" s="1419" t="str">
        <f t="shared" ref="J14:J15" si="0">AE14</f>
        <v/>
      </c>
      <c r="K14" s="1419"/>
      <c r="L14" s="1419"/>
      <c r="M14" s="1419"/>
      <c r="N14" s="1419"/>
      <c r="O14" s="1419"/>
      <c r="P14" s="1419"/>
      <c r="Q14" s="1419"/>
      <c r="R14" s="1419"/>
      <c r="S14" s="1419"/>
      <c r="T14" s="1419"/>
      <c r="U14" s="1420"/>
      <c r="V14" s="563"/>
      <c r="W14" s="1091" t="s">
        <v>790</v>
      </c>
      <c r="X14" s="161"/>
      <c r="Y14" s="1027" t="str">
        <f>C.6SEQCYr&amp;"-Q"&amp;C.6SEQCQtr</f>
        <v>2013-Q1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3" t="s">
        <v>55</v>
      </c>
      <c r="E15" s="1413"/>
      <c r="F15" s="242">
        <v>2013</v>
      </c>
      <c r="G15" s="243">
        <v>2</v>
      </c>
      <c r="H15" s="237"/>
      <c r="I15" s="237"/>
      <c r="J15" s="1419" t="str">
        <f t="shared" si="0"/>
        <v/>
      </c>
      <c r="K15" s="1419"/>
      <c r="L15" s="1419"/>
      <c r="M15" s="1419"/>
      <c r="N15" s="1419"/>
      <c r="O15" s="1419"/>
      <c r="P15" s="1419"/>
      <c r="Q15" s="1419"/>
      <c r="R15" s="1419"/>
      <c r="S15" s="1419"/>
      <c r="T15" s="1419"/>
      <c r="U15" s="1420"/>
      <c r="V15" s="563"/>
      <c r="W15" s="1091" t="s">
        <v>790</v>
      </c>
      <c r="X15" s="161"/>
      <c r="Y15" s="123" t="str">
        <f>C.6SEffectiveYr&amp;"-Q"&amp;C.6SEffectiveQtr</f>
        <v>2013-Q2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0" t="s">
        <v>242</v>
      </c>
      <c r="E16" s="1410"/>
      <c r="F16" s="1410"/>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4" t="s">
        <v>219</v>
      </c>
      <c r="G17" s="1414"/>
      <c r="H17" s="1414"/>
      <c r="I17" s="246"/>
      <c r="J17" s="215"/>
      <c r="K17" s="1411" t="s">
        <v>244</v>
      </c>
      <c r="L17" s="1411"/>
      <c r="M17" s="1411"/>
      <c r="N17" s="1411"/>
      <c r="O17" s="1411"/>
      <c r="P17" s="1411"/>
      <c r="Q17" s="1411"/>
      <c r="R17" s="1411"/>
      <c r="S17" s="1411"/>
      <c r="T17" s="1411"/>
      <c r="U17" s="209"/>
      <c r="V17" s="563"/>
      <c r="W17" s="162" t="s">
        <v>0</v>
      </c>
      <c r="X17" s="174"/>
      <c r="Y17" s="115" t="s">
        <v>0</v>
      </c>
      <c r="Z17" s="115"/>
      <c r="AA17" s="115"/>
      <c r="AB17" s="115"/>
      <c r="AC17" s="115"/>
      <c r="AD17" s="115"/>
      <c r="AE17" s="115" t="s">
        <v>0</v>
      </c>
    </row>
    <row r="18" spans="1:31" s="2" customFormat="1" ht="29.25" customHeight="1">
      <c r="A18" s="601"/>
      <c r="B18" s="563"/>
      <c r="C18" s="211"/>
      <c r="D18" s="1401" t="s">
        <v>217</v>
      </c>
      <c r="E18" s="1402"/>
      <c r="F18" s="1402"/>
      <c r="G18" s="1405"/>
      <c r="H18" s="1405"/>
      <c r="I18" s="1405"/>
      <c r="J18" s="1405"/>
      <c r="K18" s="1333"/>
      <c r="L18" s="1333"/>
      <c r="M18" s="1333"/>
      <c r="N18" s="1333"/>
      <c r="O18" s="1333"/>
      <c r="P18" s="1333"/>
      <c r="Q18" s="1333"/>
      <c r="R18" s="1333"/>
      <c r="S18" s="1333"/>
      <c r="T18" s="133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2" t="s">
        <v>416</v>
      </c>
      <c r="E20" s="1362"/>
      <c r="F20" s="230"/>
      <c r="G20" s="230"/>
      <c r="H20" s="1421" t="s">
        <v>0</v>
      </c>
      <c r="I20" s="1422"/>
      <c r="J20" s="1422"/>
      <c r="K20" s="1341" t="s">
        <v>4</v>
      </c>
      <c r="L20" s="1342"/>
      <c r="M20" s="1342"/>
      <c r="N20" s="1342"/>
      <c r="O20" s="1342"/>
      <c r="P20" s="1342"/>
      <c r="Q20" s="1342"/>
      <c r="R20" s="1342"/>
      <c r="S20" s="1342"/>
      <c r="T20" s="1343"/>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8" t="s">
        <v>247</v>
      </c>
      <c r="I21" s="1418"/>
      <c r="J21" s="1418"/>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6"/>
      <c r="E27" s="1357"/>
      <c r="F27" s="1357"/>
      <c r="G27" s="1357"/>
      <c r="H27" s="1357"/>
      <c r="I27" s="1357"/>
      <c r="J27" s="1357"/>
      <c r="K27" s="1357"/>
      <c r="L27" s="1357"/>
      <c r="M27" s="1357"/>
      <c r="N27" s="1357"/>
      <c r="O27" s="1357"/>
      <c r="P27" s="1357"/>
      <c r="Q27" s="1357"/>
      <c r="R27" s="1357"/>
      <c r="S27" s="1357"/>
      <c r="T27" s="1358"/>
      <c r="U27" s="201"/>
      <c r="V27" s="563"/>
      <c r="X27" s="161"/>
      <c r="Y27" s="122"/>
      <c r="Z27" s="122"/>
      <c r="AA27" s="147"/>
      <c r="AB27" s="844"/>
      <c r="AC27" s="844"/>
      <c r="AD27" s="844"/>
      <c r="AE27" s="147"/>
    </row>
    <row r="28" spans="1:31">
      <c r="B28" s="563"/>
      <c r="C28" s="213"/>
      <c r="D28" s="214"/>
      <c r="E28" s="214"/>
      <c r="F28" s="214"/>
      <c r="G28" s="214"/>
      <c r="H28" s="1272">
        <f ca="1">TODAY()</f>
        <v>41746</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25" sqref="G25:H25"/>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7" t="s">
        <v>306</v>
      </c>
      <c r="Y1" s="1437"/>
      <c r="Z1" s="1437"/>
      <c r="AA1" s="626"/>
      <c r="AB1" s="147"/>
    </row>
    <row r="2" spans="1:59" s="74" customFormat="1" ht="30" customHeight="1" thickBot="1">
      <c r="A2" s="602"/>
      <c r="B2" s="563"/>
      <c r="C2" s="1101">
        <v>7</v>
      </c>
      <c r="D2" s="1393" t="s">
        <v>298</v>
      </c>
      <c r="E2" s="1393"/>
      <c r="F2" s="1393"/>
      <c r="G2" s="1380" t="str">
        <f>C.2Name</f>
        <v>Enter caption on 2Basics cell F2</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7" t="s">
        <v>0</v>
      </c>
      <c r="F5" s="1442"/>
      <c r="G5" s="1443"/>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7" t="s">
        <v>0</v>
      </c>
      <c r="F6" s="1442"/>
      <c r="G6" s="1443"/>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5" t="s">
        <v>4</v>
      </c>
      <c r="K7" s="1386"/>
      <c r="L7" s="1386"/>
      <c r="M7" s="1386"/>
      <c r="N7" s="1386"/>
      <c r="O7" s="1386"/>
      <c r="P7" s="1386"/>
      <c r="Q7" s="1386"/>
      <c r="R7" s="1386"/>
      <c r="S7" s="1387"/>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3" t="s">
        <v>280</v>
      </c>
      <c r="I8" s="1424"/>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25"/>
      <c r="I10" s="1426"/>
      <c r="J10" s="1426"/>
      <c r="K10" s="1426"/>
      <c r="L10" s="1426"/>
      <c r="M10" s="1426"/>
      <c r="N10" s="1426"/>
      <c r="O10" s="1426"/>
      <c r="P10" s="1426"/>
      <c r="Q10" s="1426"/>
      <c r="R10" s="1426"/>
      <c r="S10" s="1427"/>
      <c r="T10" s="206"/>
      <c r="U10" s="563"/>
      <c r="V10" s="575"/>
      <c r="W10" s="285"/>
      <c r="X10" s="284" t="b">
        <v>0</v>
      </c>
      <c r="Y10" s="1438" t="str">
        <f>IF($X10=FALSE,"",IF(COUNTIF($X$11:$X16,TRUE)=0,LOWER($D10),IF(COUNTIF($X$11:$X16,TRUE)=1,LOWER($D10)&amp;" and ",LOWER($D10)&amp;", ")))</f>
        <v/>
      </c>
      <c r="Z10" s="1438"/>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29"/>
      <c r="I11" s="1430"/>
      <c r="J11" s="1430"/>
      <c r="K11" s="1430"/>
      <c r="L11" s="1430"/>
      <c r="M11" s="1430"/>
      <c r="N11" s="1430"/>
      <c r="O11" s="1430"/>
      <c r="P11" s="1430"/>
      <c r="Q11" s="1430"/>
      <c r="R11" s="1430"/>
      <c r="S11" s="1431"/>
      <c r="T11" s="206"/>
      <c r="U11" s="563"/>
      <c r="V11" s="575"/>
      <c r="W11" s="285"/>
      <c r="X11" s="284" t="b">
        <v>0</v>
      </c>
      <c r="Y11" s="1438" t="str">
        <f>IF($X11=FALSE,"",IF(COUNTIF($X$12:$X16,TRUE)=0,LOWER($D11),IF(COUNTIF($X$12:$X16,TRUE)=1,LOWER($D11)&amp;" and ",LOWER($D11)&amp;", ")))</f>
        <v/>
      </c>
      <c r="Z11" s="1438"/>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9" t="s">
        <v>142</v>
      </c>
      <c r="E12" s="1339"/>
      <c r="F12" s="1339"/>
      <c r="G12" s="1339"/>
      <c r="H12" s="1434"/>
      <c r="I12" s="1434"/>
      <c r="J12" s="1434"/>
      <c r="K12" s="1434"/>
      <c r="L12" s="1434"/>
      <c r="M12" s="1434"/>
      <c r="N12" s="1434"/>
      <c r="O12" s="1434"/>
      <c r="P12" s="1434"/>
      <c r="Q12" s="1434"/>
      <c r="R12" s="1434"/>
      <c r="S12" s="1434"/>
      <c r="T12" s="206"/>
      <c r="U12" s="563"/>
      <c r="V12" s="575"/>
      <c r="W12" s="285"/>
      <c r="X12" s="284" t="b">
        <v>0</v>
      </c>
      <c r="Y12" s="1438" t="str">
        <f>IF($X12=FALSE,"",IF(COUNTIF($X$13:$X16,TRUE)=0,LOWER($D12),IF(COUNTIF($X$13:$X16,TRUE)=1,LOWER($D12)&amp;" and ",LOWER($D12)&amp;", ")))</f>
        <v/>
      </c>
      <c r="Z12" s="1438"/>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9" t="s">
        <v>301</v>
      </c>
      <c r="E13" s="1339"/>
      <c r="F13" s="1339"/>
      <c r="G13" s="1339"/>
      <c r="H13" s="1425"/>
      <c r="I13" s="1426"/>
      <c r="J13" s="1426"/>
      <c r="K13" s="1426"/>
      <c r="L13" s="1426"/>
      <c r="M13" s="1426"/>
      <c r="N13" s="1426"/>
      <c r="O13" s="1426"/>
      <c r="P13" s="1426"/>
      <c r="Q13" s="1426"/>
      <c r="R13" s="1426"/>
      <c r="S13" s="1427"/>
      <c r="T13" s="206"/>
      <c r="U13" s="563"/>
      <c r="V13" s="575"/>
      <c r="W13" s="285"/>
      <c r="X13" s="284" t="b">
        <v>0</v>
      </c>
      <c r="Y13" s="1438" t="str">
        <f>IF($X13=FALSE,"",IF(COUNTIF($X$14:$X16,TRUE)=0,LOWER($D13),IF(COUNTIF($X$14:$X16,TRUE)=1,LOWER($D13)&amp;" and ",LOWER($D13)&amp;", ")))</f>
        <v/>
      </c>
      <c r="Z13" s="1438"/>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9" t="s">
        <v>431</v>
      </c>
      <c r="E14" s="1339"/>
      <c r="F14" s="1339"/>
      <c r="G14" s="1339"/>
      <c r="H14" s="1425"/>
      <c r="I14" s="1426"/>
      <c r="J14" s="1426"/>
      <c r="K14" s="1426"/>
      <c r="L14" s="1426"/>
      <c r="M14" s="1426"/>
      <c r="N14" s="1426"/>
      <c r="O14" s="1426"/>
      <c r="P14" s="1426"/>
      <c r="Q14" s="1426"/>
      <c r="R14" s="1426"/>
      <c r="S14" s="1427"/>
      <c r="T14" s="206"/>
      <c r="U14" s="563"/>
      <c r="V14" s="575"/>
      <c r="W14" s="285"/>
      <c r="X14" s="284" t="b">
        <v>0</v>
      </c>
      <c r="Y14" s="1438" t="str">
        <f>IF($X14=FALSE,"",IF(COUNTIF($X$15:$X16,TRUE)=0,LOWER($D14),IF(COUNTIF($X$15:$X16,TRUE)=1,LOWER($D14)&amp;" and ",LOWER($D14)&amp;", ")))</f>
        <v/>
      </c>
      <c r="Z14" s="1438"/>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2" t="s">
        <v>299</v>
      </c>
      <c r="E15" s="1432"/>
      <c r="F15" s="1432"/>
      <c r="G15" s="1433"/>
      <c r="H15" s="1425" t="s">
        <v>0</v>
      </c>
      <c r="I15" s="1426"/>
      <c r="J15" s="1426"/>
      <c r="K15" s="1426"/>
      <c r="L15" s="1426"/>
      <c r="M15" s="1426"/>
      <c r="N15" s="1426"/>
      <c r="O15" s="1426"/>
      <c r="P15" s="1426"/>
      <c r="Q15" s="1426"/>
      <c r="R15" s="1426"/>
      <c r="S15" s="1427"/>
      <c r="T15" s="206"/>
      <c r="U15" s="563"/>
      <c r="V15" s="575"/>
      <c r="W15" s="285"/>
      <c r="X15" s="284" t="b">
        <v>0</v>
      </c>
      <c r="Y15" s="1438" t="str">
        <f>IF($X15=FALSE,"",IF($X$16=FALSE,LOWER($D15),LOWER($D15)&amp;" and "))</f>
        <v/>
      </c>
      <c r="Z15" s="1438"/>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8" t="s">
        <v>299</v>
      </c>
      <c r="E16" s="1338"/>
      <c r="F16" s="1338"/>
      <c r="G16" s="1338"/>
      <c r="H16" s="1425"/>
      <c r="I16" s="1426"/>
      <c r="J16" s="1426"/>
      <c r="K16" s="1426"/>
      <c r="L16" s="1426"/>
      <c r="M16" s="1426"/>
      <c r="N16" s="1426"/>
      <c r="O16" s="1426"/>
      <c r="P16" s="1426"/>
      <c r="Q16" s="1426"/>
      <c r="R16" s="1426"/>
      <c r="S16" s="1427"/>
      <c r="T16" s="206"/>
      <c r="U16" s="563"/>
      <c r="V16" s="575"/>
      <c r="W16" s="285"/>
      <c r="X16" s="284" t="b">
        <v>0</v>
      </c>
      <c r="Y16" s="1438" t="str">
        <f>IF($X16=FALSE,"",LOWER($D16))</f>
        <v/>
      </c>
      <c r="Z16" s="1438"/>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9" t="str">
        <f>IF(COUNTIF(X10:X16,TRUE),Y10&amp;Y11&amp;Y12&amp;Y13&amp;Y14&amp;Y15&amp;Y16&amp;".","")</f>
        <v/>
      </c>
      <c r="Y17" s="1440"/>
      <c r="Z17" s="1441"/>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8" t="s">
        <v>305</v>
      </c>
      <c r="E18" s="1428"/>
      <c r="F18" s="1428"/>
      <c r="G18" s="348"/>
      <c r="H18" s="1455" t="s">
        <v>302</v>
      </c>
      <c r="I18" s="1455"/>
      <c r="J18" s="1455"/>
      <c r="K18" s="1455"/>
      <c r="L18" s="1455"/>
      <c r="M18" s="1455"/>
      <c r="N18" s="1455"/>
      <c r="O18" s="1455"/>
      <c r="P18" s="1455"/>
      <c r="Q18" s="1455"/>
      <c r="R18" s="1455"/>
      <c r="S18" s="1455"/>
      <c r="T18" s="349"/>
      <c r="U18" s="563"/>
      <c r="V18" s="584"/>
      <c r="W18" s="286"/>
      <c r="X18" s="1458" t="str">
        <f>IF(COUNTIF(X19:X21,FALSE)=3,"Does not apply","Required")</f>
        <v>Does not apply</v>
      </c>
      <c r="Y18" s="1458"/>
      <c r="Z18" s="1458"/>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4" t="str">
        <f>X18</f>
        <v>Does not apply</v>
      </c>
      <c r="I19" s="1454"/>
      <c r="J19" s="1454"/>
      <c r="K19" s="1454"/>
      <c r="L19" s="1454"/>
      <c r="M19" s="1454"/>
      <c r="N19" s="1454"/>
      <c r="O19" s="1454"/>
      <c r="P19" s="1454"/>
      <c r="Q19" s="1454"/>
      <c r="R19" s="1454"/>
      <c r="S19" s="1454"/>
      <c r="T19" s="349"/>
      <c r="U19" s="563"/>
      <c r="W19" s="286"/>
      <c r="X19" s="284" t="b">
        <v>0</v>
      </c>
      <c r="Y19" s="1438" t="str">
        <f>IF($X19=FALSE,"",IF(COUNTIF($X$20:$X21,TRUE)=0,LOWER($D19),IF(COUNTIF($X$20:$X21,TRUE)=1,LOWER($D19)&amp;" and ",LOWER($D19)&amp;", ")))</f>
        <v/>
      </c>
      <c r="Z19" s="1438"/>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0" t="s">
        <v>303</v>
      </c>
      <c r="I20" s="1460"/>
      <c r="J20" s="1460"/>
      <c r="K20" s="1460"/>
      <c r="L20" s="1460"/>
      <c r="M20" s="1460"/>
      <c r="N20" s="1460"/>
      <c r="O20" s="1460"/>
      <c r="P20" s="1460"/>
      <c r="Q20" s="1460"/>
      <c r="R20" s="1460"/>
      <c r="S20" s="1460"/>
      <c r="T20" s="349"/>
      <c r="U20" s="563"/>
      <c r="V20" s="584"/>
      <c r="W20" s="286"/>
      <c r="X20" s="284" t="b">
        <v>0</v>
      </c>
      <c r="Y20" s="1438" t="str">
        <f>IF($X20=FALSE,"",IF($X$21=FALSE,LOWER($D20),LOWER($D20)&amp;" and "))</f>
        <v/>
      </c>
      <c r="Z20" s="1459"/>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0" t="s">
        <v>304</v>
      </c>
      <c r="I21" s="1460"/>
      <c r="J21" s="1460"/>
      <c r="K21" s="1460"/>
      <c r="L21" s="1460"/>
      <c r="M21" s="1460"/>
      <c r="N21" s="1460"/>
      <c r="O21" s="1460"/>
      <c r="P21" s="1460"/>
      <c r="Q21" s="1460"/>
      <c r="R21" s="1460"/>
      <c r="S21" s="1460"/>
      <c r="T21" s="349"/>
      <c r="U21" s="563"/>
      <c r="V21" s="584"/>
      <c r="W21" s="286"/>
      <c r="X21" s="284" t="b">
        <v>0</v>
      </c>
      <c r="Y21" s="1438" t="str">
        <f>IF($X21=FALSE,"",LOWER($D21))</f>
        <v/>
      </c>
      <c r="Z21" s="1459"/>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4" t="s">
        <v>516</v>
      </c>
      <c r="H23" s="1465"/>
      <c r="I23" s="1465"/>
      <c r="J23" s="1465"/>
      <c r="K23" s="1465"/>
      <c r="L23" s="1465"/>
      <c r="M23" s="1465"/>
      <c r="N23" s="1465"/>
      <c r="O23" s="1465"/>
      <c r="P23" s="1465"/>
      <c r="Q23" s="1465"/>
      <c r="R23" s="1465"/>
      <c r="S23" s="1466"/>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6" t="s">
        <v>113</v>
      </c>
      <c r="E24" s="1456"/>
      <c r="F24" s="760"/>
      <c r="G24" s="761" t="s">
        <v>114</v>
      </c>
      <c r="H24" s="762"/>
      <c r="I24" s="762"/>
      <c r="J24" s="1435" t="s">
        <v>7</v>
      </c>
      <c r="K24" s="1435"/>
      <c r="L24" s="1435"/>
      <c r="M24" s="1435"/>
      <c r="N24" s="1435"/>
      <c r="O24" s="1435"/>
      <c r="P24" s="1435"/>
      <c r="Q24" s="1435"/>
      <c r="R24" s="1435"/>
      <c r="S24" s="143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1" t="s">
        <v>334</v>
      </c>
      <c r="E25" s="1451"/>
      <c r="F25" s="1451"/>
      <c r="G25" s="1436" t="s">
        <v>6</v>
      </c>
      <c r="H25" s="1436"/>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1" t="s">
        <v>346</v>
      </c>
      <c r="E26" s="1451"/>
      <c r="F26" s="1451"/>
      <c r="G26" s="1436" t="s">
        <v>6</v>
      </c>
      <c r="H26" s="1436"/>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1" t="s">
        <v>335</v>
      </c>
      <c r="E27" s="1451"/>
      <c r="F27" s="1451"/>
      <c r="G27" s="1436" t="s">
        <v>6</v>
      </c>
      <c r="H27" s="1436"/>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1" t="s">
        <v>341</v>
      </c>
      <c r="E28" s="1451"/>
      <c r="F28" s="1451"/>
      <c r="G28" s="1436" t="s">
        <v>6</v>
      </c>
      <c r="H28" s="1436"/>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1" t="s">
        <v>347</v>
      </c>
      <c r="E29" s="1451"/>
      <c r="F29" s="1451"/>
      <c r="G29" s="1436" t="s">
        <v>6</v>
      </c>
      <c r="H29" s="1436"/>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1" t="s">
        <v>348</v>
      </c>
      <c r="E30" s="1451"/>
      <c r="F30" s="1451"/>
      <c r="G30" s="1436" t="s">
        <v>6</v>
      </c>
      <c r="H30" s="1436"/>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1" t="s">
        <v>1</v>
      </c>
      <c r="E31" s="1451"/>
      <c r="F31" s="1451"/>
      <c r="G31" s="1436" t="s">
        <v>6</v>
      </c>
      <c r="H31" s="1436"/>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1" t="s">
        <v>447</v>
      </c>
      <c r="E32" s="1451"/>
      <c r="F32" s="1451"/>
      <c r="G32" s="1436" t="s">
        <v>6</v>
      </c>
      <c r="H32" s="1436"/>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6" t="s">
        <v>6</v>
      </c>
      <c r="H33" s="1436"/>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6" t="s">
        <v>6</v>
      </c>
      <c r="H34" s="1436"/>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7" t="s">
        <v>116</v>
      </c>
      <c r="H37" s="1467"/>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8" t="s">
        <v>443</v>
      </c>
      <c r="E38" s="1468"/>
      <c r="F38" s="1468"/>
      <c r="G38" s="1468"/>
      <c r="H38" s="1468"/>
      <c r="I38" s="1468"/>
      <c r="J38" s="1468"/>
      <c r="K38" s="1468"/>
      <c r="L38" s="1468"/>
      <c r="M38" s="1468"/>
      <c r="N38" s="1468"/>
      <c r="O38" s="1468"/>
      <c r="P38" s="1468"/>
      <c r="Q38" s="1468"/>
      <c r="R38" s="1468"/>
      <c r="S38" s="1468"/>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7" t="s">
        <v>213</v>
      </c>
      <c r="K44" s="1457"/>
      <c r="L44" s="1457"/>
      <c r="M44" s="1457"/>
      <c r="N44" s="1457"/>
      <c r="O44" s="1457"/>
      <c r="P44" s="1457"/>
      <c r="Q44" s="1457"/>
      <c r="R44" s="1457"/>
      <c r="S44" s="145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3" t="str">
        <f>C.7Invoicing</f>
        <v/>
      </c>
      <c r="E45" s="1463"/>
      <c r="F45" s="1463"/>
      <c r="G45" s="1463"/>
      <c r="H45" s="1463"/>
      <c r="I45" s="1463"/>
      <c r="J45" s="1463"/>
      <c r="K45" s="1463"/>
      <c r="L45" s="1463"/>
      <c r="M45" s="1463"/>
      <c r="N45" s="1463"/>
      <c r="O45" s="1463"/>
      <c r="P45" s="1463"/>
      <c r="Q45" s="1463"/>
      <c r="R45" s="1463"/>
      <c r="S45" s="1463"/>
      <c r="T45" s="304"/>
      <c r="U45" s="563"/>
      <c r="V45" s="572"/>
      <c r="W45" s="161"/>
      <c r="X45" s="1461" t="str">
        <f>IF(COUNTIF(X41:Z44,TRUE)&gt;0,"Since an invoicing system is involved with this rulemaking, please consult with resource system owner early in the rulemaking process.","")</f>
        <v/>
      </c>
      <c r="Y45" s="1462"/>
      <c r="Z45" s="1462"/>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6" t="s">
        <v>243</v>
      </c>
      <c r="E46" s="1406"/>
      <c r="F46" s="1406"/>
      <c r="G46" s="1406"/>
      <c r="H46" s="1406"/>
      <c r="I46" s="1406"/>
      <c r="J46" s="1406"/>
      <c r="K46" s="1406"/>
      <c r="L46" s="1406"/>
      <c r="M46" s="1406"/>
      <c r="N46" s="1406"/>
      <c r="O46" s="1406"/>
      <c r="P46" s="1406"/>
      <c r="Q46" s="1406"/>
      <c r="R46" s="1406"/>
      <c r="S46" s="1406"/>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9" t="s">
        <v>0</v>
      </c>
      <c r="I49" s="1383"/>
      <c r="J49" s="1341" t="s">
        <v>4</v>
      </c>
      <c r="K49" s="1342"/>
      <c r="L49" s="1342"/>
      <c r="M49" s="1342"/>
      <c r="N49" s="1342"/>
      <c r="O49" s="1342"/>
      <c r="P49" s="1342"/>
      <c r="Q49" s="1342"/>
      <c r="R49" s="1342"/>
      <c r="S49" s="1343"/>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41746</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6" t="str">
        <f>C.2Name</f>
        <v>Enter caption on 2Basics cell F2</v>
      </c>
      <c r="G2" s="1496"/>
      <c r="H2" s="1496"/>
      <c r="I2" s="1496"/>
      <c r="J2" s="1496"/>
      <c r="K2" s="1496"/>
      <c r="L2" s="1496"/>
      <c r="M2" s="1496"/>
      <c r="N2" s="1496"/>
      <c r="O2" s="1496"/>
      <c r="P2" s="1496"/>
      <c r="Q2" s="1496"/>
      <c r="R2" s="1496"/>
      <c r="S2" s="1496"/>
      <c r="T2" s="1105"/>
      <c r="U2" s="563"/>
      <c r="V2" s="272" t="s">
        <v>0</v>
      </c>
      <c r="W2" s="159"/>
      <c r="X2" s="68"/>
      <c r="Y2" s="68"/>
      <c r="Z2" s="147"/>
      <c r="AA2" s="147"/>
    </row>
    <row r="3" spans="1:59" s="66" customFormat="1" ht="12.75" customHeight="1" thickTop="1">
      <c r="A3" s="601"/>
      <c r="B3" s="563"/>
      <c r="C3" s="1485"/>
      <c r="D3" s="1486"/>
      <c r="E3" s="1486"/>
      <c r="F3" s="1486"/>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8" t="s">
        <v>274</v>
      </c>
      <c r="H4" s="1498"/>
      <c r="I4" s="1497" t="s">
        <v>274</v>
      </c>
      <c r="J4" s="1497"/>
      <c r="K4" s="1497"/>
      <c r="L4" s="1497"/>
      <c r="M4" s="1497"/>
      <c r="N4" s="1497"/>
      <c r="O4" s="1497"/>
      <c r="P4" s="1497"/>
      <c r="Q4" s="1497"/>
      <c r="R4" s="1497"/>
      <c r="S4" s="1497"/>
      <c r="T4" s="201"/>
      <c r="U4" s="563"/>
      <c r="V4" s="272"/>
      <c r="W4" s="161"/>
      <c r="X4" s="271"/>
      <c r="Y4" s="289"/>
      <c r="Z4" s="147"/>
      <c r="AA4" s="147"/>
    </row>
    <row r="5" spans="1:59" s="66" customFormat="1" ht="18" customHeight="1">
      <c r="A5" s="601"/>
      <c r="B5" s="563"/>
      <c r="C5" s="274"/>
      <c r="D5" s="1491" t="s">
        <v>0</v>
      </c>
      <c r="E5" s="1491"/>
      <c r="F5" s="1491"/>
      <c r="G5" s="1490"/>
      <c r="H5" s="1490"/>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91" t="s">
        <v>0</v>
      </c>
      <c r="E6" s="1491"/>
      <c r="F6" s="1491"/>
      <c r="G6" s="1475" t="s">
        <v>0</v>
      </c>
      <c r="H6" s="1477"/>
      <c r="I6" s="1492"/>
      <c r="J6" s="1492"/>
      <c r="K6" s="1492"/>
      <c r="L6" s="1492"/>
      <c r="M6" s="1492"/>
      <c r="N6" s="1492"/>
      <c r="O6" s="1492"/>
      <c r="P6" s="1492"/>
      <c r="Q6" s="1492"/>
      <c r="R6" s="1492"/>
      <c r="S6" s="1493"/>
      <c r="T6" s="848"/>
      <c r="U6" s="851"/>
      <c r="V6" s="847"/>
      <c r="W6" s="846"/>
      <c r="X6" s="845"/>
      <c r="Y6" s="845"/>
      <c r="Z6" s="844"/>
      <c r="AA6" s="844"/>
    </row>
    <row r="7" spans="1:59" s="66" customFormat="1" ht="25.5" customHeight="1">
      <c r="A7" s="601"/>
      <c r="B7" s="563"/>
      <c r="C7" s="274"/>
      <c r="D7" s="343" t="s">
        <v>273</v>
      </c>
      <c r="E7" s="311"/>
      <c r="F7" s="311"/>
      <c r="G7" s="311"/>
      <c r="H7" s="311"/>
      <c r="I7" s="1495"/>
      <c r="J7" s="1495"/>
      <c r="K7" s="1495"/>
      <c r="L7" s="1495"/>
      <c r="M7" s="1495"/>
      <c r="N7" s="1495"/>
      <c r="O7" s="1495"/>
      <c r="P7" s="1495"/>
      <c r="Q7" s="1495"/>
      <c r="R7" s="1495"/>
      <c r="S7" s="1495"/>
      <c r="T7" s="201"/>
      <c r="U7" s="563"/>
      <c r="V7" s="272"/>
      <c r="W7" s="161"/>
      <c r="X7" s="271"/>
      <c r="Y7" s="289"/>
      <c r="Z7" s="147"/>
      <c r="AA7" s="147"/>
    </row>
    <row r="8" spans="1:59" s="843" customFormat="1" ht="18" customHeight="1">
      <c r="A8" s="852"/>
      <c r="B8" s="851"/>
      <c r="C8" s="1021"/>
      <c r="D8" s="1491" t="s">
        <v>0</v>
      </c>
      <c r="E8" s="1491"/>
      <c r="F8" s="1491"/>
      <c r="G8" s="1490"/>
      <c r="H8" s="1490"/>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91" t="s">
        <v>0</v>
      </c>
      <c r="E9" s="1491"/>
      <c r="F9" s="1491"/>
      <c r="G9" s="1475" t="s">
        <v>0</v>
      </c>
      <c r="H9" s="1477"/>
      <c r="I9" s="1492"/>
      <c r="J9" s="1492"/>
      <c r="K9" s="1492"/>
      <c r="L9" s="1492"/>
      <c r="M9" s="1492"/>
      <c r="N9" s="1492"/>
      <c r="O9" s="1492"/>
      <c r="P9" s="1492"/>
      <c r="Q9" s="1492"/>
      <c r="R9" s="1492"/>
      <c r="S9" s="1493"/>
      <c r="T9" s="848"/>
      <c r="U9" s="851"/>
      <c r="V9" s="1017"/>
      <c r="W9" s="846"/>
      <c r="X9" s="845"/>
      <c r="Y9" s="845"/>
      <c r="Z9" s="844"/>
      <c r="AA9" s="844"/>
    </row>
    <row r="10" spans="1:59" s="66" customFormat="1" ht="25.5" customHeight="1">
      <c r="A10" s="601"/>
      <c r="B10" s="563"/>
      <c r="C10" s="274"/>
      <c r="D10" s="1022" t="s">
        <v>192</v>
      </c>
      <c r="E10" s="311"/>
      <c r="F10" s="311"/>
      <c r="G10" s="311"/>
      <c r="H10" s="311"/>
      <c r="I10" s="1474"/>
      <c r="J10" s="1474"/>
      <c r="K10" s="1474"/>
      <c r="L10" s="1474"/>
      <c r="M10" s="1474"/>
      <c r="N10" s="1474"/>
      <c r="O10" s="1474"/>
      <c r="P10" s="1474"/>
      <c r="Q10" s="1474"/>
      <c r="R10" s="1474"/>
      <c r="S10" s="1474"/>
      <c r="T10" s="201"/>
      <c r="U10" s="563"/>
      <c r="V10" s="272"/>
      <c r="W10" s="161"/>
      <c r="X10" s="271"/>
      <c r="Y10" s="289"/>
      <c r="Z10" s="147"/>
      <c r="AA10" s="147"/>
    </row>
    <row r="11" spans="1:59" s="843" customFormat="1" ht="18" customHeight="1">
      <c r="A11" s="852"/>
      <c r="B11" s="851"/>
      <c r="C11" s="1021"/>
      <c r="D11" s="1491" t="s">
        <v>0</v>
      </c>
      <c r="E11" s="1491"/>
      <c r="F11" s="1491"/>
      <c r="G11" s="1490"/>
      <c r="H11" s="1490"/>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91" t="s">
        <v>0</v>
      </c>
      <c r="E12" s="1491"/>
      <c r="F12" s="1491"/>
      <c r="G12" s="1475" t="s">
        <v>0</v>
      </c>
      <c r="H12" s="1477"/>
      <c r="I12" s="1475"/>
      <c r="J12" s="1476"/>
      <c r="K12" s="1476"/>
      <c r="L12" s="1476"/>
      <c r="M12" s="1476"/>
      <c r="N12" s="1476"/>
      <c r="O12" s="1476"/>
      <c r="P12" s="1476"/>
      <c r="Q12" s="1476"/>
      <c r="R12" s="1476"/>
      <c r="S12" s="1477"/>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4</v>
      </c>
      <c r="J14" s="1386"/>
      <c r="K14" s="1386"/>
      <c r="L14" s="1386"/>
      <c r="M14" s="1386"/>
      <c r="N14" s="1386"/>
      <c r="O14" s="1386"/>
      <c r="P14" s="1386"/>
      <c r="Q14" s="1386"/>
      <c r="R14" s="1387"/>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72" t="s">
        <v>280</v>
      </c>
      <c r="H15" s="147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4" t="s">
        <v>300</v>
      </c>
      <c r="I16" s="1494"/>
      <c r="J16" s="1494"/>
      <c r="K16" s="1494"/>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69" t="s">
        <v>0</v>
      </c>
      <c r="I17" s="1470"/>
      <c r="J17" s="1470"/>
      <c r="K17" s="1470"/>
      <c r="L17" s="1470"/>
      <c r="M17" s="1470"/>
      <c r="N17" s="1470"/>
      <c r="O17" s="1470"/>
      <c r="P17" s="1470"/>
      <c r="Q17" s="1470"/>
      <c r="R17" s="1470"/>
      <c r="S17" s="1471"/>
      <c r="T17" s="206"/>
      <c r="U17" s="563"/>
      <c r="V17" s="1080"/>
      <c r="W17" s="273"/>
      <c r="X17" s="284" t="b">
        <v>0</v>
      </c>
      <c r="Y17" s="284"/>
      <c r="Z17" s="1438" t="str">
        <f>IF($X17=FALSE,"",IF(COUNTIF($X18:$X$23,TRUE)=0,LOWER($D17),IF(COUNTIF($X18:$X$23,TRUE)=1,LOWER($D17)&amp;" and ",LOWER($D17)&amp;", ")))</f>
        <v/>
      </c>
      <c r="AA17" s="1438"/>
      <c r="AC17" s="273"/>
      <c r="AD17" s="273"/>
    </row>
    <row r="18" spans="1:30" s="66" customFormat="1" ht="21" customHeight="1">
      <c r="A18" s="601"/>
      <c r="B18" s="563"/>
      <c r="C18" s="202"/>
      <c r="D18" s="1349" t="s">
        <v>279</v>
      </c>
      <c r="E18" s="1349"/>
      <c r="F18" s="1349"/>
      <c r="G18" s="1349"/>
      <c r="H18" s="1469"/>
      <c r="I18" s="1470"/>
      <c r="J18" s="1470"/>
      <c r="K18" s="1470"/>
      <c r="L18" s="1470"/>
      <c r="M18" s="1470"/>
      <c r="N18" s="1470"/>
      <c r="O18" s="1470"/>
      <c r="P18" s="1470"/>
      <c r="Q18" s="1470"/>
      <c r="R18" s="1470"/>
      <c r="S18" s="1471"/>
      <c r="T18" s="206"/>
      <c r="U18" s="563"/>
      <c r="V18" s="273"/>
      <c r="W18" s="273"/>
      <c r="X18" s="284" t="b">
        <v>0</v>
      </c>
      <c r="Y18" s="284"/>
      <c r="Z18" s="1438" t="str">
        <f>IF($X18=FALSE,"",IF(COUNTIF($X19:$X$23,TRUE)=0,LOWER($D18),IF(COUNTIF($X19:$X$23,TRUE)=1,LOWER($D18)&amp;" and ",LOWER($D18)&amp;", ")))</f>
        <v/>
      </c>
      <c r="AA18" s="1438"/>
      <c r="AC18" s="273"/>
      <c r="AD18" s="273"/>
    </row>
    <row r="19" spans="1:30" s="66" customFormat="1" ht="21" customHeight="1">
      <c r="A19" s="601"/>
      <c r="B19" s="563"/>
      <c r="C19" s="202"/>
      <c r="D19" s="1339" t="s">
        <v>275</v>
      </c>
      <c r="E19" s="1339"/>
      <c r="F19" s="1339"/>
      <c r="G19" s="1339"/>
      <c r="H19" s="1469"/>
      <c r="I19" s="1470"/>
      <c r="J19" s="1470"/>
      <c r="K19" s="1470"/>
      <c r="L19" s="1470"/>
      <c r="M19" s="1470"/>
      <c r="N19" s="1470"/>
      <c r="O19" s="1470"/>
      <c r="P19" s="1470"/>
      <c r="Q19" s="1470"/>
      <c r="R19" s="1470"/>
      <c r="S19" s="1471"/>
      <c r="T19" s="206"/>
      <c r="U19" s="563"/>
      <c r="V19" s="273"/>
      <c r="W19" s="273"/>
      <c r="X19" s="284" t="b">
        <v>0</v>
      </c>
      <c r="Y19" s="284"/>
      <c r="Z19" s="1438" t="str">
        <f>IF($X19=FALSE,"",IF(COUNTIF($X21:$X$23,TRUE)=0,LOWER($D19),IF(COUNTIF($X21:$X$23,TRUE)=1,LOWER($D19)&amp;" and ",LOWER($D19)&amp;", ")))</f>
        <v/>
      </c>
      <c r="AA19" s="1438"/>
      <c r="AC19" s="273"/>
      <c r="AD19" s="273"/>
    </row>
    <row r="20" spans="1:30" s="843" customFormat="1" ht="21" customHeight="1">
      <c r="A20" s="852"/>
      <c r="B20" s="851"/>
      <c r="C20" s="202"/>
      <c r="D20" s="1339" t="s">
        <v>278</v>
      </c>
      <c r="E20" s="1339"/>
      <c r="F20" s="1339"/>
      <c r="G20" s="1339"/>
      <c r="H20" s="1469"/>
      <c r="I20" s="1470"/>
      <c r="J20" s="1470"/>
      <c r="K20" s="1470"/>
      <c r="L20" s="1470"/>
      <c r="M20" s="1470"/>
      <c r="N20" s="1470"/>
      <c r="O20" s="1470"/>
      <c r="P20" s="1470"/>
      <c r="Q20" s="1470"/>
      <c r="R20" s="1470"/>
      <c r="S20" s="1471"/>
      <c r="T20" s="206"/>
      <c r="U20" s="851"/>
      <c r="V20" s="1087"/>
      <c r="W20" s="1087"/>
      <c r="X20" s="284"/>
      <c r="Y20" s="284"/>
      <c r="Z20" s="1086"/>
      <c r="AA20" s="1086"/>
      <c r="AC20" s="1087"/>
      <c r="AD20" s="1087"/>
    </row>
    <row r="21" spans="1:30" s="66" customFormat="1" ht="42" customHeight="1">
      <c r="A21" s="601"/>
      <c r="B21" s="563"/>
      <c r="C21" s="202"/>
      <c r="D21" s="1339" t="s">
        <v>860</v>
      </c>
      <c r="E21" s="1339"/>
      <c r="F21" s="1339"/>
      <c r="G21" s="1339"/>
      <c r="H21" s="1469"/>
      <c r="I21" s="1470"/>
      <c r="J21" s="1470"/>
      <c r="K21" s="1470"/>
      <c r="L21" s="1470"/>
      <c r="M21" s="1470"/>
      <c r="N21" s="1470"/>
      <c r="O21" s="1470"/>
      <c r="P21" s="1470"/>
      <c r="Q21" s="1470"/>
      <c r="R21" s="1470"/>
      <c r="S21" s="1471"/>
      <c r="T21" s="206"/>
      <c r="U21" s="563"/>
      <c r="V21" s="273"/>
      <c r="W21" s="273"/>
      <c r="X21" s="284" t="b">
        <v>0</v>
      </c>
      <c r="Y21" s="284"/>
      <c r="Z21" s="1438" t="str">
        <f>IF($X21=FALSE,"",IF(COUNTIF($X22:$X$23,TRUE)=0,LOWER($D20),IF(COUNTIF($X22:$X$23,TRUE)=1,LOWER($D20)&amp;" and ",LOWER($D20)&amp;", ")))</f>
        <v/>
      </c>
      <c r="AA21" s="1438"/>
      <c r="AC21" s="273"/>
      <c r="AD21" s="273"/>
    </row>
    <row r="22" spans="1:30" s="66" customFormat="1" ht="21" customHeight="1">
      <c r="A22" s="601"/>
      <c r="B22" s="563"/>
      <c r="C22" s="202"/>
      <c r="D22" s="1338" t="s">
        <v>276</v>
      </c>
      <c r="E22" s="1338"/>
      <c r="F22" s="1338"/>
      <c r="G22" s="1338"/>
      <c r="H22" s="1487" t="s">
        <v>0</v>
      </c>
      <c r="I22" s="1488"/>
      <c r="J22" s="1488"/>
      <c r="K22" s="1488"/>
      <c r="L22" s="1488"/>
      <c r="M22" s="1488"/>
      <c r="N22" s="1488"/>
      <c r="O22" s="1488"/>
      <c r="P22" s="1488"/>
      <c r="Q22" s="1488"/>
      <c r="R22" s="1488"/>
      <c r="S22" s="1489"/>
      <c r="T22" s="206"/>
      <c r="U22" s="563"/>
      <c r="V22" s="273"/>
      <c r="W22" s="273"/>
      <c r="X22" s="284" t="b">
        <v>0</v>
      </c>
      <c r="Y22" s="284"/>
      <c r="Z22" s="1438" t="str">
        <f>IF($X22=FALSE,"",IF($X23:$X$23=FALSE,LOWER($E22),LOWER($E22)&amp;" and "))</f>
        <v/>
      </c>
      <c r="AA22" s="1438"/>
      <c r="AC22" s="273" t="s">
        <v>0</v>
      </c>
      <c r="AD22" s="273"/>
    </row>
    <row r="23" spans="1:30" s="66" customFormat="1" ht="21" customHeight="1">
      <c r="A23" s="601"/>
      <c r="B23" s="563"/>
      <c r="C23" s="202"/>
      <c r="D23" s="1338" t="s">
        <v>276</v>
      </c>
      <c r="E23" s="1338"/>
      <c r="F23" s="1338"/>
      <c r="G23" s="1338"/>
      <c r="H23" s="1469"/>
      <c r="I23" s="1470"/>
      <c r="J23" s="1470"/>
      <c r="K23" s="1470"/>
      <c r="L23" s="1470"/>
      <c r="M23" s="1470"/>
      <c r="N23" s="1470"/>
      <c r="O23" s="1470"/>
      <c r="P23" s="1470"/>
      <c r="Q23" s="1470"/>
      <c r="R23" s="1470"/>
      <c r="S23" s="1471"/>
      <c r="T23" s="206"/>
      <c r="U23" s="563"/>
      <c r="V23" s="273"/>
      <c r="W23" s="273"/>
      <c r="X23" s="284" t="b">
        <v>0</v>
      </c>
      <c r="Y23" s="284"/>
      <c r="Z23" s="1438" t="str">
        <f>IF($X23=FALSE,"",LOWER($E23))</f>
        <v/>
      </c>
      <c r="AA23" s="1438"/>
      <c r="AC23" s="285" t="s">
        <v>0</v>
      </c>
      <c r="AD23" s="273"/>
    </row>
    <row r="24" spans="1:30" s="66" customFormat="1" ht="30" customHeight="1">
      <c r="A24" s="601"/>
      <c r="B24" s="563"/>
      <c r="C24" s="202"/>
      <c r="D24" s="1406" t="s">
        <v>267</v>
      </c>
      <c r="E24" s="1406"/>
      <c r="F24" s="1406"/>
      <c r="G24" s="1406"/>
      <c r="H24" s="193"/>
      <c r="I24" s="193"/>
      <c r="J24" s="193"/>
      <c r="K24" s="193"/>
      <c r="L24" s="193"/>
      <c r="M24" s="193"/>
      <c r="N24" s="193"/>
      <c r="O24" s="193"/>
      <c r="P24" s="193"/>
      <c r="Q24" s="193"/>
      <c r="R24" s="193"/>
      <c r="S24" s="275"/>
      <c r="T24" s="206"/>
      <c r="U24" s="563"/>
      <c r="V24" s="161"/>
      <c r="W24" s="161"/>
      <c r="X24" s="1398" t="str">
        <f>IF(COUNTIF(X17:X23,TRUE),"LEGAL: "&amp;Z17&amp;Z18&amp;Z19&amp;Z21&amp;Z22&amp;Z23&amp;".","")</f>
        <v/>
      </c>
      <c r="Y24" s="1484"/>
      <c r="Z24" s="1484"/>
      <c r="AA24" s="1399"/>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1" t="s">
        <v>4</v>
      </c>
      <c r="J27" s="1342"/>
      <c r="K27" s="1342"/>
      <c r="L27" s="1342"/>
      <c r="M27" s="1342"/>
      <c r="N27" s="1342"/>
      <c r="O27" s="1342"/>
      <c r="P27" s="1342"/>
      <c r="Q27" s="1342"/>
      <c r="R27" s="1343"/>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72" t="s">
        <v>239</v>
      </c>
      <c r="H28" s="147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1" t="s">
        <v>0</v>
      </c>
      <c r="E32" s="1482"/>
      <c r="F32" s="1482"/>
      <c r="G32" s="1482"/>
      <c r="H32" s="1482"/>
      <c r="I32" s="1482"/>
      <c r="J32" s="1482"/>
      <c r="K32" s="1482"/>
      <c r="L32" s="1482"/>
      <c r="M32" s="1482"/>
      <c r="N32" s="1482"/>
      <c r="O32" s="1482"/>
      <c r="P32" s="1482"/>
      <c r="Q32" s="1482"/>
      <c r="R32" s="1482"/>
      <c r="S32" s="148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72">
        <f ca="1">TODAY()</f>
        <v>41746</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6" t="str">
        <f>C.2Name</f>
        <v>Enter caption on 2Basics cell F2</v>
      </c>
      <c r="G2" s="1496"/>
      <c r="H2" s="1496"/>
      <c r="I2" s="1496"/>
      <c r="J2" s="1496"/>
      <c r="K2" s="1496"/>
      <c r="L2" s="1496"/>
      <c r="M2" s="1496"/>
      <c r="N2" s="1496"/>
      <c r="O2" s="1496"/>
      <c r="P2" s="1496"/>
      <c r="Q2" s="1496"/>
      <c r="R2" s="1496"/>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311" t="s">
        <v>193</v>
      </c>
      <c r="E5" s="1311"/>
      <c r="F5" s="1311"/>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8"/>
      <c r="I7" s="1308"/>
      <c r="J7" s="1308"/>
      <c r="K7" s="1308"/>
      <c r="L7" s="1308"/>
      <c r="M7" s="1308"/>
      <c r="N7" s="1308"/>
      <c r="O7" s="1308"/>
      <c r="P7" s="1308"/>
      <c r="Q7" s="1308"/>
      <c r="R7" s="1308"/>
      <c r="S7" s="212"/>
      <c r="T7" s="563"/>
      <c r="U7" s="2"/>
      <c r="V7" s="2"/>
      <c r="W7" s="2"/>
      <c r="X7" s="144">
        <v>1</v>
      </c>
      <c r="Y7" s="147" t="s">
        <v>230</v>
      </c>
      <c r="Z7" s="164"/>
    </row>
    <row r="8" spans="1:31" ht="39" customHeight="1">
      <c r="B8" s="563"/>
      <c r="C8" s="365" t="s">
        <v>0</v>
      </c>
      <c r="D8" s="1311" t="s">
        <v>216</v>
      </c>
      <c r="E8" s="1311"/>
      <c r="F8" s="1311"/>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8"/>
      <c r="I10" s="1308"/>
      <c r="J10" s="1308"/>
      <c r="K10" s="1308"/>
      <c r="L10" s="1308"/>
      <c r="M10" s="1308"/>
      <c r="N10" s="1308"/>
      <c r="O10" s="1308"/>
      <c r="P10" s="1308"/>
      <c r="Q10" s="1308"/>
      <c r="R10" s="1308"/>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0" t="s">
        <v>432</v>
      </c>
      <c r="E12" s="1410"/>
      <c r="F12" s="1410"/>
      <c r="G12" s="1410"/>
      <c r="H12" s="1410"/>
      <c r="I12" s="1341" t="s">
        <v>4</v>
      </c>
      <c r="J12" s="1342"/>
      <c r="K12" s="1342"/>
      <c r="L12" s="1342"/>
      <c r="M12" s="1342"/>
      <c r="N12" s="1342"/>
      <c r="O12" s="1342"/>
      <c r="P12" s="1342"/>
      <c r="Q12" s="1342"/>
      <c r="R12" s="1343"/>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41746</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6" t="str">
        <f>C.2Name</f>
        <v>Enter caption on 2Basics cell F2</v>
      </c>
      <c r="G2" s="1496"/>
      <c r="H2" s="1496"/>
      <c r="I2" s="1496"/>
      <c r="J2" s="1496"/>
      <c r="K2" s="1496"/>
      <c r="L2" s="1496"/>
      <c r="M2" s="1496"/>
      <c r="N2" s="1496"/>
      <c r="O2" s="1496"/>
      <c r="P2" s="1496"/>
      <c r="Q2" s="1496"/>
      <c r="R2" s="1496"/>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311" t="s">
        <v>352</v>
      </c>
      <c r="E5" s="1311"/>
      <c r="F5" s="1311"/>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8"/>
      <c r="I7" s="1308"/>
      <c r="J7" s="1308"/>
      <c r="K7" s="1308"/>
      <c r="L7" s="1308"/>
      <c r="M7" s="1308"/>
      <c r="N7" s="1308"/>
      <c r="O7" s="1308"/>
      <c r="P7" s="1308"/>
      <c r="Q7" s="1308"/>
      <c r="R7" s="1308"/>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1058</v>
      </c>
      <c r="E9" s="1513"/>
      <c r="F9" s="1513"/>
      <c r="G9" s="1083"/>
      <c r="H9" s="1083"/>
      <c r="I9" s="1341" t="s">
        <v>4</v>
      </c>
      <c r="J9" s="1342"/>
      <c r="K9" s="1342"/>
      <c r="L9" s="1342"/>
      <c r="M9" s="1342"/>
      <c r="N9" s="1342"/>
      <c r="O9" s="1342"/>
      <c r="P9" s="1342"/>
      <c r="Q9" s="1342"/>
      <c r="R9" s="1343"/>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72">
        <f ca="1">TODAY()</f>
        <v>41746</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6" t="str">
        <f>C.2Name</f>
        <v>Enter caption on 2Basics cell F2</v>
      </c>
      <c r="G2" s="1496"/>
      <c r="H2" s="1496"/>
      <c r="I2" s="1496"/>
      <c r="J2" s="1496"/>
      <c r="K2" s="1496"/>
      <c r="L2" s="1496"/>
      <c r="M2" s="1496"/>
      <c r="N2" s="1496"/>
      <c r="O2" s="1496"/>
      <c r="P2" s="1496"/>
      <c r="Q2" s="1496"/>
      <c r="R2" s="1496"/>
      <c r="S2" s="200"/>
      <c r="T2" s="563"/>
      <c r="U2" s="424" t="s">
        <v>0</v>
      </c>
      <c r="V2" s="424"/>
      <c r="W2" s="424"/>
      <c r="X2" s="68" t="s">
        <v>0</v>
      </c>
      <c r="Y2" s="68"/>
      <c r="Z2" s="176"/>
    </row>
    <row r="3" spans="1:43" ht="37.5" customHeight="1" thickTop="1">
      <c r="B3" s="563"/>
      <c r="C3" s="202"/>
      <c r="D3" s="1518" t="s">
        <v>398</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0</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403</v>
      </c>
      <c r="E6" s="1517"/>
      <c r="F6" s="1517"/>
      <c r="G6" s="1018"/>
      <c r="H6" s="1020"/>
      <c r="I6" s="1341" t="s">
        <v>4</v>
      </c>
      <c r="J6" s="1342"/>
      <c r="K6" s="1342"/>
      <c r="L6" s="1342"/>
      <c r="M6" s="1342"/>
      <c r="N6" s="1342"/>
      <c r="O6" s="1342"/>
      <c r="P6" s="1342"/>
      <c r="Q6" s="1342"/>
      <c r="R6" s="1343"/>
      <c r="S6" s="201"/>
      <c r="T6" s="563"/>
      <c r="U6" s="385" t="s">
        <v>760</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7"/>
      <c r="E8" s="1517"/>
      <c r="F8" s="1517"/>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6" t="s">
        <v>0</v>
      </c>
      <c r="E15" s="1357"/>
      <c r="F15" s="1357"/>
      <c r="G15" s="1357"/>
      <c r="H15" s="1357"/>
      <c r="I15" s="1357"/>
      <c r="J15" s="1357"/>
      <c r="K15" s="1357"/>
      <c r="L15" s="1357"/>
      <c r="M15" s="1357"/>
      <c r="N15" s="1357"/>
      <c r="O15" s="1357"/>
      <c r="P15" s="1357"/>
      <c r="Q15" s="1357"/>
      <c r="R15" s="1358"/>
      <c r="S15" s="201"/>
      <c r="T15" s="563"/>
      <c r="U15" s="161"/>
      <c r="V15" s="161"/>
      <c r="W15" s="161"/>
      <c r="X15" s="50"/>
      <c r="Y15" s="50"/>
      <c r="Z15" s="163"/>
    </row>
    <row r="16" spans="1:43" ht="18.75">
      <c r="B16" s="563"/>
      <c r="C16" s="371"/>
      <c r="D16" s="372"/>
      <c r="E16" s="372"/>
      <c r="F16" s="1272">
        <f ca="1">TODAY()</f>
        <v>41746</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96" t="str">
        <f>C.2Name</f>
        <v>Enter caption on 2Basics cell F2</v>
      </c>
      <c r="G2" s="1496"/>
      <c r="H2" s="1496"/>
      <c r="I2" s="1496"/>
      <c r="J2" s="1496"/>
      <c r="K2" s="1496"/>
      <c r="L2" s="1496"/>
      <c r="M2" s="1496"/>
      <c r="N2" s="1496"/>
      <c r="O2" s="1496"/>
      <c r="P2" s="1496"/>
      <c r="Q2" s="1496"/>
      <c r="R2" s="1496"/>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9"/>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1" t="s">
        <v>4</v>
      </c>
      <c r="J6" s="1342"/>
      <c r="K6" s="1342"/>
      <c r="L6" s="1342"/>
      <c r="M6" s="1342"/>
      <c r="N6" s="1342"/>
      <c r="O6" s="1342"/>
      <c r="P6" s="1342"/>
      <c r="Q6" s="1342"/>
      <c r="R6" s="1343"/>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6" t="s">
        <v>0</v>
      </c>
      <c r="E14" s="1357"/>
      <c r="F14" s="1357"/>
      <c r="G14" s="1357"/>
      <c r="H14" s="1357"/>
      <c r="I14" s="1357"/>
      <c r="J14" s="1357"/>
      <c r="K14" s="1357"/>
      <c r="L14" s="1357"/>
      <c r="M14" s="1357"/>
      <c r="N14" s="1357"/>
      <c r="O14" s="1357"/>
      <c r="P14" s="1357"/>
      <c r="Q14" s="1357"/>
      <c r="R14" s="1358"/>
      <c r="S14" s="201"/>
      <c r="T14" s="563"/>
      <c r="U14" s="161"/>
      <c r="V14" s="161"/>
      <c r="W14" s="161"/>
      <c r="X14" s="146"/>
      <c r="Y14" s="146"/>
      <c r="Z14" s="163"/>
    </row>
    <row r="15" spans="1:43" ht="31.5" customHeight="1">
      <c r="A15" s="1078" t="s">
        <v>251</v>
      </c>
      <c r="B15" s="563"/>
      <c r="C15" s="371"/>
      <c r="D15" s="372"/>
      <c r="E15" s="372"/>
      <c r="F15" s="1272">
        <f ca="1">TODAY()</f>
        <v>41746</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1099</v>
      </c>
      <c r="E1" s="1150" t="s">
        <v>1100</v>
      </c>
      <c r="F1" s="1150" t="s">
        <v>1101</v>
      </c>
      <c r="G1" s="1150" t="s">
        <v>1103</v>
      </c>
    </row>
    <row r="2" spans="2:7" ht="15.75">
      <c r="B2" s="1152" t="s">
        <v>1065</v>
      </c>
      <c r="C2" s="46" t="s">
        <v>1102</v>
      </c>
    </row>
    <row r="3" spans="2:7" ht="15.75">
      <c r="B3" s="1152" t="s">
        <v>1066</v>
      </c>
    </row>
    <row r="4" spans="2:7" ht="15.75">
      <c r="B4" s="1152" t="s">
        <v>1067</v>
      </c>
    </row>
    <row r="5" spans="2:7" ht="15.75">
      <c r="B5" s="1152" t="s">
        <v>1068</v>
      </c>
    </row>
    <row r="6" spans="2:7" ht="15.75">
      <c r="B6" s="1152" t="s">
        <v>1069</v>
      </c>
    </row>
    <row r="7" spans="2:7" ht="15.75">
      <c r="B7" s="1152" t="s">
        <v>1070</v>
      </c>
    </row>
    <row r="8" spans="2:7" ht="15.75">
      <c r="B8" s="1152" t="s">
        <v>1071</v>
      </c>
    </row>
    <row r="9" spans="2:7" ht="15.75">
      <c r="B9" s="1152" t="s">
        <v>1072</v>
      </c>
    </row>
    <row r="10" spans="2:7" ht="15.75">
      <c r="B10" s="1152" t="s">
        <v>1073</v>
      </c>
    </row>
    <row r="11" spans="2:7" ht="15.75">
      <c r="B11" s="1152" t="s">
        <v>1074</v>
      </c>
    </row>
    <row r="12" spans="2:7" ht="15.75">
      <c r="B12" s="1152" t="s">
        <v>1075</v>
      </c>
    </row>
    <row r="13" spans="2:7" ht="15.75">
      <c r="B13" s="1152" t="s">
        <v>1076</v>
      </c>
    </row>
    <row r="14" spans="2:7" ht="15.75">
      <c r="B14" s="1152" t="s">
        <v>1077</v>
      </c>
    </row>
    <row r="15" spans="2:7" ht="15.75">
      <c r="B15" s="1152" t="s">
        <v>1078</v>
      </c>
    </row>
    <row r="16" spans="2:7" ht="15.75">
      <c r="B16" s="1152" t="s">
        <v>1079</v>
      </c>
    </row>
    <row r="17" spans="2:2" ht="15.75">
      <c r="B17" s="1152" t="s">
        <v>1080</v>
      </c>
    </row>
    <row r="18" spans="2:2" ht="15.75">
      <c r="B18" s="1152" t="s">
        <v>1081</v>
      </c>
    </row>
    <row r="19" spans="2:2" ht="15.75">
      <c r="B19" s="1152" t="s">
        <v>1082</v>
      </c>
    </row>
    <row r="20" spans="2:2" ht="15.75">
      <c r="B20" s="1152" t="s">
        <v>1083</v>
      </c>
    </row>
    <row r="21" spans="2:2" ht="15.75">
      <c r="B21" s="1152" t="s">
        <v>1084</v>
      </c>
    </row>
    <row r="22" spans="2:2" ht="15.75">
      <c r="B22" s="1152" t="s">
        <v>1085</v>
      </c>
    </row>
    <row r="23" spans="2:2" ht="15.75">
      <c r="B23" s="1152" t="s">
        <v>1086</v>
      </c>
    </row>
    <row r="24" spans="2:2" ht="15.75">
      <c r="B24" s="1152" t="s">
        <v>1087</v>
      </c>
    </row>
    <row r="25" spans="2:2" ht="15.75">
      <c r="B25" s="1152" t="s">
        <v>1088</v>
      </c>
    </row>
    <row r="26" spans="2:2" ht="15.75">
      <c r="B26" s="1152" t="s">
        <v>136</v>
      </c>
    </row>
    <row r="27" spans="2:2" ht="15.75">
      <c r="B27" s="1152" t="s">
        <v>142</v>
      </c>
    </row>
    <row r="28" spans="2:2" ht="15.75">
      <c r="B28" s="1152" t="s">
        <v>143</v>
      </c>
    </row>
    <row r="29" spans="2:2" ht="15.75">
      <c r="B29" s="1152" t="s">
        <v>1089</v>
      </c>
    </row>
    <row r="30" spans="2:2" ht="15.75">
      <c r="B30" s="1152" t="s">
        <v>1090</v>
      </c>
    </row>
    <row r="31" spans="2:2" ht="15.75">
      <c r="B31" s="1152" t="s">
        <v>140</v>
      </c>
    </row>
    <row r="32" spans="2:2" ht="15.75">
      <c r="B32" s="1152" t="s">
        <v>1091</v>
      </c>
    </row>
    <row r="33" spans="2:2" ht="15.75">
      <c r="B33" s="1152" t="s">
        <v>1092</v>
      </c>
    </row>
    <row r="34" spans="2:2" ht="15.75">
      <c r="B34" s="1152" t="s">
        <v>155</v>
      </c>
    </row>
    <row r="35" spans="2:2" ht="15.75">
      <c r="B35" s="1152" t="s">
        <v>1093</v>
      </c>
    </row>
    <row r="36" spans="2:2" ht="15.75">
      <c r="B36" s="1152" t="s">
        <v>1094</v>
      </c>
    </row>
    <row r="37" spans="2:2" ht="15.75">
      <c r="B37" s="1152" t="s">
        <v>1095</v>
      </c>
    </row>
    <row r="38" spans="2:2" ht="15.75">
      <c r="B38" s="1152" t="s">
        <v>1096</v>
      </c>
    </row>
    <row r="39" spans="2:2" ht="15.75">
      <c r="B39" s="1152" t="s">
        <v>1097</v>
      </c>
    </row>
    <row r="40" spans="2:2" ht="15.75">
      <c r="B40" s="1152" t="s">
        <v>1098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1000</v>
      </c>
      <c r="G335" s="1075" t="s">
        <v>1001</v>
      </c>
      <c r="H335" s="1075" t="s">
        <v>1002</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1004</v>
      </c>
      <c r="G336" s="1075" t="s">
        <v>1003</v>
      </c>
      <c r="H336" s="1075" t="s">
        <v>1005</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1009</v>
      </c>
      <c r="G337" s="1075" t="s">
        <v>1010</v>
      </c>
      <c r="H337" s="1075" t="s">
        <v>1011</v>
      </c>
      <c r="I337" s="1068">
        <f>Table1[[#This Row],[Date]]</f>
        <v>41150</v>
      </c>
      <c r="J337" s="46"/>
      <c r="K337" s="46"/>
      <c r="AE337" s="1065"/>
      <c r="AF337" s="1065"/>
      <c r="AG337" s="1065"/>
      <c r="AH337" s="1065"/>
    </row>
    <row r="338" spans="1:34" ht="28.5">
      <c r="B338" s="1067">
        <v>335</v>
      </c>
      <c r="C338" s="1068">
        <v>41150</v>
      </c>
      <c r="D338" s="1107" t="s">
        <v>555</v>
      </c>
      <c r="E338" s="1107" t="s">
        <v>349</v>
      </c>
      <c r="F338" s="1065" t="s">
        <v>1006</v>
      </c>
      <c r="G338" s="1075" t="s">
        <v>1003</v>
      </c>
      <c r="H338" s="1075" t="s">
        <v>1005</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1007</v>
      </c>
      <c r="G339" s="1075" t="s">
        <v>1003</v>
      </c>
      <c r="H339" s="1075" t="s">
        <v>1005</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1008</v>
      </c>
      <c r="G340" s="1075" t="s">
        <v>1003</v>
      </c>
      <c r="H340" s="1075" t="s">
        <v>1005</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1012</v>
      </c>
      <c r="G341" s="1075" t="s">
        <v>1003</v>
      </c>
      <c r="H341" s="1075" t="s">
        <v>1005</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1013</v>
      </c>
      <c r="G342" s="1075" t="s">
        <v>1003</v>
      </c>
      <c r="H342" s="1075" t="s">
        <v>1005</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1014</v>
      </c>
      <c r="G343" s="1075" t="s">
        <v>1003</v>
      </c>
      <c r="H343" s="1075" t="s">
        <v>1005</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1016</v>
      </c>
      <c r="G344" s="1075" t="s">
        <v>1018</v>
      </c>
      <c r="H344" s="1075" t="s">
        <v>1019</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1017</v>
      </c>
      <c r="G345" s="1075" t="s">
        <v>1018</v>
      </c>
      <c r="H345" s="1075" t="s">
        <v>1019</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1015</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1022</v>
      </c>
      <c r="G347" s="1075" t="s">
        <v>1023</v>
      </c>
      <c r="H347" s="1075" t="s">
        <v>1024</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1025</v>
      </c>
      <c r="H348" s="1075" t="s">
        <v>1026</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1029</v>
      </c>
      <c r="G349" s="1075" t="s">
        <v>1030</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1031</v>
      </c>
      <c r="G350" s="1075" t="s">
        <v>1032</v>
      </c>
      <c r="H350" s="1075" t="s">
        <v>1034</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1033</v>
      </c>
      <c r="H351" s="1075" t="s">
        <v>1035</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1037</v>
      </c>
      <c r="G352" s="1075" t="s">
        <v>1036</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1038</v>
      </c>
      <c r="G353" s="1075" t="s">
        <v>1039</v>
      </c>
      <c r="H353" s="1075" t="s">
        <v>1052</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1040</v>
      </c>
      <c r="G354" s="1075" t="s">
        <v>1057</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1041</v>
      </c>
      <c r="H355" s="1075" t="s">
        <v>1053</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1042</v>
      </c>
      <c r="H356" s="1075" t="s">
        <v>1054</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1022</v>
      </c>
      <c r="G357" s="1075" t="s">
        <v>1043</v>
      </c>
      <c r="H357" s="1075" t="s">
        <v>1055</v>
      </c>
      <c r="I357" s="1068" t="s">
        <v>1056</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1044</v>
      </c>
      <c r="G358" s="1075" t="s">
        <v>1047</v>
      </c>
      <c r="H358" s="1075" t="s">
        <v>1046</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1051</v>
      </c>
      <c r="G359" s="1075" t="s">
        <v>1045</v>
      </c>
      <c r="H359" s="1075" t="s">
        <v>1050</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1051</v>
      </c>
      <c r="G360" s="1075" t="s">
        <v>1045</v>
      </c>
      <c r="H360" s="1075" t="s">
        <v>1049</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1051</v>
      </c>
      <c r="G361" s="1075" t="s">
        <v>1045</v>
      </c>
      <c r="H361" s="1075" t="s">
        <v>1048</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1059</v>
      </c>
      <c r="G362" s="1075" t="s">
        <v>1060</v>
      </c>
      <c r="H362" s="1075" t="s">
        <v>1061</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25" zoomScaleNormal="100" workbookViewId="0">
      <selection activeCell="Z49" sqref="Z4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41746</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419</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Enter caption on 2Basics cell F2</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373</v>
      </c>
      <c r="J6" s="1185"/>
      <c r="K6" s="1185"/>
      <c r="L6" s="1185"/>
      <c r="M6" s="1188"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Grants Pass meets the federal standards for PM10 and CO and new State Implementation Plan revision is necessary to explain how this area will continue to meet the standards through 2024. This plan is required by Clean Air Act.</v>
      </c>
      <c r="E7" s="1191"/>
      <c r="F7" s="1191"/>
      <c r="G7" s="1191"/>
      <c r="H7" s="1191"/>
      <c r="I7" s="508">
        <v>1</v>
      </c>
      <c r="J7" s="1192" t="s">
        <v>406</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2013</v>
      </c>
      <c r="E22" s="1165"/>
      <c r="F22" s="1165"/>
      <c r="G22" s="1166"/>
      <c r="H22" s="1164">
        <f>D22+1</f>
        <v>2014</v>
      </c>
      <c r="I22" s="1165"/>
      <c r="J22" s="1165"/>
      <c r="K22" s="1166"/>
      <c r="L22" s="1164">
        <f>D22+2</f>
        <v>2015</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Effective&gt;</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&lt;Notice&gt;</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EQC</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1062</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71" t="str">
        <f>C.2Ideal</f>
        <v xml:space="preserve">We envision maintaining CO and PM10 levels in Grants Pass below harmful levels. </v>
      </c>
      <c r="E39" s="1171"/>
      <c r="F39" s="1171"/>
      <c r="G39" s="1171"/>
      <c r="H39" s="1170" t="str">
        <f>C.2Reality</f>
        <v xml:space="preserve">We are updating the current plan as part of the CAA requirment. </v>
      </c>
      <c r="I39" s="1170"/>
      <c r="J39" s="1170"/>
      <c r="K39" s="1170"/>
      <c r="L39" s="1169" t="str">
        <f>C.2Consequences</f>
        <v xml:space="preserve">We are not going to be in compliance with CAA requirements and the local government will have to continue bearing high costs of the existing maintenance plan requirements.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421</v>
      </c>
      <c r="E40" s="1161"/>
      <c r="F40" s="1161"/>
      <c r="G40" s="1161"/>
      <c r="H40" s="1161" t="s">
        <v>422</v>
      </c>
      <c r="I40" s="1161"/>
      <c r="J40" s="1161"/>
      <c r="K40" s="1161"/>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62" t="str">
        <f>C.2Alternatives</f>
        <v>There is no alternative since it is required by CAA.</v>
      </c>
      <c r="E41" s="1162"/>
      <c r="F41" s="1162"/>
      <c r="G41" s="1162"/>
      <c r="H41" s="1199" t="str">
        <f>C.2Research</f>
        <v xml:space="preserve">We are using the existing emissions invenotry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63"/>
      <c r="E45" s="1163"/>
      <c r="F45" s="1163"/>
      <c r="G45" s="1163"/>
      <c r="I45" s="854" t="str">
        <f>'3Stakeholders'!D10</f>
        <v>City/county/state</v>
      </c>
      <c r="J45" s="855"/>
      <c r="K45" s="871">
        <f>'3Stakeholders'!AB10</f>
        <v>4</v>
      </c>
      <c r="L45" s="858" t="str">
        <f>'3Stakeholders'!AA10</f>
        <v>affects  thousands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41746</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http://deqsps/programs/rulemaking/aq/gplimited/docs/1-Planning/[CONSIDERATIONS.xlsx]5Environmental</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Grants Pass meets the federal standards for PM10 and CO and new State Implementation Plan revision is necessary to explain how this area will continue to meet the standards through 2024. This plan is required by Clean Air Act.</v>
      </c>
      <c r="D7" s="898"/>
      <c r="E7" s="919"/>
    </row>
    <row r="8" spans="1:11" ht="15" customHeight="1" collapsed="1">
      <c r="A8" s="922" t="s">
        <v>449</v>
      </c>
      <c r="B8" s="1037">
        <f>AVERAGEIF(B31:B175,"&gt;0")</f>
        <v>3.6666666666666665</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 xml:space="preserve">We envision maintaining CO and PM10 levels in Grants Pass below harmful levels. </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 xml:space="preserve">We are updating the current plan as part of the CAA requirment. </v>
      </c>
      <c r="D21" s="925"/>
      <c r="E21" s="919"/>
    </row>
    <row r="22" spans="1:5" s="915" customFormat="1" ht="15" hidden="1" customHeight="1" outlineLevel="1">
      <c r="A22" s="957" t="s">
        <v>467</v>
      </c>
      <c r="B22" s="1046"/>
      <c r="C22" s="959" t="str">
        <f>C.2Reality</f>
        <v xml:space="preserve">We are updating the current plan as part of the CAA requirment. </v>
      </c>
      <c r="D22" s="925"/>
      <c r="E22" s="919"/>
    </row>
    <row r="23" spans="1:5" s="915" customFormat="1" ht="15" hidden="1" customHeight="1" outlineLevel="1">
      <c r="A23" s="957" t="s">
        <v>468</v>
      </c>
      <c r="B23" s="1046"/>
      <c r="C23" s="959" t="str">
        <f>C.2Consequences</f>
        <v xml:space="preserve">We are not going to be in compliance with CAA requirements and the local government will have to continue bearing high costs of the existing maintenance plan requirements.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is no alternative since it is required by CAA.</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the existing emissions invenotry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4</v>
      </c>
      <c r="C42" s="933" t="str">
        <f>'3Stakeholders'!AA10</f>
        <v>affects  thousands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2013-Q1 to 2013-Q1</v>
      </c>
      <c r="D107" s="904"/>
      <c r="E107" s="919"/>
    </row>
    <row r="108" spans="1:10" ht="15" customHeight="1">
      <c r="A108" s="946" t="s">
        <v>460</v>
      </c>
      <c r="B108" s="1041">
        <f>'6Timing'!Z14</f>
        <v>7</v>
      </c>
      <c r="C108" s="923" t="str">
        <f>C.6SEQC.YrQtr</f>
        <v>2013-Q1</v>
      </c>
      <c r="D108" s="904"/>
      <c r="E108" s="919"/>
    </row>
    <row r="109" spans="1:10">
      <c r="A109" s="946" t="s">
        <v>55</v>
      </c>
      <c r="B109" s="1041">
        <f>'6Timing'!Z15</f>
        <v>7</v>
      </c>
      <c r="C109" s="1016" t="str">
        <f>C.6SEffective.YrQtr</f>
        <v>2013-Q2</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 xml:space="preserve"> </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41746</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48" zoomScaleNormal="100" workbookViewId="0">
      <selection activeCell="D55" sqref="D55:E5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999</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1027</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70"/>
      <c r="B5" s="559"/>
      <c r="C5" s="279"/>
      <c r="D5" s="1257" t="s">
        <v>1110</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375</v>
      </c>
      <c r="G7" s="1246"/>
      <c r="H7" s="1251" t="s">
        <v>210</v>
      </c>
      <c r="I7" s="1252"/>
      <c r="J7" s="1253"/>
      <c r="K7" s="1267" t="s">
        <v>1106</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423</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384</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376</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6" t="s">
        <v>1107</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1064</v>
      </c>
      <c r="E23" s="1226" t="s">
        <v>470</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377</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0" t="s">
        <v>1108</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1064</v>
      </c>
      <c r="E26" s="1260" t="s">
        <v>470</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378</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0" t="s">
        <v>1109</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1064</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392</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1111</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1064</v>
      </c>
      <c r="E32" s="1226" t="s">
        <v>470</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393</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1112</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1064</v>
      </c>
      <c r="E35" s="1229" t="s">
        <v>470</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1064</v>
      </c>
      <c r="E37" s="1229" t="s">
        <v>1113</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470</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374</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448</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448</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448</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41746</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5" zoomScale="110" zoomScaleNormal="110" workbookViewId="0">
      <selection activeCell="E54" sqref="E54"/>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5" t="str">
        <f>C.2Name</f>
        <v>Enter caption on 2Basics cell F2</v>
      </c>
      <c r="H2" s="1325"/>
      <c r="I2" s="1325"/>
      <c r="J2" s="1325"/>
      <c r="K2" s="1325"/>
      <c r="L2" s="1325"/>
      <c r="M2" s="1325"/>
      <c r="N2" s="1325"/>
      <c r="O2" s="1325"/>
      <c r="P2" s="1325"/>
      <c r="Q2" s="1325"/>
      <c r="R2" s="1325"/>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3" t="s">
        <v>310</v>
      </c>
      <c r="J6" s="1293"/>
      <c r="K6" s="1293"/>
      <c r="L6" s="1293"/>
      <c r="M6" s="1293"/>
      <c r="N6" s="1293"/>
      <c r="O6" s="1293"/>
      <c r="P6" s="1293"/>
      <c r="Q6" s="1293"/>
      <c r="R6" s="114"/>
      <c r="S6" s="362"/>
      <c r="T6" s="563"/>
      <c r="U6" s="552" t="s">
        <v>0</v>
      </c>
      <c r="V6" s="161"/>
      <c r="W6" s="161"/>
      <c r="X6" s="50"/>
      <c r="Y6" s="50"/>
      <c r="Z6" s="52">
        <f>COUNTIF($I$8:$I$13,"X")</f>
        <v>0</v>
      </c>
      <c r="AA6" s="52">
        <f>COUNTIF($L$8:$L$13,"X")</f>
        <v>1</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307" t="str">
        <f>IF(AB6&gt;0,"thousands of ",IF(AA6&gt;0,"hundreds of ", IF(Z6&gt;0,"under one hundred ","")))</f>
        <v xml:space="preserve">thousands of </v>
      </c>
      <c r="AA7" s="1307"/>
      <c r="AB7" s="1307"/>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92"/>
      <c r="P8" s="1292"/>
      <c r="Q8" s="1292"/>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92"/>
      <c r="P9" s="1292"/>
      <c r="Q9" s="1292"/>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c r="J10" s="1287"/>
      <c r="K10" s="1287"/>
      <c r="L10" s="1288" t="s">
        <v>1114</v>
      </c>
      <c r="M10" s="1289"/>
      <c r="N10" s="1290"/>
      <c r="O10" s="1292" t="s">
        <v>1114</v>
      </c>
      <c r="P10" s="1292"/>
      <c r="Q10" s="1292"/>
      <c r="R10" s="350"/>
      <c r="S10" s="205"/>
      <c r="T10" s="563"/>
      <c r="U10" s="313" t="s">
        <v>316</v>
      </c>
      <c r="V10" s="167"/>
      <c r="W10" s="167"/>
      <c r="X10" s="665">
        <v>2</v>
      </c>
      <c r="Y10" s="470">
        <f t="shared" si="0"/>
        <v>2</v>
      </c>
      <c r="Z10" s="470" t="str">
        <f t="shared" si="1"/>
        <v xml:space="preserve"> thousands</v>
      </c>
      <c r="AA10" s="637" t="str">
        <f t="shared" si="2"/>
        <v>affects  thousands currently regulated</v>
      </c>
      <c r="AB10" s="638">
        <f t="shared" si="3"/>
        <v>4</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92"/>
      <c r="P11" s="1292"/>
      <c r="Q11" s="1292"/>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92"/>
      <c r="P12" s="1292"/>
      <c r="Q12" s="1292"/>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92"/>
      <c r="P13" s="1292"/>
      <c r="Q13" s="1292"/>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1" t="s">
        <v>238</v>
      </c>
      <c r="E14" s="1311"/>
      <c r="F14" s="1311"/>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8"/>
      <c r="I16" s="1308"/>
      <c r="J16" s="1308"/>
      <c r="K16" s="1308"/>
      <c r="L16" s="1308"/>
      <c r="M16" s="1308"/>
      <c r="N16" s="1308"/>
      <c r="O16" s="1308"/>
      <c r="P16" s="1308"/>
      <c r="Q16" s="1308"/>
      <c r="R16" s="1308"/>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0" t="s">
        <v>343</v>
      </c>
      <c r="E18" s="1300"/>
      <c r="F18" s="1300"/>
      <c r="G18" s="1300"/>
      <c r="H18" s="1300"/>
      <c r="I18" s="1300"/>
      <c r="J18" s="1300"/>
      <c r="K18" s="1300"/>
      <c r="L18" s="1300"/>
      <c r="M18" s="1300"/>
      <c r="N18" s="1300"/>
      <c r="O18" s="1300"/>
      <c r="P18" s="1300"/>
      <c r="Q18" s="1300"/>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6" t="s">
        <v>194</v>
      </c>
      <c r="G19" s="1306"/>
      <c r="H19" s="1302" t="s">
        <v>7</v>
      </c>
      <c r="I19" s="1302"/>
      <c r="J19" s="1302"/>
      <c r="K19" s="1302"/>
      <c r="L19" s="1302"/>
      <c r="M19" s="1302"/>
      <c r="N19" s="1302"/>
      <c r="O19" s="1302"/>
      <c r="P19" s="1302"/>
      <c r="Q19" s="130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1" t="s">
        <v>4</v>
      </c>
      <c r="G20" s="1301"/>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1" t="s">
        <v>4</v>
      </c>
      <c r="G21" s="1301"/>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1" t="s">
        <v>200</v>
      </c>
      <c r="G22" s="1301"/>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1" t="s">
        <v>200</v>
      </c>
      <c r="G23" s="1301"/>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1" t="s">
        <v>4</v>
      </c>
      <c r="G24" s="1301"/>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1" t="s">
        <v>202</v>
      </c>
      <c r="G25" s="1301"/>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1" t="s">
        <v>4</v>
      </c>
      <c r="G26" s="1301"/>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1" t="s">
        <v>202</v>
      </c>
      <c r="G27" s="1301"/>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1" t="s">
        <v>4</v>
      </c>
      <c r="G28" s="1301"/>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1" t="s">
        <v>4</v>
      </c>
      <c r="G29" s="1301"/>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1" t="s">
        <v>4</v>
      </c>
      <c r="G30" s="1301"/>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2" t="s">
        <v>0</v>
      </c>
      <c r="E35" s="1313"/>
      <c r="F35" s="1313"/>
      <c r="G35" s="1313"/>
      <c r="H35" s="1313"/>
      <c r="I35" s="1313"/>
      <c r="J35" s="1313"/>
      <c r="K35" s="1313"/>
      <c r="L35" s="1313"/>
      <c r="M35" s="1313"/>
      <c r="N35" s="1313"/>
      <c r="O35" s="1313"/>
      <c r="P35" s="1313"/>
      <c r="Q35" s="1313"/>
      <c r="R35" s="1314"/>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0" t="s">
        <v>437</v>
      </c>
      <c r="G36" s="1310"/>
      <c r="H36" s="1310"/>
      <c r="I36" s="1310"/>
      <c r="J36" s="1310"/>
      <c r="K36" s="1310"/>
      <c r="L36" s="1310"/>
      <c r="M36" s="1310"/>
      <c r="N36" s="1310"/>
      <c r="O36" s="1310"/>
      <c r="P36" s="1310"/>
      <c r="Q36" s="1310"/>
      <c r="R36" s="1310"/>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6" t="s">
        <v>441</v>
      </c>
      <c r="K37" s="1326"/>
      <c r="L37" s="1326"/>
      <c r="M37" s="1326"/>
      <c r="N37" s="1326"/>
      <c r="O37" s="1326"/>
      <c r="P37" s="1326"/>
      <c r="Q37" s="1326"/>
      <c r="R37" s="132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6" t="s">
        <v>328</v>
      </c>
      <c r="K38" s="1326"/>
      <c r="L38" s="1326"/>
      <c r="M38" s="1326"/>
      <c r="N38" s="1326"/>
      <c r="O38" s="1326"/>
      <c r="P38" s="1326"/>
      <c r="Q38" s="1326"/>
      <c r="R38" s="132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7" t="s">
        <v>442</v>
      </c>
      <c r="K39" s="1327"/>
      <c r="L39" s="1327"/>
      <c r="M39" s="1327"/>
      <c r="N39" s="1327"/>
      <c r="O39" s="1327"/>
      <c r="P39" s="1327"/>
      <c r="Q39" s="1327"/>
      <c r="R39" s="132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9" t="s">
        <v>213</v>
      </c>
      <c r="K40" s="1309"/>
      <c r="L40" s="1309"/>
      <c r="M40" s="1309"/>
      <c r="N40" s="1309"/>
      <c r="O40" s="1309"/>
      <c r="P40" s="1309"/>
      <c r="Q40" s="1309"/>
      <c r="R40" s="1309"/>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3" t="str">
        <f>" We plan to ask the committee to provide"&amp;AA37&amp;AB37&amp;AA38&amp;AB38&amp;AA39&amp;AB39&amp;AA40&amp;AB40&amp;"advice."</f>
        <v xml:space="preserve"> We plan to ask the committee to provide advice.</v>
      </c>
      <c r="AA41" s="1304"/>
      <c r="AB41" s="130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7" t="s">
        <v>0</v>
      </c>
      <c r="E44" s="1298"/>
      <c r="F44" s="1298"/>
      <c r="G44" s="1298"/>
      <c r="H44" s="1298"/>
      <c r="I44" s="1298"/>
      <c r="J44" s="1298"/>
      <c r="K44" s="1298"/>
      <c r="L44" s="1298"/>
      <c r="M44" s="1298"/>
      <c r="N44" s="1298"/>
      <c r="O44" s="1298"/>
      <c r="P44" s="1298"/>
      <c r="Q44" s="1298"/>
      <c r="R44" s="1299"/>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7" t="s">
        <v>0</v>
      </c>
      <c r="E46" s="1298"/>
      <c r="F46" s="1298"/>
      <c r="G46" s="1298"/>
      <c r="H46" s="1298"/>
      <c r="I46" s="1298"/>
      <c r="J46" s="1298"/>
      <c r="K46" s="1298"/>
      <c r="L46" s="1298"/>
      <c r="M46" s="1298"/>
      <c r="N46" s="1298"/>
      <c r="O46" s="1298"/>
      <c r="P46" s="1298"/>
      <c r="Q46" s="1298"/>
      <c r="R46" s="1299"/>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4"/>
      <c r="Y48" s="1295"/>
      <c r="Z48" s="1295"/>
      <c r="AA48" s="1295"/>
      <c r="AB48" s="1296"/>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3" t="s">
        <v>413</v>
      </c>
      <c r="E50" s="1323"/>
      <c r="F50" s="1323"/>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5" t="s">
        <v>323</v>
      </c>
      <c r="H54" s="1315"/>
      <c r="I54" s="1315"/>
      <c r="J54" s="1315"/>
      <c r="K54" s="1315"/>
      <c r="L54" s="1315"/>
      <c r="M54" s="1315"/>
      <c r="N54" s="1315"/>
      <c r="O54" s="1315"/>
      <c r="P54" s="1315"/>
      <c r="Q54" s="1315"/>
      <c r="R54" s="131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6"/>
      <c r="H55" s="1316"/>
      <c r="I55" s="1316"/>
      <c r="J55" s="1316"/>
      <c r="K55" s="1316"/>
      <c r="L55" s="1316"/>
      <c r="M55" s="1316"/>
      <c r="N55" s="1316"/>
      <c r="O55" s="1316"/>
      <c r="P55" s="1316"/>
      <c r="Q55" s="1316"/>
      <c r="R55" s="131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4"/>
      <c r="E56" s="1324"/>
      <c r="F56" s="1324"/>
      <c r="G56" s="1324"/>
      <c r="H56" s="1324"/>
      <c r="I56" s="1324"/>
      <c r="J56" s="1324"/>
      <c r="K56" s="1324"/>
      <c r="L56" s="1324"/>
      <c r="M56" s="1324"/>
      <c r="N56" s="1324"/>
      <c r="O56" s="1324"/>
      <c r="P56" s="1324"/>
      <c r="Q56" s="1324"/>
      <c r="R56" s="132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0"/>
      <c r="E58" s="1321"/>
      <c r="F58" s="1321"/>
      <c r="G58" s="1321"/>
      <c r="H58" s="1321"/>
      <c r="I58" s="1321"/>
      <c r="J58" s="1321"/>
      <c r="K58" s="1321"/>
      <c r="L58" s="1321"/>
      <c r="M58" s="1321"/>
      <c r="N58" s="1321"/>
      <c r="O58" s="1321"/>
      <c r="P58" s="1321"/>
      <c r="Q58" s="1321"/>
      <c r="R58" s="132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7" t="s">
        <v>1063</v>
      </c>
      <c r="E60" s="1318"/>
      <c r="F60" s="1318"/>
      <c r="G60" s="1318"/>
      <c r="H60" s="1318"/>
      <c r="I60" s="1318"/>
      <c r="J60" s="1318"/>
      <c r="K60" s="1318"/>
      <c r="L60" s="1318"/>
      <c r="M60" s="1318"/>
      <c r="N60" s="1318"/>
      <c r="O60" s="1318"/>
      <c r="P60" s="1318"/>
      <c r="Q60" s="1318"/>
      <c r="R60" s="131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41746</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9 I11: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9"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8" t="str">
        <f>C.2Name</f>
        <v>Enter caption on 2Basics cell F2</v>
      </c>
      <c r="H2" s="1328"/>
      <c r="I2" s="1328"/>
      <c r="J2" s="1328"/>
      <c r="K2" s="1328"/>
      <c r="L2" s="1328"/>
      <c r="M2" s="1328"/>
      <c r="N2" s="1328"/>
      <c r="O2" s="1328"/>
      <c r="P2" s="1328"/>
      <c r="Q2" s="1328"/>
      <c r="R2" s="1328"/>
      <c r="S2" s="1328"/>
      <c r="T2" s="200"/>
      <c r="U2" s="563"/>
      <c r="V2" s="572" t="s">
        <v>0</v>
      </c>
      <c r="W2" s="159"/>
      <c r="X2" s="68"/>
      <c r="Y2" s="147"/>
      <c r="Z2" s="147"/>
    </row>
    <row r="3" spans="1:58" s="66" customFormat="1" ht="12.75" customHeight="1" thickTop="1">
      <c r="A3" s="601"/>
      <c r="B3" s="563"/>
      <c r="C3" s="1334"/>
      <c r="D3" s="1335"/>
      <c r="E3" s="1335"/>
      <c r="F3" s="133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145</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186</v>
      </c>
      <c r="F6" s="1345"/>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9" t="s">
        <v>264</v>
      </c>
      <c r="E7" s="1329"/>
      <c r="F7" s="1329"/>
      <c r="G7" s="1329"/>
      <c r="H7" s="502"/>
      <c r="I7" s="1341" t="s">
        <v>286</v>
      </c>
      <c r="J7" s="1342"/>
      <c r="K7" s="1342"/>
      <c r="L7" s="1342"/>
      <c r="M7" s="1342"/>
      <c r="N7" s="1342"/>
      <c r="O7" s="1342"/>
      <c r="P7" s="1342"/>
      <c r="Q7" s="1342"/>
      <c r="R7" s="1343"/>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4" t="s">
        <v>280</v>
      </c>
      <c r="H8" s="1355"/>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9" t="s">
        <v>190</v>
      </c>
      <c r="E11" s="1339"/>
      <c r="F11" s="1339"/>
      <c r="G11" s="1340"/>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9" t="s">
        <v>140</v>
      </c>
      <c r="E12" s="1339"/>
      <c r="F12" s="1339"/>
      <c r="G12" s="1340"/>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9" t="s">
        <v>265</v>
      </c>
      <c r="E13" s="1339"/>
      <c r="F13" s="1339"/>
      <c r="G13" s="1340"/>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9" t="s">
        <v>143</v>
      </c>
      <c r="E14" s="1339"/>
      <c r="F14" s="1339"/>
      <c r="G14" s="1340"/>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7" t="s">
        <v>370</v>
      </c>
      <c r="E15" s="1337"/>
      <c r="F15" s="1337"/>
      <c r="G15" s="1337"/>
      <c r="H15" s="1337"/>
      <c r="I15" s="1337"/>
      <c r="J15" s="1337"/>
      <c r="K15" s="1337"/>
      <c r="L15" s="1337"/>
      <c r="M15" s="1337"/>
      <c r="N15" s="1337"/>
      <c r="O15" s="1337"/>
      <c r="P15" s="1337"/>
      <c r="Q15" s="1337"/>
      <c r="R15" s="1337"/>
      <c r="S15" s="133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8" t="s">
        <v>370</v>
      </c>
      <c r="E16" s="1338"/>
      <c r="F16" s="1338"/>
      <c r="G16" s="1338"/>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1" t="s">
        <v>399</v>
      </c>
      <c r="E17" s="1351"/>
      <c r="F17" s="1351"/>
      <c r="G17" s="1351"/>
      <c r="H17" s="302"/>
      <c r="I17" s="302"/>
      <c r="J17" s="302"/>
      <c r="K17" s="302"/>
      <c r="L17" s="302"/>
      <c r="M17" s="302"/>
      <c r="N17" s="302"/>
      <c r="O17" s="302"/>
      <c r="P17" s="302"/>
      <c r="Q17" s="302"/>
      <c r="R17" s="302"/>
      <c r="S17" s="303"/>
      <c r="T17" s="206"/>
      <c r="U17" s="563"/>
      <c r="V17" s="576" t="s">
        <v>0</v>
      </c>
      <c r="W17" s="161"/>
      <c r="X17" s="1352" t="str">
        <f>IF(COUNTIF(X9:X16,TRUE),"If DEQ does not address this in rules, the program risks "&amp;Y9&amp;Y10&amp;Y11&amp;Y12&amp;Y13&amp;Y14&amp;Y15&amp;Y16&amp;".","")</f>
        <v>If DEQ does not address this in rules, the program risks 0loss of reputation.</v>
      </c>
      <c r="Y17" s="1352"/>
      <c r="Z17" s="1353"/>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3"/>
      <c r="Y18" s="1353"/>
      <c r="Z18" s="1353"/>
    </row>
    <row r="19" spans="1:27" s="66" customFormat="1" ht="21.75" customHeight="1">
      <c r="A19" s="601"/>
      <c r="B19" s="563"/>
      <c r="C19" s="202"/>
      <c r="D19" s="1363" t="s">
        <v>400</v>
      </c>
      <c r="E19" s="1363"/>
      <c r="F19" s="1363"/>
      <c r="G19" s="136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9" t="s">
        <v>192</v>
      </c>
      <c r="E21" s="1329"/>
      <c r="F21" s="132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6"/>
      <c r="K22" s="1336"/>
      <c r="L22" s="1336"/>
      <c r="M22" s="1336"/>
      <c r="N22" s="1336"/>
      <c r="O22" s="1336"/>
      <c r="P22" s="1336"/>
      <c r="Q22" s="1336"/>
      <c r="R22" s="1336"/>
      <c r="S22" s="1336"/>
      <c r="T22" s="209"/>
      <c r="U22" s="563"/>
      <c r="V22" s="577" t="s">
        <v>0</v>
      </c>
      <c r="W22" s="174"/>
      <c r="X22" s="115" t="s">
        <v>0</v>
      </c>
      <c r="Y22" s="115"/>
      <c r="Z22" s="115" t="s">
        <v>0</v>
      </c>
    </row>
    <row r="23" spans="1:27" s="2" customFormat="1" ht="29.25" customHeight="1">
      <c r="A23" s="601"/>
      <c r="B23" s="563"/>
      <c r="C23" s="211"/>
      <c r="D23" s="1330" t="s">
        <v>217</v>
      </c>
      <c r="E23" s="1331"/>
      <c r="F23" s="1331"/>
      <c r="G23" s="1332"/>
      <c r="H23" s="1332"/>
      <c r="I23" s="1332"/>
      <c r="J23" s="1333"/>
      <c r="K23" s="1333"/>
      <c r="L23" s="1333"/>
      <c r="M23" s="1333"/>
      <c r="N23" s="1333"/>
      <c r="O23" s="1333"/>
      <c r="P23" s="1333"/>
      <c r="Q23" s="1333"/>
      <c r="R23" s="1333"/>
      <c r="S23" s="1333"/>
      <c r="T23" s="212"/>
      <c r="U23" s="563"/>
      <c r="V23" s="578"/>
      <c r="W23" s="159"/>
      <c r="X23" s="144">
        <v>1</v>
      </c>
      <c r="Y23" s="75" t="s">
        <v>230</v>
      </c>
      <c r="Z23" s="75"/>
    </row>
    <row r="24" spans="1:27" s="843" customFormat="1" ht="17.25" customHeight="1">
      <c r="A24" s="852"/>
      <c r="B24" s="851"/>
      <c r="C24" s="973"/>
      <c r="D24" s="1367" t="s">
        <v>493</v>
      </c>
      <c r="E24" s="1367"/>
      <c r="F24" s="1367"/>
      <c r="G24" s="136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4" t="s">
        <v>0</v>
      </c>
      <c r="E25" s="1365"/>
      <c r="F25" s="1365"/>
      <c r="G25" s="1365"/>
      <c r="H25" s="1365"/>
      <c r="I25" s="1365"/>
      <c r="J25" s="1365"/>
      <c r="K25" s="1365"/>
      <c r="L25" s="1365"/>
      <c r="M25" s="1365"/>
      <c r="N25" s="1365"/>
      <c r="O25" s="1365"/>
      <c r="P25" s="1365"/>
      <c r="Q25" s="1365"/>
      <c r="R25" s="1365"/>
      <c r="S25" s="136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2" t="s">
        <v>401</v>
      </c>
      <c r="E27" s="1362"/>
      <c r="F27" s="1362"/>
      <c r="G27" s="1359" t="s">
        <v>0</v>
      </c>
      <c r="H27" s="1359"/>
      <c r="I27" s="1359"/>
      <c r="J27" s="1341" t="s">
        <v>37</v>
      </c>
      <c r="K27" s="1342"/>
      <c r="L27" s="1342"/>
      <c r="M27" s="1342"/>
      <c r="N27" s="1342"/>
      <c r="O27" s="1342"/>
      <c r="P27" s="1342"/>
      <c r="Q27" s="1342"/>
      <c r="R27" s="1342"/>
      <c r="S27" s="1343"/>
      <c r="T27" s="201"/>
      <c r="U27" s="563"/>
      <c r="V27" s="313" t="s">
        <v>760</v>
      </c>
      <c r="W27" s="161"/>
      <c r="X27" s="1002"/>
      <c r="Y27" s="147"/>
      <c r="Z27" s="147"/>
    </row>
    <row r="28" spans="1:27" s="66" customFormat="1" ht="15.75" customHeight="1">
      <c r="A28" s="601"/>
      <c r="B28" s="563"/>
      <c r="C28" s="202"/>
      <c r="D28" s="1362"/>
      <c r="E28" s="1362"/>
      <c r="F28" s="1362"/>
      <c r="G28" s="1360" t="s">
        <v>247</v>
      </c>
      <c r="H28" s="1360"/>
      <c r="I28" s="136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6" t="s">
        <v>0</v>
      </c>
      <c r="E35" s="1357"/>
      <c r="F35" s="1357"/>
      <c r="G35" s="1357"/>
      <c r="H35" s="1357"/>
      <c r="I35" s="1357"/>
      <c r="J35" s="1357"/>
      <c r="K35" s="1357"/>
      <c r="L35" s="1357"/>
      <c r="M35" s="1357"/>
      <c r="N35" s="1357"/>
      <c r="O35" s="1357"/>
      <c r="P35" s="1357"/>
      <c r="Q35" s="1357"/>
      <c r="R35" s="1357"/>
      <c r="S35" s="1358"/>
      <c r="T35" s="201"/>
      <c r="U35" s="563"/>
      <c r="V35" s="582"/>
      <c r="W35" s="161"/>
      <c r="X35" s="122"/>
      <c r="Y35" s="147"/>
      <c r="Z35" s="147"/>
    </row>
    <row r="36" spans="1:26">
      <c r="B36" s="563"/>
      <c r="C36" s="293"/>
      <c r="D36" s="294"/>
      <c r="E36" s="294"/>
      <c r="F36" s="294"/>
      <c r="G36" s="1272">
        <f ca="1">TODAY()</f>
        <v>41746</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abSelected="1" topLeftCell="A34"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80" t="str">
        <f>C.2Name</f>
        <v>Enter caption on 2Basics cell F2</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4" t="s">
        <v>426</v>
      </c>
      <c r="F4" s="1375"/>
      <c r="G4" s="1375"/>
      <c r="H4" s="1376"/>
      <c r="I4" s="1391" t="s">
        <v>0</v>
      </c>
      <c r="J4" s="1392"/>
      <c r="K4" s="1392"/>
      <c r="L4" s="1392"/>
      <c r="M4" s="1392"/>
      <c r="N4" s="1392"/>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6" t="str">
        <f>X5</f>
        <v/>
      </c>
      <c r="E5" s="1396"/>
      <c r="F5" s="1396"/>
      <c r="G5" s="1396"/>
      <c r="H5" s="1396"/>
      <c r="I5" s="1396"/>
      <c r="J5" s="1396"/>
      <c r="K5" s="1396"/>
      <c r="L5" s="1396"/>
      <c r="M5" s="1396"/>
      <c r="N5" s="1396"/>
      <c r="O5" s="1396"/>
      <c r="P5" s="1396"/>
      <c r="Q5" s="1396"/>
      <c r="R5" s="1396"/>
      <c r="S5" s="1396"/>
      <c r="T5" s="630"/>
      <c r="U5" s="563"/>
      <c r="V5" s="248"/>
      <c r="W5" s="248"/>
      <c r="X5" s="1394" t="str">
        <f>IF(E4="have no direct correlation to the environment.","The team does not need to complete this worksheet.","")</f>
        <v/>
      </c>
      <c r="Y5" s="139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282</v>
      </c>
      <c r="J6" s="1386"/>
      <c r="K6" s="1386"/>
      <c r="L6" s="1386"/>
      <c r="M6" s="1386"/>
      <c r="N6" s="1386"/>
      <c r="O6" s="1386"/>
      <c r="P6" s="1386"/>
      <c r="Q6" s="1386"/>
      <c r="R6" s="1387"/>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0" t="s">
        <v>280</v>
      </c>
      <c r="H7" s="1361"/>
      <c r="I7" s="199">
        <v>1</v>
      </c>
      <c r="J7" s="184">
        <v>2</v>
      </c>
      <c r="K7" s="185">
        <v>3</v>
      </c>
      <c r="L7" s="186">
        <v>4</v>
      </c>
      <c r="M7" s="187">
        <v>5</v>
      </c>
      <c r="N7" s="188">
        <v>6</v>
      </c>
      <c r="O7" s="189">
        <v>7</v>
      </c>
      <c r="P7" s="190">
        <v>8</v>
      </c>
      <c r="Q7" s="191">
        <v>9</v>
      </c>
      <c r="R7" s="192">
        <v>10</v>
      </c>
      <c r="S7" s="120"/>
      <c r="T7" s="309"/>
      <c r="U7" s="563"/>
      <c r="V7" s="385" t="s">
        <v>767</v>
      </c>
      <c r="W7" s="288"/>
      <c r="X7" s="1398" t="str">
        <f>IF(C.5EnvCorrolation=0,"",IF(COUNTIF(X8:X13,TRUE)=1,"The ""do nothing"" environmental consequence is: "&amp;Y8&amp;Y9&amp;Y10&amp;Y11&amp;Y12&amp;Y13&amp;".",IF(COUNTIF(X8:X13,TRUE),"The ""do nothing"" environmental consequences are: "&amp;Y8&amp;Y9&amp;Y10&amp;Y11&amp;Y12&amp;Y13&amp;".","")))</f>
        <v/>
      </c>
      <c r="Y7" s="139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9" t="s">
        <v>262</v>
      </c>
      <c r="E10" s="1339"/>
      <c r="F10" s="1339"/>
      <c r="G10" s="1339"/>
      <c r="H10" s="481"/>
      <c r="I10" s="481"/>
      <c r="J10" s="481"/>
      <c r="K10" s="481"/>
      <c r="L10" s="481"/>
      <c r="M10" s="481"/>
      <c r="N10" s="481"/>
      <c r="O10" s="481"/>
      <c r="P10" s="481"/>
      <c r="Q10" s="481"/>
      <c r="R10" s="687"/>
      <c r="S10" s="687"/>
      <c r="T10" s="206"/>
      <c r="U10" s="563"/>
      <c r="V10" s="137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9" t="s">
        <v>261</v>
      </c>
      <c r="E11" s="1339"/>
      <c r="F11" s="1339"/>
      <c r="G11" s="1339"/>
      <c r="H11" s="1339"/>
      <c r="I11" s="481"/>
      <c r="J11" s="678"/>
      <c r="K11" s="553"/>
      <c r="L11" s="553"/>
      <c r="M11" s="553"/>
      <c r="N11" s="553"/>
      <c r="O11" s="553"/>
      <c r="P11" s="481"/>
      <c r="Q11" s="481"/>
      <c r="R11" s="481"/>
      <c r="S11" s="481"/>
      <c r="T11" s="206"/>
      <c r="U11" s="563"/>
      <c r="V11" s="137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8" t="s">
        <v>289</v>
      </c>
      <c r="E12" s="1338"/>
      <c r="F12" s="1338"/>
      <c r="G12" s="1338"/>
      <c r="H12" s="677"/>
      <c r="I12" s="677"/>
      <c r="J12" s="677"/>
      <c r="K12" s="677"/>
      <c r="L12" s="677"/>
      <c r="M12" s="677"/>
      <c r="N12" s="677"/>
      <c r="O12" s="677"/>
      <c r="P12" s="677"/>
      <c r="Q12" s="677"/>
      <c r="R12" s="677"/>
      <c r="S12" s="677"/>
      <c r="T12" s="206"/>
      <c r="U12" s="563"/>
      <c r="V12" s="1377"/>
      <c r="W12" s="285"/>
      <c r="X12" s="284" t="b">
        <v>0</v>
      </c>
      <c r="Y12" s="1023" t="str">
        <f>IF($X12=FALSE,"",IF($X$13=FALSE,LOWER($D12),LOWER($D12)&amp;" and "))</f>
        <v/>
      </c>
      <c r="Z12" s="495">
        <f t="shared" si="0"/>
        <v>0</v>
      </c>
      <c r="AA12" s="285" t="s">
        <v>0</v>
      </c>
      <c r="AB12" s="285"/>
    </row>
    <row r="13" spans="1:58" s="66" customFormat="1" ht="21" customHeight="1">
      <c r="A13" s="602"/>
      <c r="B13" s="563"/>
      <c r="C13" s="202"/>
      <c r="D13" s="1338" t="s">
        <v>289</v>
      </c>
      <c r="E13" s="1338"/>
      <c r="F13" s="1338"/>
      <c r="G13" s="1338"/>
      <c r="H13" s="677"/>
      <c r="I13" s="677"/>
      <c r="J13" s="677"/>
      <c r="K13" s="677"/>
      <c r="L13" s="677"/>
      <c r="M13" s="677"/>
      <c r="N13" s="677"/>
      <c r="O13" s="677"/>
      <c r="P13" s="677"/>
      <c r="Q13" s="677"/>
      <c r="R13" s="677"/>
      <c r="S13" s="677"/>
      <c r="T13" s="206"/>
      <c r="U13" s="563"/>
      <c r="V13" s="1377"/>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77"/>
      <c r="W14" s="161"/>
      <c r="X14" s="1139" t="s">
        <v>0</v>
      </c>
      <c r="Y14" s="798" t="str">
        <f>Y9&amp;Y10&amp;Y11&amp;Y12&amp;Y13</f>
        <v/>
      </c>
      <c r="Z14" s="1008"/>
    </row>
    <row r="15" spans="1:58" s="66" customFormat="1" ht="15.75" customHeight="1">
      <c r="A15" s="602"/>
      <c r="B15" s="563"/>
      <c r="C15" s="202"/>
      <c r="D15" s="1257" t="s">
        <v>1115</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9" t="s">
        <v>252</v>
      </c>
      <c r="E17" s="1379"/>
      <c r="F17" s="1379"/>
      <c r="G17" s="1379"/>
      <c r="H17" s="137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8" t="s">
        <v>0</v>
      </c>
      <c r="F18" s="1378"/>
      <c r="G18" s="570" t="s">
        <v>0</v>
      </c>
      <c r="H18" s="334" t="s">
        <v>0</v>
      </c>
      <c r="I18" s="1389" t="s">
        <v>0</v>
      </c>
      <c r="J18" s="1389"/>
      <c r="K18" s="1389"/>
      <c r="L18" s="1389"/>
      <c r="M18" s="1389"/>
      <c r="N18" s="1389"/>
      <c r="O18" s="1389"/>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1" t="s">
        <v>258</v>
      </c>
      <c r="E22" s="1371"/>
      <c r="F22" s="1371"/>
      <c r="G22" s="1371"/>
      <c r="H22" s="1371"/>
      <c r="I22" s="1371"/>
      <c r="J22" s="1371"/>
      <c r="K22" s="1371"/>
      <c r="L22" s="1371"/>
      <c r="M22" s="1371"/>
      <c r="N22" s="1371"/>
      <c r="O22" s="1371"/>
      <c r="P22" s="1371"/>
      <c r="Q22" s="1371"/>
      <c r="R22" s="1371"/>
      <c r="S22" s="1371"/>
      <c r="T22" s="304"/>
      <c r="U22" s="563"/>
      <c r="V22" s="180"/>
      <c r="W22" s="161"/>
      <c r="X22" s="1146" t="str">
        <f>IF(X28=0,"No","Yes")</f>
        <v>Yes</v>
      </c>
      <c r="Y22" s="55"/>
      <c r="Z22" s="55"/>
      <c r="AA22"/>
    </row>
    <row r="23" spans="1:66" s="66" customFormat="1" ht="21" customHeight="1">
      <c r="A23" s="602"/>
      <c r="B23" s="563"/>
      <c r="C23" s="202"/>
      <c r="D23" s="1339" t="s">
        <v>223</v>
      </c>
      <c r="E23" s="1339"/>
      <c r="F23" s="1339"/>
      <c r="G23" s="1339"/>
      <c r="H23" s="1339"/>
      <c r="I23" s="1339"/>
      <c r="J23" s="1339"/>
      <c r="K23" s="1339"/>
      <c r="L23" s="1339"/>
      <c r="M23" s="1339"/>
      <c r="N23" s="1339"/>
      <c r="O23" s="1339"/>
      <c r="P23" s="1339"/>
      <c r="Q23" s="1339"/>
      <c r="R23" s="687"/>
      <c r="S23" s="687"/>
      <c r="T23" s="304"/>
      <c r="U23" s="563"/>
      <c r="V23" s="180"/>
      <c r="W23" s="161"/>
      <c r="X23" s="284" t="b">
        <v>1</v>
      </c>
      <c r="Y23" s="55"/>
      <c r="Z23" s="55"/>
      <c r="AA23"/>
      <c r="AB23"/>
    </row>
    <row r="24" spans="1:66" s="66" customFormat="1" ht="21" customHeight="1">
      <c r="A24" s="602"/>
      <c r="B24" s="563"/>
      <c r="C24" s="202"/>
      <c r="D24" s="1339" t="s">
        <v>221</v>
      </c>
      <c r="E24" s="1339"/>
      <c r="F24" s="1339"/>
      <c r="G24" s="1339"/>
      <c r="H24" s="1339"/>
      <c r="I24" s="1339"/>
      <c r="J24" s="1339"/>
      <c r="K24" s="1339"/>
      <c r="L24" s="1339"/>
      <c r="M24" s="1339"/>
      <c r="N24" s="1339"/>
      <c r="O24" s="1339"/>
      <c r="P24" s="1339"/>
      <c r="Q24" s="1339"/>
      <c r="R24" s="1339"/>
      <c r="S24" s="1339"/>
      <c r="T24" s="304"/>
      <c r="U24" s="563"/>
      <c r="V24" s="180"/>
      <c r="W24" s="161"/>
      <c r="X24" s="284" t="b">
        <v>0</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8"/>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1" t="s">
        <v>257</v>
      </c>
      <c r="E30" s="1371"/>
      <c r="F30" s="1371"/>
      <c r="G30" s="1371"/>
      <c r="H30" s="1371"/>
      <c r="I30" s="1371"/>
      <c r="J30" s="137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9" t="s">
        <v>292</v>
      </c>
      <c r="E31" s="1369"/>
      <c r="F31" s="1369"/>
      <c r="G31" s="1369"/>
      <c r="H31" s="1369"/>
      <c r="I31" s="1369"/>
      <c r="J31" s="1369"/>
      <c r="K31" s="1369"/>
      <c r="L31" s="1369"/>
      <c r="M31" s="1369"/>
      <c r="N31" s="1369"/>
      <c r="O31" s="1369"/>
      <c r="P31" s="1369"/>
      <c r="Q31" s="1369"/>
      <c r="R31" s="1369"/>
      <c r="S31" s="1369"/>
      <c r="T31" s="709"/>
      <c r="U31" s="563"/>
      <c r="V31" s="317"/>
      <c r="W31" s="315"/>
      <c r="X31" s="322" t="b">
        <v>0</v>
      </c>
      <c r="Y31" s="318"/>
      <c r="Z31" s="318"/>
      <c r="AA31" s="319"/>
      <c r="AB31" s="319"/>
    </row>
    <row r="32" spans="1:66" s="66" customFormat="1" ht="35.1" customHeight="1">
      <c r="A32" s="602"/>
      <c r="B32" s="563"/>
      <c r="C32" s="202"/>
      <c r="D32" s="1369" t="s">
        <v>293</v>
      </c>
      <c r="E32" s="1369"/>
      <c r="F32" s="1369"/>
      <c r="G32" s="1369"/>
      <c r="H32" s="1369"/>
      <c r="I32" s="1369"/>
      <c r="J32" s="1369"/>
      <c r="K32" s="1369"/>
      <c r="L32" s="1369"/>
      <c r="M32" s="1369"/>
      <c r="N32" s="1369"/>
      <c r="O32" s="1369"/>
      <c r="P32" s="1369"/>
      <c r="Q32" s="1369"/>
      <c r="R32" s="1369"/>
      <c r="S32" s="1369"/>
      <c r="T32" s="304"/>
      <c r="U32" s="563"/>
      <c r="V32" s="233"/>
      <c r="W32" s="161"/>
      <c r="X32" s="323" t="b">
        <v>0</v>
      </c>
      <c r="Y32" s="1372"/>
      <c r="Z32" s="55"/>
      <c r="AA32"/>
    </row>
    <row r="33" spans="1:27" s="66" customFormat="1" ht="38.25" customHeight="1">
      <c r="A33" s="602"/>
      <c r="B33" s="563"/>
      <c r="C33" s="202"/>
      <c r="D33" s="1370" t="s">
        <v>294</v>
      </c>
      <c r="E33" s="1370"/>
      <c r="F33" s="1370"/>
      <c r="G33" s="1370"/>
      <c r="H33" s="1370"/>
      <c r="I33" s="1370"/>
      <c r="J33" s="1370"/>
      <c r="K33" s="1370"/>
      <c r="L33" s="1370"/>
      <c r="M33" s="1370"/>
      <c r="N33" s="1370"/>
      <c r="O33" s="1370"/>
      <c r="P33" s="1370"/>
      <c r="Q33" s="1370"/>
      <c r="R33" s="1370"/>
      <c r="S33" s="1370"/>
      <c r="T33" s="304"/>
      <c r="U33" s="563"/>
      <c r="V33" s="233"/>
      <c r="W33" s="161"/>
      <c r="X33" s="323" t="b">
        <v>0</v>
      </c>
      <c r="Y33" s="1372"/>
      <c r="Z33" s="55"/>
      <c r="AA33"/>
    </row>
    <row r="34" spans="1:27" s="66" customFormat="1" ht="39.75" customHeight="1">
      <c r="A34" s="602"/>
      <c r="B34" s="563"/>
      <c r="C34" s="202"/>
      <c r="D34" s="1370" t="s">
        <v>291</v>
      </c>
      <c r="E34" s="1370"/>
      <c r="F34" s="1370"/>
      <c r="G34" s="1370"/>
      <c r="H34" s="1370"/>
      <c r="I34" s="1370"/>
      <c r="J34" s="1370"/>
      <c r="K34" s="1370"/>
      <c r="L34" s="1370"/>
      <c r="M34" s="1370"/>
      <c r="N34" s="1370"/>
      <c r="O34" s="1370"/>
      <c r="P34" s="1370"/>
      <c r="Q34" s="1370"/>
      <c r="R34" s="1370"/>
      <c r="S34" s="1370"/>
      <c r="T34" s="304"/>
      <c r="U34" s="563"/>
      <c r="V34" s="233"/>
      <c r="W34" s="161"/>
      <c r="X34" s="323" t="b">
        <v>0</v>
      </c>
      <c r="Y34" s="1373"/>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68" t="str">
        <f>IF(C.5EnvCorrolation=0,"",IF(X35=0,"do not have a selection for Natural Step support at this time.",IF(X35=1,"supports "&amp;X35&amp;" Natural Step action.","supports "&amp;X35&amp;" Natural Step actions.")))</f>
        <v>do not have a selection for Natural Step support at this time.</v>
      </c>
      <c r="Z35" s="1368"/>
    </row>
    <row r="36" spans="1:27" s="2" customFormat="1" ht="110.25" customHeight="1">
      <c r="A36" s="600"/>
      <c r="B36" s="563"/>
      <c r="C36" s="211"/>
      <c r="D36" s="299" t="s">
        <v>0</v>
      </c>
      <c r="E36" s="299"/>
      <c r="F36" s="1404" t="s">
        <v>0</v>
      </c>
      <c r="G36" s="1404"/>
      <c r="H36" s="300"/>
      <c r="I36" s="301"/>
      <c r="J36" s="1400" t="s">
        <v>0</v>
      </c>
      <c r="K36" s="1400"/>
      <c r="L36" s="1400"/>
      <c r="M36" s="1400"/>
      <c r="N36" s="1400"/>
      <c r="O36" s="1400"/>
      <c r="P36" s="1400"/>
      <c r="Q36" s="1400"/>
      <c r="R36" s="1400"/>
      <c r="S36" s="1400"/>
      <c r="T36" s="212"/>
      <c r="U36" s="563"/>
      <c r="V36" s="1403" t="s">
        <v>0</v>
      </c>
      <c r="W36" s="174"/>
      <c r="X36" s="482"/>
      <c r="Y36" s="483"/>
      <c r="Z36" s="147"/>
    </row>
    <row r="37" spans="1:27" s="2" customFormat="1" ht="29.25" customHeight="1">
      <c r="A37" s="600"/>
      <c r="B37" s="563"/>
      <c r="C37" s="211"/>
      <c r="D37" s="1401" t="s">
        <v>217</v>
      </c>
      <c r="E37" s="1402"/>
      <c r="F37" s="1402"/>
      <c r="G37" s="1332"/>
      <c r="H37" s="1332"/>
      <c r="I37" s="1332"/>
      <c r="J37" s="1333"/>
      <c r="K37" s="1333"/>
      <c r="L37" s="1333"/>
      <c r="M37" s="1333"/>
      <c r="N37" s="1333"/>
      <c r="O37" s="1333"/>
      <c r="P37" s="1333"/>
      <c r="Q37" s="1333"/>
      <c r="R37" s="1333"/>
      <c r="S37" s="1333"/>
      <c r="T37" s="212"/>
      <c r="U37" s="563"/>
      <c r="V37" s="1403"/>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7" t="s">
        <v>415</v>
      </c>
      <c r="E39" s="1397"/>
      <c r="F39" s="1397"/>
      <c r="G39" s="120"/>
      <c r="H39" s="1359" t="s">
        <v>0</v>
      </c>
      <c r="I39" s="1383"/>
      <c r="J39" s="1341" t="s">
        <v>37</v>
      </c>
      <c r="K39" s="1342"/>
      <c r="L39" s="1342"/>
      <c r="M39" s="1342"/>
      <c r="N39" s="1342"/>
      <c r="O39" s="1342"/>
      <c r="P39" s="1342"/>
      <c r="Q39" s="1342"/>
      <c r="R39" s="1342"/>
      <c r="S39" s="1343"/>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6" t="s">
        <v>0</v>
      </c>
      <c r="E46" s="1357"/>
      <c r="F46" s="1357"/>
      <c r="G46" s="1357"/>
      <c r="H46" s="1357"/>
      <c r="I46" s="1357"/>
      <c r="J46" s="1357"/>
      <c r="K46" s="1357"/>
      <c r="L46" s="1357"/>
      <c r="M46" s="1357"/>
      <c r="N46" s="1357"/>
      <c r="O46" s="1357"/>
      <c r="P46" s="1357"/>
      <c r="Q46" s="1357"/>
      <c r="R46" s="1357"/>
      <c r="S46" s="1358"/>
      <c r="T46" s="201"/>
      <c r="U46" s="563"/>
      <c r="W46" s="161"/>
      <c r="X46" s="122"/>
      <c r="Y46" s="147"/>
      <c r="Z46" s="55"/>
    </row>
    <row r="47" spans="1:27">
      <c r="B47" s="563"/>
      <c r="C47" s="293"/>
      <c r="D47" s="294"/>
      <c r="E47" s="294"/>
      <c r="F47" s="294"/>
      <c r="G47" s="1272">
        <f ca="1">TODAY()</f>
        <v>41746</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Aida Biberic</cp:lastModifiedBy>
  <cp:lastPrinted>2012-10-11T16:49:36Z</cp:lastPrinted>
  <dcterms:created xsi:type="dcterms:W3CDTF">2012-04-11T21:44:01Z</dcterms:created>
  <dcterms:modified xsi:type="dcterms:W3CDTF">2014-04-17T16:50:35Z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