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H50"/>
  <c r="F50"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34" s="1"/>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<sst xmlns="http://schemas.openxmlformats.org/spreadsheetml/2006/main" count="1999" uniqueCount="539">
  <si>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</si>
  <si>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</si>
  <si>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</si>
  <si>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</si>
  <si>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</si>
  <si>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</si>
  <si>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</si>
  <si>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</si>
  <si>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</si>
  <si>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</si>
  <si>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</si>
  <si>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</si>
  <si>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</si>
  <si>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</si>
  <si>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</si>
  <si>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</si>
  <si>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</si>
  <si>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</si>
  <si>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</si>
  <si>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</si>
  <si>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</si>
  <si>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</si>
  <si>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</si>
  <si>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</si>
  <si>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</si>
  <si>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</si>
  <si>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</si>
  <si>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</si>
  <si>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</si>
  <si>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</si>
  <si>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</si>
  <si>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</si>
  <si>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</si>
  <si>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</si>
  <si>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</si>
  <si>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</si>
  <si>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</si>
  <si>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</si>
  <si>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</si>
  <si>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</si>
  <si>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</si>
  <si>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</si>
  <si>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</si>
  <si>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</si>
  <si>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</si>
  <si>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</si>
  <si>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</si>
  <si>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</si>
  <si>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</si>
  <si>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</si>
  <si>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</si>
  <si>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</si>
  <si>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</si>
  <si>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</si>
  <si>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</si>
  <si>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</si>
  <si>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</si>
  <si>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</si>
  <si>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</si>
  <si>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</si>
  <si>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</si>
  <si>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</si>
  <si>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</si>
  <si>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</si>
  <si>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</si>
  <si>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</si>
  <si>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</si>
  <si>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</si>
  <si>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</si>
  <si>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</si>
  <si>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</si>
  <si>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</si>
  <si>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</si>
  <si>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</si>
  <si>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</si>
  <si>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</si>
  <si>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</si>
  <si>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</si>
  <si>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</si>
  <si>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</si>
  <si>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</si>
  <si>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</si>
  <si>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</si>
  <si>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</si>
  <si>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</si>
  <si>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</si>
  <si>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</si>
  <si>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</si>
  <si>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</si>
  <si>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</si>
  <si>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</si>
  <si>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</si>
  <si>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</si>
  <si>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</si>
  <si>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</si>
  <si>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</si>
  <si>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</si>
  <si>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</si>
  <si>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</si>
  <si>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</si>
  <si>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</si>
  <si>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</si>
  <si>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</si>
  <si>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</si>
  <si>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</si>
  <si>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</si>
  <si>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</si>
  <si>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</si>
  <si>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</si>
  <si>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</si>
  <si>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</si>
  <si>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</si>
  <si>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</si>
  <si>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</si>
  <si>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</si>
  <si>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</si>
  <si>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</si>
  <si>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</si>
  <si>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</si>
  <si>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</si>
  <si>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</si>
  <si>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</si>
  <si>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</si>
  <si>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</si>
  <si>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</si>
  <si>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</si>
  <si>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</si>
  <si>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</si>
  <si>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</si>
  <si>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</si>
  <si>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</si>
  <si>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</si>
  <si>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</si>
  <si>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</si>
  <si>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</si>
  <si>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</si>
  <si>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</si>
  <si>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</si>
  <si>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</si>
  <si>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</si>
  <si>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</si>
  <si>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</si>
  <si>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</si>
  <si>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</si>
  <si>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</si>
  <si>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</si>
  <si>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</si>
  <si>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</si>
  <si>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</si>
  <si>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</si>
  <si>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</si>
  <si>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</si>
  <si>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</si>
  <si>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</si>
  <si>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</si>
  <si>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</si>
  <si>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</si>
  <si>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</si>
  <si>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</si>
  <si>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</si>
  <si>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</si>
  <si>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</si>
  <si>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</si>
  <si>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</si>
  <si>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</si>
  <si>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</si>
  <si>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</si>
  <si>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</si>
  <si>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</si>
  <si>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</si>
  <si>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</si>
  <si>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</si>
  <si>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</si>
  <si>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</si>
  <si>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</si>
  <si>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</si>
  <si>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</si>
  <si>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</si>
  <si>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</si>
  <si>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</si>
  <si>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</si>
  <si>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</si>
  <si>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</si>
  <si>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</si>
  <si>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</si>
  <si>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</si>
  <si>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</si>
  <si>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</si>
  <si>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</si>
  <si>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</si>
  <si>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</si>
  <si>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</si>
  <si>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</si>
  <si>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</si>
  <si>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</si>
  <si>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</si>
  <si>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</si>
  <si>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</si>
  <si>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</si>
  <si>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</si>
  <si>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</si>
  <si>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</si>
  <si>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</si>
  <si>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</si>
  <si>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</si>
  <si>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</si>
  <si>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</si>
  <si>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</si>
  <si>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</si>
  <si>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</si>
  <si>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</si>
  <si>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</si>
  <si>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</si>
  <si>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</si>
  <si>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</si>
  <si>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</si>
  <si>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</si>
  <si>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</si>
  <si>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</si>
  <si>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</si>
  <si>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</si>
  <si>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</si>
  <si>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</si>
  <si>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</si>
  <si>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</si>
  <si>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</si>
  <si>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</si>
  <si>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</si>
  <si>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</si>
  <si>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</si>
  <si>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</si>
  <si>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</si>
  <si>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</si>
  <si>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</si>
  <si>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</si>
  <si>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</si>
  <si>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</si>
  <si>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</si>
  <si>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</si>
  <si>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</si>
  <si>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</si>
  <si>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</si>
  <si>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</si>
  <si>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</si>
  <si>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</si>
  <si>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</si>
  <si>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</si>
  <si>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</si>
  <si>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</si>
  <si>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</si>
  <si>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</si>
  <si>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</si>
  <si>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</si>
  <si>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</si>
  <si>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</si>
  <si>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</si>
  <si>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</si>
  <si>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</si>
  <si>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</si>
  <si>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</si>
  <si>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</si>
  <si>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</si>
  <si>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</si>
  <si>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</si>
  <si>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</si>
  <si>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</si>
  <si>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</si>
  <si>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</si>
  <si>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</si>
  <si>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</si>
  <si>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</si>
  <si>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</si>
  <si>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</si>
  <si>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</si>
  <si>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</si>
  <si>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</si>
  <si>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</si>
  <si>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</si>
  <si>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</si>
  <si>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</si>
  <si>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</si>
  <si>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</si>
  <si>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</si>
  <si>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</si>
  <si>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</si>
  <si>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</si>
  <si>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</si>
  <si>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</si>
  <si>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</si>
  <si>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</si>
  <si>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</si>
  <si>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</si>
  <si>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</si>
  <si>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</si>
  <si>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</si>
  <si>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</si>
  <si>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</si>
  <si>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</si>
  <si>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</si>
  <si>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</si>
  <si>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</si>
  <si>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</si>
  <si>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</si>
  <si>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</si>
  <si>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</si>
  <si>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</si>
  <si>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</si>
  <si>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</si>
  <si>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</si>
  <si>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</si>
  <si>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</si>
  <si>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</si>
  <si>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</si>
  <si>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</si>
  <si>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</si>
  <si>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</si>
  <si>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</si>
  <si>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</si>
  <si>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</si>
  <si>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</si>
  <si>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</si>
  <si>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</si>
  <si>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</si>
  <si>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</si>
  <si>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</si>
  <si>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</si>
  <si>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</si>
  <si>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</si>
  <si>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</si>
  <si>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</si>
  <si>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</si>
  <si>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</si>
  <si>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</si>
  <si>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</si>
  <si>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</si>
  <si>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</si>
  <si>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</si>
  <si>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</si>
  <si>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</si>
  <si>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</si>
  <si>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</si>
  <si>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</si>
  <si>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</si>
  <si>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</si>
  <si>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</si>
  <si>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</si>
  <si>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</si>
  <si>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</si>
  <si>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</si>
  <si>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</si>
  <si>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</si>
  <si>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</si>
  <si>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</si>
  <si>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</si>
  <si>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</si>
  <si>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</si>
  <si>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</si>
  <si>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</si>
  <si>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</si>
  <si>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</si>
  <si>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</si>
  <si>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</si>
  <si>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</si>
  <si>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</si>
  <si>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</si>
  <si>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</si>
  <si>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</si>
  <si>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</si>
  <si>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</si>
  <si>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</si>
  <si>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</si>
  <si>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</si>
  <si>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</si>
  <si>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</si>
  <si>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</si>
  <si>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</si>
  <si>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</si>
  <si>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</si>
  <si>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</si>
  <si>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</si>
  <si>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</si>
  <si>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</si>
  <si>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</si>
  <si>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</si>
  <si>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</si>
  <si>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</si>
  <si>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</si>
  <si>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NOTICE.AD03.[INSERT NAME PUBLICATION]</t>
  </si>
  <si>
    <t>NOTICE.AD04.[INSERT NAME PUBLICATION]</t>
  </si>
  <si>
    <t>NOTICE.AD05.[INSERT NAME PUBLICATION]</t>
  </si>
  <si>
    <t>NOTICE.AD06.[INSERT NAME PUBLICATION]</t>
  </si>
  <si>
    <t>NOTICE.AD07.[INSERT NAME PUBLICATION]</t>
  </si>
  <si>
    <t>NOTICE.AD08.[INSERT NAME PUBLICATION]</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</si>
  <si>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</si>
  <si>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</si>
  <si>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</si>
  <si>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</si>
  <si>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</si>
  <si>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</si>
  <si>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</si>
  <si>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</si>
  <si>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</si>
  <si>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</si>
  <si>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</si>
  <si>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</si>
  <si>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</si>
  <si>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</si>
  <si>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</si>
  <si>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</si>
  <si>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</si>
  <si>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</si>
  <si>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</si>
  <si>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</si>
  <si>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</si>
  <si>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</si>
  <si>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</si>
  <si>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</si>
  <si>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</si>
  <si>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</si>
  <si>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</si>
  <si>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</si>
  <si>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</si>
  <si>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</si>
  <si>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</si>
  <si>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</si>
  <si>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</si>
  <si>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</si>
  <si>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</si>
  <si>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</si>
  <si>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</si>
  <si>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</si>
  <si>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</si>
  <si>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</si>
  <si>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</si>
  <si>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</si>
  <si>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</si>
  <si>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</si>
  <si>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</si>
  <si>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</si>
  <si>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</si>
  <si>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</si>
  <si>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</si>
  <si>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</si>
  <si>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</si>
  <si>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</si>
  <si>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</si>
  <si>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</si>
  <si>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</si>
  <si>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</si>
  <si>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</si>
  <si>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</si>
  <si>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</si>
  <si>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</si>
  <si>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</si>
  <si>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</si>
  <si>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</si>
  <si>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</si>
  <si>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</si>
  <si>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</si>
  <si>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</si>
  <si>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</si>
  <si>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</si>
  <si>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</si>
  <si>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</si>
  <si>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</si>
  <si>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</si>
  <si>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</si>
  <si>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</si>
  <si>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</si>
  <si>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</si>
  <si>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</si>
  <si>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</si>
  <si>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</si>
  <si>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</si>
  <si>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</si>
  <si>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</si>
  <si>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</si>
  <si>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</si>
  <si>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</si>
  <si>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</si>
  <si>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</si>
  <si>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</si>
  <si>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</si>
  <si>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</si>
  <si>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</si>
  <si>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</si>
  <si>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</si>
  <si>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</si>
  <si>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</si>
  <si>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</si>
  <si>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</si>
  <si>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</si>
  <si>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</si>
  <si>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</si>
  <si>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</si>
  <si>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</si>
  <si>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</si>
  <si>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</si>
  <si>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</si>
  <si>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</si>
  <si>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</si>
  <si>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</si>
  <si>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</si>
  <si>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</si>
  <si>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</si>
  <si>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</si>
  <si>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</si>
  <si>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</si>
  <si>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</si>
  <si>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</si>
  <si>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</si>
  <si>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</si>
  <si>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</si>
  <si>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</si>
  <si>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</si>
  <si>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</si>
  <si>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</si>
  <si>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</si>
  <si>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</si>
  <si>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</si>
  <si>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</si>
  <si>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</si>
  <si>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</si>
  <si>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</si>
  <si>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</si>
  <si>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</si>
  <si>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</si>
  <si>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</si>
  <si>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</si>
  <si>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</si>
  <si>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</si>
  <si>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</si>
  <si>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</si>
  <si>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</si>
  <si>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</si>
  <si>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</si>
  <si>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</si>
  <si>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</si>
  <si>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6 p.m.</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</si>
</sst>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3">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0" fontId="14" fillId="9" borderId="0" xfId="0" applyNumberFormat="1" applyFont="1" applyFill="1" applyAlignment="1">
      <alignment horizontal="left" vertical="top"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164" fontId="122" fillId="0" borderId="45" xfId="0" applyFont="1" applyBorder="1" applyAlignment="1">
      <alignment horizontal="right"/>
    </xf>
    <xf numFmtId="164" fontId="122" fillId="0" borderId="25" xfId="0" applyFont="1" applyBorder="1" applyAlignment="1">
      <alignment horizontal="right"/>
    </xf>
    <xf numFmtId="0" fontId="133" fillId="0" borderId="0" xfId="0" applyNumberFormat="1" applyFont="1" applyBorder="1" applyAlignment="1" applyProtection="1">
      <alignment horizontal="lef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9" fontId="44" fillId="17" borderId="38" xfId="0" applyNumberFormat="1" applyFont="1" applyFill="1" applyBorder="1" applyAlignment="1" applyProtection="1">
      <alignment horizontal="center"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0"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2" t="s">
        <v>38</v>
      </c>
      <c r="K22" s="842"/>
      <c r="L22" s="842"/>
      <c r="M22" s="842"/>
      <c r="N22" s="842"/>
      <c r="O22" s="842"/>
      <c r="P22" s="842"/>
      <c r="Q22" s="66"/>
      <c r="R22" s="2"/>
      <c r="S22" s="2"/>
      <c r="T22" s="2"/>
    </row>
    <row r="23" spans="1:20">
      <c r="A23" s="22">
        <v>41275</v>
      </c>
      <c r="B23" s="20" t="s">
        <v>5</v>
      </c>
      <c r="C23" s="33">
        <f>A23</f>
        <v>41275</v>
      </c>
      <c r="D23" s="33"/>
      <c r="E23" s="68"/>
      <c r="F23" s="68"/>
      <c r="G23" s="68"/>
      <c r="H23" s="68"/>
      <c r="I23" s="2"/>
      <c r="J23" s="842"/>
      <c r="K23" s="842"/>
      <c r="L23" s="842"/>
      <c r="M23" s="842"/>
      <c r="N23" s="842"/>
      <c r="O23" s="842"/>
      <c r="P23" s="842"/>
      <c r="Q23" s="66"/>
      <c r="R23" s="2"/>
      <c r="S23" s="2"/>
      <c r="T23" s="2"/>
    </row>
    <row r="24" spans="1:20">
      <c r="A24" s="22">
        <v>41292</v>
      </c>
      <c r="B24" s="20" t="s">
        <v>3</v>
      </c>
      <c r="C24" s="33">
        <f t="shared" ref="C24:C71" si="5">A24</f>
        <v>41292</v>
      </c>
      <c r="D24" s="33"/>
      <c r="E24" s="68"/>
      <c r="F24" s="68"/>
      <c r="G24" s="68"/>
      <c r="H24" s="68"/>
      <c r="I24" s="2"/>
      <c r="J24" s="842"/>
      <c r="K24" s="842"/>
      <c r="L24" s="842"/>
      <c r="M24" s="842"/>
      <c r="N24" s="842"/>
      <c r="O24" s="842"/>
      <c r="P24" s="842"/>
      <c r="Q24" s="66"/>
      <c r="R24" s="2"/>
      <c r="S24" s="2"/>
      <c r="T24" s="2"/>
    </row>
    <row r="25" spans="1:20">
      <c r="A25" s="22">
        <v>41295</v>
      </c>
      <c r="B25" s="20" t="s">
        <v>6</v>
      </c>
      <c r="C25" s="33">
        <f t="shared" si="5"/>
        <v>41295</v>
      </c>
      <c r="D25" s="33"/>
      <c r="E25" s="68"/>
      <c r="F25" s="68"/>
      <c r="G25" s="68"/>
      <c r="H25" s="68"/>
      <c r="I25" s="2"/>
      <c r="J25" s="842"/>
      <c r="K25" s="842"/>
      <c r="L25" s="842"/>
      <c r="M25" s="842"/>
      <c r="N25" s="842"/>
      <c r="O25" s="842"/>
      <c r="P25" s="842"/>
      <c r="Q25" s="66"/>
      <c r="R25" s="2"/>
      <c r="S25" s="2"/>
      <c r="T25" s="2"/>
    </row>
    <row r="26" spans="1:20">
      <c r="A26" s="22">
        <v>41323</v>
      </c>
      <c r="B26" s="20" t="s">
        <v>7</v>
      </c>
      <c r="C26" s="33">
        <f t="shared" si="5"/>
        <v>41323</v>
      </c>
      <c r="D26" s="33"/>
      <c r="E26" s="68"/>
      <c r="F26" s="68"/>
      <c r="G26" s="68"/>
      <c r="H26" s="68"/>
      <c r="I26" s="2"/>
      <c r="J26" s="842"/>
      <c r="K26" s="842"/>
      <c r="L26" s="842"/>
      <c r="M26" s="842"/>
      <c r="N26" s="842"/>
      <c r="O26" s="842"/>
      <c r="P26" s="842"/>
      <c r="Q26" s="66"/>
      <c r="R26" s="2"/>
      <c r="S26" s="2"/>
      <c r="T26" s="2"/>
    </row>
    <row r="27" spans="1:20">
      <c r="A27" s="22">
        <v>41383</v>
      </c>
      <c r="B27" s="20" t="s">
        <v>3</v>
      </c>
      <c r="C27" s="33">
        <f t="shared" si="5"/>
        <v>41383</v>
      </c>
      <c r="D27" s="33"/>
      <c r="E27" s="68"/>
      <c r="F27" s="68"/>
      <c r="G27" s="68"/>
      <c r="H27" s="68"/>
      <c r="I27" s="2"/>
      <c r="J27" s="842"/>
      <c r="K27" s="842"/>
      <c r="L27" s="842"/>
      <c r="M27" s="842"/>
      <c r="N27" s="842"/>
      <c r="O27" s="842"/>
      <c r="P27" s="842"/>
      <c r="Q27" s="66"/>
      <c r="R27" s="2"/>
      <c r="S27" s="2"/>
      <c r="T27" s="2"/>
    </row>
    <row r="28" spans="1:20">
      <c r="A28" s="22">
        <v>41418</v>
      </c>
      <c r="B28" s="20" t="s">
        <v>3</v>
      </c>
      <c r="C28" s="33">
        <f t="shared" si="5"/>
        <v>41418</v>
      </c>
      <c r="D28" s="33"/>
      <c r="E28" s="68"/>
      <c r="F28" s="68"/>
      <c r="G28" s="68"/>
      <c r="H28" s="68"/>
      <c r="I28" s="2"/>
      <c r="J28" s="842"/>
      <c r="K28" s="842"/>
      <c r="L28" s="842"/>
      <c r="M28" s="842"/>
      <c r="N28" s="842"/>
      <c r="O28" s="842"/>
      <c r="P28" s="842"/>
      <c r="Q28" s="66"/>
      <c r="R28" s="2"/>
      <c r="S28" s="2"/>
      <c r="T28" s="2"/>
    </row>
    <row r="29" spans="1:20">
      <c r="A29" s="22">
        <v>41421</v>
      </c>
      <c r="B29" s="20" t="s">
        <v>8</v>
      </c>
      <c r="C29" s="33">
        <f t="shared" si="5"/>
        <v>41421</v>
      </c>
      <c r="D29" s="33"/>
      <c r="E29" s="68"/>
      <c r="F29" s="68"/>
      <c r="G29" s="68"/>
      <c r="H29" s="68"/>
      <c r="I29" s="2"/>
      <c r="J29" s="842"/>
      <c r="K29" s="842"/>
      <c r="L29" s="842"/>
      <c r="M29" s="842"/>
      <c r="N29" s="842"/>
      <c r="O29" s="842"/>
      <c r="P29" s="842"/>
      <c r="Q29" s="66"/>
      <c r="R29" s="2"/>
      <c r="S29" s="2"/>
      <c r="T29" s="2"/>
    </row>
    <row r="30" spans="1:20">
      <c r="A30" s="22">
        <v>41459</v>
      </c>
      <c r="B30" s="20" t="s">
        <v>9</v>
      </c>
      <c r="C30" s="33">
        <f t="shared" si="5"/>
        <v>41459</v>
      </c>
      <c r="D30" s="33"/>
      <c r="E30" s="68"/>
      <c r="F30" s="68"/>
      <c r="G30" s="68"/>
      <c r="H30" s="68"/>
      <c r="I30" s="2"/>
      <c r="J30" s="842"/>
      <c r="K30" s="842"/>
      <c r="L30" s="842"/>
      <c r="M30" s="842"/>
      <c r="N30" s="842"/>
      <c r="O30" s="842"/>
      <c r="P30" s="842"/>
      <c r="Q30" s="66"/>
      <c r="R30" s="2"/>
      <c r="S30" s="2"/>
      <c r="T30" s="2"/>
    </row>
    <row r="31" spans="1:20">
      <c r="A31" s="22">
        <v>41519</v>
      </c>
      <c r="B31" s="20" t="s">
        <v>10</v>
      </c>
      <c r="C31" s="33">
        <f t="shared" si="5"/>
        <v>41519</v>
      </c>
      <c r="D31" s="33"/>
      <c r="E31" s="68"/>
      <c r="F31" s="68"/>
      <c r="G31" s="68"/>
      <c r="H31" s="68"/>
      <c r="I31" s="2"/>
      <c r="J31" s="842"/>
      <c r="K31" s="842"/>
      <c r="L31" s="842"/>
      <c r="M31" s="842"/>
      <c r="N31" s="842"/>
      <c r="O31" s="842"/>
      <c r="P31" s="842"/>
      <c r="Q31" s="66"/>
      <c r="R31" s="2"/>
      <c r="S31" s="2"/>
      <c r="T31" s="2"/>
    </row>
    <row r="32" spans="1:20">
      <c r="A32" s="22">
        <v>41589</v>
      </c>
      <c r="B32" s="20" t="s">
        <v>1</v>
      </c>
      <c r="C32" s="33">
        <f t="shared" si="5"/>
        <v>41589</v>
      </c>
      <c r="D32" s="33"/>
      <c r="E32" s="68"/>
      <c r="F32" s="68"/>
      <c r="G32" s="68"/>
      <c r="H32" s="68"/>
      <c r="I32" s="2"/>
      <c r="J32" s="842"/>
      <c r="K32" s="842"/>
      <c r="L32" s="842"/>
      <c r="M32" s="842"/>
      <c r="N32" s="842"/>
      <c r="O32" s="842"/>
      <c r="P32" s="842"/>
      <c r="Q32" s="66"/>
      <c r="R32" s="2"/>
      <c r="S32" s="2"/>
      <c r="T32" s="2"/>
    </row>
    <row r="33" spans="1:20">
      <c r="A33" s="22">
        <v>41606</v>
      </c>
      <c r="B33" s="20" t="s">
        <v>2</v>
      </c>
      <c r="C33" s="33">
        <f t="shared" si="5"/>
        <v>41606</v>
      </c>
      <c r="D33" s="33"/>
      <c r="E33" s="68"/>
      <c r="F33" s="68"/>
      <c r="G33" s="68"/>
      <c r="H33" s="68"/>
      <c r="I33" s="2"/>
      <c r="J33" s="842"/>
      <c r="K33" s="842"/>
      <c r="L33" s="842"/>
      <c r="M33" s="842"/>
      <c r="N33" s="842"/>
      <c r="O33" s="842"/>
      <c r="P33" s="842"/>
      <c r="Q33" s="66"/>
      <c r="R33" s="2"/>
      <c r="S33" s="2"/>
      <c r="T33" s="2"/>
    </row>
    <row r="34" spans="1:20">
      <c r="A34" s="22">
        <v>41633</v>
      </c>
      <c r="B34" s="20" t="s">
        <v>4</v>
      </c>
      <c r="C34" s="33">
        <f t="shared" si="5"/>
        <v>41633</v>
      </c>
      <c r="D34" s="33"/>
      <c r="E34" s="68"/>
      <c r="F34" s="68"/>
      <c r="G34" s="68"/>
      <c r="H34" s="68"/>
      <c r="I34" s="2"/>
      <c r="J34" s="842"/>
      <c r="K34" s="842"/>
      <c r="L34" s="842"/>
      <c r="M34" s="842"/>
      <c r="N34" s="842"/>
      <c r="O34" s="842"/>
      <c r="P34" s="842"/>
      <c r="Q34" s="66"/>
      <c r="R34" s="2"/>
      <c r="S34" s="2"/>
      <c r="T34" s="2"/>
    </row>
    <row r="35" spans="1:20">
      <c r="A35" s="22">
        <v>41640</v>
      </c>
      <c r="B35" s="20" t="s">
        <v>5</v>
      </c>
      <c r="C35" s="33">
        <f t="shared" si="5"/>
        <v>41640</v>
      </c>
      <c r="D35" s="33"/>
      <c r="E35" s="68"/>
      <c r="F35" s="68"/>
      <c r="G35" s="68"/>
      <c r="H35" s="68"/>
      <c r="I35" s="2"/>
      <c r="J35" s="842"/>
      <c r="K35" s="842"/>
      <c r="L35" s="842"/>
      <c r="M35" s="842"/>
      <c r="N35" s="842"/>
      <c r="O35" s="842"/>
      <c r="P35" s="842"/>
      <c r="Q35" s="66"/>
      <c r="R35" s="2"/>
      <c r="S35" s="2"/>
      <c r="T35" s="2"/>
    </row>
    <row r="36" spans="1:20">
      <c r="A36" s="22">
        <v>41659</v>
      </c>
      <c r="B36" s="20" t="s">
        <v>6</v>
      </c>
      <c r="C36" s="33">
        <f t="shared" si="5"/>
        <v>41659</v>
      </c>
      <c r="D36" s="33"/>
      <c r="E36" s="68"/>
      <c r="F36" s="68"/>
      <c r="G36" s="68"/>
      <c r="H36" s="68"/>
      <c r="I36" s="2"/>
      <c r="J36" s="842"/>
      <c r="K36" s="842"/>
      <c r="L36" s="842"/>
      <c r="M36" s="842"/>
      <c r="N36" s="842"/>
      <c r="O36" s="842"/>
      <c r="P36" s="842"/>
      <c r="Q36" s="66"/>
      <c r="R36" s="2"/>
      <c r="S36" s="2"/>
      <c r="T36" s="2"/>
    </row>
    <row r="37" spans="1:20">
      <c r="A37" s="22">
        <v>41687</v>
      </c>
      <c r="B37" s="20" t="s">
        <v>7</v>
      </c>
      <c r="C37" s="33">
        <f t="shared" si="5"/>
        <v>41687</v>
      </c>
      <c r="D37" s="33"/>
      <c r="E37" s="68"/>
      <c r="F37" s="68"/>
      <c r="G37" s="68"/>
      <c r="H37" s="68"/>
      <c r="I37" s="2"/>
      <c r="J37" s="842"/>
      <c r="K37" s="842"/>
      <c r="L37" s="842"/>
      <c r="M37" s="842"/>
      <c r="N37" s="842"/>
      <c r="O37" s="842"/>
      <c r="P37" s="842"/>
      <c r="Q37" s="66"/>
      <c r="R37" s="2"/>
      <c r="S37" s="2"/>
      <c r="T37" s="2"/>
    </row>
    <row r="38" spans="1:20">
      <c r="A38" s="22">
        <v>41785</v>
      </c>
      <c r="B38" s="20" t="s">
        <v>8</v>
      </c>
      <c r="C38" s="33">
        <f t="shared" si="5"/>
        <v>41785</v>
      </c>
      <c r="D38" s="33"/>
      <c r="E38" s="68"/>
      <c r="F38" s="68"/>
      <c r="G38" s="68"/>
      <c r="H38" s="68"/>
      <c r="I38" s="2"/>
      <c r="J38" s="842"/>
      <c r="K38" s="842"/>
      <c r="L38" s="842"/>
      <c r="M38" s="842"/>
      <c r="N38" s="842"/>
      <c r="O38" s="842"/>
      <c r="P38" s="842"/>
      <c r="Q38" s="66"/>
      <c r="R38" s="2"/>
      <c r="S38" s="2"/>
      <c r="T38" s="2"/>
    </row>
    <row r="39" spans="1:20">
      <c r="A39" s="22">
        <v>41824</v>
      </c>
      <c r="B39" s="20" t="s">
        <v>9</v>
      </c>
      <c r="C39" s="33">
        <f t="shared" si="5"/>
        <v>41824</v>
      </c>
      <c r="D39" s="33"/>
      <c r="E39" s="68"/>
      <c r="F39" s="68"/>
      <c r="G39" s="68"/>
      <c r="H39" s="68"/>
      <c r="I39" s="2"/>
      <c r="J39" s="842"/>
      <c r="K39" s="842"/>
      <c r="L39" s="842"/>
      <c r="M39" s="842"/>
      <c r="N39" s="842"/>
      <c r="O39" s="842"/>
      <c r="P39" s="842"/>
      <c r="Q39" s="66"/>
      <c r="R39" s="2"/>
      <c r="S39" s="2"/>
      <c r="T39" s="2"/>
    </row>
    <row r="40" spans="1:20">
      <c r="A40" s="22">
        <v>41884</v>
      </c>
      <c r="B40" s="20" t="s">
        <v>10</v>
      </c>
      <c r="C40" s="33">
        <f t="shared" si="5"/>
        <v>41884</v>
      </c>
      <c r="D40" s="33"/>
      <c r="E40" s="68"/>
      <c r="F40" s="68"/>
      <c r="G40" s="68"/>
      <c r="H40" s="68"/>
      <c r="I40" s="2"/>
      <c r="J40" s="842"/>
      <c r="K40" s="842"/>
      <c r="L40" s="842"/>
      <c r="M40" s="842"/>
      <c r="N40" s="842"/>
      <c r="O40" s="842"/>
      <c r="P40" s="842"/>
      <c r="Q40" s="66"/>
      <c r="R40" s="2"/>
      <c r="S40" s="2"/>
      <c r="T40" s="2"/>
    </row>
    <row r="41" spans="1:20">
      <c r="A41" s="22">
        <v>41954</v>
      </c>
      <c r="B41" s="20" t="s">
        <v>1</v>
      </c>
      <c r="C41" s="33">
        <f t="shared" si="5"/>
        <v>41954</v>
      </c>
      <c r="D41" s="33"/>
      <c r="E41" s="68"/>
      <c r="F41" s="68"/>
      <c r="G41" s="68"/>
      <c r="H41" s="68"/>
      <c r="I41" s="2"/>
      <c r="J41" s="842"/>
      <c r="K41" s="842"/>
      <c r="L41" s="842"/>
      <c r="M41" s="842"/>
      <c r="N41" s="842"/>
      <c r="O41" s="842"/>
      <c r="P41" s="842"/>
      <c r="Q41" s="66"/>
      <c r="R41" s="2"/>
      <c r="S41" s="2"/>
      <c r="T41" s="2"/>
    </row>
    <row r="42" spans="1:20">
      <c r="A42" s="22">
        <v>41970</v>
      </c>
      <c r="B42" s="20" t="s">
        <v>2</v>
      </c>
      <c r="C42" s="33">
        <f t="shared" si="5"/>
        <v>41970</v>
      </c>
      <c r="D42" s="33"/>
      <c r="E42" s="68"/>
      <c r="F42" s="68"/>
      <c r="G42" s="68"/>
      <c r="H42" s="68"/>
      <c r="I42" s="2"/>
      <c r="J42" s="842"/>
      <c r="K42" s="842"/>
      <c r="L42" s="842"/>
      <c r="M42" s="842"/>
      <c r="N42" s="842"/>
      <c r="O42" s="842"/>
      <c r="P42" s="842"/>
      <c r="Q42" s="66"/>
      <c r="R42" s="2"/>
      <c r="S42" s="2"/>
      <c r="T42" s="2"/>
    </row>
    <row r="43" spans="1:20">
      <c r="A43" s="22">
        <v>41998</v>
      </c>
      <c r="B43" s="20" t="s">
        <v>4</v>
      </c>
      <c r="C43" s="33">
        <f t="shared" si="5"/>
        <v>41998</v>
      </c>
      <c r="D43" s="33"/>
      <c r="E43" s="68"/>
      <c r="F43" s="68"/>
      <c r="G43" s="68"/>
      <c r="H43" s="68"/>
      <c r="I43" s="2"/>
      <c r="J43" s="842"/>
      <c r="K43" s="842"/>
      <c r="L43" s="842"/>
      <c r="M43" s="842"/>
      <c r="N43" s="842"/>
      <c r="O43" s="842"/>
      <c r="P43" s="842"/>
      <c r="Q43" s="66"/>
      <c r="R43" s="2"/>
      <c r="S43" s="2"/>
      <c r="T43" s="2"/>
    </row>
    <row r="44" spans="1:20">
      <c r="A44" s="22">
        <v>42005</v>
      </c>
      <c r="B44" s="20" t="s">
        <v>5</v>
      </c>
      <c r="C44" s="33">
        <f t="shared" si="5"/>
        <v>42005</v>
      </c>
      <c r="D44" s="33"/>
      <c r="E44" s="68"/>
      <c r="F44" s="68"/>
      <c r="G44" s="68"/>
      <c r="H44" s="68"/>
      <c r="I44" s="2"/>
      <c r="J44" s="842"/>
      <c r="K44" s="842"/>
      <c r="L44" s="842"/>
      <c r="M44" s="842"/>
      <c r="N44" s="842"/>
      <c r="O44" s="842"/>
      <c r="P44" s="842"/>
      <c r="Q44" s="66"/>
      <c r="R44" s="2"/>
      <c r="S44" s="2"/>
      <c r="T44" s="2"/>
    </row>
    <row r="45" spans="1:20">
      <c r="A45" s="22">
        <v>42023</v>
      </c>
      <c r="B45" s="20" t="s">
        <v>6</v>
      </c>
      <c r="C45" s="33">
        <f t="shared" si="5"/>
        <v>42023</v>
      </c>
      <c r="D45" s="33"/>
      <c r="E45" s="68"/>
      <c r="F45" s="68"/>
      <c r="G45" s="68"/>
      <c r="H45" s="68"/>
      <c r="I45" s="2"/>
      <c r="J45" s="842"/>
      <c r="K45" s="842"/>
      <c r="L45" s="842"/>
      <c r="M45" s="842"/>
      <c r="N45" s="842"/>
      <c r="O45" s="842"/>
      <c r="P45" s="842"/>
      <c r="Q45" s="66"/>
      <c r="R45" s="2"/>
      <c r="S45" s="2"/>
      <c r="T45" s="2"/>
    </row>
    <row r="46" spans="1:20">
      <c r="A46" s="22">
        <v>42051</v>
      </c>
      <c r="B46" s="20" t="s">
        <v>7</v>
      </c>
      <c r="C46" s="33">
        <f t="shared" si="5"/>
        <v>42051</v>
      </c>
      <c r="D46" s="33"/>
      <c r="E46" s="68"/>
      <c r="F46" s="68"/>
      <c r="G46" s="68"/>
      <c r="H46" s="68"/>
      <c r="I46" s="2"/>
      <c r="J46" s="842"/>
      <c r="K46" s="842"/>
      <c r="L46" s="842"/>
      <c r="M46" s="842"/>
      <c r="N46" s="842"/>
      <c r="O46" s="842"/>
      <c r="P46" s="842"/>
      <c r="Q46" s="66"/>
      <c r="R46" s="2"/>
      <c r="S46" s="2"/>
      <c r="T46" s="2"/>
    </row>
    <row r="47" spans="1:20">
      <c r="A47" s="22">
        <v>42149</v>
      </c>
      <c r="B47" s="20" t="s">
        <v>8</v>
      </c>
      <c r="C47" s="33">
        <f t="shared" si="5"/>
        <v>42149</v>
      </c>
      <c r="D47" s="33"/>
      <c r="E47" s="68"/>
      <c r="F47" s="68"/>
      <c r="G47" s="68"/>
      <c r="H47" s="68"/>
      <c r="I47" s="2"/>
      <c r="J47" s="842"/>
      <c r="K47" s="842"/>
      <c r="L47" s="842"/>
      <c r="M47" s="842"/>
      <c r="N47" s="842"/>
      <c r="O47" s="842"/>
      <c r="P47" s="842"/>
      <c r="Q47" s="66"/>
      <c r="R47" s="2"/>
      <c r="S47" s="2"/>
      <c r="T47" s="2"/>
    </row>
    <row r="48" spans="1:20">
      <c r="A48" s="22">
        <v>42188</v>
      </c>
      <c r="B48" s="20" t="s">
        <v>9</v>
      </c>
      <c r="C48" s="33">
        <f t="shared" si="5"/>
        <v>42188</v>
      </c>
      <c r="D48" s="33"/>
      <c r="E48" s="68"/>
      <c r="F48" s="68"/>
      <c r="G48" s="68"/>
      <c r="H48" s="68"/>
      <c r="I48" s="2"/>
      <c r="J48" s="842"/>
      <c r="K48" s="842"/>
      <c r="L48" s="842"/>
      <c r="M48" s="842"/>
      <c r="N48" s="842"/>
      <c r="O48" s="842"/>
      <c r="P48" s="842"/>
      <c r="Q48" s="66"/>
      <c r="R48" s="2"/>
      <c r="S48" s="2"/>
      <c r="T48" s="2"/>
    </row>
    <row r="49" spans="1:20">
      <c r="A49" s="22">
        <v>42254</v>
      </c>
      <c r="B49" s="20" t="s">
        <v>10</v>
      </c>
      <c r="C49" s="33">
        <f t="shared" si="5"/>
        <v>42254</v>
      </c>
      <c r="D49" s="33"/>
      <c r="E49" s="68"/>
      <c r="F49" s="68"/>
      <c r="G49" s="68"/>
      <c r="H49" s="68"/>
      <c r="I49" s="2"/>
      <c r="J49" s="842"/>
      <c r="K49" s="842"/>
      <c r="L49" s="842"/>
      <c r="M49" s="842"/>
      <c r="N49" s="842"/>
      <c r="O49" s="842"/>
      <c r="P49" s="842"/>
      <c r="Q49" s="66"/>
      <c r="R49" s="2"/>
      <c r="S49" s="2"/>
      <c r="T49" s="2"/>
    </row>
    <row r="50" spans="1:20">
      <c r="A50" s="22">
        <v>42319</v>
      </c>
      <c r="B50" s="20" t="s">
        <v>1</v>
      </c>
      <c r="C50" s="33">
        <f t="shared" si="5"/>
        <v>42319</v>
      </c>
      <c r="D50" s="33"/>
      <c r="E50" s="68"/>
      <c r="F50" s="68"/>
      <c r="G50" s="68"/>
      <c r="H50" s="68"/>
      <c r="I50" s="2"/>
      <c r="J50" s="842"/>
      <c r="K50" s="842"/>
      <c r="L50" s="842"/>
      <c r="M50" s="842"/>
      <c r="N50" s="842"/>
      <c r="O50" s="842"/>
      <c r="P50" s="842"/>
      <c r="Q50" s="66"/>
      <c r="R50" s="2"/>
      <c r="S50" s="2"/>
      <c r="T50" s="2"/>
    </row>
    <row r="51" spans="1:20">
      <c r="A51" s="22">
        <v>42334</v>
      </c>
      <c r="B51" s="20" t="s">
        <v>2</v>
      </c>
      <c r="C51" s="33">
        <f t="shared" si="5"/>
        <v>42334</v>
      </c>
      <c r="D51" s="33"/>
      <c r="E51" s="68"/>
      <c r="F51" s="68"/>
      <c r="G51" s="68"/>
      <c r="H51" s="68"/>
      <c r="I51" s="2"/>
      <c r="J51" s="842"/>
      <c r="K51" s="842"/>
      <c r="L51" s="842"/>
      <c r="M51" s="842"/>
      <c r="N51" s="842"/>
      <c r="O51" s="842"/>
      <c r="P51" s="842"/>
      <c r="Q51" s="66"/>
      <c r="R51" s="2"/>
      <c r="S51" s="2"/>
      <c r="T51" s="2"/>
    </row>
    <row r="52" spans="1:20">
      <c r="A52" s="22">
        <v>42363</v>
      </c>
      <c r="B52" s="20" t="s">
        <v>4</v>
      </c>
      <c r="C52" s="33">
        <f t="shared" si="5"/>
        <v>42363</v>
      </c>
      <c r="D52" s="33"/>
      <c r="E52" s="68"/>
      <c r="F52" s="68"/>
      <c r="G52" s="68"/>
      <c r="H52" s="68"/>
      <c r="I52" s="2"/>
      <c r="J52" s="842"/>
      <c r="K52" s="842"/>
      <c r="L52" s="842"/>
      <c r="M52" s="842"/>
      <c r="N52" s="842"/>
      <c r="O52" s="842"/>
      <c r="P52" s="842"/>
      <c r="Q52" s="66"/>
      <c r="R52" s="2"/>
      <c r="S52" s="2"/>
      <c r="T52" s="2"/>
    </row>
    <row r="53" spans="1:20">
      <c r="A53" s="22">
        <v>42370</v>
      </c>
      <c r="B53" s="20" t="s">
        <v>5</v>
      </c>
      <c r="C53" s="33">
        <f t="shared" ref="C53:C61" si="6">A53</f>
        <v>42370</v>
      </c>
      <c r="D53" s="33"/>
      <c r="E53" s="68"/>
      <c r="F53" s="68"/>
      <c r="G53" s="68"/>
      <c r="H53" s="68"/>
      <c r="I53" s="2"/>
      <c r="J53" s="842"/>
      <c r="K53" s="842"/>
      <c r="L53" s="842"/>
      <c r="M53" s="842"/>
      <c r="N53" s="842"/>
      <c r="O53" s="842"/>
      <c r="P53" s="842"/>
      <c r="Q53" s="66"/>
      <c r="R53" s="2"/>
      <c r="S53" s="2"/>
      <c r="T53" s="2"/>
    </row>
    <row r="54" spans="1:20">
      <c r="A54" s="22">
        <v>42387</v>
      </c>
      <c r="B54" s="20" t="s">
        <v>6</v>
      </c>
      <c r="C54" s="33">
        <f t="shared" si="6"/>
        <v>42387</v>
      </c>
      <c r="D54" s="33"/>
      <c r="E54" s="68"/>
      <c r="F54" s="68"/>
      <c r="G54" s="68"/>
      <c r="H54" s="68"/>
      <c r="I54" s="2"/>
      <c r="J54" s="842"/>
      <c r="K54" s="842"/>
      <c r="L54" s="842"/>
      <c r="M54" s="842"/>
      <c r="N54" s="842"/>
      <c r="O54" s="842"/>
      <c r="P54" s="842"/>
      <c r="Q54" s="66"/>
      <c r="R54" s="2"/>
      <c r="S54" s="2"/>
      <c r="T54" s="2"/>
    </row>
    <row r="55" spans="1:20">
      <c r="A55" s="22">
        <v>42415</v>
      </c>
      <c r="B55" s="20" t="s">
        <v>7</v>
      </c>
      <c r="C55" s="33">
        <f t="shared" si="6"/>
        <v>42415</v>
      </c>
      <c r="D55" s="33"/>
      <c r="E55" s="68"/>
      <c r="F55" s="68"/>
      <c r="G55" s="68"/>
      <c r="H55" s="68"/>
      <c r="I55" s="2"/>
      <c r="J55" s="842"/>
      <c r="K55" s="842"/>
      <c r="L55" s="842"/>
      <c r="M55" s="842"/>
      <c r="N55" s="842"/>
      <c r="O55" s="842"/>
      <c r="P55" s="842"/>
      <c r="Q55" s="66"/>
      <c r="R55" s="2"/>
      <c r="S55" s="2"/>
      <c r="T55" s="2"/>
    </row>
    <row r="56" spans="1:20">
      <c r="A56" s="22">
        <v>42520</v>
      </c>
      <c r="B56" s="20" t="s">
        <v>8</v>
      </c>
      <c r="C56" s="33">
        <f t="shared" si="6"/>
        <v>42520</v>
      </c>
      <c r="D56" s="33"/>
      <c r="E56" s="68"/>
      <c r="F56" s="68"/>
      <c r="G56" s="68"/>
      <c r="H56" s="68"/>
      <c r="I56" s="2"/>
      <c r="J56" s="842"/>
      <c r="K56" s="842"/>
      <c r="L56" s="842"/>
      <c r="M56" s="842"/>
      <c r="N56" s="842"/>
      <c r="O56" s="842"/>
      <c r="P56" s="842"/>
      <c r="Q56" s="66"/>
      <c r="R56" s="2"/>
      <c r="S56" s="2"/>
      <c r="T56" s="2"/>
    </row>
    <row r="57" spans="1:20">
      <c r="A57" s="22">
        <v>42555</v>
      </c>
      <c r="B57" s="20" t="s">
        <v>9</v>
      </c>
      <c r="C57" s="33">
        <f t="shared" si="6"/>
        <v>42555</v>
      </c>
      <c r="D57" s="33"/>
      <c r="E57" s="68"/>
      <c r="F57" s="68"/>
      <c r="G57" s="68"/>
      <c r="H57" s="68"/>
      <c r="I57" s="2"/>
      <c r="J57" s="842"/>
      <c r="K57" s="842"/>
      <c r="L57" s="842"/>
      <c r="M57" s="842"/>
      <c r="N57" s="842"/>
      <c r="O57" s="842"/>
      <c r="P57" s="842"/>
      <c r="Q57" s="66"/>
      <c r="R57" s="2"/>
      <c r="S57" s="2"/>
      <c r="T57" s="2"/>
    </row>
    <row r="58" spans="1:20">
      <c r="A58" s="22">
        <v>42618</v>
      </c>
      <c r="B58" s="20" t="s">
        <v>10</v>
      </c>
      <c r="C58" s="33">
        <f t="shared" si="6"/>
        <v>42618</v>
      </c>
      <c r="D58" s="33"/>
      <c r="E58" s="68"/>
      <c r="F58" s="68"/>
      <c r="G58" s="68"/>
      <c r="H58" s="68"/>
      <c r="I58" s="2"/>
      <c r="J58" s="842"/>
      <c r="K58" s="842"/>
      <c r="L58" s="842"/>
      <c r="M58" s="842"/>
      <c r="N58" s="842"/>
      <c r="O58" s="842"/>
      <c r="P58" s="842"/>
      <c r="Q58" s="66"/>
      <c r="R58" s="2"/>
      <c r="S58" s="2"/>
      <c r="T58" s="2"/>
    </row>
    <row r="59" spans="1:20">
      <c r="A59" s="22">
        <v>42685</v>
      </c>
      <c r="B59" s="20" t="s">
        <v>1</v>
      </c>
      <c r="C59" s="33">
        <f t="shared" si="6"/>
        <v>42685</v>
      </c>
      <c r="D59" s="33"/>
      <c r="E59" s="68"/>
      <c r="F59" s="68"/>
      <c r="G59" s="68"/>
      <c r="H59" s="68"/>
      <c r="I59" s="2"/>
      <c r="J59" s="842"/>
      <c r="K59" s="842"/>
      <c r="L59" s="842"/>
      <c r="M59" s="842"/>
      <c r="N59" s="842"/>
      <c r="O59" s="842"/>
      <c r="P59" s="842"/>
      <c r="Q59" s="66"/>
      <c r="R59" s="2"/>
      <c r="S59" s="2"/>
      <c r="T59" s="2"/>
    </row>
    <row r="60" spans="1:20">
      <c r="A60" s="22">
        <v>42698</v>
      </c>
      <c r="B60" s="20" t="s">
        <v>2</v>
      </c>
      <c r="C60" s="33">
        <f t="shared" si="6"/>
        <v>42698</v>
      </c>
      <c r="D60" s="33"/>
      <c r="E60" s="68"/>
      <c r="F60" s="68"/>
      <c r="G60" s="68"/>
      <c r="H60" s="68"/>
      <c r="I60" s="2"/>
      <c r="J60" s="842"/>
      <c r="K60" s="842"/>
      <c r="L60" s="842"/>
      <c r="M60" s="842"/>
      <c r="N60" s="842"/>
      <c r="O60" s="842"/>
      <c r="P60" s="842"/>
      <c r="Q60" s="66"/>
      <c r="R60" s="2"/>
      <c r="S60" s="2"/>
      <c r="T60" s="2"/>
    </row>
    <row r="61" spans="1:20">
      <c r="A61" s="22">
        <v>42730</v>
      </c>
      <c r="B61" s="20" t="s">
        <v>4</v>
      </c>
      <c r="C61" s="33">
        <f t="shared" si="6"/>
        <v>42730</v>
      </c>
      <c r="D61" s="33"/>
      <c r="E61" s="68"/>
      <c r="F61" s="68"/>
      <c r="G61" s="68"/>
      <c r="H61" s="68"/>
      <c r="I61" s="2"/>
      <c r="J61" s="842"/>
      <c r="K61" s="842"/>
      <c r="L61" s="842"/>
      <c r="M61" s="842"/>
      <c r="N61" s="842"/>
      <c r="O61" s="842"/>
      <c r="P61" s="842"/>
      <c r="Q61" s="66"/>
      <c r="R61" s="2"/>
      <c r="S61" s="2"/>
      <c r="T61" s="2"/>
    </row>
    <row r="62" spans="1:20">
      <c r="A62" s="22">
        <v>42737</v>
      </c>
      <c r="B62" s="20" t="s">
        <v>5</v>
      </c>
      <c r="C62" s="33">
        <f t="shared" ref="C62:C70" si="7">A62</f>
        <v>42737</v>
      </c>
      <c r="D62" s="33"/>
      <c r="E62" s="68"/>
      <c r="F62" s="68"/>
      <c r="G62" s="68"/>
      <c r="H62" s="68"/>
      <c r="I62" s="2"/>
      <c r="J62" s="842"/>
      <c r="K62" s="842"/>
      <c r="L62" s="842"/>
      <c r="M62" s="842"/>
      <c r="N62" s="842"/>
      <c r="O62" s="842"/>
      <c r="P62" s="842"/>
      <c r="Q62" s="66"/>
      <c r="R62" s="2"/>
      <c r="S62" s="2"/>
      <c r="T62" s="2"/>
    </row>
    <row r="63" spans="1:20">
      <c r="A63" s="22">
        <v>42751</v>
      </c>
      <c r="B63" s="20" t="s">
        <v>6</v>
      </c>
      <c r="C63" s="33">
        <f t="shared" si="7"/>
        <v>42751</v>
      </c>
      <c r="D63" s="33"/>
      <c r="E63" s="68"/>
      <c r="F63" s="68"/>
      <c r="G63" s="68"/>
      <c r="H63" s="68"/>
      <c r="I63" s="2"/>
      <c r="J63" s="842"/>
      <c r="K63" s="842"/>
      <c r="L63" s="842"/>
      <c r="M63" s="842"/>
      <c r="N63" s="842"/>
      <c r="O63" s="842"/>
      <c r="P63" s="842"/>
      <c r="Q63" s="66"/>
      <c r="R63" s="2"/>
      <c r="S63" s="2"/>
      <c r="T63" s="2"/>
    </row>
    <row r="64" spans="1:20">
      <c r="A64" s="22">
        <v>42786</v>
      </c>
      <c r="B64" s="20" t="s">
        <v>7</v>
      </c>
      <c r="C64" s="33">
        <f t="shared" si="7"/>
        <v>42786</v>
      </c>
      <c r="D64" s="33"/>
      <c r="E64" s="68"/>
      <c r="F64" s="68"/>
      <c r="G64" s="68"/>
      <c r="H64" s="68"/>
      <c r="I64" s="2"/>
      <c r="J64" s="842"/>
      <c r="K64" s="842"/>
      <c r="L64" s="842"/>
      <c r="M64" s="842"/>
      <c r="N64" s="842"/>
      <c r="O64" s="842"/>
      <c r="P64" s="842"/>
      <c r="Q64" s="66"/>
      <c r="R64" s="2"/>
      <c r="S64" s="2"/>
      <c r="T64" s="2"/>
    </row>
    <row r="65" spans="1:20">
      <c r="A65" s="22">
        <v>42884</v>
      </c>
      <c r="B65" s="20" t="s">
        <v>8</v>
      </c>
      <c r="C65" s="33">
        <f t="shared" si="7"/>
        <v>42884</v>
      </c>
      <c r="D65" s="33"/>
      <c r="E65" s="68"/>
      <c r="F65" s="68"/>
      <c r="G65" s="68"/>
      <c r="H65" s="68"/>
      <c r="I65" s="2"/>
      <c r="J65" s="842"/>
      <c r="K65" s="842"/>
      <c r="L65" s="842"/>
      <c r="M65" s="842"/>
      <c r="N65" s="842"/>
      <c r="O65" s="842"/>
      <c r="P65" s="842"/>
      <c r="Q65" s="66"/>
      <c r="R65" s="2"/>
      <c r="S65" s="2"/>
      <c r="T65" s="2"/>
    </row>
    <row r="66" spans="1:20">
      <c r="A66" s="22">
        <v>42920</v>
      </c>
      <c r="B66" s="20" t="s">
        <v>9</v>
      </c>
      <c r="C66" s="33">
        <f t="shared" si="7"/>
        <v>42920</v>
      </c>
      <c r="D66" s="33"/>
      <c r="E66" s="68"/>
      <c r="F66" s="68"/>
      <c r="G66" s="68"/>
      <c r="H66" s="68"/>
      <c r="I66" s="2"/>
      <c r="J66" s="842"/>
      <c r="K66" s="842"/>
      <c r="L66" s="842"/>
      <c r="M66" s="842"/>
      <c r="N66" s="842"/>
      <c r="O66" s="842"/>
      <c r="P66" s="842"/>
      <c r="Q66" s="66"/>
      <c r="R66" s="2"/>
      <c r="S66" s="2"/>
      <c r="T66" s="2"/>
    </row>
    <row r="67" spans="1:20">
      <c r="A67" s="22">
        <v>42982</v>
      </c>
      <c r="B67" s="20" t="s">
        <v>10</v>
      </c>
      <c r="C67" s="33">
        <f t="shared" si="7"/>
        <v>42982</v>
      </c>
      <c r="D67" s="33"/>
      <c r="E67" s="68"/>
      <c r="F67" s="68"/>
      <c r="G67" s="68"/>
      <c r="H67" s="68"/>
      <c r="I67" s="2"/>
      <c r="J67" s="842"/>
      <c r="K67" s="842"/>
      <c r="L67" s="842"/>
      <c r="M67" s="842"/>
      <c r="N67" s="842"/>
      <c r="O67" s="842"/>
      <c r="P67" s="842"/>
      <c r="Q67" s="66"/>
      <c r="R67" s="2"/>
      <c r="S67" s="2"/>
      <c r="T67" s="2"/>
    </row>
    <row r="68" spans="1:20">
      <c r="A68" s="22">
        <v>43049</v>
      </c>
      <c r="B68" s="20" t="s">
        <v>1</v>
      </c>
      <c r="C68" s="33">
        <f t="shared" si="7"/>
        <v>43049</v>
      </c>
      <c r="D68" s="33"/>
      <c r="E68" s="68"/>
      <c r="F68" s="68"/>
      <c r="G68" s="68"/>
      <c r="H68" s="68"/>
      <c r="I68" s="2"/>
      <c r="J68" s="842"/>
      <c r="K68" s="842"/>
      <c r="L68" s="842"/>
      <c r="M68" s="842"/>
      <c r="N68" s="842"/>
      <c r="O68" s="842"/>
      <c r="P68" s="842"/>
      <c r="Q68" s="66"/>
      <c r="R68" s="2"/>
      <c r="S68" s="2"/>
      <c r="T68" s="2"/>
    </row>
    <row r="69" spans="1:20">
      <c r="A69" s="22">
        <v>43062</v>
      </c>
      <c r="B69" s="20" t="s">
        <v>2</v>
      </c>
      <c r="C69" s="33">
        <f t="shared" si="7"/>
        <v>43062</v>
      </c>
      <c r="D69" s="33"/>
      <c r="E69" s="68"/>
      <c r="F69" s="68"/>
      <c r="G69" s="68"/>
      <c r="H69" s="68"/>
      <c r="I69" s="2"/>
      <c r="J69" s="842"/>
      <c r="K69" s="842"/>
      <c r="L69" s="842"/>
      <c r="M69" s="842"/>
      <c r="N69" s="842"/>
      <c r="O69" s="842"/>
      <c r="P69" s="842"/>
      <c r="Q69" s="66"/>
      <c r="R69" s="2"/>
      <c r="S69" s="2"/>
      <c r="T69" s="2"/>
    </row>
    <row r="70" spans="1:20">
      <c r="A70" s="22">
        <v>43094</v>
      </c>
      <c r="B70" s="20" t="s">
        <v>4</v>
      </c>
      <c r="C70" s="33">
        <f t="shared" si="7"/>
        <v>43094</v>
      </c>
      <c r="D70" s="33"/>
      <c r="E70" s="68"/>
      <c r="F70" s="68"/>
      <c r="G70" s="68"/>
      <c r="H70" s="68"/>
      <c r="I70" s="2"/>
      <c r="J70" s="842"/>
      <c r="K70" s="842"/>
      <c r="L70" s="842"/>
      <c r="M70" s="842"/>
      <c r="N70" s="842"/>
      <c r="O70" s="842"/>
      <c r="P70" s="842"/>
      <c r="Q70" s="66"/>
      <c r="R70" s="2"/>
      <c r="S70" s="2"/>
      <c r="T70" s="2"/>
    </row>
    <row r="71" spans="1:20">
      <c r="A71" s="22">
        <v>43101</v>
      </c>
      <c r="B71" s="20" t="s">
        <v>5</v>
      </c>
      <c r="C71" s="33">
        <f t="shared" si="5"/>
        <v>43101</v>
      </c>
      <c r="D71" s="33"/>
      <c r="E71" s="68"/>
      <c r="F71" s="68"/>
      <c r="G71" s="68"/>
      <c r="H71" s="68"/>
      <c r="I71" s="2"/>
      <c r="J71" s="842"/>
      <c r="K71" s="842"/>
      <c r="L71" s="842"/>
      <c r="M71" s="842"/>
      <c r="N71" s="842"/>
      <c r="O71" s="842"/>
      <c r="P71" s="842"/>
      <c r="Q71" s="66"/>
      <c r="R71" s="2"/>
      <c r="S71" s="2"/>
      <c r="T71" s="2"/>
    </row>
    <row r="72" spans="1:20">
      <c r="A72" s="18" t="s">
        <v>18</v>
      </c>
      <c r="B72" s="19"/>
      <c r="C72" s="7"/>
      <c r="D72" s="7"/>
      <c r="E72" s="69"/>
      <c r="F72" s="69"/>
      <c r="G72" s="69"/>
      <c r="H72" s="69"/>
      <c r="I72" s="2"/>
      <c r="J72" s="842"/>
      <c r="K72" s="842"/>
      <c r="L72" s="842"/>
      <c r="M72" s="842"/>
      <c r="N72" s="842"/>
      <c r="O72" s="842"/>
      <c r="P72" s="842"/>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400" zoomScaleNormal="100" workbookViewId="0">
      <selection activeCell="AAE448" sqref="AAE448"/>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80" t="s">
        <v>74</v>
      </c>
      <c r="AAF1" s="880"/>
      <c r="AAG1" s="880"/>
      <c r="AAH1" s="880"/>
      <c r="AAI1" s="880"/>
      <c r="AAJ1" s="880"/>
      <c r="AAK1" s="880"/>
      <c r="AAL1" s="90"/>
      <c r="AAM1"/>
    </row>
    <row r="2" spans="1:727" ht="17.25" customHeight="1">
      <c r="A2" s="844"/>
      <c r="B2" s="846" t="s">
        <v>35</v>
      </c>
      <c r="C2" s="879" t="str">
        <f>S.General.RulemakingTitle</f>
        <v>Incorporate Lane Regional Air Protection Agency Rules into State Implementation Plan</v>
      </c>
      <c r="D2" s="879"/>
      <c r="E2" s="879"/>
      <c r="F2" s="879"/>
      <c r="G2" s="879"/>
      <c r="H2" s="879"/>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80"/>
      <c r="AAF2" s="880"/>
      <c r="AAG2" s="880"/>
      <c r="AAH2" s="880"/>
      <c r="AAI2" s="880"/>
      <c r="AAJ2" s="880"/>
      <c r="AAK2" s="880"/>
      <c r="AAL2" s="90"/>
      <c r="AAM2"/>
    </row>
    <row r="3" spans="1:727" ht="18" customHeight="1">
      <c r="A3" s="844"/>
      <c r="B3" s="846"/>
      <c r="C3" s="879"/>
      <c r="D3" s="879"/>
      <c r="E3" s="879"/>
      <c r="F3" s="879"/>
      <c r="G3" s="879"/>
      <c r="H3" s="879"/>
      <c r="I3" s="244"/>
      <c r="J3" s="776">
        <v>0</v>
      </c>
      <c r="K3" s="35"/>
      <c r="N3" s="52"/>
      <c r="O3" s="884" t="s">
        <v>29</v>
      </c>
      <c r="P3" s="885"/>
      <c r="Q3" s="764"/>
      <c r="R3" s="882" t="s">
        <v>28</v>
      </c>
      <c r="S3" s="883"/>
      <c r="T3" s="765"/>
      <c r="U3" s="868" t="s">
        <v>27</v>
      </c>
      <c r="V3" s="869"/>
      <c r="W3" s="765"/>
      <c r="X3" s="765"/>
      <c r="Y3" s="766"/>
      <c r="Z3" s="766"/>
      <c r="AA3" s="766"/>
      <c r="AB3" s="766"/>
      <c r="AC3" s="766"/>
      <c r="AD3" s="766"/>
      <c r="AE3" s="766"/>
      <c r="AF3" s="766"/>
      <c r="AG3" s="766"/>
      <c r="AH3" s="766"/>
      <c r="AI3" s="766"/>
      <c r="AJ3" s="766"/>
      <c r="AK3" s="766"/>
      <c r="AL3" s="766"/>
      <c r="AM3" s="884" t="s">
        <v>29</v>
      </c>
      <c r="AN3" s="885"/>
      <c r="AO3" s="767"/>
      <c r="AP3" s="882" t="s">
        <v>28</v>
      </c>
      <c r="AQ3" s="883"/>
      <c r="AR3" s="767"/>
      <c r="AS3" s="868" t="s">
        <v>27</v>
      </c>
      <c r="AT3" s="869"/>
      <c r="BO3" s="870" t="s">
        <v>29</v>
      </c>
      <c r="BP3" s="871"/>
      <c r="BQ3" s="768"/>
      <c r="BR3" s="872" t="s">
        <v>28</v>
      </c>
      <c r="BS3" s="873"/>
      <c r="BT3" s="768"/>
      <c r="BU3" s="874" t="s">
        <v>27</v>
      </c>
      <c r="BV3" s="875"/>
      <c r="BW3" s="769"/>
      <c r="BX3" s="769"/>
      <c r="BY3" s="769"/>
      <c r="BZ3" s="769"/>
      <c r="CA3" s="769"/>
      <c r="CB3" s="769"/>
      <c r="CC3" s="769"/>
      <c r="CD3" s="769"/>
      <c r="CE3" s="769"/>
      <c r="CF3" s="769"/>
      <c r="CG3" s="769"/>
      <c r="CH3" s="769"/>
      <c r="CI3" s="769"/>
      <c r="CJ3" s="769"/>
      <c r="CK3" s="769"/>
      <c r="CL3" s="769"/>
      <c r="CM3" s="769"/>
      <c r="CN3" s="769"/>
      <c r="CO3" s="769"/>
      <c r="CP3" s="870" t="s">
        <v>29</v>
      </c>
      <c r="CQ3" s="871"/>
      <c r="CR3" s="768"/>
      <c r="CS3" s="872" t="s">
        <v>28</v>
      </c>
      <c r="CT3" s="873"/>
      <c r="CU3" s="768"/>
      <c r="CV3" s="874" t="s">
        <v>27</v>
      </c>
      <c r="CW3" s="875"/>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81" t="s">
        <v>0</v>
      </c>
      <c r="AAJ3" s="89"/>
      <c r="AAK3" s="493" t="str">
        <f>"Last row = "&amp;ROW(S.General.LastCellSchedule)</f>
        <v>Last row = 763</v>
      </c>
      <c r="AAL3" s="90"/>
      <c r="AAM3"/>
    </row>
    <row r="4" spans="1:727" ht="25.5" customHeight="1">
      <c r="A4" s="171" t="s">
        <v>0</v>
      </c>
      <c r="B4" s="119" t="s">
        <v>31</v>
      </c>
      <c r="C4" s="164"/>
      <c r="D4" s="229" t="s">
        <v>0</v>
      </c>
      <c r="E4" s="845" t="s">
        <v>0</v>
      </c>
      <c r="F4" s="845"/>
      <c r="G4" s="848" t="s">
        <v>0</v>
      </c>
      <c r="H4" s="848"/>
      <c r="I4" s="244"/>
      <c r="J4" s="243" t="e">
        <f>#REF!</f>
        <v>#REF!</v>
      </c>
      <c r="K4" s="243" t="str">
        <f ca="1">IF(WEEKDAY(K$7)=2,K7,"")</f>
        <v/>
      </c>
      <c r="L4" s="243" t="str">
        <f t="shared" ref="L4:BW4" ca="1" si="0">IF(WEEKDAY(L$7)=2,L7,"")</f>
        <v/>
      </c>
      <c r="M4" s="243">
        <f t="shared" ca="1" si="0"/>
        <v>41575</v>
      </c>
      <c r="N4" s="243" t="str">
        <f t="shared" ca="1" si="0"/>
        <v/>
      </c>
      <c r="O4" s="243" t="str">
        <f t="shared" ca="1" si="0"/>
        <v/>
      </c>
      <c r="P4" s="243" t="str">
        <f t="shared" ca="1" si="0"/>
        <v/>
      </c>
      <c r="Q4" s="243" t="str">
        <f t="shared" ca="1" si="0"/>
        <v/>
      </c>
      <c r="R4" s="243" t="str">
        <f t="shared" ca="1" si="0"/>
        <v/>
      </c>
      <c r="S4" s="243" t="str">
        <f t="shared" ca="1" si="0"/>
        <v/>
      </c>
      <c r="T4" s="243">
        <f t="shared" ca="1" si="0"/>
        <v>41582</v>
      </c>
      <c r="U4" s="243" t="str">
        <f t="shared" ca="1" si="0"/>
        <v/>
      </c>
      <c r="V4" s="243" t="str">
        <f t="shared" ca="1" si="0"/>
        <v/>
      </c>
      <c r="W4" s="243" t="str">
        <f t="shared" ca="1" si="0"/>
        <v/>
      </c>
      <c r="X4" s="243" t="str">
        <f t="shared" ca="1" si="0"/>
        <v/>
      </c>
      <c r="Y4" s="243" t="str">
        <f t="shared" ca="1" si="0"/>
        <v/>
      </c>
      <c r="Z4" s="243" t="str">
        <f t="shared" ca="1" si="0"/>
        <v/>
      </c>
      <c r="AA4" s="243">
        <f t="shared" ca="1" si="0"/>
        <v>41589</v>
      </c>
      <c r="AB4" s="243" t="str">
        <f t="shared" ca="1" si="0"/>
        <v/>
      </c>
      <c r="AC4" s="243" t="str">
        <f t="shared" ca="1" si="0"/>
        <v/>
      </c>
      <c r="AD4" s="243" t="str">
        <f t="shared" ca="1" si="0"/>
        <v/>
      </c>
      <c r="AE4" s="243" t="str">
        <f t="shared" ca="1" si="0"/>
        <v/>
      </c>
      <c r="AF4" s="243" t="str">
        <f t="shared" ca="1" si="0"/>
        <v/>
      </c>
      <c r="AG4" s="243" t="str">
        <f t="shared" ca="1" si="0"/>
        <v/>
      </c>
      <c r="AH4" s="243">
        <f t="shared" ca="1" si="0"/>
        <v>41596</v>
      </c>
      <c r="AI4" s="243" t="str">
        <f t="shared" ca="1" si="0"/>
        <v/>
      </c>
      <c r="AJ4" s="243" t="str">
        <f t="shared" ca="1" si="0"/>
        <v/>
      </c>
      <c r="AK4" s="243" t="str">
        <f t="shared" ca="1" si="0"/>
        <v/>
      </c>
      <c r="AL4" s="243" t="str">
        <f t="shared" ca="1" si="0"/>
        <v/>
      </c>
      <c r="AM4" s="243" t="str">
        <f t="shared" ca="1" si="0"/>
        <v/>
      </c>
      <c r="AN4" s="243" t="str">
        <f t="shared" ca="1" si="0"/>
        <v/>
      </c>
      <c r="AO4" s="243">
        <f t="shared" ca="1" si="0"/>
        <v>41603</v>
      </c>
      <c r="AP4" s="243" t="str">
        <f t="shared" ca="1" si="0"/>
        <v/>
      </c>
      <c r="AQ4" s="243" t="str">
        <f t="shared" ca="1" si="0"/>
        <v/>
      </c>
      <c r="AR4" s="243" t="str">
        <f t="shared" ca="1" si="0"/>
        <v/>
      </c>
      <c r="AS4" s="243" t="str">
        <f t="shared" ca="1" si="0"/>
        <v/>
      </c>
      <c r="AT4" s="243" t="str">
        <f t="shared" ca="1" si="0"/>
        <v/>
      </c>
      <c r="AU4" s="243" t="str">
        <f t="shared" ca="1" si="0"/>
        <v/>
      </c>
      <c r="AV4" s="243">
        <f t="shared" ca="1" si="0"/>
        <v>41610</v>
      </c>
      <c r="AW4" s="243" t="str">
        <f t="shared" ca="1" si="0"/>
        <v/>
      </c>
      <c r="AX4" s="243" t="str">
        <f t="shared" ca="1" si="0"/>
        <v/>
      </c>
      <c r="AY4" s="243" t="str">
        <f t="shared" ca="1" si="0"/>
        <v/>
      </c>
      <c r="AZ4" s="243" t="str">
        <f t="shared" ca="1" si="0"/>
        <v/>
      </c>
      <c r="BA4" s="243" t="str">
        <f t="shared" ca="1" si="0"/>
        <v/>
      </c>
      <c r="BB4" s="243" t="str">
        <f t="shared" ca="1" si="0"/>
        <v/>
      </c>
      <c r="BC4" s="243">
        <f t="shared" ca="1" si="0"/>
        <v>41617</v>
      </c>
      <c r="BD4" s="243" t="str">
        <f t="shared" ca="1" si="0"/>
        <v/>
      </c>
      <c r="BE4" s="243" t="str">
        <f t="shared" ca="1" si="0"/>
        <v/>
      </c>
      <c r="BF4" s="243" t="str">
        <f t="shared" ca="1" si="0"/>
        <v/>
      </c>
      <c r="BG4" s="243" t="str">
        <f t="shared" ca="1" si="0"/>
        <v/>
      </c>
      <c r="BH4" s="243" t="str">
        <f t="shared" ca="1" si="0"/>
        <v/>
      </c>
      <c r="BI4" s="243" t="str">
        <f t="shared" ca="1" si="0"/>
        <v/>
      </c>
      <c r="BJ4" s="243">
        <f t="shared" ca="1" si="0"/>
        <v>41624</v>
      </c>
      <c r="BK4" s="243" t="str">
        <f t="shared" ca="1" si="0"/>
        <v/>
      </c>
      <c r="BL4" s="243" t="str">
        <f t="shared" ca="1" si="0"/>
        <v/>
      </c>
      <c r="BM4" s="243" t="str">
        <f t="shared" ca="1" si="0"/>
        <v/>
      </c>
      <c r="BN4" s="243" t="str">
        <f t="shared" ca="1" si="0"/>
        <v/>
      </c>
      <c r="BO4" s="243" t="str">
        <f t="shared" ca="1" si="0"/>
        <v/>
      </c>
      <c r="BP4" s="243" t="str">
        <f t="shared" ca="1" si="0"/>
        <v/>
      </c>
      <c r="BQ4" s="243">
        <f t="shared" ca="1" si="0"/>
        <v>41631</v>
      </c>
      <c r="BR4" s="243" t="str">
        <f t="shared" ca="1" si="0"/>
        <v/>
      </c>
      <c r="BS4" s="243" t="str">
        <f t="shared" ca="1" si="0"/>
        <v/>
      </c>
      <c r="BT4" s="243" t="str">
        <f t="shared" ca="1" si="0"/>
        <v/>
      </c>
      <c r="BU4" s="243" t="str">
        <f t="shared" ca="1" si="0"/>
        <v/>
      </c>
      <c r="BV4" s="243" t="str">
        <f t="shared" ca="1" si="0"/>
        <v/>
      </c>
      <c r="BW4" s="243" t="str">
        <f t="shared" ca="1" si="0"/>
        <v/>
      </c>
      <c r="BX4" s="243">
        <f t="shared" ref="BX4:DP4" ca="1" si="1">IF(WEEKDAY(BX$7)=2,BX7,"")</f>
        <v>41638</v>
      </c>
      <c r="BY4" s="243" t="str">
        <f t="shared" ca="1" si="1"/>
        <v/>
      </c>
      <c r="BZ4" s="243" t="str">
        <f t="shared" ca="1" si="1"/>
        <v/>
      </c>
      <c r="CA4" s="243" t="str">
        <f t="shared" ca="1" si="1"/>
        <v/>
      </c>
      <c r="CB4" s="243" t="str">
        <f t="shared" ca="1" si="1"/>
        <v/>
      </c>
      <c r="CC4" s="243" t="str">
        <f t="shared" ca="1" si="1"/>
        <v/>
      </c>
      <c r="CD4" s="243" t="str">
        <f t="shared" ca="1" si="1"/>
        <v/>
      </c>
      <c r="CE4" s="243">
        <f t="shared" ca="1" si="1"/>
        <v>41645</v>
      </c>
      <c r="CF4" s="243" t="str">
        <f t="shared" ca="1" si="1"/>
        <v/>
      </c>
      <c r="CG4" s="243" t="str">
        <f t="shared" ca="1" si="1"/>
        <v/>
      </c>
      <c r="CH4" s="243" t="str">
        <f t="shared" ca="1" si="1"/>
        <v/>
      </c>
      <c r="CI4" s="243" t="str">
        <f t="shared" ca="1" si="1"/>
        <v/>
      </c>
      <c r="CJ4" s="243" t="str">
        <f t="shared" ca="1" si="1"/>
        <v/>
      </c>
      <c r="CK4" s="243" t="str">
        <f t="shared" ca="1" si="1"/>
        <v/>
      </c>
      <c r="CL4" s="243">
        <f t="shared" ca="1" si="1"/>
        <v>41652</v>
      </c>
      <c r="CM4" s="243" t="str">
        <f t="shared" ca="1" si="1"/>
        <v/>
      </c>
      <c r="CN4" s="243" t="str">
        <f t="shared" ca="1" si="1"/>
        <v/>
      </c>
      <c r="CO4" s="243" t="str">
        <f t="shared" ca="1" si="1"/>
        <v/>
      </c>
      <c r="CP4" s="243" t="str">
        <f t="shared" ca="1" si="1"/>
        <v/>
      </c>
      <c r="CQ4" s="243" t="str">
        <f t="shared" ca="1" si="1"/>
        <v/>
      </c>
      <c r="CR4" s="243" t="str">
        <f t="shared" ca="1" si="1"/>
        <v/>
      </c>
      <c r="CS4" s="243">
        <f t="shared" ca="1" si="1"/>
        <v>41659</v>
      </c>
      <c r="CT4" s="243" t="str">
        <f t="shared" ca="1" si="1"/>
        <v/>
      </c>
      <c r="CU4" s="243" t="str">
        <f t="shared" ca="1" si="1"/>
        <v/>
      </c>
      <c r="CV4" s="243" t="str">
        <f t="shared" ca="1" si="1"/>
        <v/>
      </c>
      <c r="CW4" s="243" t="str">
        <f t="shared" ca="1" si="1"/>
        <v/>
      </c>
      <c r="CX4" s="243" t="str">
        <f t="shared" ca="1" si="1"/>
        <v/>
      </c>
      <c r="CY4" s="243" t="str">
        <f t="shared" ca="1" si="1"/>
        <v/>
      </c>
      <c r="CZ4" s="243">
        <f t="shared" ca="1" si="1"/>
        <v>41666</v>
      </c>
      <c r="DA4" s="243" t="str">
        <f t="shared" ca="1" si="1"/>
        <v/>
      </c>
      <c r="DB4" s="243" t="str">
        <f t="shared" ca="1" si="1"/>
        <v/>
      </c>
      <c r="DC4" s="243" t="str">
        <f t="shared" ca="1" si="1"/>
        <v/>
      </c>
      <c r="DD4" s="243" t="str">
        <f t="shared" ca="1" si="1"/>
        <v/>
      </c>
      <c r="DE4" s="243" t="str">
        <f t="shared" ca="1" si="1"/>
        <v/>
      </c>
      <c r="DF4" s="243" t="str">
        <f t="shared" ca="1" si="1"/>
        <v/>
      </c>
      <c r="DG4" s="243">
        <f t="shared" ca="1" si="1"/>
        <v>41673</v>
      </c>
      <c r="DH4" s="243" t="str">
        <f t="shared" ca="1" si="1"/>
        <v/>
      </c>
      <c r="DI4" s="243" t="str">
        <f t="shared" ca="1" si="1"/>
        <v/>
      </c>
      <c r="DJ4" s="243" t="str">
        <f t="shared" ca="1" si="1"/>
        <v/>
      </c>
      <c r="DK4" s="243" t="str">
        <f t="shared" ca="1" si="1"/>
        <v/>
      </c>
      <c r="DL4" s="243" t="str">
        <f t="shared" ca="1" si="1"/>
        <v/>
      </c>
      <c r="DM4" s="243" t="str">
        <f t="shared" ca="1" si="1"/>
        <v/>
      </c>
      <c r="DN4" s="243">
        <f t="shared" ca="1" si="1"/>
        <v>41680</v>
      </c>
      <c r="DO4" s="243" t="str">
        <f t="shared" ca="1" si="1"/>
        <v/>
      </c>
      <c r="DP4" s="243" t="str">
        <f t="shared" ca="1" si="1"/>
        <v/>
      </c>
      <c r="AAA4" s="192"/>
      <c r="AAD4" s="90"/>
      <c r="AAE4" s="519" t="s">
        <v>22</v>
      </c>
      <c r="AAF4" s="190" t="s">
        <v>52</v>
      </c>
      <c r="AAG4" s="72"/>
      <c r="AAH4" s="281">
        <v>2</v>
      </c>
      <c r="AAI4" s="881"/>
      <c r="AAJ4" s="163"/>
      <c r="AAK4" s="491"/>
      <c r="AAL4" s="90"/>
      <c r="AAM4"/>
    </row>
    <row r="5" spans="1:727" s="23" customFormat="1" ht="14.25" customHeight="1">
      <c r="A5" s="171"/>
      <c r="B5" s="570" t="str">
        <f ca="1">"Today "&amp;TEXT(TODAY(),"mm/dd/yy")</f>
        <v>Today 10/25/13</v>
      </c>
      <c r="C5" s="100" t="s">
        <v>0</v>
      </c>
      <c r="D5" s="237"/>
      <c r="E5" s="864" t="s">
        <v>225</v>
      </c>
      <c r="F5" s="864"/>
      <c r="G5" s="864" t="s">
        <v>12</v>
      </c>
      <c r="H5" s="864"/>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476</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849" t="s">
        <v>0</v>
      </c>
      <c r="D7" s="849"/>
      <c r="E7" s="849"/>
      <c r="F7" s="566">
        <f ca="1">NETWORKDAYS(TODAY(),S.Overview.BANNER.End)</f>
        <v>112</v>
      </c>
      <c r="G7" s="567">
        <v>41572</v>
      </c>
      <c r="H7" s="568">
        <f>AAH7</f>
        <v>41729</v>
      </c>
      <c r="I7" s="244"/>
      <c r="J7" s="210">
        <f ca="1">TODAY()+J3</f>
        <v>41572</v>
      </c>
      <c r="K7" s="210">
        <f ca="1">J$7+1</f>
        <v>41573</v>
      </c>
      <c r="L7" s="210">
        <f t="shared" ref="L7:BW7" ca="1" si="2">K$7+1</f>
        <v>41574</v>
      </c>
      <c r="M7" s="210">
        <f t="shared" ca="1" si="2"/>
        <v>41575</v>
      </c>
      <c r="N7" s="210">
        <f t="shared" ca="1" si="2"/>
        <v>41576</v>
      </c>
      <c r="O7" s="210">
        <f t="shared" ca="1" si="2"/>
        <v>41577</v>
      </c>
      <c r="P7" s="210">
        <f t="shared" ca="1" si="2"/>
        <v>41578</v>
      </c>
      <c r="Q7" s="210">
        <f t="shared" ca="1" si="2"/>
        <v>41579</v>
      </c>
      <c r="R7" s="210">
        <f t="shared" ca="1" si="2"/>
        <v>41580</v>
      </c>
      <c r="S7" s="210">
        <f t="shared" ca="1" si="2"/>
        <v>41581</v>
      </c>
      <c r="T7" s="210">
        <f t="shared" ca="1" si="2"/>
        <v>41582</v>
      </c>
      <c r="U7" s="210">
        <f t="shared" ca="1" si="2"/>
        <v>41583</v>
      </c>
      <c r="V7" s="210">
        <f t="shared" ca="1" si="2"/>
        <v>41584</v>
      </c>
      <c r="W7" s="210">
        <f t="shared" ca="1" si="2"/>
        <v>41585</v>
      </c>
      <c r="X7" s="210">
        <f t="shared" ca="1" si="2"/>
        <v>41586</v>
      </c>
      <c r="Y7" s="210">
        <f t="shared" ca="1" si="2"/>
        <v>41587</v>
      </c>
      <c r="Z7" s="210">
        <f t="shared" ca="1" si="2"/>
        <v>41588</v>
      </c>
      <c r="AA7" s="210">
        <f t="shared" ca="1" si="2"/>
        <v>41589</v>
      </c>
      <c r="AB7" s="210">
        <f t="shared" ca="1" si="2"/>
        <v>41590</v>
      </c>
      <c r="AC7" s="210">
        <f t="shared" ca="1" si="2"/>
        <v>41591</v>
      </c>
      <c r="AD7" s="210">
        <f t="shared" ca="1" si="2"/>
        <v>41592</v>
      </c>
      <c r="AE7" s="210">
        <f t="shared" ca="1" si="2"/>
        <v>41593</v>
      </c>
      <c r="AF7" s="210">
        <f t="shared" ca="1" si="2"/>
        <v>41594</v>
      </c>
      <c r="AG7" s="210">
        <f t="shared" ca="1" si="2"/>
        <v>41595</v>
      </c>
      <c r="AH7" s="210">
        <f t="shared" ca="1" si="2"/>
        <v>41596</v>
      </c>
      <c r="AI7" s="210">
        <f t="shared" ca="1" si="2"/>
        <v>41597</v>
      </c>
      <c r="AJ7" s="210">
        <f t="shared" ca="1" si="2"/>
        <v>41598</v>
      </c>
      <c r="AK7" s="210">
        <f t="shared" ca="1" si="2"/>
        <v>41599</v>
      </c>
      <c r="AL7" s="210">
        <f t="shared" ca="1" si="2"/>
        <v>41600</v>
      </c>
      <c r="AM7" s="210">
        <f t="shared" ca="1" si="2"/>
        <v>41601</v>
      </c>
      <c r="AN7" s="210">
        <f t="shared" ca="1" si="2"/>
        <v>41602</v>
      </c>
      <c r="AO7" s="210">
        <f t="shared" ca="1" si="2"/>
        <v>41603</v>
      </c>
      <c r="AP7" s="210">
        <f t="shared" ca="1" si="2"/>
        <v>41604</v>
      </c>
      <c r="AQ7" s="210">
        <f t="shared" ca="1" si="2"/>
        <v>41605</v>
      </c>
      <c r="AR7" s="210">
        <f t="shared" ca="1" si="2"/>
        <v>41606</v>
      </c>
      <c r="AS7" s="210">
        <f t="shared" ca="1" si="2"/>
        <v>41607</v>
      </c>
      <c r="AT7" s="210">
        <f t="shared" ca="1" si="2"/>
        <v>41608</v>
      </c>
      <c r="AU7" s="210">
        <f t="shared" ca="1" si="2"/>
        <v>41609</v>
      </c>
      <c r="AV7" s="210">
        <f t="shared" ca="1" si="2"/>
        <v>41610</v>
      </c>
      <c r="AW7" s="210">
        <f t="shared" ca="1" si="2"/>
        <v>41611</v>
      </c>
      <c r="AX7" s="210">
        <f t="shared" ca="1" si="2"/>
        <v>41612</v>
      </c>
      <c r="AY7" s="210">
        <f t="shared" ca="1" si="2"/>
        <v>41613</v>
      </c>
      <c r="AZ7" s="210">
        <f t="shared" ca="1" si="2"/>
        <v>41614</v>
      </c>
      <c r="BA7" s="210">
        <f t="shared" ca="1" si="2"/>
        <v>41615</v>
      </c>
      <c r="BB7" s="210">
        <f t="shared" ca="1" si="2"/>
        <v>41616</v>
      </c>
      <c r="BC7" s="210">
        <f t="shared" ca="1" si="2"/>
        <v>41617</v>
      </c>
      <c r="BD7" s="210">
        <f t="shared" ca="1" si="2"/>
        <v>41618</v>
      </c>
      <c r="BE7" s="210">
        <f t="shared" ca="1" si="2"/>
        <v>41619</v>
      </c>
      <c r="BF7" s="210">
        <f t="shared" ca="1" si="2"/>
        <v>41620</v>
      </c>
      <c r="BG7" s="210">
        <f t="shared" ca="1" si="2"/>
        <v>41621</v>
      </c>
      <c r="BH7" s="210">
        <f t="shared" ca="1" si="2"/>
        <v>41622</v>
      </c>
      <c r="BI7" s="210">
        <f t="shared" ca="1" si="2"/>
        <v>41623</v>
      </c>
      <c r="BJ7" s="210">
        <f t="shared" ca="1" si="2"/>
        <v>41624</v>
      </c>
      <c r="BK7" s="210">
        <f t="shared" ca="1" si="2"/>
        <v>41625</v>
      </c>
      <c r="BL7" s="210">
        <f t="shared" ca="1" si="2"/>
        <v>41626</v>
      </c>
      <c r="BM7" s="210">
        <f t="shared" ca="1" si="2"/>
        <v>41627</v>
      </c>
      <c r="BN7" s="210">
        <f t="shared" ca="1" si="2"/>
        <v>41628</v>
      </c>
      <c r="BO7" s="210">
        <f t="shared" ca="1" si="2"/>
        <v>41629</v>
      </c>
      <c r="BP7" s="210">
        <f t="shared" ca="1" si="2"/>
        <v>41630</v>
      </c>
      <c r="BQ7" s="210">
        <f t="shared" ca="1" si="2"/>
        <v>41631</v>
      </c>
      <c r="BR7" s="210">
        <f t="shared" ca="1" si="2"/>
        <v>41632</v>
      </c>
      <c r="BS7" s="210">
        <f t="shared" ca="1" si="2"/>
        <v>41633</v>
      </c>
      <c r="BT7" s="210">
        <f t="shared" ca="1" si="2"/>
        <v>41634</v>
      </c>
      <c r="BU7" s="210">
        <f t="shared" ca="1" si="2"/>
        <v>41635</v>
      </c>
      <c r="BV7" s="210">
        <f t="shared" ca="1" si="2"/>
        <v>41636</v>
      </c>
      <c r="BW7" s="210">
        <f t="shared" ca="1" si="2"/>
        <v>41637</v>
      </c>
      <c r="BX7" s="210">
        <f t="shared" ref="BX7:DP7" ca="1" si="3">BW$7+1</f>
        <v>41638</v>
      </c>
      <c r="BY7" s="210">
        <f t="shared" ca="1" si="3"/>
        <v>41639</v>
      </c>
      <c r="BZ7" s="210">
        <f t="shared" ca="1" si="3"/>
        <v>41640</v>
      </c>
      <c r="CA7" s="210">
        <f t="shared" ca="1" si="3"/>
        <v>41641</v>
      </c>
      <c r="CB7" s="210">
        <f t="shared" ca="1" si="3"/>
        <v>41642</v>
      </c>
      <c r="CC7" s="210">
        <f t="shared" ca="1" si="3"/>
        <v>41643</v>
      </c>
      <c r="CD7" s="210">
        <f t="shared" ca="1" si="3"/>
        <v>41644</v>
      </c>
      <c r="CE7" s="210">
        <f t="shared" ca="1" si="3"/>
        <v>41645</v>
      </c>
      <c r="CF7" s="210">
        <f t="shared" ca="1" si="3"/>
        <v>41646</v>
      </c>
      <c r="CG7" s="210">
        <f t="shared" ca="1" si="3"/>
        <v>41647</v>
      </c>
      <c r="CH7" s="210">
        <f t="shared" ca="1" si="3"/>
        <v>41648</v>
      </c>
      <c r="CI7" s="210">
        <f t="shared" ca="1" si="3"/>
        <v>41649</v>
      </c>
      <c r="CJ7" s="210">
        <f t="shared" ca="1" si="3"/>
        <v>41650</v>
      </c>
      <c r="CK7" s="210">
        <f t="shared" ca="1" si="3"/>
        <v>41651</v>
      </c>
      <c r="CL7" s="210">
        <f t="shared" ca="1" si="3"/>
        <v>41652</v>
      </c>
      <c r="CM7" s="210">
        <f t="shared" ca="1" si="3"/>
        <v>41653</v>
      </c>
      <c r="CN7" s="210">
        <f t="shared" ca="1" si="3"/>
        <v>41654</v>
      </c>
      <c r="CO7" s="210">
        <f t="shared" ca="1" si="3"/>
        <v>41655</v>
      </c>
      <c r="CP7" s="210">
        <f t="shared" ca="1" si="3"/>
        <v>41656</v>
      </c>
      <c r="CQ7" s="210">
        <f t="shared" ca="1" si="3"/>
        <v>41657</v>
      </c>
      <c r="CR7" s="210">
        <f t="shared" ca="1" si="3"/>
        <v>41658</v>
      </c>
      <c r="CS7" s="210">
        <f t="shared" ca="1" si="3"/>
        <v>41659</v>
      </c>
      <c r="CT7" s="210">
        <f t="shared" ca="1" si="3"/>
        <v>41660</v>
      </c>
      <c r="CU7" s="210">
        <f t="shared" ca="1" si="3"/>
        <v>41661</v>
      </c>
      <c r="CV7" s="210">
        <f t="shared" ca="1" si="3"/>
        <v>41662</v>
      </c>
      <c r="CW7" s="210">
        <f t="shared" ca="1" si="3"/>
        <v>41663</v>
      </c>
      <c r="CX7" s="210">
        <f t="shared" ca="1" si="3"/>
        <v>41664</v>
      </c>
      <c r="CY7" s="210">
        <f t="shared" ca="1" si="3"/>
        <v>41665</v>
      </c>
      <c r="CZ7" s="210">
        <f t="shared" ca="1" si="3"/>
        <v>41666</v>
      </c>
      <c r="DA7" s="210">
        <f t="shared" ca="1" si="3"/>
        <v>41667</v>
      </c>
      <c r="DB7" s="210">
        <f t="shared" ca="1" si="3"/>
        <v>41668</v>
      </c>
      <c r="DC7" s="210">
        <f t="shared" ca="1" si="3"/>
        <v>41669</v>
      </c>
      <c r="DD7" s="210">
        <f t="shared" ca="1" si="3"/>
        <v>41670</v>
      </c>
      <c r="DE7" s="210">
        <f t="shared" ca="1" si="3"/>
        <v>41671</v>
      </c>
      <c r="DF7" s="210">
        <f t="shared" ca="1" si="3"/>
        <v>41672</v>
      </c>
      <c r="DG7" s="210">
        <f t="shared" ca="1" si="3"/>
        <v>41673</v>
      </c>
      <c r="DH7" s="210">
        <f t="shared" ca="1" si="3"/>
        <v>41674</v>
      </c>
      <c r="DI7" s="210">
        <f t="shared" ca="1" si="3"/>
        <v>41675</v>
      </c>
      <c r="DJ7" s="210">
        <f t="shared" ca="1" si="3"/>
        <v>41676</v>
      </c>
      <c r="DK7" s="210">
        <f t="shared" ca="1" si="3"/>
        <v>41677</v>
      </c>
      <c r="DL7" s="210">
        <f t="shared" ca="1" si="3"/>
        <v>41678</v>
      </c>
      <c r="DM7" s="210">
        <f t="shared" ca="1" si="3"/>
        <v>41679</v>
      </c>
      <c r="DN7" s="210">
        <f t="shared" ca="1" si="3"/>
        <v>41680</v>
      </c>
      <c r="DO7" s="210">
        <f t="shared" ca="1" si="3"/>
        <v>41681</v>
      </c>
      <c r="DP7" s="210">
        <f t="shared" ca="1" si="3"/>
        <v>41682</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62"/>
      <c r="AAT7" s="862"/>
      <c r="AAU7" s="862"/>
      <c r="AAV7" s="862"/>
      <c r="AAW7" s="862"/>
      <c r="AAX7" s="862"/>
      <c r="AAY7" s="862"/>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77" t="s">
        <v>479</v>
      </c>
      <c r="E10" s="877"/>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482</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481</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3</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23</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34</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34</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45</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34</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66">
        <f>AAJ34</f>
        <v>0</v>
      </c>
      <c r="E34" s="867"/>
      <c r="F34" s="457">
        <f ca="1">IF(YEAR(H34)&gt;2000,NETWORKDAYS(TODAY(),H34,S.DDL_DEQClosed),0)</f>
        <v>53</v>
      </c>
      <c r="G34" s="533" t="s">
        <v>0</v>
      </c>
      <c r="H34" s="400">
        <f>AAH34</f>
        <v>41652</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56</v>
      </c>
      <c r="G35" s="533" t="s">
        <v>0</v>
      </c>
      <c r="H35" s="400">
        <f>AAH35</f>
        <v>41655</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41655</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32</v>
      </c>
      <c r="G38" s="815">
        <v>41619</v>
      </c>
      <c r="H38" s="815">
        <v>41619</v>
      </c>
      <c r="I38" s="459" t="s">
        <v>478</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70</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65" t="str">
        <f t="shared" si="11"/>
        <v>EQC meeting - PERMANENT Rulemaking Action Item</v>
      </c>
      <c r="C43" s="865"/>
      <c r="D43" s="754"/>
      <c r="E43" s="755"/>
      <c r="F43" s="457">
        <f ca="1">IF(YEAR(H43)&gt;2000,NETWORKDAYS(TODAY(),H43,S.DDL_DEQClosed),0)</f>
        <v>98</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483</v>
      </c>
      <c r="C44" s="472"/>
      <c r="D44" s="878">
        <v>0</v>
      </c>
      <c r="E44" s="878">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480</v>
      </c>
      <c r="C45" s="472"/>
      <c r="D45" s="876">
        <f>AAJ45</f>
        <v>105</v>
      </c>
      <c r="E45" s="876">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100</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494</v>
      </c>
      <c r="C49" s="724" t="s">
        <v>17</v>
      </c>
      <c r="D49" s="472"/>
      <c r="E49" s="348"/>
      <c r="F49" s="457">
        <f ca="1">IF(YEAR(H49)&gt;2000,NETWORKDAYS(TODAY(),H49,S.DDL_DEQClosed),0)</f>
        <v>100</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141</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6"/>
      <c r="F52" s="886"/>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64" t="s">
        <v>225</v>
      </c>
      <c r="F53" s="864"/>
      <c r="G53" s="864" t="s">
        <v>12</v>
      </c>
      <c r="H53" s="864"/>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512</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1</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1</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1</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1</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1</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1</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1</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1</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1</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1</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1</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1</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4</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4</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4</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4</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469</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4</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519</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4</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477</v>
      </c>
      <c r="C113" s="278"/>
      <c r="D113" s="261"/>
      <c r="E113" s="263">
        <f>NETWORKDAYS(G113,H113,S.DDL_DEQClosed)</f>
        <v>1</v>
      </c>
      <c r="F113" s="457">
        <f ca="1">IF(YEAR(H113)&gt;2000,NETWORKDAYS(TODAY(),H113,S.DDL_DEQClosed),0)</f>
        <v>4</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4</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4</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4</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1</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470</v>
      </c>
      <c r="C118" s="278"/>
      <c r="D118" s="261"/>
      <c r="E118" s="263">
        <f>NETWORKDAYS(G118,H118,S.DDL_DEQClosed)</f>
        <v>1</v>
      </c>
      <c r="F118" s="457">
        <f ca="1">IF(YEAR(H118)&gt;2000,NETWORKDAYS(TODAY(),H118,S.DDL_DEQClosed),0)</f>
        <v>4</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471</v>
      </c>
      <c r="C119" s="278"/>
      <c r="D119" s="261"/>
      <c r="E119" s="263">
        <f>NETWORKDAYS(G119,H119,S.DDL_DEQClosed)</f>
        <v>1</v>
      </c>
      <c r="F119" s="457">
        <f ca="1">IF(YEAR(H119)&gt;2000,NETWORKDAYS(TODAY(),H119,S.DDL_DEQClosed),0)</f>
        <v>4</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472</v>
      </c>
      <c r="C120" s="278"/>
      <c r="D120" s="261"/>
      <c r="E120" s="263">
        <f>NETWORKDAYS(G120,H120,S.DDL_DEQClosed)</f>
        <v>1</v>
      </c>
      <c r="F120" s="457">
        <f ca="1">IF(YEAR(H120)&gt;2000,NETWORKDAYS(TODAY(),H120,S.DDL_DEQClosed),0)</f>
        <v>4</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473</v>
      </c>
      <c r="C121" s="278"/>
      <c r="D121" s="261"/>
      <c r="E121" s="263">
        <f>NETWORKDAYS(G121,H121,S.DDL_DEQClosed)</f>
        <v>1</v>
      </c>
      <c r="F121" s="457">
        <f ca="1">IF(YEAR(H121)&gt;2000,NETWORKDAYS(TODAY(),H121,S.DDL_DEQClosed),0)</f>
        <v>4</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468</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4</v>
      </c>
      <c r="G123" s="264">
        <f t="shared" si="46"/>
        <v>41577</v>
      </c>
      <c r="H123" s="264">
        <f t="shared" ref="H123" si="55">AAH123</f>
        <v>41577</v>
      </c>
      <c r="I123" s="244" t="s">
        <v>510</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443</v>
      </c>
      <c r="C125" s="273" t="s">
        <v>17</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1</v>
      </c>
      <c r="AAF125" s="190" t="s">
        <v>52</v>
      </c>
      <c r="AAG125" s="72"/>
      <c r="AAH125" s="72"/>
      <c r="AAI125" s="72"/>
      <c r="AAJ125" s="75"/>
      <c r="AAK125" s="56"/>
      <c r="AAL125" s="90"/>
    </row>
    <row r="126" spans="1:714" s="23" customFormat="1" ht="15.75" customHeight="1" outlineLevel="1" thickBot="1">
      <c r="A126" s="171"/>
      <c r="B126" s="628" t="s">
        <v>441</v>
      </c>
      <c r="C126" s="377" t="s">
        <v>17</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1</v>
      </c>
      <c r="AAF126" s="190" t="s">
        <v>52</v>
      </c>
      <c r="AAG126" s="72"/>
      <c r="AAH126" s="72"/>
      <c r="AAI126" s="72"/>
      <c r="AAJ126" s="75"/>
      <c r="AAK126" s="56"/>
      <c r="AAL126" s="90"/>
    </row>
    <row r="127" spans="1:714" s="23" customFormat="1" ht="15" customHeight="1" outlineLevel="1" thickBot="1">
      <c r="A127" s="171"/>
      <c r="B127" s="628" t="s">
        <v>442</v>
      </c>
      <c r="C127" s="377" t="s">
        <v>17</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1</v>
      </c>
      <c r="AAF127" s="190" t="s">
        <v>52</v>
      </c>
      <c r="AAG127" s="71" t="s">
        <v>0</v>
      </c>
      <c r="AAH127" s="71"/>
      <c r="AAI127" s="71"/>
      <c r="AAJ127" s="79"/>
      <c r="AAK127" s="56"/>
      <c r="AAL127" s="90"/>
    </row>
    <row r="128" spans="1:714" s="23" customFormat="1" ht="15.75" customHeight="1" outlineLevel="1" thickBot="1">
      <c r="A128" s="171"/>
      <c r="B128" s="702" t="s">
        <v>466</v>
      </c>
      <c r="C128" s="377" t="s">
        <v>17</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1</v>
      </c>
      <c r="AAF128" s="190" t="s">
        <v>52</v>
      </c>
      <c r="AAG128" s="71"/>
      <c r="AAH128" s="71"/>
      <c r="AAI128" s="72"/>
      <c r="AAJ128" s="55"/>
      <c r="AAK128" s="558"/>
      <c r="AAL128" s="90"/>
    </row>
    <row r="129" spans="1:715" s="23" customFormat="1" ht="15" customHeight="1" outlineLevel="2">
      <c r="A129" s="171"/>
      <c r="B129" s="808" t="s">
        <v>431</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1</v>
      </c>
      <c r="AAF129" s="190" t="s">
        <v>52</v>
      </c>
      <c r="AAG129" s="71" t="s">
        <v>0</v>
      </c>
      <c r="AAH129" s="71"/>
      <c r="AAI129" s="71"/>
      <c r="AAJ129" s="79"/>
      <c r="AAK129" s="56"/>
      <c r="AAL129" s="90"/>
    </row>
    <row r="130" spans="1:715" s="23" customFormat="1" ht="15"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1</v>
      </c>
      <c r="AAF130" s="190" t="s">
        <v>52</v>
      </c>
      <c r="AAG130" s="60"/>
      <c r="AAH130" s="60"/>
      <c r="AAI130" s="72"/>
      <c r="AAJ130" s="55"/>
      <c r="AAK130" s="76" t="str">
        <f>S.Staff.Lead&amp;" leads:"</f>
        <v>AndreaRW leads:</v>
      </c>
      <c r="AAL130" s="90"/>
    </row>
    <row r="131" spans="1:715" s="23" customFormat="1" ht="15" customHeight="1" outlineLevel="2">
      <c r="A131" s="171"/>
      <c r="B131" s="810" t="s">
        <v>437</v>
      </c>
      <c r="C131" s="364" t="s">
        <v>0</v>
      </c>
      <c r="D131" s="378"/>
      <c r="E131" s="342">
        <f>NETWORKDAYS(G131,H131,S.DDL_DEQClosed)</f>
        <v>1</v>
      </c>
      <c r="F131" s="457">
        <f ca="1">IF(YEAR(H131)&gt;2000,NETWORKDAYS(TODAY(),H131,S.DDL_DEQClosed),0)</f>
        <v>4</v>
      </c>
      <c r="G131" s="264">
        <f t="shared" ref="G131:H133" si="58">AAG131</f>
        <v>41577</v>
      </c>
      <c r="H131" s="343">
        <f t="shared" si="58"/>
        <v>41577</v>
      </c>
      <c r="I131" s="244" t="s">
        <v>510</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1</v>
      </c>
      <c r="AAF131" s="90"/>
      <c r="AAG131" s="73">
        <f>H123</f>
        <v>41577</v>
      </c>
      <c r="AAH131" s="73">
        <f>G131</f>
        <v>41577</v>
      </c>
      <c r="AAI131" s="60"/>
      <c r="AAJ131" s="56"/>
      <c r="AAK131" s="56"/>
      <c r="AAL131" s="90"/>
    </row>
    <row r="132" spans="1:715" s="23" customFormat="1" ht="15.75"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4</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1</v>
      </c>
      <c r="AAF132" s="90"/>
      <c r="AAG132" s="73">
        <f>G131</f>
        <v>41577</v>
      </c>
      <c r="AAH132" s="73">
        <f>G132</f>
        <v>41577</v>
      </c>
      <c r="AAI132" s="72"/>
      <c r="AAJ132" s="75"/>
      <c r="AAK132" s="92" t="str">
        <f>"* drafting COMMUNICATION.PLAN with "&amp;S.Staff.OCOCommunication</f>
        <v>* drafting COMMUNICATION.PLAN with WilliamK</v>
      </c>
      <c r="AAL132" s="90"/>
    </row>
    <row r="133" spans="1:715" ht="15.75"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4</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1</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4</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1</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customHeight="1" outlineLevel="2">
      <c r="A135" s="171"/>
      <c r="B135" s="810" t="s">
        <v>432</v>
      </c>
      <c r="C135" s="362"/>
      <c r="D135" s="378"/>
      <c r="E135" s="342">
        <f t="shared" ref="E135:E145" si="61">NETWORKDAYS(G135,H135,S.DDL_DEQClosed)</f>
        <v>1</v>
      </c>
      <c r="F135" s="457">
        <f t="shared" ref="F135:F145" ca="1" si="62">IF(YEAR(H135)&gt;2000,NETWORKDAYS(TODAY(),H135,S.DDL_DEQClosed),0)</f>
        <v>4</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1</v>
      </c>
      <c r="AAF135" s="90"/>
      <c r="AAG135" s="73">
        <f>G134</f>
        <v>41577</v>
      </c>
      <c r="AAH135" s="73">
        <f t="shared" ref="AAH135:AAH145" si="65">G135</f>
        <v>41577</v>
      </c>
      <c r="AAI135" s="71"/>
      <c r="AAJ135" s="56"/>
      <c r="AAK135" s="85"/>
      <c r="AAL135" s="90"/>
    </row>
    <row r="136" spans="1:715" s="23" customFormat="1" ht="15"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1</v>
      </c>
      <c r="AAF136" s="190" t="s">
        <v>52</v>
      </c>
      <c r="AAG136" s="60"/>
      <c r="AAH136" s="60"/>
      <c r="AAI136" s="72"/>
      <c r="AAJ136" s="55"/>
      <c r="AAK136" s="76" t="str">
        <f>S.Staff.Mgr&amp;"::"</f>
        <v>MargaretMGR::</v>
      </c>
      <c r="AAL136" s="90"/>
    </row>
    <row r="137" spans="1:715" s="23" customFormat="1" ht="15"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4</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1</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customHeight="1" outlineLevel="2" thickBot="1">
      <c r="A138" s="171"/>
      <c r="B138" s="812" t="s">
        <v>433</v>
      </c>
      <c r="C138" s="360" t="s">
        <v>0</v>
      </c>
      <c r="D138" s="378"/>
      <c r="E138" s="342">
        <f t="shared" si="61"/>
        <v>1</v>
      </c>
      <c r="F138" s="457">
        <f t="shared" ca="1" si="62"/>
        <v>4</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1</v>
      </c>
      <c r="AAF138" s="90"/>
      <c r="AAG138" s="73">
        <f>H137</f>
        <v>41577</v>
      </c>
      <c r="AAH138" s="73">
        <f t="shared" si="65"/>
        <v>41577</v>
      </c>
      <c r="AAI138" s="60"/>
      <c r="AAJ138" s="56"/>
      <c r="AAK138" s="85"/>
      <c r="AAL138" s="90"/>
    </row>
    <row r="139" spans="1:715" s="23" customFormat="1" ht="15" customHeight="1" outlineLevel="2" thickBot="1">
      <c r="A139" s="171"/>
      <c r="B139" s="666" t="s">
        <v>434</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customHeight="1" outlineLevel="2" thickBot="1">
      <c r="A140" s="171"/>
      <c r="B140" s="663" t="s">
        <v>435</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customHeight="1" outlineLevel="2" thickBot="1">
      <c r="A141" s="171"/>
      <c r="B141" s="813" t="s">
        <v>438</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1</v>
      </c>
      <c r="AAF142" s="190" t="s">
        <v>52</v>
      </c>
      <c r="AAG142" s="60"/>
      <c r="AAH142" s="60"/>
      <c r="AAI142" s="72"/>
      <c r="AAJ142" s="55"/>
      <c r="AAK142" s="76" t="str">
        <f>S.Staff.Lead&amp;":"</f>
        <v>AndreaRW:</v>
      </c>
      <c r="AAL142" s="90"/>
    </row>
    <row r="143" spans="1:715" s="23" customFormat="1" ht="15"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1</v>
      </c>
      <c r="AAF143" s="90"/>
      <c r="AAG143" s="73">
        <f t="shared" ref="AAG143:AAG198" si="71">S.AC.BANNER.Begin</f>
        <v>0</v>
      </c>
      <c r="AAH143" s="73">
        <f t="shared" si="65"/>
        <v>0</v>
      </c>
      <c r="AAI143" s="60"/>
      <c r="AAJ143" s="56"/>
      <c r="AAK143" s="85"/>
      <c r="AAL143" s="90"/>
    </row>
    <row r="144" spans="1:715" s="23" customFormat="1" ht="15" customHeight="1" outlineLevel="2">
      <c r="A144" s="171" t="s">
        <v>353</v>
      </c>
      <c r="B144" s="810" t="s">
        <v>436</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1</v>
      </c>
      <c r="AAF144" s="90"/>
      <c r="AAG144" s="73">
        <f t="shared" si="71"/>
        <v>0</v>
      </c>
      <c r="AAH144" s="73">
        <f t="shared" ref="AAH144" si="75">G144</f>
        <v>0</v>
      </c>
      <c r="AAI144" s="60"/>
      <c r="AAJ144" s="56"/>
      <c r="AAK144" s="85"/>
      <c r="AAL144" s="90"/>
    </row>
    <row r="145" spans="1:715" s="23" customFormat="1" ht="15"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1</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 r="A146" s="171"/>
      <c r="B146" s="814" t="s">
        <v>467</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4</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1</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464</v>
      </c>
      <c r="C149" s="272"/>
      <c r="D149" s="261"/>
      <c r="E149" s="263">
        <f t="shared" ref="E149" si="81">NETWORKDAYS(G149,H149,S.DDL_DEQClosed)</f>
        <v>1</v>
      </c>
      <c r="F149" s="457">
        <f ca="1">IF(YEAR(H149)&gt;2000,NETWORKDAYS(TODAY(),H149,S.DDL_DEQClosed),0)</f>
        <v>4</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1</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465</v>
      </c>
      <c r="C150" s="272"/>
      <c r="D150" s="261"/>
      <c r="E150" s="263">
        <f t="shared" ref="E150:E151" si="85">NETWORKDAYS(G150,H150,S.DDL_DEQClosed)</f>
        <v>1</v>
      </c>
      <c r="F150" s="457">
        <f ca="1">IF(YEAR(H150)&gt;2000,NETWORKDAYS(TODAY(),H150,S.DDL_DEQClosed),0)</f>
        <v>4</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1</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427</v>
      </c>
      <c r="C151" s="790" t="str">
        <f>HYPERLINK("http://arcweb.sos.state.or.us/pages/rules/oars_300/oar_340/340_018.html","i")</f>
        <v>i</v>
      </c>
      <c r="D151" s="507"/>
      <c r="E151" s="494">
        <f t="shared" si="85"/>
        <v>1</v>
      </c>
      <c r="F151" s="457">
        <f t="shared" ref="F151" ca="1" si="89">IF(YEAR(H151)&gt;2000,NETWORKDAYS(TODAY(),H151,S.DDL_DEQClosed),0)</f>
        <v>4</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4</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396</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398</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397</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4</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426</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4</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4</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4</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4</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1</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63" t="str">
        <f>AAK16</f>
        <v>Advisory Committee - not involved</v>
      </c>
      <c r="C169" s="863"/>
      <c r="D169" s="863"/>
      <c r="E169" s="863"/>
      <c r="F169" s="863"/>
      <c r="G169" s="863"/>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64" t="s">
        <v>225</v>
      </c>
      <c r="F170" s="864"/>
      <c r="G170" s="864" t="s">
        <v>12</v>
      </c>
      <c r="H170" s="864"/>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520</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499</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429</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428</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518</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513</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514</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515</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516</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517</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400</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50" t="s">
        <v>324</v>
      </c>
      <c r="E229" s="850"/>
      <c r="F229" s="850"/>
      <c r="G229" s="851"/>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50" t="s">
        <v>323</v>
      </c>
      <c r="E252" s="850"/>
      <c r="F252" s="850"/>
      <c r="G252" s="851"/>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50" t="s">
        <v>322</v>
      </c>
      <c r="E275" s="850"/>
      <c r="F275" s="850"/>
      <c r="G275" s="851"/>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50" t="s">
        <v>320</v>
      </c>
      <c r="E298" s="850"/>
      <c r="F298" s="850"/>
      <c r="G298" s="851"/>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50" t="s">
        <v>321</v>
      </c>
      <c r="E321" s="850"/>
      <c r="F321" s="850"/>
      <c r="G321" s="851"/>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47" t="str">
        <f>AAK327</f>
        <v>Fees - not involved</v>
      </c>
      <c r="C327" s="847"/>
      <c r="D327" s="847"/>
      <c r="E327" s="847"/>
      <c r="F327" s="847"/>
      <c r="G327" s="847"/>
      <c r="H327" s="847"/>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64" t="s">
        <v>225</v>
      </c>
      <c r="F328" s="864"/>
      <c r="G328" s="864" t="s">
        <v>12</v>
      </c>
      <c r="H328" s="864"/>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512</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430</v>
      </c>
      <c r="C345" s="790" t="str">
        <f>HYPERLINK("mailto:RulePubications@deq.state.or.us","i")</f>
        <v>i</v>
      </c>
      <c r="D345" s="380"/>
      <c r="E345" s="890" t="s">
        <v>421</v>
      </c>
      <c r="F345" s="891"/>
      <c r="G345" s="892"/>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504</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47" t="str">
        <f>AAK25</f>
        <v>Public Notice</v>
      </c>
      <c r="C363" s="847"/>
      <c r="D363" s="847"/>
      <c r="E363" s="847"/>
      <c r="F363" s="847"/>
      <c r="G363" s="847"/>
      <c r="H363" s="847"/>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64" t="s">
        <v>225</v>
      </c>
      <c r="F364" s="864"/>
      <c r="G364" s="864" t="s">
        <v>12</v>
      </c>
      <c r="H364" s="864"/>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7" t="s">
        <v>12</v>
      </c>
      <c r="C366" s="887"/>
      <c r="D366" s="887"/>
      <c r="E366" s="887"/>
      <c r="F366" s="260">
        <f>NETWORKDAYS(S.Notice.BANNER.Begin,S.Notice.BANNER.End,S.DDL_DEQClosed)</f>
        <v>56</v>
      </c>
      <c r="G366" s="258">
        <f>AAG366</f>
        <v>41572</v>
      </c>
      <c r="H366" s="142">
        <f>AAH366</f>
        <v>41655</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41655</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512</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903"/>
      <c r="D369" s="903"/>
      <c r="E369" s="903"/>
      <c r="F369" s="903"/>
      <c r="G369" s="903"/>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533</v>
      </c>
      <c r="C370" s="611" t="s">
        <v>17</v>
      </c>
      <c r="D370"/>
      <c r="E370" s="904" t="s">
        <v>113</v>
      </c>
      <c r="F370" s="905"/>
      <c r="G370" s="571">
        <f>AAG370</f>
        <v>41652</v>
      </c>
      <c r="H370" s="524" t="s">
        <v>538</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41652</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0" t="s">
        <v>114</v>
      </c>
      <c r="F371" s="861"/>
      <c r="G371" s="340">
        <f>AAG371</f>
        <v>0</v>
      </c>
      <c r="H371" s="524" t="str">
        <f t="shared" ref="H371:H377" si="303">AAH371</f>
        <v>6 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6 p.m.</v>
      </c>
      <c r="AAI371" s="72"/>
      <c r="AAJ371" s="72"/>
      <c r="AAK371" s="79"/>
      <c r="AAL371" s="90"/>
    </row>
    <row r="372" spans="1:714" s="23" customFormat="1" ht="15" hidden="1" customHeight="1" outlineLevel="1" thickBot="1">
      <c r="A372" s="171"/>
      <c r="B372" s="620" t="str">
        <f t="shared" si="302"/>
        <v>Enter city name</v>
      </c>
      <c r="C372" s="611" t="s">
        <v>303</v>
      </c>
      <c r="D372"/>
      <c r="E372" s="860" t="s">
        <v>115</v>
      </c>
      <c r="F372" s="861"/>
      <c r="G372" s="340">
        <f t="shared" ref="G372:G376" si="304">AAG372</f>
        <v>0</v>
      </c>
      <c r="H372" s="524" t="str">
        <f t="shared" si="303"/>
        <v>6 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6 p.m.</v>
      </c>
      <c r="AAI372" s="72"/>
      <c r="AAJ372" s="56"/>
      <c r="AAK372" s="75"/>
      <c r="AAL372" s="90"/>
    </row>
    <row r="373" spans="1:714" s="23" customFormat="1" ht="15" hidden="1" customHeight="1" outlineLevel="1" thickBot="1">
      <c r="A373" s="171"/>
      <c r="B373" s="620" t="str">
        <f t="shared" si="302"/>
        <v>Enter city name</v>
      </c>
      <c r="C373" s="611" t="s">
        <v>303</v>
      </c>
      <c r="D373"/>
      <c r="E373" s="860" t="s">
        <v>116</v>
      </c>
      <c r="F373" s="861"/>
      <c r="G373" s="340">
        <f t="shared" si="304"/>
        <v>0</v>
      </c>
      <c r="H373" s="524" t="str">
        <f t="shared" si="303"/>
        <v>6 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6 p.m.</v>
      </c>
      <c r="AAI373" s="72"/>
      <c r="AAJ373" s="56"/>
      <c r="AAK373" s="75"/>
      <c r="AAL373" s="90"/>
    </row>
    <row r="374" spans="1:714" s="23" customFormat="1" ht="15" hidden="1" customHeight="1" outlineLevel="1" thickBot="1">
      <c r="A374" s="171"/>
      <c r="B374" s="620" t="str">
        <f t="shared" si="302"/>
        <v>Enter city name</v>
      </c>
      <c r="C374" s="611" t="s">
        <v>303</v>
      </c>
      <c r="D374"/>
      <c r="E374" s="860" t="s">
        <v>117</v>
      </c>
      <c r="F374" s="861"/>
      <c r="G374" s="340">
        <f t="shared" si="304"/>
        <v>0</v>
      </c>
      <c r="H374" s="524" t="str">
        <f t="shared" si="303"/>
        <v>6 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6 p.m.</v>
      </c>
      <c r="AAI374" s="72"/>
      <c r="AAJ374" s="56"/>
      <c r="AAK374" s="75"/>
      <c r="AAL374" s="90"/>
    </row>
    <row r="375" spans="1:714" s="23" customFormat="1" ht="15" hidden="1" customHeight="1" outlineLevel="1" thickBot="1">
      <c r="A375" s="171"/>
      <c r="B375" s="620" t="str">
        <f t="shared" si="302"/>
        <v>Enter city name</v>
      </c>
      <c r="C375" s="611" t="s">
        <v>303</v>
      </c>
      <c r="D375"/>
      <c r="E375" s="860" t="s">
        <v>118</v>
      </c>
      <c r="F375" s="861"/>
      <c r="G375" s="340">
        <f t="shared" si="304"/>
        <v>0</v>
      </c>
      <c r="H375" s="524" t="str">
        <f t="shared" si="303"/>
        <v>6 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6 p.m.</v>
      </c>
      <c r="AAI375" s="72"/>
      <c r="AAJ375" s="56"/>
      <c r="AAK375" s="75"/>
      <c r="AAL375" s="90"/>
    </row>
    <row r="376" spans="1:714" s="23" customFormat="1" ht="15" hidden="1" customHeight="1" outlineLevel="1" thickBot="1">
      <c r="A376" s="171"/>
      <c r="B376" s="620" t="str">
        <f t="shared" si="302"/>
        <v>Enter city name</v>
      </c>
      <c r="C376" s="611" t="s">
        <v>303</v>
      </c>
      <c r="D376"/>
      <c r="E376" s="860" t="s">
        <v>119</v>
      </c>
      <c r="F376" s="861"/>
      <c r="G376" s="340">
        <f t="shared" si="304"/>
        <v>0</v>
      </c>
      <c r="H376" s="524" t="str">
        <f t="shared" si="303"/>
        <v>6 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6 p.m.</v>
      </c>
      <c r="AAI376" s="72"/>
      <c r="AAJ376" s="56"/>
      <c r="AAK376" s="75"/>
      <c r="AAL376" s="90"/>
    </row>
    <row r="377" spans="1:714" s="23" customFormat="1" ht="15" hidden="1" customHeight="1" outlineLevel="1" thickBot="1">
      <c r="A377" s="171"/>
      <c r="B377" s="620" t="str">
        <f t="shared" si="302"/>
        <v>Enter city name</v>
      </c>
      <c r="C377" s="611" t="s">
        <v>303</v>
      </c>
      <c r="D377"/>
      <c r="E377" s="895" t="s">
        <v>328</v>
      </c>
      <c r="F377" s="896"/>
      <c r="G377" s="340">
        <f>AAG376</f>
        <v>0</v>
      </c>
      <c r="H377" s="340" t="str">
        <f t="shared" si="303"/>
        <v>6 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41652</v>
      </c>
      <c r="AAH377" s="73" t="str">
        <f>H370</f>
        <v>6 p.m.</v>
      </c>
      <c r="AAI377" s="72"/>
      <c r="AAJ377" s="56"/>
      <c r="AAK377" s="75"/>
      <c r="AAL377" s="90"/>
    </row>
    <row r="378" spans="1:714" s="23" customFormat="1" ht="15" customHeight="1" collapsed="1">
      <c r="A378" s="171"/>
      <c r="B378" s="363" t="s">
        <v>0</v>
      </c>
      <c r="C378" s="362"/>
      <c r="D378" s="362"/>
      <c r="E378" s="857" t="s">
        <v>329</v>
      </c>
      <c r="F378" s="858"/>
      <c r="G378" s="571">
        <f>AAG378</f>
        <v>41652</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41652</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53</v>
      </c>
      <c r="F379" s="457">
        <f ca="1">IF(YEAR(H379)&gt;2000,NETWORKDAYS(TODAY(),H379,S.DDL_DEQClosed),0)</f>
        <v>53</v>
      </c>
      <c r="G379" s="343">
        <f t="shared" ref="G379:H400" si="305">AAG379</f>
        <v>41572</v>
      </c>
      <c r="H379" s="343">
        <f t="shared" si="305"/>
        <v>41652</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41652</v>
      </c>
      <c r="AAI379" s="60"/>
      <c r="AAJ379" s="56"/>
      <c r="AAK379" s="254" t="str">
        <f>S.Staff.Support&amp;" reserves venues/equipment for hearings"</f>
        <v>SavvySupport reserves venues/equipment for hearings</v>
      </c>
      <c r="AAL379" s="90"/>
    </row>
    <row r="380" spans="1:714" s="23" customFormat="1" ht="15.75" customHeight="1">
      <c r="A380" s="171"/>
      <c r="B380" s="486" t="s">
        <v>488</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399</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513</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514</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515</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516</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517</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15</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15</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15</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500</v>
      </c>
      <c r="C395" s="790" t="str">
        <f>HYPERLINK("http://arcweb.sos.state.or.us/pages/rules/oars_300/oar_340/340_tofc.html","i")</f>
        <v>i</v>
      </c>
      <c r="D395" s="380"/>
      <c r="E395" s="342">
        <f t="shared" si="313"/>
        <v>29700</v>
      </c>
      <c r="F395" s="457">
        <f t="shared" ca="1" si="311"/>
        <v>15</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15</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15</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15</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15</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15</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15</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15</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15</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15</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15</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15</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15</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855" t="s">
        <v>0</v>
      </c>
      <c r="E411" s="855"/>
      <c r="F411" s="855"/>
      <c r="G411" s="856"/>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23</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14</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14</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14</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14</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14</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14</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14</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669" t="s">
        <v>386</v>
      </c>
      <c r="C421" s="376" t="s">
        <v>0</v>
      </c>
      <c r="D421" s="383"/>
      <c r="E421" s="342">
        <f t="shared" ref="E421:E422" si="354">NETWORKDAYS(G421,H421,S.DDL_DEQClosed)</f>
        <v>14</v>
      </c>
      <c r="F421" s="457">
        <f t="shared" ca="1" si="341"/>
        <v>14</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14</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14</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14</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14</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463</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474</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14</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14</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14</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14</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32</v>
      </c>
      <c r="F449" s="457">
        <f t="shared" ca="1" si="311"/>
        <v>32</v>
      </c>
      <c r="G449" s="343">
        <f t="shared" si="333"/>
        <v>41572</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32</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32</v>
      </c>
      <c r="F451" s="457">
        <f t="shared" ref="F451" ca="1" si="375">IF(YEAR(H451)&gt;2000,NETWORKDAYS(TODAY(),H451,S.DDL_DEQClosed),0)</f>
        <v>32</v>
      </c>
      <c r="G451" s="343">
        <f t="shared" ref="G451" si="376">AAG451</f>
        <v>41572</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535</v>
      </c>
      <c r="D452" s="893" t="s">
        <v>352</v>
      </c>
      <c r="E452" s="893"/>
      <c r="F452" s="893"/>
      <c r="G452" s="894"/>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536</v>
      </c>
      <c r="D453" s="893" t="s">
        <v>352</v>
      </c>
      <c r="E453" s="893"/>
      <c r="F453" s="893"/>
      <c r="G453" s="894"/>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387</v>
      </c>
      <c r="D454" s="893" t="s">
        <v>352</v>
      </c>
      <c r="E454" s="893"/>
      <c r="F454" s="893"/>
      <c r="G454" s="894"/>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388</v>
      </c>
      <c r="D455" s="893" t="s">
        <v>352</v>
      </c>
      <c r="E455" s="893"/>
      <c r="F455" s="893"/>
      <c r="G455" s="894"/>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t="s">
        <v>389</v>
      </c>
      <c r="D456" s="893" t="s">
        <v>352</v>
      </c>
      <c r="E456" s="893"/>
      <c r="F456" s="893"/>
      <c r="G456" s="894"/>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t="s">
        <v>390</v>
      </c>
      <c r="D457" s="893" t="s">
        <v>352</v>
      </c>
      <c r="E457" s="893"/>
      <c r="F457" s="893"/>
      <c r="G457" s="894"/>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t="s">
        <v>391</v>
      </c>
      <c r="D458" s="893" t="s">
        <v>352</v>
      </c>
      <c r="E458" s="893"/>
      <c r="F458" s="893"/>
      <c r="G458" s="894"/>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t="s">
        <v>392</v>
      </c>
      <c r="C459"/>
      <c r="D459" s="901" t="s">
        <v>352</v>
      </c>
      <c r="E459" s="901"/>
      <c r="F459" s="901"/>
      <c r="G459" s="902"/>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490</v>
      </c>
      <c r="C460" s="789" t="str">
        <f>HYPERLINK("\\deqhq1\Rule_Resources\i\AD.STANDARD.docx","i")</f>
        <v>i</v>
      </c>
      <c r="D460" s="380"/>
      <c r="E460" s="342">
        <f t="shared" ref="E460" si="379">NETWORKDAYS(G460,H460,S.DDL_DEQClosed)</f>
        <v>32</v>
      </c>
      <c r="F460" s="457">
        <f t="shared" ref="F460" ca="1" si="380">IF(YEAR(H460)&gt;2000,NETWORKDAYS(TODAY(),H460,S.DDL_DEQClosed),0)</f>
        <v>32</v>
      </c>
      <c r="G460" s="343">
        <f t="shared" ref="G460" si="381">AAG460</f>
        <v>41572</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41619</v>
      </c>
      <c r="AAI460" s="72"/>
      <c r="AAJ460" s="72"/>
      <c r="AAK460" s="56"/>
      <c r="AAL460" s="90"/>
    </row>
    <row r="461" spans="1:715" s="23" customFormat="1" ht="15" customHeight="1" outlineLevel="1" thickBot="1">
      <c r="A461" s="171" t="s">
        <v>0</v>
      </c>
      <c r="B461" s="630" t="s">
        <v>491</v>
      </c>
      <c r="C461" s="790" t="str">
        <f>HYPERLINK("\\deqhq1\Rule_Resources\i\AD.LEGAL.docx","i")</f>
        <v>i</v>
      </c>
      <c r="D461" s="380"/>
      <c r="E461" s="342">
        <f t="shared" ref="E461" si="382">NETWORKDAYS(G461,H461,S.DDL_DEQClosed)</f>
        <v>32</v>
      </c>
      <c r="F461" s="457">
        <f t="shared" ref="F461" ca="1" si="383">IF(YEAR(H461)&gt;2000,NETWORKDAYS(TODAY(),H461,S.DDL_DEQClosed),0)</f>
        <v>32</v>
      </c>
      <c r="G461" s="343">
        <f t="shared" ref="G461" si="384">AAG461</f>
        <v>41572</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41619</v>
      </c>
      <c r="AAI461" s="72"/>
      <c r="AAJ461" s="72"/>
      <c r="AAK461" s="56"/>
      <c r="AAL461" s="90"/>
    </row>
    <row r="462" spans="1:715" s="23" customFormat="1" ht="15" customHeight="1" outlineLevel="1">
      <c r="A462" s="171" t="s">
        <v>0</v>
      </c>
      <c r="B462" s="630" t="s">
        <v>415</v>
      </c>
      <c r="D462" s="380"/>
      <c r="E462" s="342">
        <f t="shared" ref="E462" si="385">NETWORKDAYS(G462,H462,S.DDL_DEQClosed)</f>
        <v>32</v>
      </c>
      <c r="F462" s="457">
        <f t="shared" ref="F462" ca="1" si="386">IF(YEAR(H462)&gt;2000,NETWORKDAYS(TODAY(),H462,S.DDL_DEQClosed),0)</f>
        <v>32</v>
      </c>
      <c r="G462" s="343">
        <f t="shared" ref="G462" si="387">AAG462</f>
        <v>41572</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41619</v>
      </c>
      <c r="AAI462" s="72"/>
      <c r="AAJ462" s="72"/>
      <c r="AAK462" s="56"/>
      <c r="AAL462" s="90"/>
    </row>
    <row r="463" spans="1:715" s="23" customFormat="1" ht="15" customHeight="1" outlineLevel="1">
      <c r="A463" s="171"/>
      <c r="B463" s="630" t="s">
        <v>423</v>
      </c>
      <c r="C463" s="364"/>
      <c r="D463" s="899" t="s">
        <v>424</v>
      </c>
      <c r="E463" s="899"/>
      <c r="F463" s="899"/>
      <c r="G463" s="900"/>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32</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32</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32</v>
      </c>
      <c r="F466" s="457">
        <f t="shared" ref="F466" ca="1" si="394">IF(YEAR(H466)&gt;2000,NETWORKDAYS(TODAY(),H466,S.DDL_DEQClosed),0)</f>
        <v>32</v>
      </c>
      <c r="G466" s="343">
        <f t="shared" si="333"/>
        <v>41572</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15</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32</v>
      </c>
      <c r="F470" s="457">
        <f t="shared" ref="F470" ca="1" si="401">IF(YEAR(H470)&gt;2000,NETWORKDAYS(TODAY(),H470,S.DDL_DEQClosed),0)</f>
        <v>32</v>
      </c>
      <c r="G470" s="343">
        <f t="shared" ref="G470" si="402">AAG470</f>
        <v>41572</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32</v>
      </c>
      <c r="F471" s="457">
        <f t="shared" ref="F471:F478" ca="1" si="405">IF(YEAR(H471)&gt;2000,NETWORKDAYS(TODAY(),H471,S.DDL_DEQClosed),0)</f>
        <v>32</v>
      </c>
      <c r="G471" s="343">
        <f t="shared" ref="G471:G473" si="406">AAG471</f>
        <v>41572</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32</v>
      </c>
      <c r="F472" s="457">
        <f t="shared" ca="1" si="405"/>
        <v>32</v>
      </c>
      <c r="G472" s="343">
        <f t="shared" ref="G472" si="408">AAG472</f>
        <v>41572</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32</v>
      </c>
      <c r="F473" s="457">
        <f t="shared" ca="1" si="405"/>
        <v>32</v>
      </c>
      <c r="G473" s="343">
        <f t="shared" si="406"/>
        <v>41572</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53" t="s">
        <v>420</v>
      </c>
      <c r="F475" s="853"/>
      <c r="G475" s="854"/>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16</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23</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16</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28</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28</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28</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413</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28</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28</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393</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414</v>
      </c>
      <c r="C491" s="376" t="s">
        <v>0</v>
      </c>
      <c r="D491" s="853" t="s">
        <v>425</v>
      </c>
      <c r="E491" s="853"/>
      <c r="F491" s="853"/>
      <c r="G491" s="854"/>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17</v>
      </c>
      <c r="D493" s="380"/>
      <c r="E493" s="342">
        <f t="shared" ref="E493" si="419">NETWORKDAYS(G493,H493,S.DDL_DEQClosed)</f>
        <v>28</v>
      </c>
      <c r="F493" s="457">
        <f t="shared" ca="1" si="416"/>
        <v>28</v>
      </c>
      <c r="G493" s="355">
        <f t="shared" si="412"/>
        <v>41572</v>
      </c>
      <c r="H493" s="355">
        <f t="shared" si="413"/>
        <v>41613</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1</v>
      </c>
      <c r="AAF493" s="90"/>
      <c r="AAG493" s="73">
        <f>IF(AAE493=0,,G489)</f>
        <v>41572</v>
      </c>
      <c r="AAH493" s="73">
        <f>IF(AAE493=0,,WORKDAY(S.Notice.EMAIL.RulePublication,-1,S.DDL_DEQClosed))</f>
        <v>41613</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1</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90" t="s">
        <v>449</v>
      </c>
      <c r="F495" s="891"/>
      <c r="G495" s="892"/>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412</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416</v>
      </c>
      <c r="C501" s="513" t="s">
        <v>53</v>
      </c>
      <c r="D501" s="380"/>
      <c r="E501" s="890" t="s">
        <v>421</v>
      </c>
      <c r="F501" s="891"/>
      <c r="G501" s="892"/>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505</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417</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506</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418</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419</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489</v>
      </c>
      <c r="C520" s="762" t="s">
        <v>53</v>
      </c>
      <c r="D520" s="380"/>
      <c r="E520"/>
      <c r="F520" s="672">
        <f ca="1">IF(YEAR(H520)&gt;2000,NETWORKDAYS(TODAY(),H520,S.DDL_DEQClosed),0)</f>
        <v>31</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31</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394</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88" t="s">
        <v>294</v>
      </c>
      <c r="E523" s="888"/>
      <c r="F523" s="888"/>
      <c r="G523" s="889"/>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34</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34</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34</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410</v>
      </c>
      <c r="C527" s="376" t="s">
        <v>0</v>
      </c>
      <c r="D527" s="380"/>
      <c r="E527" s="397">
        <f t="shared" si="430"/>
        <v>1</v>
      </c>
      <c r="F527" s="457">
        <f t="shared" ca="1" si="425"/>
        <v>34</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411</v>
      </c>
      <c r="C528" s="513" t="s">
        <v>53</v>
      </c>
      <c r="D528" s="380"/>
      <c r="E528" s="397">
        <f t="shared" ref="E528" si="431">NETWORKDAYS(G528,H528,S.DDL_DEQClosed)</f>
        <v>1</v>
      </c>
      <c r="F528" s="457">
        <f t="shared" ref="F528" ca="1" si="432">IF(YEAR(H528)&gt;2000,NETWORKDAYS(TODAY(),H528,S.DDL_DEQClosed),0)</f>
        <v>34</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34</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34</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34</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422</v>
      </c>
      <c r="C541" s="376" t="s">
        <v>0</v>
      </c>
      <c r="D541" s="380"/>
      <c r="E541" s="397">
        <f t="shared" ref="E541" si="446">NETWORKDAYS(G541,H541,S.DDL_DEQClosed)</f>
        <v>1</v>
      </c>
      <c r="F541" s="457">
        <f ca="1">IF(YEAR(H541)&gt;2000,NETWORKDAYS(TODAY(),H541,S.DDL_DEQClosed),0)</f>
        <v>34</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395</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23</v>
      </c>
      <c r="F543" s="457">
        <f ca="1">IF(YEAR(H543)&gt;2000,NETWORKDAYS(TODAY(),H543,S.DDL_DEQClosed),0)</f>
        <v>56</v>
      </c>
      <c r="G543" s="424">
        <f t="shared" ref="G543" si="450">AAG543</f>
        <v>41621</v>
      </c>
      <c r="H543" s="351">
        <f t="shared" ref="H543" si="451">AAH543</f>
        <v>41655</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41655</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56</v>
      </c>
      <c r="F544" s="457">
        <f ca="1">IF(YEAR(H544)&gt;2000,NETWORKDAYS(TODAY(),H544,S.DDL_DEQClosed),0)</f>
        <v>56</v>
      </c>
      <c r="G544" s="351">
        <f>AAG544</f>
        <v>41572</v>
      </c>
      <c r="H544" s="351">
        <f>AAH544</f>
        <v>41655</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41655</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859" t="str">
        <f>AAK547</f>
        <v>Public Comment and Testimony</v>
      </c>
      <c r="C547" s="859"/>
      <c r="D547" s="859"/>
      <c r="E547" s="859"/>
      <c r="F547" s="859"/>
      <c r="G547" s="859"/>
      <c r="H547" s="859"/>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64" t="s">
        <v>225</v>
      </c>
      <c r="F548" s="864"/>
      <c r="G548" s="864" t="s">
        <v>12</v>
      </c>
      <c r="H548" s="864"/>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-29741</v>
      </c>
      <c r="G550" s="247">
        <f>AAG550</f>
        <v>41655</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510</v>
      </c>
      <c r="AAD550" s="90"/>
      <c r="AAE550" s="519" t="s">
        <v>63</v>
      </c>
      <c r="AAF550" s="190" t="s">
        <v>52</v>
      </c>
      <c r="AAG550" s="73">
        <f>S.Notice.CloseComment</f>
        <v>41655</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512</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53</v>
      </c>
      <c r="G553" s="408">
        <f>AAG553</f>
        <v>41655</v>
      </c>
      <c r="H553" s="408">
        <f>AAH553</f>
        <v>41652</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41655</v>
      </c>
      <c r="AAH553" s="73">
        <f>S.Hearing.1stDate</f>
        <v>41652</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START INFORMATION MEETING OPTION</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1</v>
      </c>
      <c r="AAF554" s="190" t="s">
        <v>52</v>
      </c>
      <c r="AAG554" s="71"/>
      <c r="AAH554" s="71"/>
      <c r="AAI554" s="72"/>
      <c r="AAJ554" s="72"/>
      <c r="AAK554" s="80" t="str">
        <f>IF(S.Notice.InformationMeeting="Y","START INFORMATION MEETING OPTION","Team does not plan to hold information meeting")</f>
        <v>START INFORMATION MEETING OPTION</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1</v>
      </c>
      <c r="F556" s="457">
        <f t="shared" ref="F556:F565" ca="1" si="452">IF(YEAR(H556)&gt;2000,NETWORKDAYS(TODAY(),H556,S.DDL_DEQClosed),0)</f>
        <v>56</v>
      </c>
      <c r="G556" s="408">
        <f t="shared" ref="G556:G561" si="453">AAG556</f>
        <v>41655</v>
      </c>
      <c r="H556" s="408">
        <f t="shared" ref="H556:H561" si="454">AAH556</f>
        <v>41655</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1</v>
      </c>
      <c r="AAF556" s="90"/>
      <c r="AAG556" s="73">
        <f>IF(AAE556=0,,S.Hearing.BANNER.Begin)</f>
        <v>41655</v>
      </c>
      <c r="AAH556" s="73">
        <f>G556</f>
        <v>41655</v>
      </c>
      <c r="AAI556" s="72"/>
      <c r="AAJ556" s="72"/>
      <c r="AAK556" s="558"/>
      <c r="AAL556" s="90"/>
    </row>
    <row r="557" spans="1:715" s="23" customFormat="1" ht="15" customHeight="1" outlineLevel="2" thickBot="1">
      <c r="A557" s="171"/>
      <c r="B557" s="662" t="s">
        <v>440</v>
      </c>
      <c r="C557" s="606" t="s">
        <v>53</v>
      </c>
      <c r="D557" s="511"/>
      <c r="E557" s="342">
        <f>NETWORKDAYS(G557,H557,S.DDL_DEQClosed)</f>
        <v>1</v>
      </c>
      <c r="F557" s="457">
        <f t="shared" ca="1" si="452"/>
        <v>56</v>
      </c>
      <c r="G557" s="408">
        <f t="shared" si="453"/>
        <v>41655</v>
      </c>
      <c r="H557" s="408">
        <f t="shared" si="454"/>
        <v>41655</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1</v>
      </c>
      <c r="AAF557" s="90"/>
      <c r="AAG557" s="73">
        <f>IF(AAE557=0,,S.Hearing.BANNER.Begin)</f>
        <v>41655</v>
      </c>
      <c r="AAH557" s="73">
        <f t="shared" ref="AAH557:AAH560" si="456">G557</f>
        <v>41655</v>
      </c>
      <c r="AAI557" s="72"/>
      <c r="AAJ557" s="72"/>
      <c r="AAK557" s="558"/>
      <c r="AAL557" s="90"/>
    </row>
    <row r="558" spans="1:715" s="695" customFormat="1" ht="15" customHeight="1" outlineLevel="2">
      <c r="A558" s="689"/>
      <c r="B558" s="662" t="s">
        <v>341</v>
      </c>
      <c r="C558" s="690" t="s">
        <v>0</v>
      </c>
      <c r="D558" s="691"/>
      <c r="E558" s="735">
        <f>NETWORKDAYS(G558,H558,S.DDL_DEQClosed)</f>
        <v>1</v>
      </c>
      <c r="F558" s="736">
        <f t="shared" ca="1" si="452"/>
        <v>56</v>
      </c>
      <c r="G558" s="737">
        <f t="shared" si="453"/>
        <v>41655</v>
      </c>
      <c r="H558" s="737">
        <f t="shared" si="454"/>
        <v>41655</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1</v>
      </c>
      <c r="AAF558" s="696"/>
      <c r="AAG558" s="697">
        <f>IF(AAE558=0,,S.Hearing.BANNER.Begin)</f>
        <v>41655</v>
      </c>
      <c r="AAH558" s="697">
        <f t="shared" si="456"/>
        <v>41655</v>
      </c>
      <c r="AAI558" s="698"/>
      <c r="AAJ558" s="698"/>
      <c r="AAK558" s="558"/>
      <c r="AAL558" s="696"/>
    </row>
    <row r="559" spans="1:715" s="23" customFormat="1" ht="15" customHeight="1" outlineLevel="2">
      <c r="A559" s="171"/>
      <c r="B559" s="662" t="s">
        <v>342</v>
      </c>
      <c r="C559" s="376" t="s">
        <v>0</v>
      </c>
      <c r="D559" s="380"/>
      <c r="E559" s="342">
        <f>NETWORKDAYS(G559,H559,S.DDL_DEQClosed)</f>
        <v>1</v>
      </c>
      <c r="F559" s="457">
        <f t="shared" ca="1" si="452"/>
        <v>56</v>
      </c>
      <c r="G559" s="408">
        <f t="shared" si="453"/>
        <v>41655</v>
      </c>
      <c r="H559" s="408">
        <f t="shared" si="454"/>
        <v>41655</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1</v>
      </c>
      <c r="AAF559" s="90"/>
      <c r="AAG559" s="73">
        <f>IF(AAE559=0,,S.Hearing.BANNER.Begin)</f>
        <v>41655</v>
      </c>
      <c r="AAH559" s="73">
        <f t="shared" si="456"/>
        <v>41655</v>
      </c>
      <c r="AAI559" s="72"/>
      <c r="AAJ559" s="72"/>
      <c r="AAK559" s="558"/>
      <c r="AAL559" s="90"/>
    </row>
    <row r="560" spans="1:715" ht="15" customHeight="1" outlineLevel="2">
      <c r="A560" s="171"/>
      <c r="B560" s="662" t="s">
        <v>343</v>
      </c>
      <c r="C560" s="360" t="s">
        <v>0</v>
      </c>
      <c r="D560" s="380"/>
      <c r="E560" s="342">
        <f t="shared" ref="E560:E565" si="457">NETWORKDAYS(G560,H560,S.DDL_DEQClosed)</f>
        <v>1</v>
      </c>
      <c r="F560" s="457">
        <f t="shared" ca="1" si="452"/>
        <v>56</v>
      </c>
      <c r="G560" s="408">
        <f t="shared" si="453"/>
        <v>41655</v>
      </c>
      <c r="H560" s="408">
        <f t="shared" si="454"/>
        <v>41655</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1</v>
      </c>
      <c r="AAF560" s="90"/>
      <c r="AAG560" s="73">
        <f>IF(AAE560=0,,S.Hearing.BANNER.Begin)</f>
        <v>41655</v>
      </c>
      <c r="AAH560" s="73">
        <f t="shared" si="456"/>
        <v>41655</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1</v>
      </c>
      <c r="F561" s="457">
        <f t="shared" ca="1" si="452"/>
        <v>56</v>
      </c>
      <c r="G561" s="408">
        <f t="shared" si="453"/>
        <v>41655</v>
      </c>
      <c r="H561" s="408">
        <f t="shared" si="454"/>
        <v>41655</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1</v>
      </c>
      <c r="AAF561" s="90"/>
      <c r="AAG561" s="73">
        <f>IF(AAE561=0,,MAX(AAH556:AAH560))</f>
        <v>41655</v>
      </c>
      <c r="AAH561" s="73">
        <f>AAG561</f>
        <v>41655</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1</v>
      </c>
      <c r="F562" s="457">
        <f t="shared" ca="1" si="452"/>
        <v>56</v>
      </c>
      <c r="G562" s="408">
        <f t="shared" ref="G562:H565" si="459">AAG562</f>
        <v>41655</v>
      </c>
      <c r="H562" s="408">
        <f t="shared" si="459"/>
        <v>41655</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1</v>
      </c>
      <c r="AAF562" s="90"/>
      <c r="AAG562" s="73">
        <f>H561</f>
        <v>41655</v>
      </c>
      <c r="AAH562" s="73">
        <f t="shared" ref="AAH562:AAH565" si="460">AAG562</f>
        <v>41655</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1</v>
      </c>
      <c r="F563" s="457">
        <f t="shared" ca="1" si="452"/>
        <v>56</v>
      </c>
      <c r="G563" s="408">
        <f t="shared" si="459"/>
        <v>41655</v>
      </c>
      <c r="H563" s="408">
        <f t="shared" si="459"/>
        <v>41655</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1</v>
      </c>
      <c r="AAF563" s="90"/>
      <c r="AAG563" s="73">
        <f>IF(AAE563=0,,MAX(AAH556:AAH560))</f>
        <v>41655</v>
      </c>
      <c r="AAH563" s="73">
        <f t="shared" si="460"/>
        <v>41655</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1</v>
      </c>
      <c r="F564" s="457">
        <f t="shared" ca="1" si="452"/>
        <v>56</v>
      </c>
      <c r="G564" s="408">
        <f t="shared" si="459"/>
        <v>41655</v>
      </c>
      <c r="H564" s="408">
        <f t="shared" si="459"/>
        <v>41655</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1</v>
      </c>
      <c r="AAF564" s="90"/>
      <c r="AAG564" s="73">
        <f>IF(AAE564=0,,MAX(AAH556:AAH560))</f>
        <v>41655</v>
      </c>
      <c r="AAH564" s="73">
        <f t="shared" si="460"/>
        <v>41655</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1</v>
      </c>
      <c r="F565" s="457">
        <f t="shared" ca="1" si="452"/>
        <v>56</v>
      </c>
      <c r="G565" s="408">
        <f t="shared" si="459"/>
        <v>41655</v>
      </c>
      <c r="H565" s="408">
        <f t="shared" si="459"/>
        <v>41655</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1</v>
      </c>
      <c r="AAF565" s="90"/>
      <c r="AAG565" s="73">
        <f>IF(AAE565=0,,MAX(AAH556:AAH560))</f>
        <v>41655</v>
      </c>
      <c r="AAH565" s="73">
        <f t="shared" si="460"/>
        <v>41655</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70</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510</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70</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510</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53</v>
      </c>
      <c r="G570"/>
      <c r="H570" s="424">
        <f>AAH570</f>
        <v>41652</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41652</v>
      </c>
      <c r="AAI570" s="72"/>
      <c r="AAJ570" s="72"/>
      <c r="AAK570" s="80" t="str">
        <f>"1. "&amp;S.Hearing.1stCity&amp;" hearing"</f>
        <v>1. LRAPA hearing</v>
      </c>
      <c r="AAL570" s="90"/>
      <c r="AAM570"/>
    </row>
    <row r="571" spans="1:715" s="23" customFormat="1" ht="15.75" customHeight="1" outlineLevel="1">
      <c r="A571" s="171"/>
      <c r="B571" s="719" t="s">
        <v>402</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403</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404</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405</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406</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407</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408</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409</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56</v>
      </c>
      <c r="G587" s="408">
        <f t="shared" ref="G587" si="469">AAG587</f>
        <v>41652</v>
      </c>
      <c r="H587" s="408">
        <f t="shared" ref="H587" si="470">AAH587</f>
        <v>41655</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41652</v>
      </c>
      <c r="AAH587" s="73">
        <f>S.Notice.CloseComment</f>
        <v>41655</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56</v>
      </c>
      <c r="G588" s="408">
        <f t="shared" ref="G588" si="472">AAG588</f>
        <v>41652</v>
      </c>
      <c r="H588" s="408">
        <f t="shared" ref="H588" si="473">AAH588</f>
        <v>41655</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41652</v>
      </c>
      <c r="AAH588" s="73">
        <f>S.Notice.CloseComment</f>
        <v>41655</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70</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97" t="s">
        <v>23</v>
      </c>
      <c r="C590" s="897"/>
      <c r="D590" s="897"/>
      <c r="E590" s="897"/>
      <c r="F590" s="897"/>
      <c r="G590" s="898"/>
      <c r="H590" s="573">
        <f>AAH590</f>
        <v>41655</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41655</v>
      </c>
      <c r="AAH590" s="73">
        <f>S.Notice.CloseComment</f>
        <v>41655</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56</v>
      </c>
      <c r="G592" s="408">
        <f>AAG592</f>
        <v>41652</v>
      </c>
      <c r="H592" s="408">
        <f>AAH592</f>
        <v>41655</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41652</v>
      </c>
      <c r="AAH592" s="73">
        <f>S.Notice.CloseComment</f>
        <v>41655</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53</v>
      </c>
      <c r="G594" s="408">
        <f>AAG594</f>
        <v>41652</v>
      </c>
      <c r="H594" s="408">
        <f t="shared" ref="H594:H596" si="478">AAH594</f>
        <v>41652</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41652</v>
      </c>
      <c r="AAH594" s="73">
        <f>G594</f>
        <v>41652</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53</v>
      </c>
      <c r="G595" s="408">
        <f t="shared" ref="G595:G596" si="480">AAG595</f>
        <v>41652</v>
      </c>
      <c r="H595" s="408">
        <f t="shared" si="478"/>
        <v>41652</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41652</v>
      </c>
      <c r="AAH595" s="73">
        <f>G595</f>
        <v>41652</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53</v>
      </c>
      <c r="G596" s="408">
        <f t="shared" si="480"/>
        <v>41652</v>
      </c>
      <c r="H596" s="408">
        <f t="shared" si="478"/>
        <v>41652</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41652</v>
      </c>
      <c r="AAH596" s="73">
        <f>G596</f>
        <v>41652</v>
      </c>
      <c r="AAI596" s="72"/>
      <c r="AAJ596" s="75"/>
      <c r="AAK596" s="56"/>
      <c r="AAL596" s="90"/>
    </row>
    <row r="597" spans="1:715" ht="15" customHeight="1" outlineLevel="1" thickBot="1">
      <c r="A597" s="171"/>
      <c r="B597" s="286" t="s">
        <v>444</v>
      </c>
      <c r="C597" s="376" t="s">
        <v>0</v>
      </c>
      <c r="D597" s="380"/>
      <c r="E597" s="397">
        <f t="shared" ref="E597" si="482">NETWORKDAYS(G597,H597,S.DDL_DEQClosed)</f>
        <v>1</v>
      </c>
      <c r="F597" s="457">
        <f t="shared" ca="1" si="477"/>
        <v>56</v>
      </c>
      <c r="G597" s="408">
        <f t="shared" ref="G597:G608" si="483">AAG597</f>
        <v>41655</v>
      </c>
      <c r="H597" s="408">
        <f t="shared" ref="H597:H608" si="484">AAH597</f>
        <v>41655</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41655</v>
      </c>
      <c r="AAH597" s="73">
        <f>G597</f>
        <v>41655</v>
      </c>
      <c r="AAI597" s="72"/>
      <c r="AAJ597" s="56"/>
      <c r="AAK597" s="56"/>
      <c r="AAL597" s="90"/>
      <c r="AAM597"/>
    </row>
    <row r="598" spans="1:715" s="23" customFormat="1" ht="15" customHeight="1" outlineLevel="1" thickBot="1">
      <c r="A598" s="171"/>
      <c r="B598" s="396" t="s">
        <v>445</v>
      </c>
      <c r="C598" s="513" t="s">
        <v>53</v>
      </c>
      <c r="D598" s="380"/>
      <c r="E598" s="890" t="s">
        <v>0</v>
      </c>
      <c r="F598" s="891"/>
      <c r="G598" s="892"/>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41655</v>
      </c>
      <c r="AAH598" s="73">
        <f t="shared" ref="AAH598" si="485">G598</f>
        <v>0</v>
      </c>
      <c r="AAI598" s="72"/>
      <c r="AAJ598" s="72"/>
      <c r="AAK598" s="87"/>
      <c r="AAL598" s="90"/>
    </row>
    <row r="599" spans="1:715" s="23" customFormat="1" ht="15" customHeight="1" outlineLevel="1">
      <c r="A599" s="171" t="s">
        <v>0</v>
      </c>
      <c r="B599" s="389" t="s">
        <v>447</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448</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446</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53</v>
      </c>
      <c r="G604" s="408">
        <f t="shared" ref="G604" si="490">AAG604</f>
        <v>41652</v>
      </c>
      <c r="H604" s="408">
        <f t="shared" ref="H604" si="491">AAH604</f>
        <v>41652</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41652</v>
      </c>
      <c r="AAH604" s="73">
        <f t="shared" ref="AAH604" si="492">G604</f>
        <v>41652</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450</v>
      </c>
      <c r="C605"/>
      <c r="D605" s="380"/>
      <c r="E605" s="342">
        <f>NETWORKDAYS(G605,H605,S.DDL_DEQClosed)</f>
        <v>1</v>
      </c>
      <c r="F605" s="457">
        <f t="shared" ca="1" si="477"/>
        <v>56</v>
      </c>
      <c r="G605" s="408">
        <f t="shared" si="483"/>
        <v>41655</v>
      </c>
      <c r="H605" s="408">
        <f t="shared" si="484"/>
        <v>41655</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41655</v>
      </c>
      <c r="AAH605" s="73">
        <f t="shared" ref="AAH605:AAH608" si="493">G605</f>
        <v>41655</v>
      </c>
      <c r="AAI605" s="72"/>
      <c r="AAJ605" s="56"/>
      <c r="AAK605" s="56"/>
      <c r="AAL605" s="90"/>
      <c r="AAM605"/>
    </row>
    <row r="606" spans="1:715" ht="15" customHeight="1" outlineLevel="1" thickBot="1">
      <c r="A606" s="171"/>
      <c r="B606" s="731" t="s">
        <v>451</v>
      </c>
      <c r="C606" s="611" t="s">
        <v>17</v>
      </c>
      <c r="D606" s="380"/>
      <c r="E606" s="342">
        <f>NETWORKDAYS(G606,H606,S.DDL_DEQClosed)</f>
        <v>1</v>
      </c>
      <c r="F606" s="457">
        <f t="shared" ca="1" si="477"/>
        <v>56</v>
      </c>
      <c r="G606" s="408">
        <f t="shared" si="483"/>
        <v>41655</v>
      </c>
      <c r="H606" s="408">
        <f t="shared" si="484"/>
        <v>41655</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41655</v>
      </c>
      <c r="AAH606" s="73">
        <f t="shared" si="493"/>
        <v>41655</v>
      </c>
      <c r="AAI606" s="72"/>
      <c r="AAJ606" s="56"/>
      <c r="AAK606" s="56"/>
      <c r="AAL606" s="90"/>
      <c r="AAM606"/>
    </row>
    <row r="607" spans="1:715" ht="15" customHeight="1" outlineLevel="1" thickBot="1">
      <c r="A607" s="171"/>
      <c r="B607" s="732" t="s">
        <v>452</v>
      </c>
      <c r="C607" s="611" t="s">
        <v>17</v>
      </c>
      <c r="D607" s="380"/>
      <c r="E607" s="342">
        <f>NETWORKDAYS(G607,H607,S.DDL_DEQClosed)</f>
        <v>1</v>
      </c>
      <c r="F607" s="457">
        <f t="shared" ca="1" si="477"/>
        <v>56</v>
      </c>
      <c r="G607" s="408">
        <f t="shared" si="483"/>
        <v>41655</v>
      </c>
      <c r="H607" s="408">
        <f t="shared" si="484"/>
        <v>41655</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41655</v>
      </c>
      <c r="AAH607" s="73">
        <f t="shared" si="493"/>
        <v>41655</v>
      </c>
      <c r="AAI607" s="72"/>
      <c r="AAJ607" s="56"/>
      <c r="AAK607" s="56"/>
      <c r="AAL607" s="90"/>
      <c r="AAM607"/>
    </row>
    <row r="608" spans="1:715" ht="15" customHeight="1" outlineLevel="1" thickBot="1">
      <c r="A608" s="171"/>
      <c r="B608" s="733" t="s">
        <v>453</v>
      </c>
      <c r="C608" s="611" t="s">
        <v>17</v>
      </c>
      <c r="D608" s="380"/>
      <c r="E608" s="342">
        <f>NETWORKDAYS(G608,H608,S.DDL_DEQClosed)</f>
        <v>1</v>
      </c>
      <c r="F608" s="457">
        <f t="shared" ca="1" si="477"/>
        <v>56</v>
      </c>
      <c r="G608" s="408">
        <f t="shared" si="483"/>
        <v>41655</v>
      </c>
      <c r="H608" s="408">
        <f t="shared" si="484"/>
        <v>41655</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41655</v>
      </c>
      <c r="AAH608" s="73">
        <f t="shared" si="493"/>
        <v>41655</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454</v>
      </c>
      <c r="C610" s="789" t="str">
        <f>HYPERLINK("\\deqhq1\Rule_Development\Currrent Plan","i")</f>
        <v>i</v>
      </c>
      <c r="D610" s="401"/>
      <c r="E610" s="577">
        <f t="shared" ref="E610" si="494">NETWORKDAYS(G610,H610,S.DDL_DEQClosed)</f>
        <v>1</v>
      </c>
      <c r="F610" s="575">
        <f ca="1">IF(YEAR(H610)&gt;2000,NETWORKDAYS(TODAY(),H610,S.DDL_DEQClosed),0)</f>
        <v>56</v>
      </c>
      <c r="G610" s="578">
        <f>AAG610</f>
        <v>41655</v>
      </c>
      <c r="H610" s="673">
        <f>AAH610</f>
        <v>41655</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41655</v>
      </c>
      <c r="AAH610" s="73">
        <f>G610</f>
        <v>41655</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64" t="s">
        <v>225</v>
      </c>
      <c r="F614" s="864"/>
      <c r="G614" s="864" t="s">
        <v>12</v>
      </c>
      <c r="H614" s="864"/>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512</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70</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70</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70</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70</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70</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70</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70</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498</v>
      </c>
      <c r="C626" s="852"/>
      <c r="D626" s="852"/>
      <c r="E626" s="852"/>
      <c r="F626" s="852"/>
      <c r="G626" s="852"/>
      <c r="H626" s="852"/>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455</v>
      </c>
      <c r="C627" s="852"/>
      <c r="D627" s="852"/>
      <c r="E627" s="852"/>
      <c r="F627" s="852"/>
      <c r="G627" s="852"/>
      <c r="H627" s="852"/>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456</v>
      </c>
      <c r="C628" s="852"/>
      <c r="D628" s="852"/>
      <c r="E628" s="852"/>
      <c r="F628" s="852"/>
      <c r="G628" s="852"/>
      <c r="H628" s="852"/>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457</v>
      </c>
      <c r="C629" s="852"/>
      <c r="D629" s="852"/>
      <c r="E629" s="852"/>
      <c r="F629" s="852"/>
      <c r="G629" s="852"/>
      <c r="H629" s="852"/>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852"/>
      <c r="D630" s="852"/>
      <c r="E630" s="852"/>
      <c r="F630" s="852"/>
      <c r="G630" s="852"/>
      <c r="H630" s="852"/>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852"/>
      <c r="D631" s="852"/>
      <c r="E631" s="852"/>
      <c r="F631" s="852"/>
      <c r="G631" s="852"/>
      <c r="H631" s="852"/>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458</v>
      </c>
      <c r="C632" s="852"/>
      <c r="D632" s="852"/>
      <c r="E632" s="852"/>
      <c r="F632" s="852"/>
      <c r="G632" s="852"/>
      <c r="H632" s="852"/>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458</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502</v>
      </c>
      <c r="C634" s="790" t="str">
        <f>HYPERLINK("http://arcweb.sos.state.or.us/pages/rules/oars_300/oar_340/340_tofc.html","i")</f>
        <v>i</v>
      </c>
      <c r="D634" s="609"/>
      <c r="E634" s="397">
        <f t="shared" ref="E634" si="516">NETWORKDAYS(G634,H634,S.DDL_DEQClosed)</f>
        <v>70</v>
      </c>
      <c r="F634" s="457">
        <f ca="1">IF(YEAR(H634)&gt;2000,NETWORKDAYS(TODAY(),H634,S.DDL_DEQClosed),0)</f>
        <v>70</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501</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462</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459</v>
      </c>
      <c r="C638" s="376" t="s">
        <v>0</v>
      </c>
      <c r="D638" s="422" t="s">
        <v>0</v>
      </c>
      <c r="E638" s="397">
        <f t="shared" ref="E638" si="519">NETWORKDAYS(G638,H638,S.DDL_DEQClosed)</f>
        <v>70</v>
      </c>
      <c r="F638" s="457">
        <f t="shared" ref="F638:F645" ca="1" si="520">IF(YEAR(H638)&gt;2000,NETWORKDAYS(TODAY(),H638,S.DDL_DEQClosed),0)</f>
        <v>70</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460</v>
      </c>
      <c r="C639" s="376" t="s">
        <v>0</v>
      </c>
      <c r="D639" s="422" t="s">
        <v>0</v>
      </c>
      <c r="E639" s="397">
        <f t="shared" ref="E639" si="524">NETWORKDAYS(G639,H639,S.DDL_DEQClosed)</f>
        <v>70</v>
      </c>
      <c r="F639" s="457">
        <f t="shared" ca="1" si="520"/>
        <v>70</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461</v>
      </c>
      <c r="C640" s="376" t="s">
        <v>0</v>
      </c>
      <c r="D640" s="422" t="s">
        <v>0</v>
      </c>
      <c r="E640" s="397">
        <f t="shared" ref="E640" si="527">NETWORKDAYS(G640,H640,S.DDL_DEQClosed)</f>
        <v>70</v>
      </c>
      <c r="F640" s="457">
        <f t="shared" ca="1" si="520"/>
        <v>70</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70</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70</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70</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507</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70</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70</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70</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70</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70</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70</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70</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70</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70</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70</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70</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70</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70</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70</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70</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70</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70</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70</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70</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70</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70</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70</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70</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70</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70</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70</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484</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97</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97</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97</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97</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97</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97</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97</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98</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906" t="s">
        <v>276</v>
      </c>
      <c r="C695" s="906"/>
      <c r="D695" s="906"/>
      <c r="E695" s="906"/>
      <c r="F695" s="906"/>
      <c r="G695" s="906"/>
      <c r="H695" s="906"/>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64" t="s">
        <v>225</v>
      </c>
      <c r="F696" s="864"/>
      <c r="G696" s="864" t="s">
        <v>12</v>
      </c>
      <c r="H696" s="864"/>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512</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43" t="s">
        <v>509</v>
      </c>
      <c r="C701" s="843"/>
      <c r="D701" s="843"/>
      <c r="E701" s="843"/>
      <c r="F701" s="843"/>
      <c r="G701" s="843"/>
      <c r="H701" s="843"/>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98</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98</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98</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98</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98</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98</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98</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98</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98</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98</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98</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401</v>
      </c>
      <c r="C714" s="376" t="s">
        <v>0</v>
      </c>
      <c r="D714" s="380"/>
      <c r="E714"/>
      <c r="F714" s="457">
        <f t="shared" ca="1" si="601"/>
        <v>98</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100</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100</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100</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100</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495</v>
      </c>
      <c r="C741" s="420"/>
      <c r="D741" s="433"/>
      <c r="E741"/>
      <c r="F741" s="457">
        <f ca="1">IF(YEAR(H741)&gt;2000,NETWORKDAYS(TODAY(),H741,S.DDL_DEQClosed),0)</f>
        <v>100</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100</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111</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111</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131</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100</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503</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493</v>
      </c>
      <c r="C753" s="376"/>
      <c r="D753" s="380"/>
      <c r="E753" s="342">
        <f t="shared" ref="E753" si="618">NETWORKDAYS(G753,H753,S.DDL_DEQClosed)</f>
        <v>62</v>
      </c>
      <c r="F753" s="457">
        <f ca="1">IF(YEAR(H753)&gt;2000,NETWORKDAYS(TODAY(),H753,S.DDL_DEQClosed),0)</f>
        <v>161</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475</v>
      </c>
      <c r="C754" s="376"/>
      <c r="D754" s="380"/>
      <c r="E754"/>
      <c r="F754" s="457">
        <f ca="1">IF(YEAR(H754)&gt;2000,NETWORKDAYS(TODAY(),H754,S.DDL_DEQClosed),0)</f>
        <v>161</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161</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100</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496</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497</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161</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D229:G229"/>
    <mergeCell ref="D252:G252"/>
    <mergeCell ref="D275:G275"/>
    <mergeCell ref="D321:G321"/>
    <mergeCell ref="E345:G345"/>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E598:G598"/>
    <mergeCell ref="B590:G590"/>
    <mergeCell ref="D463:G463"/>
    <mergeCell ref="D459:G459"/>
    <mergeCell ref="D458:G458"/>
    <mergeCell ref="E375:F375"/>
    <mergeCell ref="D523:G523"/>
    <mergeCell ref="D491:G491"/>
    <mergeCell ref="E495:G495"/>
    <mergeCell ref="D456:G456"/>
    <mergeCell ref="D457:G457"/>
    <mergeCell ref="D452:G452"/>
    <mergeCell ref="D453:G453"/>
    <mergeCell ref="E377:F377"/>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AS3:AT3"/>
    <mergeCell ref="BO3:BP3"/>
    <mergeCell ref="BR3:BS3"/>
    <mergeCell ref="BU3:BV3"/>
    <mergeCell ref="D45:E45"/>
    <mergeCell ref="D10:E10"/>
    <mergeCell ref="D44:E44"/>
    <mergeCell ref="U3:V3"/>
    <mergeCell ref="C2:H3"/>
    <mergeCell ref="AAS7:AAY7"/>
    <mergeCell ref="B169:G169"/>
    <mergeCell ref="E170:F170"/>
    <mergeCell ref="G170:H170"/>
    <mergeCell ref="E53:F53"/>
    <mergeCell ref="G53:H53"/>
    <mergeCell ref="B43:C43"/>
    <mergeCell ref="D34:E3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7" t="s">
        <v>44</v>
      </c>
      <c r="C2" s="907"/>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7" t="s">
        <v>45</v>
      </c>
      <c r="C9" s="907"/>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7" t="s">
        <v>56</v>
      </c>
      <c r="C14" s="907"/>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8" t="s">
        <v>185</v>
      </c>
      <c r="C2" s="908"/>
      <c r="D2" s="908"/>
      <c r="E2" s="908"/>
      <c r="F2" s="908"/>
      <c r="G2" s="908"/>
      <c r="H2" s="908"/>
      <c r="I2" s="908"/>
      <c r="J2" s="908"/>
      <c r="K2" s="908"/>
      <c r="L2" s="908"/>
      <c r="M2" s="908"/>
      <c r="N2" s="908"/>
      <c r="O2" s="908"/>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09" t="s">
        <v>186</v>
      </c>
      <c r="D4" s="909"/>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1" t="s">
        <v>530</v>
      </c>
      <c r="C2" s="911"/>
      <c r="D2" s="911"/>
      <c r="E2" s="911"/>
      <c r="F2" s="911"/>
      <c r="G2" s="911"/>
      <c r="H2" s="911"/>
      <c r="I2" s="88"/>
      <c r="J2" s="88"/>
      <c r="K2" s="88"/>
      <c r="L2" s="88"/>
    </row>
    <row r="3" spans="1:12" ht="36" customHeight="1">
      <c r="A3" s="88"/>
      <c r="B3" s="88"/>
      <c r="C3" s="295" t="s">
        <v>122</v>
      </c>
      <c r="D3" s="88"/>
      <c r="E3" s="295" t="s">
        <v>349</v>
      </c>
      <c r="F3" s="88"/>
      <c r="G3" s="759" t="s">
        <v>485</v>
      </c>
      <c r="H3" s="88"/>
      <c r="I3" s="88"/>
      <c r="J3" s="88"/>
      <c r="K3" s="88"/>
      <c r="L3" s="88"/>
    </row>
    <row r="4" spans="1:12" ht="18.75">
      <c r="A4" s="88"/>
      <c r="B4" s="294" t="s">
        <v>97</v>
      </c>
      <c r="C4" s="293" t="s">
        <v>522</v>
      </c>
      <c r="D4" s="88"/>
      <c r="E4" s="293" t="s">
        <v>533</v>
      </c>
      <c r="F4" s="88"/>
      <c r="G4" s="293" t="s">
        <v>534</v>
      </c>
      <c r="H4" s="822" t="str">
        <f>HYPERLINK("\\deqhq1\Rule_Resources\i\4-Caption.pdf","i")</f>
        <v>i</v>
      </c>
      <c r="I4" s="88"/>
      <c r="J4" s="88"/>
      <c r="K4" s="88"/>
      <c r="L4" s="88"/>
    </row>
    <row r="5" spans="1:12" ht="18.75">
      <c r="A5" s="88"/>
      <c r="B5" s="294" t="s">
        <v>126</v>
      </c>
      <c r="C5" s="293" t="s">
        <v>525</v>
      </c>
      <c r="D5" s="88"/>
      <c r="E5" s="88"/>
      <c r="F5" s="88"/>
      <c r="G5" s="88"/>
      <c r="H5" s="88"/>
      <c r="I5" s="88"/>
      <c r="J5" s="88"/>
      <c r="K5" s="88"/>
      <c r="L5" s="88"/>
    </row>
    <row r="6" spans="1:12" s="23" customFormat="1" ht="18.75">
      <c r="A6" s="88"/>
      <c r="B6" s="294" t="s">
        <v>110</v>
      </c>
      <c r="C6" s="293" t="s">
        <v>521</v>
      </c>
      <c r="D6" s="88"/>
      <c r="E6" s="88"/>
      <c r="F6" s="88"/>
      <c r="G6" s="841" t="s">
        <v>537</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523</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531</v>
      </c>
      <c r="C11" s="293" t="s">
        <v>524</v>
      </c>
      <c r="D11" s="88"/>
      <c r="E11" s="88"/>
      <c r="F11" s="88"/>
      <c r="G11" s="88"/>
      <c r="H11" s="88"/>
      <c r="I11" s="88"/>
      <c r="J11" s="88"/>
      <c r="K11" s="88"/>
      <c r="L11" s="88"/>
    </row>
    <row r="12" spans="1:12" ht="18.75">
      <c r="A12" s="88"/>
      <c r="B12" s="294" t="s">
        <v>108</v>
      </c>
      <c r="C12" s="293" t="s">
        <v>508</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526</v>
      </c>
      <c r="D14" s="88"/>
      <c r="E14" s="88"/>
      <c r="F14" s="88"/>
      <c r="G14" s="88"/>
      <c r="H14" s="88"/>
      <c r="I14" s="88"/>
      <c r="J14" s="88"/>
      <c r="K14" s="88"/>
      <c r="L14" s="88"/>
    </row>
    <row r="15" spans="1:12" ht="18.75">
      <c r="A15" s="88"/>
      <c r="B15" s="294" t="s">
        <v>120</v>
      </c>
      <c r="C15" s="293" t="s">
        <v>511</v>
      </c>
      <c r="D15" s="88"/>
      <c r="E15" s="88"/>
      <c r="F15" s="88"/>
      <c r="G15" s="88"/>
      <c r="H15" s="88"/>
      <c r="I15" s="88"/>
      <c r="J15" s="88"/>
      <c r="K15" s="88"/>
      <c r="L15" s="88"/>
    </row>
    <row r="16" spans="1:12" ht="18.75">
      <c r="A16" s="88"/>
      <c r="B16" s="294" t="s">
        <v>532</v>
      </c>
      <c r="C16" s="293" t="s">
        <v>527</v>
      </c>
      <c r="D16" s="88"/>
      <c r="E16" s="88"/>
      <c r="F16" s="88"/>
      <c r="G16" s="88"/>
      <c r="H16" s="88"/>
      <c r="I16" s="88"/>
      <c r="J16" s="88"/>
      <c r="K16" s="88"/>
      <c r="L16" s="88"/>
    </row>
    <row r="17" spans="1:12" ht="18.75">
      <c r="A17" s="88"/>
      <c r="B17" s="294" t="s">
        <v>127</v>
      </c>
      <c r="C17" s="293" t="s">
        <v>128</v>
      </c>
      <c r="D17" s="88" t="s">
        <v>486</v>
      </c>
      <c r="E17" s="910" t="s">
        <v>487</v>
      </c>
      <c r="F17" s="88"/>
      <c r="G17" s="88"/>
      <c r="H17" s="88"/>
      <c r="I17" s="88"/>
      <c r="J17" s="88"/>
      <c r="K17" s="88"/>
      <c r="L17" s="88"/>
    </row>
    <row r="18" spans="1:12" s="23" customFormat="1" ht="18.75">
      <c r="A18" s="88"/>
      <c r="B18" s="294" t="s">
        <v>129</v>
      </c>
      <c r="C18" s="293" t="s">
        <v>164</v>
      </c>
      <c r="D18" s="88"/>
      <c r="E18" s="910"/>
      <c r="F18" s="88"/>
      <c r="G18" s="88"/>
      <c r="H18" s="88"/>
      <c r="I18" s="88"/>
      <c r="J18" s="88"/>
      <c r="K18" s="88"/>
      <c r="L18" s="88"/>
    </row>
    <row r="19" spans="1:12" ht="18.75">
      <c r="A19" s="88"/>
      <c r="B19" s="294" t="s">
        <v>143</v>
      </c>
      <c r="C19" s="293" t="s">
        <v>144</v>
      </c>
      <c r="D19" s="88"/>
      <c r="E19" s="910"/>
      <c r="F19" s="88"/>
      <c r="G19" s="88"/>
      <c r="H19" s="88"/>
      <c r="I19" s="88"/>
      <c r="J19" s="88"/>
      <c r="K19" s="88"/>
      <c r="L19" s="88"/>
    </row>
    <row r="20" spans="1:12" ht="18.75">
      <c r="A20" s="88"/>
      <c r="B20" s="294" t="s">
        <v>163</v>
      </c>
      <c r="C20" s="293" t="s">
        <v>528</v>
      </c>
      <c r="D20" s="88"/>
      <c r="E20" s="88"/>
      <c r="F20" s="88"/>
      <c r="G20" s="88"/>
      <c r="H20" s="88"/>
      <c r="I20" s="88"/>
      <c r="J20" s="88"/>
      <c r="K20" s="88"/>
      <c r="L20" s="88"/>
    </row>
    <row r="21" spans="1:12" ht="18.75">
      <c r="A21" s="88"/>
      <c r="B21" s="294" t="s">
        <v>529</v>
      </c>
      <c r="C21" s="293" t="s">
        <v>347</v>
      </c>
      <c r="D21" s="88"/>
      <c r="E21" s="88"/>
      <c r="F21" s="88"/>
      <c r="G21" s="88"/>
      <c r="H21" s="88"/>
      <c r="I21" s="88"/>
      <c r="J21" s="88"/>
      <c r="K21" s="88"/>
      <c r="L21" s="88"/>
    </row>
    <row r="22" spans="1:12" ht="18.75">
      <c r="A22" s="88"/>
      <c r="B22" s="294" t="s">
        <v>492</v>
      </c>
      <c r="C22" s="293" t="s">
        <v>439</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41572</v>
      </c>
      <c r="D2" s="88"/>
      <c r="E2" s="88"/>
      <c r="F2" s="88"/>
      <c r="G2" s="88"/>
      <c r="H2" s="88"/>
      <c r="I2" s="88"/>
      <c r="J2" s="88"/>
      <c r="K2" s="88"/>
      <c r="L2" s="88"/>
      <c r="M2" s="88"/>
    </row>
    <row r="3" spans="1:13" ht="18.75" thickBot="1">
      <c r="A3" s="88"/>
      <c r="B3" s="912" t="s">
        <v>356</v>
      </c>
      <c r="C3" s="912"/>
      <c r="D3" s="88"/>
      <c r="E3" s="678" t="s">
        <v>357</v>
      </c>
      <c r="F3" s="88"/>
      <c r="G3" s="88"/>
      <c r="H3" s="88"/>
      <c r="I3" s="88"/>
      <c r="J3" s="88"/>
      <c r="K3" s="88"/>
      <c r="L3" s="88"/>
      <c r="M3" s="88"/>
    </row>
    <row r="4" spans="1:13">
      <c r="A4" s="88"/>
      <c r="B4" s="675" t="str">
        <f>S.Hearing.1stCity</f>
        <v>LRAPA</v>
      </c>
      <c r="C4" s="676">
        <f>S.Hearing.1stDate</f>
        <v>41652</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2" t="s">
        <v>355</v>
      </c>
      <c r="C15" s="912"/>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NOTICE.AD03.[INSERT NAME PUBLICATION]</v>
      </c>
      <c r="C18" s="676">
        <f>S.Notice.AD.PubDate3</f>
        <v>41619</v>
      </c>
      <c r="D18" s="88"/>
      <c r="E18" s="760"/>
      <c r="F18" s="88"/>
      <c r="G18" s="88"/>
      <c r="H18" s="88"/>
      <c r="I18" s="88"/>
      <c r="J18" s="88"/>
      <c r="K18" s="88"/>
      <c r="L18" s="88"/>
      <c r="M18" s="88"/>
    </row>
    <row r="19" spans="1:13">
      <c r="A19" s="88"/>
      <c r="B19" s="675" t="str">
        <f>S.Notice.AD.PubID4</f>
        <v>NOTICE.AD04.[INSERT NAME PUBLICATION]</v>
      </c>
      <c r="C19" s="676">
        <f>S.Notice.AD.PubDate4</f>
        <v>41619</v>
      </c>
      <c r="D19" s="88"/>
      <c r="E19" s="760"/>
      <c r="F19" s="88"/>
      <c r="G19" s="88"/>
      <c r="H19" s="88"/>
      <c r="I19" s="88"/>
      <c r="J19" s="88"/>
      <c r="K19" s="88"/>
      <c r="L19" s="88"/>
      <c r="M19" s="88"/>
    </row>
    <row r="20" spans="1:13">
      <c r="A20" s="88"/>
      <c r="B20" s="675" t="str">
        <f>S.Notice.AD.PubID5</f>
        <v>NOTICE.AD05.[INSERT NAME PUBLICATION]</v>
      </c>
      <c r="C20" s="676">
        <f>S.Notice.AD.PubDate5</f>
        <v>41619</v>
      </c>
      <c r="D20" s="88"/>
      <c r="E20" s="760"/>
      <c r="F20" s="88"/>
      <c r="G20" s="88"/>
      <c r="H20" s="88"/>
      <c r="I20" s="88"/>
      <c r="J20" s="88"/>
      <c r="K20" s="88"/>
      <c r="L20" s="88"/>
      <c r="M20" s="88"/>
    </row>
    <row r="21" spans="1:13">
      <c r="A21" s="88"/>
      <c r="B21" s="675" t="str">
        <f>S.Notice.AD.PubID6</f>
        <v>NOTICE.AD06.[INSERT NAME PUBLICATION]</v>
      </c>
      <c r="C21" s="676">
        <f>S.Notice.AD.PubDate6</f>
        <v>41619</v>
      </c>
      <c r="D21" s="88"/>
      <c r="E21" s="760"/>
      <c r="F21" s="88"/>
      <c r="G21" s="88"/>
      <c r="H21" s="88"/>
      <c r="I21" s="88"/>
      <c r="J21" s="88"/>
      <c r="K21" s="88"/>
      <c r="L21" s="88"/>
      <c r="M21" s="88"/>
    </row>
    <row r="22" spans="1:13">
      <c r="A22" s="88"/>
      <c r="B22" s="675" t="str">
        <f>S.Notice.AD.PubID7</f>
        <v>NOTICE.AD07.[INSERT NAME PUBLICATION]</v>
      </c>
      <c r="C22" s="676">
        <f>S.Notice.AD.PubDate7</f>
        <v>41619</v>
      </c>
      <c r="D22" s="88"/>
      <c r="E22" s="760"/>
      <c r="F22" s="88"/>
      <c r="G22" s="88"/>
      <c r="H22" s="88"/>
      <c r="I22" s="88"/>
      <c r="J22" s="88"/>
      <c r="K22" s="88"/>
      <c r="L22" s="88"/>
      <c r="M22" s="88"/>
    </row>
    <row r="23" spans="1:13">
      <c r="A23" s="88"/>
      <c r="B23" s="675" t="str">
        <f>S.Notice.AD.PubID8</f>
        <v>NOTICE.AD08.[INSERT NAME PUBLICATION]</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ategory xmlns="$ListId:docs;">Draft</Categor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2013-10-25T23:05:16Z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